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li\Documents\Local_Deployment_Projects\factset\output\"/>
    </mc:Choice>
  </mc:AlternateContent>
  <bookViews>
    <workbookView xWindow="240" yWindow="12" windowWidth="16092" windowHeight="9660" firstSheet="1" activeTab="1"/>
  </bookViews>
  <sheets>
    <sheet name="__FDSCACHE__" sheetId="2" state="veryHidden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A2" i="1" l="1" a="1"/>
  <c r="G2" i="1" a="1"/>
  <c r="M2" i="1" a="1"/>
  <c r="S2" i="1" a="1"/>
  <c r="Y2" i="1" a="1"/>
  <c r="AD2" i="1" a="1"/>
  <c r="AJ2" i="1" a="1"/>
  <c r="AP2" i="1" a="1"/>
  <c r="AV2" i="1" a="1"/>
  <c r="BB2" i="1" a="1"/>
  <c r="BH2" i="1" a="1"/>
  <c r="BN2" i="1" a="1"/>
  <c r="BT2" i="1" a="1"/>
  <c r="C2" i="1" a="1"/>
  <c r="I2" i="1" a="1"/>
  <c r="O2" i="1" a="1"/>
  <c r="U2" i="1" a="1"/>
  <c r="AA2" i="1" a="1"/>
  <c r="AF2" i="1" a="1"/>
  <c r="AL2" i="1" a="1"/>
  <c r="AR2" i="1" a="1"/>
  <c r="AX2" i="1" a="1"/>
  <c r="BD2" i="1" a="1"/>
  <c r="BJ2" i="1" a="1"/>
  <c r="BP2" i="1" a="1"/>
  <c r="BV2" i="1" a="1"/>
  <c r="D2" i="1" a="1"/>
  <c r="J2" i="1" a="1"/>
  <c r="P2" i="1" a="1"/>
  <c r="V2" i="1" a="1"/>
  <c r="AB2" i="1" a="1"/>
  <c r="AG2" i="1" a="1"/>
  <c r="AM2" i="1" a="1"/>
  <c r="AS2" i="1" a="1"/>
  <c r="AY2" i="1" a="1"/>
  <c r="BE2" i="1" a="1"/>
  <c r="BK2" i="1" a="1"/>
  <c r="BQ2" i="1" a="1"/>
  <c r="BW2" i="1" a="1"/>
  <c r="E2" i="1" a="1"/>
  <c r="K2" i="1" a="1"/>
  <c r="Q2" i="1" a="1"/>
  <c r="W2" i="1" a="1"/>
  <c r="AH2" i="1" a="1"/>
  <c r="AN2" i="1" a="1"/>
  <c r="AT2" i="1" a="1"/>
  <c r="AZ2" i="1" a="1"/>
  <c r="BF2" i="1" a="1"/>
  <c r="BL2" i="1" a="1"/>
  <c r="BR2" i="1" a="1"/>
  <c r="BX2" i="1" a="1"/>
  <c r="N2" i="1" a="1"/>
  <c r="AK2" i="1" a="1"/>
  <c r="BC2" i="1" a="1"/>
  <c r="BU2" i="1" a="1"/>
  <c r="CB2" i="1" a="1"/>
  <c r="CH2" i="1" a="1"/>
  <c r="CN2" i="1" a="1"/>
  <c r="CT2" i="1" a="1"/>
  <c r="CZ2" i="1" a="1"/>
  <c r="DF2" i="1" a="1"/>
  <c r="DL2" i="1" a="1"/>
  <c r="DR2" i="1" a="1"/>
  <c r="DX2" i="1" a="1"/>
  <c r="B2" i="1" a="1"/>
  <c r="T2" i="1" a="1"/>
  <c r="AQ2" i="1" a="1"/>
  <c r="BI2" i="1" a="1"/>
  <c r="CD2" i="1" a="1"/>
  <c r="CJ2" i="1" a="1"/>
  <c r="CP2" i="1" a="1"/>
  <c r="CV2" i="1" a="1"/>
  <c r="DB2" i="1" a="1"/>
  <c r="DH2" i="1" a="1"/>
  <c r="DN2" i="1" a="1"/>
  <c r="DT2" i="1" a="1"/>
  <c r="R2" i="1" a="1"/>
  <c r="AO2" i="1" a="1"/>
  <c r="BG2" i="1" a="1"/>
  <c r="BY2" i="1" a="1"/>
  <c r="CE2" i="1" a="1"/>
  <c r="CK2" i="1" a="1"/>
  <c r="CQ2" i="1" a="1"/>
  <c r="CW2" i="1" a="1"/>
  <c r="DC2" i="1" a="1"/>
  <c r="DI2" i="1" a="1"/>
  <c r="DO2" i="1" a="1"/>
  <c r="DU2" i="1" a="1"/>
  <c r="H2" i="1" a="1"/>
  <c r="Z2" i="1" a="1"/>
  <c r="AE2" i="1" a="1"/>
  <c r="AW2" i="1" a="1"/>
  <c r="BO2" i="1" a="1"/>
  <c r="BZ2" i="1" a="1"/>
  <c r="CF2" i="1" a="1"/>
  <c r="CL2" i="1" a="1"/>
  <c r="CR2" i="1" a="1"/>
  <c r="CX2" i="1" a="1"/>
  <c r="DD2" i="1" a="1"/>
  <c r="DJ2" i="1" a="1"/>
  <c r="DP2" i="1" a="1"/>
  <c r="DV2" i="1" a="1"/>
  <c r="BS2" i="1" a="1"/>
  <c r="CO2" i="1" a="1"/>
  <c r="DG2" i="1" a="1"/>
  <c r="EC2" i="1" a="1"/>
  <c r="EI2" i="1" a="1"/>
  <c r="EO2" i="1" a="1"/>
  <c r="EU2" i="1" a="1"/>
  <c r="FA2" i="1" a="1"/>
  <c r="FG2" i="1" a="1"/>
  <c r="FM2" i="1" a="1"/>
  <c r="FS2" i="1" a="1"/>
  <c r="FY2" i="1" a="1"/>
  <c r="L2" i="1" a="1"/>
  <c r="AI2" i="1" a="1"/>
  <c r="CC2" i="1" a="1"/>
  <c r="CU2" i="1" a="1"/>
  <c r="DM2" i="1" a="1"/>
  <c r="EE2" i="1" a="1"/>
  <c r="EK2" i="1" a="1"/>
  <c r="EQ2" i="1" a="1"/>
  <c r="EW2" i="1" a="1"/>
  <c r="FC2" i="1" a="1"/>
  <c r="FI2" i="1" a="1"/>
  <c r="FO2" i="1" a="1"/>
  <c r="FU2" i="1" a="1"/>
  <c r="F2" i="1" a="1"/>
  <c r="AC2" i="1" a="1"/>
  <c r="CA2" i="1" a="1"/>
  <c r="CS2" i="1" a="1"/>
  <c r="DK2" i="1" a="1"/>
  <c r="EF2" i="1" a="1"/>
  <c r="EL2" i="1" a="1"/>
  <c r="ER2" i="1" a="1"/>
  <c r="EX2" i="1" a="1"/>
  <c r="FD2" i="1" a="1"/>
  <c r="FJ2" i="1" a="1"/>
  <c r="FP2" i="1" a="1"/>
  <c r="FV2" i="1" a="1"/>
  <c r="BA2" i="1" a="1"/>
  <c r="CI2" i="1" a="1"/>
  <c r="DA2" i="1" a="1"/>
  <c r="DS2" i="1" a="1"/>
  <c r="DY2" i="1" a="1"/>
  <c r="DZ2" i="1" a="1"/>
  <c r="EG2" i="1" a="1"/>
  <c r="EM2" i="1" a="1"/>
  <c r="ES2" i="1" a="1"/>
  <c r="EY2" i="1" a="1"/>
  <c r="FE2" i="1" a="1"/>
  <c r="FK2" i="1" a="1"/>
  <c r="FQ2" i="1" a="1"/>
  <c r="FW2" i="1" a="1"/>
  <c r="CM2" i="1" a="1"/>
  <c r="ED2" i="1" a="1"/>
  <c r="EV2" i="1" a="1"/>
  <c r="FN2" i="1" a="1"/>
  <c r="GE2" i="1" a="1"/>
  <c r="GK2" i="1" a="1"/>
  <c r="GQ2" i="1" a="1"/>
  <c r="GW2" i="1" a="1"/>
  <c r="HC2" i="1" a="1"/>
  <c r="HI2" i="1" a="1"/>
  <c r="HO2" i="1" a="1"/>
  <c r="HU2" i="1" a="1"/>
  <c r="DE2" i="1" a="1"/>
  <c r="EJ2" i="1" a="1"/>
  <c r="FB2" i="1" a="1"/>
  <c r="FT2" i="1" a="1"/>
  <c r="FZ2" i="1" a="1"/>
  <c r="GA2" i="1" a="1"/>
  <c r="GG2" i="1" a="1"/>
  <c r="GM2" i="1" a="1"/>
  <c r="GS2" i="1" a="1"/>
  <c r="GY2" i="1" a="1"/>
  <c r="HE2" i="1" a="1"/>
  <c r="HK2" i="1" a="1"/>
  <c r="HQ2" i="1" a="1"/>
  <c r="HW2" i="1" a="1"/>
  <c r="BM2" i="1" a="1"/>
  <c r="DW2" i="1" a="1"/>
  <c r="EP2" i="1" a="1"/>
  <c r="FH2" i="1" a="1"/>
  <c r="GC2" i="1" a="1"/>
  <c r="GI2" i="1" a="1"/>
  <c r="GO2" i="1" a="1"/>
  <c r="GU2" i="1" a="1"/>
  <c r="HA2" i="1" a="1"/>
  <c r="HG2" i="1" a="1"/>
  <c r="HM2" i="1" a="1"/>
  <c r="HS2" i="1" a="1"/>
  <c r="X2" i="1" a="1"/>
  <c r="AU2" i="1" a="1"/>
  <c r="DQ2" i="1" a="1"/>
  <c r="EA2" i="1" a="1"/>
  <c r="EN2" i="1" a="1"/>
  <c r="FF2" i="1" a="1"/>
  <c r="FX2" i="1" a="1"/>
  <c r="GD2" i="1" a="1"/>
  <c r="GJ2" i="1" a="1"/>
  <c r="GP2" i="1" a="1"/>
  <c r="GV2" i="1" a="1"/>
  <c r="HB2" i="1" a="1"/>
  <c r="HH2" i="1" a="1"/>
  <c r="HN2" i="1" a="1"/>
  <c r="HT2" i="1" a="1"/>
  <c r="CY2" i="1" a="1"/>
  <c r="FR2" i="1" a="1"/>
  <c r="GB2" i="1" a="1"/>
  <c r="GT2" i="1" a="1"/>
  <c r="HL2" i="1" a="1"/>
  <c r="IC2" i="1" a="1"/>
  <c r="IM2" i="1" a="1"/>
  <c r="IS2" i="1" a="1"/>
  <c r="IY2" i="1" a="1"/>
  <c r="JE2" i="1" a="1"/>
  <c r="JK2" i="1" a="1"/>
  <c r="JQ2" i="1" a="1"/>
  <c r="CG2" i="1" a="1"/>
  <c r="FL2" i="1" a="1"/>
  <c r="GR2" i="1" a="1"/>
  <c r="HJ2" i="1" a="1"/>
  <c r="ID2" i="1" a="1"/>
  <c r="IN2" i="1" a="1"/>
  <c r="IT2" i="1" a="1"/>
  <c r="IZ2" i="1" a="1"/>
  <c r="JF2" i="1" a="1"/>
  <c r="JL2" i="1" a="1"/>
  <c r="JR2" i="1" a="1"/>
  <c r="EB2" i="1" a="1"/>
  <c r="GF2" i="1" a="1"/>
  <c r="GX2" i="1" a="1"/>
  <c r="HP2" i="1" a="1"/>
  <c r="HY2" i="1" a="1"/>
  <c r="HZ2" i="1" a="1"/>
  <c r="IF2" i="1" a="1"/>
  <c r="IJ2" i="1" a="1"/>
  <c r="IP2" i="1" a="1"/>
  <c r="IV2" i="1" a="1"/>
  <c r="JB2" i="1" a="1"/>
  <c r="JH2" i="1" a="1"/>
  <c r="JN2" i="1" a="1"/>
  <c r="JT2" i="1" a="1"/>
  <c r="EZ2" i="1" a="1"/>
  <c r="GN2" i="1" a="1"/>
  <c r="HF2" i="1" a="1"/>
  <c r="HX2" i="1" a="1"/>
  <c r="IA2" i="1" a="1"/>
  <c r="IG2" i="1" a="1"/>
  <c r="IK2" i="1" a="1"/>
  <c r="IQ2" i="1" a="1"/>
  <c r="IW2" i="1" a="1"/>
  <c r="JC2" i="1" a="1"/>
  <c r="JI2" i="1" a="1"/>
  <c r="JO2" i="1" a="1"/>
  <c r="HR2" i="1" a="1"/>
  <c r="IU2" i="1" a="1"/>
  <c r="JM2" i="1" a="1"/>
  <c r="JV2" i="1" a="1"/>
  <c r="KB2" i="1" a="1"/>
  <c r="KG2" i="1" a="1"/>
  <c r="KM2" i="1" a="1"/>
  <c r="KN2" i="1" a="1"/>
  <c r="KS2" i="1" a="1"/>
  <c r="KY2" i="1" a="1"/>
  <c r="LF2" i="1" a="1"/>
  <c r="LK2" i="1" a="1"/>
  <c r="LR2" i="1" a="1"/>
  <c r="LX2" i="1" a="1"/>
  <c r="MD2" i="1" a="1"/>
  <c r="MJ2" i="1" a="1"/>
  <c r="MQ2" i="1" a="1"/>
  <c r="MW2" i="1" a="1"/>
  <c r="NA2" i="1" a="1"/>
  <c r="NG2" i="1" a="1"/>
  <c r="NM2" i="1" a="1"/>
  <c r="NS2" i="1" a="1"/>
  <c r="OB2" i="1" a="1"/>
  <c r="OH2" i="1" a="1"/>
  <c r="ON2" i="1" a="1"/>
  <c r="HD2" i="1" a="1"/>
  <c r="IX2" i="1" a="1"/>
  <c r="JP2" i="1" a="1"/>
  <c r="JU2" i="1" a="1"/>
  <c r="JW2" i="1" a="1"/>
  <c r="KC2" i="1" a="1"/>
  <c r="KH2" i="1" a="1"/>
  <c r="KO2" i="1" a="1"/>
  <c r="KT2" i="1" a="1"/>
  <c r="KZ2" i="1" a="1"/>
  <c r="LG2" i="1" a="1"/>
  <c r="LL2" i="1" a="1"/>
  <c r="LS2" i="1" a="1"/>
  <c r="LY2" i="1" a="1"/>
  <c r="ME2" i="1" a="1"/>
  <c r="MK2" i="1" a="1"/>
  <c r="MR2" i="1" a="1"/>
  <c r="MX2" i="1" a="1"/>
  <c r="NB2" i="1" a="1"/>
  <c r="NH2" i="1" a="1"/>
  <c r="NN2" i="1" a="1"/>
  <c r="NT2" i="1" a="1"/>
  <c r="OC2" i="1" a="1"/>
  <c r="OI2" i="1" a="1"/>
  <c r="OO2" i="1" a="1"/>
  <c r="IB2" i="1" a="1"/>
  <c r="IL2" i="1" a="1"/>
  <c r="JD2" i="1" a="1"/>
  <c r="JY2" i="1" a="1"/>
  <c r="KE2" i="1" a="1"/>
  <c r="KJ2" i="1" a="1"/>
  <c r="KQ2" i="1" a="1"/>
  <c r="KV2" i="1" a="1"/>
  <c r="LB2" i="1" a="1"/>
  <c r="LC2" i="1" a="1"/>
  <c r="LI2" i="1" a="1"/>
  <c r="LN2" i="1" a="1"/>
  <c r="LU2" i="1" a="1"/>
  <c r="MA2" i="1" a="1"/>
  <c r="MG2" i="1" a="1"/>
  <c r="MM2" i="1" a="1"/>
  <c r="MT2" i="1" a="1"/>
  <c r="MZ2" i="1" a="1"/>
  <c r="ND2" i="1" a="1"/>
  <c r="NJ2" i="1" a="1"/>
  <c r="NP2" i="1" a="1"/>
  <c r="NV2" i="1" a="1"/>
  <c r="NY2" i="1" a="1"/>
  <c r="OE2" i="1" a="1"/>
  <c r="OK2" i="1" a="1"/>
  <c r="OQ2" i="1" a="1"/>
  <c r="GZ2" i="1" a="1"/>
  <c r="HV2" i="1" a="1"/>
  <c r="IE2" i="1" a="1"/>
  <c r="IO2" i="1" a="1"/>
  <c r="JG2" i="1" a="1"/>
  <c r="JZ2" i="1" a="1"/>
  <c r="KK2" i="1" a="1"/>
  <c r="KR2" i="1" a="1"/>
  <c r="KW2" i="1" a="1"/>
  <c r="LD2" i="1" a="1"/>
  <c r="LJ2" i="1" a="1"/>
  <c r="LO2" i="1" a="1"/>
  <c r="LP2" i="1" a="1"/>
  <c r="LV2" i="1" a="1"/>
  <c r="MB2" i="1" a="1"/>
  <c r="MH2" i="1" a="1"/>
  <c r="MN2" i="1" a="1"/>
  <c r="MU2" i="1" a="1"/>
  <c r="NE2" i="1" a="1"/>
  <c r="NK2" i="1" a="1"/>
  <c r="NQ2" i="1" a="1"/>
  <c r="NW2" i="1" a="1"/>
  <c r="NZ2" i="1" a="1"/>
  <c r="OF2" i="1" a="1"/>
  <c r="OL2" i="1" a="1"/>
  <c r="OR2" i="1" a="1"/>
  <c r="JA2" i="1" a="1"/>
  <c r="KD2" i="1" a="1"/>
  <c r="KI2" i="1" a="1"/>
  <c r="LA2" i="1" a="1"/>
  <c r="MF2" i="1" a="1"/>
  <c r="MS2" i="1" a="1"/>
  <c r="NC2" i="1" a="1"/>
  <c r="NU2" i="1" a="1"/>
  <c r="OJ2" i="1" a="1"/>
  <c r="OS2" i="1" a="1"/>
  <c r="OY2" i="1" a="1"/>
  <c r="PE2" i="1" a="1"/>
  <c r="PK2" i="1" a="1"/>
  <c r="PP2" i="1" a="1"/>
  <c r="PV2" i="1" a="1"/>
  <c r="QB2" i="1" a="1"/>
  <c r="QH2" i="1" a="1"/>
  <c r="QN2" i="1" a="1"/>
  <c r="QT2" i="1" a="1"/>
  <c r="QX2" i="1" a="1"/>
  <c r="RD2" i="1" a="1"/>
  <c r="RK2" i="1" a="1"/>
  <c r="RQ2" i="1" a="1"/>
  <c r="RU2" i="1" a="1"/>
  <c r="SA2" i="1" a="1"/>
  <c r="SH2" i="1" a="1"/>
  <c r="SN2" i="1" a="1"/>
  <c r="JJ2" i="1" a="1"/>
  <c r="KL2" i="1" a="1"/>
  <c r="LQ2" i="1" a="1"/>
  <c r="MI2" i="1" a="1"/>
  <c r="MV2" i="1" a="1"/>
  <c r="NF2" i="1" a="1"/>
  <c r="NX2" i="1" a="1"/>
  <c r="OM2" i="1" a="1"/>
  <c r="OT2" i="1" a="1"/>
  <c r="OZ2" i="1" a="1"/>
  <c r="PF2" i="1" a="1"/>
  <c r="PL2" i="1" a="1"/>
  <c r="PQ2" i="1" a="1"/>
  <c r="PW2" i="1" a="1"/>
  <c r="QC2" i="1" a="1"/>
  <c r="QI2" i="1" a="1"/>
  <c r="QO2" i="1" a="1"/>
  <c r="QU2" i="1" a="1"/>
  <c r="QY2" i="1" a="1"/>
  <c r="RE2" i="1" a="1"/>
  <c r="RL2" i="1" a="1"/>
  <c r="RR2" i="1" a="1"/>
  <c r="RV2" i="1" a="1"/>
  <c r="SB2" i="1" a="1"/>
  <c r="SI2" i="1" a="1"/>
  <c r="SO2" i="1" a="1"/>
  <c r="ET2" i="1" a="1"/>
  <c r="GL2" i="1" a="1"/>
  <c r="IH2" i="1" a="1"/>
  <c r="LE2" i="1" a="1"/>
  <c r="LW2" i="1" a="1"/>
  <c r="MO2" i="1" a="1"/>
  <c r="NL2" i="1" a="1"/>
  <c r="OA2" i="1" a="1"/>
  <c r="OV2" i="1" a="1"/>
  <c r="PB2" i="1" a="1"/>
  <c r="PH2" i="1" a="1"/>
  <c r="PM2" i="1" a="1"/>
  <c r="PS2" i="1" a="1"/>
  <c r="PY2" i="1" a="1"/>
  <c r="QE2" i="1" a="1"/>
  <c r="QK2" i="1" a="1"/>
  <c r="QQ2" i="1" a="1"/>
  <c r="RA2" i="1" a="1"/>
  <c r="RG2" i="1" a="1"/>
  <c r="RN2" i="1" a="1"/>
  <c r="RT2" i="1" a="1"/>
  <c r="RX2" i="1" a="1"/>
  <c r="SD2" i="1" a="1"/>
  <c r="SE2" i="1" a="1"/>
  <c r="SK2" i="1" a="1"/>
  <c r="II2" i="1" a="1"/>
  <c r="JX2" i="1" a="1"/>
  <c r="KP2" i="1" a="1"/>
  <c r="KU2" i="1" a="1"/>
  <c r="LH2" i="1" a="1"/>
  <c r="LM2" i="1" a="1"/>
  <c r="LZ2" i="1" a="1"/>
  <c r="NO2" i="1" a="1"/>
  <c r="OD2" i="1" a="1"/>
  <c r="OW2" i="1" a="1"/>
  <c r="PC2" i="1" a="1"/>
  <c r="PI2" i="1" a="1"/>
  <c r="PN2" i="1" a="1"/>
  <c r="PT2" i="1" a="1"/>
  <c r="PZ2" i="1" a="1"/>
  <c r="QF2" i="1" a="1"/>
  <c r="QL2" i="1" a="1"/>
  <c r="QR2" i="1" a="1"/>
  <c r="RB2" i="1" a="1"/>
  <c r="RH2" i="1" a="1"/>
  <c r="RO2" i="1" a="1"/>
  <c r="RY2" i="1" a="1"/>
  <c r="SF2" i="1" a="1"/>
  <c r="SL2" i="1" a="1"/>
  <c r="EH2" i="1" a="1"/>
  <c r="JS2" i="1" a="1"/>
  <c r="ML2" i="1" a="1"/>
  <c r="NI2" i="1" a="1"/>
  <c r="PA2" i="1" a="1"/>
  <c r="PX2" i="1" a="1"/>
  <c r="QP2" i="1" a="1"/>
  <c r="QZ2" i="1" a="1"/>
  <c r="RM2" i="1" a="1"/>
  <c r="RW2" i="1" a="1"/>
  <c r="SJ2" i="1" a="1"/>
  <c r="SR2" i="1" a="1"/>
  <c r="TJ2" i="1" a="1"/>
  <c r="TP2" i="1" a="1"/>
  <c r="TV2" i="1" a="1"/>
  <c r="UA2" i="1" a="1"/>
  <c r="UF2" i="1" a="1"/>
  <c r="UL2" i="1" a="1"/>
  <c r="UR2" i="1" a="1"/>
  <c r="UX2" i="1" a="1"/>
  <c r="VC2" i="1" a="1"/>
  <c r="VI2" i="1" a="1"/>
  <c r="VO2" i="1" a="1"/>
  <c r="VU2" i="1" a="1"/>
  <c r="WB2" i="1" a="1"/>
  <c r="WG2" i="1" a="1"/>
  <c r="WM2" i="1" a="1"/>
  <c r="NR2" i="1" a="1"/>
  <c r="OG2" i="1" a="1"/>
  <c r="PD2" i="1" a="1"/>
  <c r="QA2" i="1" a="1"/>
  <c r="QS2" i="1" a="1"/>
  <c r="RC2" i="1" a="1"/>
  <c r="RP2" i="1" a="1"/>
  <c r="RZ2" i="1" a="1"/>
  <c r="SM2" i="1" a="1"/>
  <c r="SS2" i="1" a="1"/>
  <c r="SX2" i="1" a="1"/>
  <c r="TE2" i="1" a="1"/>
  <c r="TK2" i="1" a="1"/>
  <c r="TQ2" i="1" a="1"/>
  <c r="TW2" i="1" a="1"/>
  <c r="UB2" i="1" a="1"/>
  <c r="UG2" i="1" a="1"/>
  <c r="UM2" i="1" a="1"/>
  <c r="US2" i="1" a="1"/>
  <c r="UY2" i="1" a="1"/>
  <c r="VD2" i="1" a="1"/>
  <c r="VJ2" i="1" a="1"/>
  <c r="VP2" i="1" a="1"/>
  <c r="VV2" i="1" a="1"/>
  <c r="WC2" i="1" a="1"/>
  <c r="WH2" i="1" a="1"/>
  <c r="KF2" i="1" a="1"/>
  <c r="MP2" i="1" a="1"/>
  <c r="PJ2" i="1" a="1"/>
  <c r="PO2" i="1" a="1"/>
  <c r="QG2" i="1" a="1"/>
  <c r="RI2" i="1" a="1"/>
  <c r="SP2" i="1" a="1"/>
  <c r="SU2" i="1" a="1"/>
  <c r="SZ2" i="1" a="1"/>
  <c r="TG2" i="1" a="1"/>
  <c r="TM2" i="1" a="1"/>
  <c r="TS2" i="1" a="1"/>
  <c r="TY2" i="1" a="1"/>
  <c r="UC2" i="1" a="1"/>
  <c r="UI2" i="1" a="1"/>
  <c r="UO2" i="1" a="1"/>
  <c r="UU2" i="1" a="1"/>
  <c r="VF2" i="1" a="1"/>
  <c r="VL2" i="1" a="1"/>
  <c r="VR2" i="1" a="1"/>
  <c r="VX2" i="1" a="1"/>
  <c r="VY2" i="1" a="1"/>
  <c r="WE2" i="1" a="1"/>
  <c r="WJ2" i="1" a="1"/>
  <c r="LT2" i="1" a="1"/>
  <c r="MY2" i="1" a="1"/>
  <c r="OU2" i="1" a="1"/>
  <c r="PR2" i="1" a="1"/>
  <c r="QJ2" i="1" a="1"/>
  <c r="SQ2" i="1" a="1"/>
  <c r="SV2" i="1" a="1"/>
  <c r="TA2" i="1" a="1"/>
  <c r="TC2" i="1" a="1"/>
  <c r="TH2" i="1" a="1"/>
  <c r="TN2" i="1" a="1"/>
  <c r="TT2" i="1" a="1"/>
  <c r="TZ2" i="1" a="1"/>
  <c r="UD2" i="1" a="1"/>
  <c r="UJ2" i="1" a="1"/>
  <c r="UP2" i="1" a="1"/>
  <c r="UV2" i="1" a="1"/>
  <c r="VA2" i="1" a="1"/>
  <c r="VG2" i="1" a="1"/>
  <c r="VM2" i="1" a="1"/>
  <c r="VS2" i="1" a="1"/>
  <c r="VZ2" i="1" a="1"/>
  <c r="WF2" i="1" a="1"/>
  <c r="WK2" i="1" a="1"/>
  <c r="QW2" i="1" a="1"/>
  <c r="TO2" i="1" a="1"/>
  <c r="UQ2" i="1" a="1"/>
  <c r="GH2" i="1" a="1"/>
  <c r="RF2" i="1" a="1"/>
  <c r="SC2" i="1" a="1"/>
  <c r="TR2" i="1" a="1"/>
  <c r="UT2" i="1" a="1"/>
  <c r="VQ2" i="1" a="1"/>
  <c r="WD2" i="1" a="1"/>
  <c r="WI2" i="1" a="1"/>
  <c r="WS2" i="1" a="1"/>
  <c r="WW2" i="1" a="1"/>
  <c r="XC2" i="1" a="1"/>
  <c r="XI2" i="1" a="1"/>
  <c r="XM2" i="1" a="1"/>
  <c r="XX2" i="1" a="1"/>
  <c r="YD2" i="1" a="1"/>
  <c r="YJ2" i="1" a="1"/>
  <c r="YP2" i="1" a="1"/>
  <c r="YV2" i="1" a="1"/>
  <c r="ZB2" i="1" a="1"/>
  <c r="ZH2" i="1" a="1"/>
  <c r="ZN2" i="1" a="1"/>
  <c r="ZT2" i="1" a="1"/>
  <c r="ZZ2" i="1" a="1"/>
  <c r="AAE2" i="1" a="1"/>
  <c r="AAK2" i="1" a="1"/>
  <c r="AAP2" i="1" a="1"/>
  <c r="AAV2" i="1" a="1"/>
  <c r="ABB2" i="1" a="1"/>
  <c r="ABH2" i="1" a="1"/>
  <c r="ABO2" i="1" a="1"/>
  <c r="ABU2" i="1" a="1"/>
  <c r="ACA2" i="1" a="1"/>
  <c r="ACG2" i="1" a="1"/>
  <c r="ACM2" i="1" a="1"/>
  <c r="ACS2" i="1" a="1"/>
  <c r="ACY2" i="1" a="1"/>
  <c r="ADD2" i="1" a="1"/>
  <c r="ADJ2" i="1" a="1"/>
  <c r="ADP2" i="1" a="1"/>
  <c r="ADV2" i="1" a="1"/>
  <c r="AEB2" i="1" a="1"/>
  <c r="AEH2" i="1" a="1"/>
  <c r="AEN2" i="1" a="1"/>
  <c r="AET2" i="1" a="1"/>
  <c r="AFA2" i="1" a="1"/>
  <c r="AFF2" i="1" a="1"/>
  <c r="AFG2" i="1" a="1"/>
  <c r="AFM2" i="1" a="1"/>
  <c r="AFS2" i="1" a="1"/>
  <c r="AFX2" i="1" a="1"/>
  <c r="AGD2" i="1" a="1"/>
  <c r="KA2" i="1" a="1"/>
  <c r="KX2" i="1" a="1"/>
  <c r="OX2" i="1" a="1"/>
  <c r="PU2" i="1" a="1"/>
  <c r="TU2" i="1" a="1"/>
  <c r="UE2" i="1" a="1"/>
  <c r="UW2" i="1" a="1"/>
  <c r="VB2" i="1" a="1"/>
  <c r="VT2" i="1" a="1"/>
  <c r="WN2" i="1" a="1"/>
  <c r="WX2" i="1" a="1"/>
  <c r="XD2" i="1" a="1"/>
  <c r="XJ2" i="1" a="1"/>
  <c r="XN2" i="1" a="1"/>
  <c r="XS2" i="1" a="1"/>
  <c r="XY2" i="1" a="1"/>
  <c r="YE2" i="1" a="1"/>
  <c r="YK2" i="1" a="1"/>
  <c r="YQ2" i="1" a="1"/>
  <c r="YW2" i="1" a="1"/>
  <c r="ZC2" i="1" a="1"/>
  <c r="ZI2" i="1" a="1"/>
  <c r="ZO2" i="1" a="1"/>
  <c r="ZU2" i="1" a="1"/>
  <c r="AAA2" i="1" a="1"/>
  <c r="AAF2" i="1" a="1"/>
  <c r="AAL2" i="1" a="1"/>
  <c r="AAQ2" i="1" a="1"/>
  <c r="AAW2" i="1" a="1"/>
  <c r="ABC2" i="1" a="1"/>
  <c r="ABI2" i="1" a="1"/>
  <c r="ABJ2" i="1" a="1"/>
  <c r="ABP2" i="1" a="1"/>
  <c r="ABV2" i="1" a="1"/>
  <c r="ACB2" i="1" a="1"/>
  <c r="ACH2" i="1" a="1"/>
  <c r="ACN2" i="1" a="1"/>
  <c r="ACT2" i="1" a="1"/>
  <c r="ACZ2" i="1" a="1"/>
  <c r="ADE2" i="1" a="1"/>
  <c r="ADK2" i="1" a="1"/>
  <c r="ADQ2" i="1" a="1"/>
  <c r="ADW2" i="1" a="1"/>
  <c r="AEC2" i="1" a="1"/>
  <c r="AEI2" i="1" a="1"/>
  <c r="AEO2" i="1" a="1"/>
  <c r="AEU2" i="1" a="1"/>
  <c r="AEV2" i="1" a="1"/>
  <c r="AFB2" i="1" a="1"/>
  <c r="AFH2" i="1" a="1"/>
  <c r="AFN2" i="1" a="1"/>
  <c r="AFT2" i="1" a="1"/>
  <c r="AFY2" i="1" a="1"/>
  <c r="AGE2" i="1" a="1"/>
  <c r="IR2" i="1" a="1"/>
  <c r="MC2" i="1" a="1"/>
  <c r="QM2" i="1" a="1"/>
  <c r="RJ2" i="1" a="1"/>
  <c r="SG2" i="1" a="1"/>
  <c r="SW2" i="1" a="1"/>
  <c r="TB2" i="1" a="1"/>
  <c r="TD2" i="1" a="1"/>
  <c r="TI2" i="1" a="1"/>
  <c r="UK2" i="1" a="1"/>
  <c r="VH2" i="1" a="1"/>
  <c r="WP2" i="1" a="1"/>
  <c r="WT2" i="1" a="1"/>
  <c r="WZ2" i="1" a="1"/>
  <c r="XF2" i="1" a="1"/>
  <c r="XP2" i="1" a="1"/>
  <c r="XU2" i="1" a="1"/>
  <c r="YA2" i="1" a="1"/>
  <c r="YG2" i="1" a="1"/>
  <c r="YM2" i="1" a="1"/>
  <c r="YS2" i="1" a="1"/>
  <c r="YY2" i="1" a="1"/>
  <c r="ZE2" i="1" a="1"/>
  <c r="ZK2" i="1" a="1"/>
  <c r="ZQ2" i="1" a="1"/>
  <c r="ZW2" i="1" a="1"/>
  <c r="AAB2" i="1" a="1"/>
  <c r="AAH2" i="1" a="1"/>
  <c r="AAN2" i="1" a="1"/>
  <c r="AAS2" i="1" a="1"/>
  <c r="AAY2" i="1" a="1"/>
  <c r="ABE2" i="1" a="1"/>
  <c r="ABL2" i="1" a="1"/>
  <c r="ABR2" i="1" a="1"/>
  <c r="ABX2" i="1" a="1"/>
  <c r="ACD2" i="1" a="1"/>
  <c r="ACJ2" i="1" a="1"/>
  <c r="ACP2" i="1" a="1"/>
  <c r="ACV2" i="1" a="1"/>
  <c r="ADB2" i="1" a="1"/>
  <c r="ADG2" i="1" a="1"/>
  <c r="ADM2" i="1" a="1"/>
  <c r="ADS2" i="1" a="1"/>
  <c r="ADY2" i="1" a="1"/>
  <c r="AEE2" i="1" a="1"/>
  <c r="AEK2" i="1" a="1"/>
  <c r="AEQ2" i="1" a="1"/>
  <c r="AEX2" i="1" a="1"/>
  <c r="AFC2" i="1" a="1"/>
  <c r="AFJ2" i="1" a="1"/>
  <c r="AFP2" i="1" a="1"/>
  <c r="AGA2" i="1" a="1"/>
  <c r="QV2" i="1" a="1"/>
  <c r="RS2" i="1" a="1"/>
  <c r="TL2" i="1" a="1"/>
  <c r="UN2" i="1" a="1"/>
  <c r="VK2" i="1" a="1"/>
  <c r="WQ2" i="1" a="1"/>
  <c r="WU2" i="1" a="1"/>
  <c r="XA2" i="1" a="1"/>
  <c r="XG2" i="1" a="1"/>
  <c r="XQ2" i="1" a="1"/>
  <c r="XV2" i="1" a="1"/>
  <c r="YB2" i="1" a="1"/>
  <c r="YH2" i="1" a="1"/>
  <c r="YN2" i="1" a="1"/>
  <c r="YT2" i="1" a="1"/>
  <c r="YZ2" i="1" a="1"/>
  <c r="ZF2" i="1" a="1"/>
  <c r="ZL2" i="1" a="1"/>
  <c r="ZR2" i="1" a="1"/>
  <c r="ZX2" i="1" a="1"/>
  <c r="AAC2" i="1" a="1"/>
  <c r="AAI2" i="1" a="1"/>
  <c r="AAT2" i="1" a="1"/>
  <c r="AAZ2" i="1" a="1"/>
  <c r="ABF2" i="1" a="1"/>
  <c r="ABM2" i="1" a="1"/>
  <c r="ABS2" i="1" a="1"/>
  <c r="ABY2" i="1" a="1"/>
  <c r="ACE2" i="1" a="1"/>
  <c r="ACK2" i="1" a="1"/>
  <c r="ACQ2" i="1" a="1"/>
  <c r="ACW2" i="1" a="1"/>
  <c r="ADH2" i="1" a="1"/>
  <c r="ADN2" i="1" a="1"/>
  <c r="ADT2" i="1" a="1"/>
  <c r="ADZ2" i="1" a="1"/>
  <c r="AEF2" i="1" a="1"/>
  <c r="AEL2" i="1" a="1"/>
  <c r="AER2" i="1" a="1"/>
  <c r="AEY2" i="1" a="1"/>
  <c r="AFD2" i="1" a="1"/>
  <c r="AFK2" i="1" a="1"/>
  <c r="AFQ2" i="1" a="1"/>
  <c r="AGB2" i="1" a="1"/>
  <c r="OP2" i="1" a="1"/>
  <c r="VE2" i="1" a="1"/>
  <c r="XK2" i="1" a="1"/>
  <c r="XZ2" i="1" a="1"/>
  <c r="YR2" i="1" a="1"/>
  <c r="ZJ2" i="1" a="1"/>
  <c r="AAG2" i="1" a="1"/>
  <c r="ABD2" i="1" a="1"/>
  <c r="ABQ2" i="1" a="1"/>
  <c r="ACI2" i="1" a="1"/>
  <c r="ADA2" i="1" a="1"/>
  <c r="ADF2" i="1" a="1"/>
  <c r="ADX2" i="1" a="1"/>
  <c r="UH2" i="1" a="1"/>
  <c r="VN2" i="1" a="1"/>
  <c r="WV2" i="1" a="1"/>
  <c r="YC2" i="1" a="1"/>
  <c r="YU2" i="1" a="1"/>
  <c r="ZM2" i="1" a="1"/>
  <c r="AAJ2" i="1" a="1"/>
  <c r="AAO2" i="1" a="1"/>
  <c r="ABG2" i="1" a="1"/>
  <c r="ABT2" i="1" a="1"/>
  <c r="ACL2" i="1" a="1"/>
  <c r="ADI2" i="1" a="1"/>
  <c r="AEA2" i="1" a="1"/>
  <c r="AES2" i="1" a="1"/>
  <c r="AGC2" i="1" a="1"/>
  <c r="AGH2" i="1" a="1"/>
  <c r="AGR2" i="1" a="1"/>
  <c r="AGX2" i="1" a="1"/>
  <c r="AHD2" i="1" a="1"/>
  <c r="AHJ2" i="1" a="1"/>
  <c r="AHP2" i="1" a="1"/>
  <c r="AHV2" i="1" a="1"/>
  <c r="AIB2" i="1" a="1"/>
  <c r="AIL2" i="1" a="1"/>
  <c r="AIR2" i="1" a="1"/>
  <c r="AIV2" i="1" a="1"/>
  <c r="AJA2" i="1" a="1"/>
  <c r="AJG2" i="1" a="1"/>
  <c r="AJM2" i="1" a="1"/>
  <c r="AJS2" i="1" a="1"/>
  <c r="AJY2" i="1" a="1"/>
  <c r="AKE2" i="1" a="1"/>
  <c r="AKK2" i="1" a="1"/>
  <c r="AKQ2" i="1" a="1"/>
  <c r="AKW2" i="1" a="1"/>
  <c r="ALC2" i="1" a="1"/>
  <c r="ALI2" i="1" a="1"/>
  <c r="ALO2" i="1" a="1"/>
  <c r="ALU2" i="1" a="1"/>
  <c r="AMB2" i="1" a="1"/>
  <c r="AMH2" i="1" a="1"/>
  <c r="AMM2" i="1" a="1"/>
  <c r="AMS2" i="1" a="1"/>
  <c r="AMX2" i="1" a="1"/>
  <c r="AND2" i="1" a="1"/>
  <c r="ANJ2" i="1" a="1"/>
  <c r="ANP2" i="1" a="1"/>
  <c r="ANT2" i="1" a="1"/>
  <c r="ANZ2" i="1" a="1"/>
  <c r="PG2" i="1" a="1"/>
  <c r="TF2" i="1" a="1"/>
  <c r="UZ2" i="1" a="1"/>
  <c r="VW2" i="1" a="1"/>
  <c r="WL2" i="1" a="1"/>
  <c r="WO2" i="1" a="1"/>
  <c r="WY2" i="1" a="1"/>
  <c r="YF2" i="1" a="1"/>
  <c r="YX2" i="1" a="1"/>
  <c r="ZP2" i="1" a="1"/>
  <c r="AAM2" i="1" a="1"/>
  <c r="AAR2" i="1" a="1"/>
  <c r="ABW2" i="1" a="1"/>
  <c r="ACO2" i="1" a="1"/>
  <c r="ADL2" i="1" a="1"/>
  <c r="AED2" i="1" a="1"/>
  <c r="AFI2" i="1" a="1"/>
  <c r="AFV2" i="1" a="1"/>
  <c r="AGI2" i="1" a="1"/>
  <c r="AGM2" i="1" a="1"/>
  <c r="AGS2" i="1" a="1"/>
  <c r="AGY2" i="1" a="1"/>
  <c r="AHE2" i="1" a="1"/>
  <c r="AHK2" i="1" a="1"/>
  <c r="AHQ2" i="1" a="1"/>
  <c r="AHW2" i="1" a="1"/>
  <c r="AIC2" i="1" a="1"/>
  <c r="AIM2" i="1" a="1"/>
  <c r="AIS2" i="1" a="1"/>
  <c r="AIW2" i="1" a="1"/>
  <c r="AJB2" i="1" a="1"/>
  <c r="AJH2" i="1" a="1"/>
  <c r="AJN2" i="1" a="1"/>
  <c r="AJT2" i="1" a="1"/>
  <c r="AJZ2" i="1" a="1"/>
  <c r="AKF2" i="1" a="1"/>
  <c r="AKL2" i="1" a="1"/>
  <c r="AKR2" i="1" a="1"/>
  <c r="AKX2" i="1" a="1"/>
  <c r="ALD2" i="1" a="1"/>
  <c r="ALJ2" i="1" a="1"/>
  <c r="ALP2" i="1" a="1"/>
  <c r="ALV2" i="1" a="1"/>
  <c r="AMC2" i="1" a="1"/>
  <c r="AMI2" i="1" a="1"/>
  <c r="AMN2" i="1" a="1"/>
  <c r="AMT2" i="1" a="1"/>
  <c r="AMY2" i="1" a="1"/>
  <c r="ANE2" i="1" a="1"/>
  <c r="ANK2" i="1" a="1"/>
  <c r="ANQ2" i="1" a="1"/>
  <c r="ANU2" i="1" a="1"/>
  <c r="AOA2" i="1" a="1"/>
  <c r="XE2" i="1" a="1"/>
  <c r="XO2" i="1" a="1"/>
  <c r="XT2" i="1" a="1"/>
  <c r="YL2" i="1" a="1"/>
  <c r="ZD2" i="1" a="1"/>
  <c r="ZV2" i="1" a="1"/>
  <c r="AAX2" i="1" a="1"/>
  <c r="ABK2" i="1" a="1"/>
  <c r="ACC2" i="1" a="1"/>
  <c r="ACU2" i="1" a="1"/>
  <c r="ADR2" i="1" a="1"/>
  <c r="AEJ2" i="1" a="1"/>
  <c r="AEW2" i="1" a="1"/>
  <c r="AFO2" i="1" a="1"/>
  <c r="AGK2" i="1" a="1"/>
  <c r="AGO2" i="1" a="1"/>
  <c r="AGU2" i="1" a="1"/>
  <c r="AHA2" i="1" a="1"/>
  <c r="AHG2" i="1" a="1"/>
  <c r="AHM2" i="1" a="1"/>
  <c r="AHS2" i="1" a="1"/>
  <c r="AHY2" i="1" a="1"/>
  <c r="AIE2" i="1" a="1"/>
  <c r="AII2" i="1" a="1"/>
  <c r="AIO2" i="1" a="1"/>
  <c r="AIU2" i="1" a="1"/>
  <c r="AIX2" i="1" a="1"/>
  <c r="AJD2" i="1" a="1"/>
  <c r="AJJ2" i="1" a="1"/>
  <c r="AJP2" i="1" a="1"/>
  <c r="AJV2" i="1" a="1"/>
  <c r="AKB2" i="1" a="1"/>
  <c r="AKH2" i="1" a="1"/>
  <c r="AKN2" i="1" a="1"/>
  <c r="AKT2" i="1" a="1"/>
  <c r="AKZ2" i="1" a="1"/>
  <c r="ALF2" i="1" a="1"/>
  <c r="ALL2" i="1" a="1"/>
  <c r="ALR2" i="1" a="1"/>
  <c r="ALX2" i="1" a="1"/>
  <c r="ALY2" i="1" a="1"/>
  <c r="AME2" i="1" a="1"/>
  <c r="AMK2" i="1" a="1"/>
  <c r="AMP2" i="1" a="1"/>
  <c r="ANA2" i="1" a="1"/>
  <c r="ANG2" i="1" a="1"/>
  <c r="ANM2" i="1" a="1"/>
  <c r="ANW2" i="1" a="1"/>
  <c r="AOC2" i="1" a="1"/>
  <c r="QD2" i="1" a="1"/>
  <c r="SY2" i="1" a="1"/>
  <c r="WA2" i="1" a="1"/>
  <c r="XH2" i="1" a="1"/>
  <c r="XR2" i="1" a="1"/>
  <c r="XW2" i="1" a="1"/>
  <c r="YO2" i="1" a="1"/>
  <c r="ZG2" i="1" a="1"/>
  <c r="ZY2" i="1" a="1"/>
  <c r="AAD2" i="1" a="1"/>
  <c r="ABA2" i="1" a="1"/>
  <c r="ABN2" i="1" a="1"/>
  <c r="ACF2" i="1" a="1"/>
  <c r="ACX2" i="1" a="1"/>
  <c r="ADC2" i="1" a="1"/>
  <c r="ADU2" i="1" a="1"/>
  <c r="AEM2" i="1" a="1"/>
  <c r="AEZ2" i="1" a="1"/>
  <c r="AFE2" i="1" a="1"/>
  <c r="AFR2" i="1" a="1"/>
  <c r="AFW2" i="1" a="1"/>
  <c r="AGF2" i="1" a="1"/>
  <c r="AGL2" i="1" a="1"/>
  <c r="AGP2" i="1" a="1"/>
  <c r="AGV2" i="1" a="1"/>
  <c r="AHB2" i="1" a="1"/>
  <c r="AHH2" i="1" a="1"/>
  <c r="AHN2" i="1" a="1"/>
  <c r="AHT2" i="1" a="1"/>
  <c r="AHZ2" i="1" a="1"/>
  <c r="AIF2" i="1" a="1"/>
  <c r="AIJ2" i="1" a="1"/>
  <c r="AIP2" i="1" a="1"/>
  <c r="AIY2" i="1" a="1"/>
  <c r="AJE2" i="1" a="1"/>
  <c r="AJK2" i="1" a="1"/>
  <c r="AJQ2" i="1" a="1"/>
  <c r="AJW2" i="1" a="1"/>
  <c r="AKC2" i="1" a="1"/>
  <c r="AKI2" i="1" a="1"/>
  <c r="AKO2" i="1" a="1"/>
  <c r="AKU2" i="1" a="1"/>
  <c r="ALA2" i="1" a="1"/>
  <c r="ALG2" i="1" a="1"/>
  <c r="ALM2" i="1" a="1"/>
  <c r="ALS2" i="1" a="1"/>
  <c r="ALZ2" i="1" a="1"/>
  <c r="AMF2" i="1" a="1"/>
  <c r="AMQ2" i="1" a="1"/>
  <c r="AMV2" i="1" a="1"/>
  <c r="ANB2" i="1" a="1"/>
  <c r="ANH2" i="1" a="1"/>
  <c r="ANN2" i="1" a="1"/>
  <c r="ANX2" i="1" a="1"/>
  <c r="XB2" i="1" a="1"/>
  <c r="ADO2" i="1" a="1"/>
  <c r="AGZ2" i="1" a="1"/>
  <c r="AHR2" i="1" a="1"/>
  <c r="AIT2" i="1" a="1"/>
  <c r="AJI2" i="1" a="1"/>
  <c r="AKA2" i="1" a="1"/>
  <c r="AKS2" i="1" a="1"/>
  <c r="ALK2" i="1" a="1"/>
  <c r="AMU2" i="1" a="1"/>
  <c r="AMZ2" i="1" a="1"/>
  <c r="ANR2" i="1" a="1"/>
  <c r="AOB2" i="1" a="1"/>
  <c r="AOK2" i="1" a="1"/>
  <c r="AOQ2" i="1" a="1"/>
  <c r="AOW2" i="1" a="1"/>
  <c r="APC2" i="1" a="1"/>
  <c r="API2" i="1" a="1"/>
  <c r="APO2" i="1" a="1"/>
  <c r="YI2" i="1" a="1"/>
  <c r="AFZ2" i="1" a="1"/>
  <c r="AHC2" i="1" a="1"/>
  <c r="AHU2" i="1" a="1"/>
  <c r="AJL2" i="1" a="1"/>
  <c r="AKD2" i="1" a="1"/>
  <c r="AKV2" i="1" a="1"/>
  <c r="ALN2" i="1" a="1"/>
  <c r="AMA2" i="1" a="1"/>
  <c r="ANC2" i="1" a="1"/>
  <c r="AOD2" i="1" a="1"/>
  <c r="AOL2" i="1" a="1"/>
  <c r="AOR2" i="1" a="1"/>
  <c r="AOX2" i="1" a="1"/>
  <c r="APD2" i="1" a="1"/>
  <c r="APJ2" i="1" a="1"/>
  <c r="APP2" i="1" a="1"/>
  <c r="APV2" i="1" a="1"/>
  <c r="AQB2" i="1" a="1"/>
  <c r="AQH2" i="1" a="1"/>
  <c r="AQN2" i="1" a="1"/>
  <c r="AQT2" i="1" a="1"/>
  <c r="AQZ2" i="1" a="1"/>
  <c r="ARF2" i="1" a="1"/>
  <c r="ARL2" i="1" a="1"/>
  <c r="ARR2" i="1" a="1"/>
  <c r="ARX2" i="1" a="1"/>
  <c r="ASD2" i="1" a="1"/>
  <c r="ASJ2" i="1" a="1"/>
  <c r="ASP2" i="1" a="1"/>
  <c r="ASV2" i="1" a="1"/>
  <c r="ATB2" i="1" a="1"/>
  <c r="ATH2" i="1" a="1"/>
  <c r="ATN2" i="1" a="1"/>
  <c r="ATT2" i="1" a="1"/>
  <c r="ATY2" i="1" a="1"/>
  <c r="AUD2" i="1" a="1"/>
  <c r="AUJ2" i="1" a="1"/>
  <c r="AUP2" i="1" a="1"/>
  <c r="AUU2" i="1" a="1"/>
  <c r="AVF2" i="1" a="1"/>
  <c r="AVL2" i="1" a="1"/>
  <c r="AVQ2" i="1" a="1"/>
  <c r="AVX2" i="1" a="1"/>
  <c r="AWE2" i="1" a="1"/>
  <c r="WR2" i="1" a="1"/>
  <c r="ZA2" i="1" a="1"/>
  <c r="AAU2" i="1" a="1"/>
  <c r="ABZ2" i="1" a="1"/>
  <c r="AEG2" i="1" a="1"/>
  <c r="AFL2" i="1" a="1"/>
  <c r="AGN2" i="1" a="1"/>
  <c r="AHF2" i="1" a="1"/>
  <c r="AHX2" i="1" a="1"/>
  <c r="AIH2" i="1" a="1"/>
  <c r="AJO2" i="1" a="1"/>
  <c r="AKG2" i="1" a="1"/>
  <c r="AKY2" i="1" a="1"/>
  <c r="ALQ2" i="1" a="1"/>
  <c r="AMD2" i="1" a="1"/>
  <c r="ANF2" i="1" a="1"/>
  <c r="AOG2" i="1" a="1"/>
  <c r="AOM2" i="1" a="1"/>
  <c r="AOS2" i="1" a="1"/>
  <c r="AOY2" i="1" a="1"/>
  <c r="APE2" i="1" a="1"/>
  <c r="APK2" i="1" a="1"/>
  <c r="APQ2" i="1" a="1"/>
  <c r="APW2" i="1" a="1"/>
  <c r="AQC2" i="1" a="1"/>
  <c r="AQI2" i="1" a="1"/>
  <c r="AQO2" i="1" a="1"/>
  <c r="AQU2" i="1" a="1"/>
  <c r="ARA2" i="1" a="1"/>
  <c r="ARG2" i="1" a="1"/>
  <c r="ARM2" i="1" a="1"/>
  <c r="ARS2" i="1" a="1"/>
  <c r="ARY2" i="1" a="1"/>
  <c r="ASE2" i="1" a="1"/>
  <c r="ASK2" i="1" a="1"/>
  <c r="ASQ2" i="1" a="1"/>
  <c r="ASW2" i="1" a="1"/>
  <c r="ATC2" i="1" a="1"/>
  <c r="ATI2" i="1" a="1"/>
  <c r="ATO2" i="1" a="1"/>
  <c r="ATU2" i="1" a="1"/>
  <c r="AUE2" i="1" a="1"/>
  <c r="AUK2" i="1" a="1"/>
  <c r="AUQ2" i="1" a="1"/>
  <c r="AUV2" i="1" a="1"/>
  <c r="AVA2" i="1" a="1"/>
  <c r="AVG2" i="1" a="1"/>
  <c r="AVM2" i="1" a="1"/>
  <c r="AVR2" i="1" a="1"/>
  <c r="AVY2" i="1" a="1"/>
  <c r="AWF2" i="1" a="1"/>
  <c r="AWK2" i="1" a="1"/>
  <c r="XL2" i="1" a="1"/>
  <c r="AGJ2" i="1" a="1"/>
  <c r="AGT2" i="1" a="1"/>
  <c r="AHL2" i="1" a="1"/>
  <c r="AID2" i="1" a="1"/>
  <c r="AIN2" i="1" a="1"/>
  <c r="AJC2" i="1" a="1"/>
  <c r="AJU2" i="1" a="1"/>
  <c r="AKM2" i="1" a="1"/>
  <c r="ALE2" i="1" a="1"/>
  <c r="ALW2" i="1" a="1"/>
  <c r="AMJ2" i="1" a="1"/>
  <c r="AMO2" i="1" a="1"/>
  <c r="ANL2" i="1" a="1"/>
  <c r="ANV2" i="1" a="1"/>
  <c r="AOI2" i="1" a="1"/>
  <c r="AOO2" i="1" a="1"/>
  <c r="AOU2" i="1" a="1"/>
  <c r="APA2" i="1" a="1"/>
  <c r="APG2" i="1" a="1"/>
  <c r="APM2" i="1" a="1"/>
  <c r="APS2" i="1" a="1"/>
  <c r="APY2" i="1" a="1"/>
  <c r="AQE2" i="1" a="1"/>
  <c r="AQK2" i="1" a="1"/>
  <c r="AQQ2" i="1" a="1"/>
  <c r="AQW2" i="1" a="1"/>
  <c r="ARC2" i="1" a="1"/>
  <c r="ARI2" i="1" a="1"/>
  <c r="ARO2" i="1" a="1"/>
  <c r="ARU2" i="1" a="1"/>
  <c r="ASA2" i="1" a="1"/>
  <c r="ASG2" i="1" a="1"/>
  <c r="ASM2" i="1" a="1"/>
  <c r="ASS2" i="1" a="1"/>
  <c r="ASY2" i="1" a="1"/>
  <c r="ATE2" i="1" a="1"/>
  <c r="ATK2" i="1" a="1"/>
  <c r="ATQ2" i="1" a="1"/>
  <c r="ATV2" i="1" a="1"/>
  <c r="AUA2" i="1" a="1"/>
  <c r="AUG2" i="1" a="1"/>
  <c r="AUM2" i="1" a="1"/>
  <c r="AUR2" i="1" a="1"/>
  <c r="AUX2" i="1" a="1"/>
  <c r="AVC2" i="1" a="1"/>
  <c r="AVI2" i="1" a="1"/>
  <c r="AVO2" i="1" a="1"/>
  <c r="AVT2" i="1" a="1"/>
  <c r="TX2" i="1" a="1"/>
  <c r="AGW2" i="1" a="1"/>
  <c r="AHO2" i="1" a="1"/>
  <c r="AIG2" i="1" a="1"/>
  <c r="AIQ2" i="1" a="1"/>
  <c r="AJF2" i="1" a="1"/>
  <c r="AJX2" i="1" a="1"/>
  <c r="AKP2" i="1" a="1"/>
  <c r="ALH2" i="1" a="1"/>
  <c r="AMR2" i="1" a="1"/>
  <c r="AMW2" i="1" a="1"/>
  <c r="ANO2" i="1" a="1"/>
  <c r="ANY2" i="1" a="1"/>
  <c r="AOE2" i="1" a="1"/>
  <c r="AOJ2" i="1" a="1"/>
  <c r="AOP2" i="1" a="1"/>
  <c r="AOV2" i="1" a="1"/>
  <c r="APB2" i="1" a="1"/>
  <c r="APH2" i="1" a="1"/>
  <c r="APN2" i="1" a="1"/>
  <c r="APT2" i="1" a="1"/>
  <c r="APZ2" i="1" a="1"/>
  <c r="AQF2" i="1" a="1"/>
  <c r="AQL2" i="1" a="1"/>
  <c r="AQR2" i="1" a="1"/>
  <c r="AQX2" i="1" a="1"/>
  <c r="ARD2" i="1" a="1"/>
  <c r="ARJ2" i="1" a="1"/>
  <c r="ARP2" i="1" a="1"/>
  <c r="ARV2" i="1" a="1"/>
  <c r="ASB2" i="1" a="1"/>
  <c r="ASH2" i="1" a="1"/>
  <c r="ASN2" i="1" a="1"/>
  <c r="AST2" i="1" a="1"/>
  <c r="ASZ2" i="1" a="1"/>
  <c r="ATF2" i="1" a="1"/>
  <c r="ATL2" i="1" a="1"/>
  <c r="ATR2" i="1" a="1"/>
  <c r="ATW2" i="1" a="1"/>
  <c r="AUB2" i="1" a="1"/>
  <c r="AUH2" i="1" a="1"/>
  <c r="AUN2" i="1" a="1"/>
  <c r="AUS2" i="1" a="1"/>
  <c r="AUY2" i="1" a="1"/>
  <c r="AVD2" i="1" a="1"/>
  <c r="AVJ2" i="1" a="1"/>
  <c r="AVU2" i="1" a="1"/>
  <c r="AWB2" i="1" a="1"/>
  <c r="AWN2" i="1" a="1"/>
  <c r="ST2" i="1" a="1"/>
  <c r="ACR2" i="1" a="1"/>
  <c r="ALT2" i="1" a="1"/>
  <c r="AOT2" i="1" a="1"/>
  <c r="AQG2" i="1" a="1"/>
  <c r="AQY2" i="1" a="1"/>
  <c r="ARQ2" i="1" a="1"/>
  <c r="ASI2" i="1" a="1"/>
  <c r="ATA2" i="1" a="1"/>
  <c r="ATS2" i="1" a="1"/>
  <c r="ATX2" i="1" a="1"/>
  <c r="AUC2" i="1" a="1"/>
  <c r="AUZ2" i="1" a="1"/>
  <c r="AVE2" i="1" a="1"/>
  <c r="AVZ2" i="1" a="1"/>
  <c r="AWI2" i="1" a="1"/>
  <c r="AWR2" i="1" a="1"/>
  <c r="AWX2" i="1" a="1"/>
  <c r="AXD2" i="1" a="1"/>
  <c r="AXJ2" i="1" a="1"/>
  <c r="AXP2" i="1" a="1"/>
  <c r="AXZ2" i="1" a="1"/>
  <c r="AYF2" i="1" a="1"/>
  <c r="AYJ2" i="1" a="1"/>
  <c r="AYP2" i="1" a="1"/>
  <c r="AYV2" i="1" a="1"/>
  <c r="AYZ2" i="1" a="1"/>
  <c r="ZS2" i="1" a="1"/>
  <c r="AML2" i="1" a="1"/>
  <c r="AOZ2" i="1" a="1"/>
  <c r="APR2" i="1" a="1"/>
  <c r="AQJ2" i="1" a="1"/>
  <c r="ARB2" i="1" a="1"/>
  <c r="ART2" i="1" a="1"/>
  <c r="ASL2" i="1" a="1"/>
  <c r="ATD2" i="1" a="1"/>
  <c r="AUF2" i="1" a="1"/>
  <c r="AVH2" i="1" a="1"/>
  <c r="AWH2" i="1" a="1"/>
  <c r="AWM2" i="1" a="1"/>
  <c r="AWS2" i="1" a="1"/>
  <c r="AWY2" i="1" a="1"/>
  <c r="AXE2" i="1" a="1"/>
  <c r="AXK2" i="1" a="1"/>
  <c r="AXQ2" i="1" a="1"/>
  <c r="AXU2" i="1" a="1"/>
  <c r="AYA2" i="1" a="1"/>
  <c r="AYG2" i="1" a="1"/>
  <c r="AYK2" i="1" a="1"/>
  <c r="AYQ2" i="1" a="1"/>
  <c r="AZA2" i="1" a="1"/>
  <c r="AFU2" i="1" a="1"/>
  <c r="AGQ2" i="1" a="1"/>
  <c r="AIK2" i="1" a="1"/>
  <c r="AIZ2" i="1" a="1"/>
  <c r="ANS2" i="1" a="1"/>
  <c r="AOF2" i="1" a="1"/>
  <c r="APF2" i="1" a="1"/>
  <c r="APU2" i="1" a="1"/>
  <c r="AQM2" i="1" a="1"/>
  <c r="ARE2" i="1" a="1"/>
  <c r="ARW2" i="1" a="1"/>
  <c r="ASO2" i="1" a="1"/>
  <c r="ATG2" i="1" a="1"/>
  <c r="AUI2" i="1" a="1"/>
  <c r="AVK2" i="1" a="1"/>
  <c r="AVP2" i="1" a="1"/>
  <c r="AVW2" i="1" a="1"/>
  <c r="AWD2" i="1" a="1"/>
  <c r="AWG2" i="1" a="1"/>
  <c r="AWL2" i="1" a="1"/>
  <c r="AWT2" i="1" a="1"/>
  <c r="AWZ2" i="1" a="1"/>
  <c r="AXF2" i="1" a="1"/>
  <c r="AXL2" i="1" a="1"/>
  <c r="AXR2" i="1" a="1"/>
  <c r="AXV2" i="1" a="1"/>
  <c r="AYB2" i="1" a="1"/>
  <c r="AYL2" i="1" a="1"/>
  <c r="AEP2" i="1" a="1"/>
  <c r="AGG2" i="1" a="1"/>
  <c r="AIA2" i="1" a="1"/>
  <c r="AKJ2" i="1" a="1"/>
  <c r="ANI2" i="1" a="1"/>
  <c r="AOH2" i="1" a="1"/>
  <c r="AQA2" i="1" a="1"/>
  <c r="AQS2" i="1" a="1"/>
  <c r="ARK2" i="1" a="1"/>
  <c r="ASC2" i="1" a="1"/>
  <c r="ASU2" i="1" a="1"/>
  <c r="ATM2" i="1" a="1"/>
  <c r="AUO2" i="1" a="1"/>
  <c r="AUT2" i="1" a="1"/>
  <c r="AWA2" i="1" a="1"/>
  <c r="AWO2" i="1" a="1"/>
  <c r="AWP2" i="1" a="1"/>
  <c r="AWV2" i="1" a="1"/>
  <c r="AXB2" i="1" a="1"/>
  <c r="AXH2" i="1" a="1"/>
  <c r="AXN2" i="1" a="1"/>
  <c r="AXX2" i="1" a="1"/>
  <c r="AYD2" i="1" a="1"/>
  <c r="AYH2" i="1" a="1"/>
  <c r="AYN2" i="1" a="1"/>
  <c r="AYT2" i="1" a="1"/>
  <c r="AYX2" i="1" a="1"/>
  <c r="ALB2" i="1" a="1"/>
  <c r="AMG2" i="1" a="1"/>
  <c r="AON2" i="1" a="1"/>
  <c r="AQD2" i="1" a="1"/>
  <c r="AQV2" i="1" a="1"/>
  <c r="ARN2" i="1" a="1"/>
  <c r="ASF2" i="1" a="1"/>
  <c r="ASX2" i="1" a="1"/>
  <c r="ATP2" i="1" a="1"/>
  <c r="ATZ2" i="1" a="1"/>
  <c r="AUW2" i="1" a="1"/>
  <c r="AVB2" i="1" a="1"/>
  <c r="AVV2" i="1" a="1"/>
  <c r="AWC2" i="1" a="1"/>
  <c r="AWJ2" i="1" a="1"/>
  <c r="AWQ2" i="1" a="1"/>
  <c r="AWW2" i="1" a="1"/>
  <c r="AXC2" i="1" a="1"/>
  <c r="AXI2" i="1" a="1"/>
  <c r="AXO2" i="1" a="1"/>
  <c r="AXT2" i="1" a="1"/>
  <c r="AXY2" i="1" a="1"/>
  <c r="AYE2" i="1" a="1"/>
  <c r="AYI2" i="1" a="1"/>
  <c r="AYO2" i="1" a="1"/>
  <c r="AYU2" i="1" a="1"/>
  <c r="AYY2" i="1" a="1"/>
  <c r="ARZ2" i="1" a="1"/>
  <c r="AVN2" i="1" a="1"/>
  <c r="AXA2" i="1" a="1"/>
  <c r="AZD2" i="1" a="1"/>
  <c r="AZJ2" i="1" a="1"/>
  <c r="AZP2" i="1" a="1"/>
  <c r="AZV2" i="1" a="1"/>
  <c r="BAB2" i="1" a="1"/>
  <c r="BAH2" i="1" a="1"/>
  <c r="BAN2" i="1" a="1"/>
  <c r="BAT2" i="1" a="1"/>
  <c r="BAZ2" i="1" a="1"/>
  <c r="BBF2" i="1" a="1"/>
  <c r="BBL2" i="1" a="1"/>
  <c r="BBR2" i="1" a="1"/>
  <c r="BBX2" i="1" a="1"/>
  <c r="BCD2" i="1" a="1"/>
  <c r="BCI2" i="1" a="1"/>
  <c r="BCM2" i="1" a="1"/>
  <c r="BCS2" i="1" a="1"/>
  <c r="BCX2" i="1" a="1"/>
  <c r="BDD2" i="1" a="1"/>
  <c r="BDI2" i="1" a="1"/>
  <c r="BDO2" i="1" a="1"/>
  <c r="BDU2" i="1" a="1"/>
  <c r="BEA2" i="1" a="1"/>
  <c r="BEG2" i="1" a="1"/>
  <c r="BEL2" i="1" a="1"/>
  <c r="BER2" i="1" a="1"/>
  <c r="BEX2" i="1" a="1"/>
  <c r="BFD2" i="1" a="1"/>
  <c r="BFJ2" i="1" a="1"/>
  <c r="BFQ2" i="1" a="1"/>
  <c r="BFW2" i="1" a="1"/>
  <c r="BGC2" i="1" a="1"/>
  <c r="BGI2" i="1" a="1"/>
  <c r="BGO2" i="1" a="1"/>
  <c r="BGU2" i="1" a="1"/>
  <c r="BHA2" i="1" a="1"/>
  <c r="BHG2" i="1" a="1"/>
  <c r="BHL2" i="1" a="1"/>
  <c r="BHR2" i="1" a="1"/>
  <c r="BHV2" i="1" a="1"/>
  <c r="BIB2" i="1" a="1"/>
  <c r="BIF2" i="1" a="1"/>
  <c r="BIL2" i="1" a="1"/>
  <c r="BIR2" i="1" a="1"/>
  <c r="BIX2" i="1" a="1"/>
  <c r="BJD2" i="1" a="1"/>
  <c r="BJI2" i="1" a="1"/>
  <c r="BJO2" i="1" a="1"/>
  <c r="ASR2" i="1" a="1"/>
  <c r="AUL2" i="1" a="1"/>
  <c r="AXG2" i="1" a="1"/>
  <c r="AYS2" i="1" a="1"/>
  <c r="AZB2" i="1" a="1"/>
  <c r="AZE2" i="1" a="1"/>
  <c r="AZK2" i="1" a="1"/>
  <c r="AZQ2" i="1" a="1"/>
  <c r="AZW2" i="1" a="1"/>
  <c r="BAC2" i="1" a="1"/>
  <c r="BAI2" i="1" a="1"/>
  <c r="BAO2" i="1" a="1"/>
  <c r="BAU2" i="1" a="1"/>
  <c r="BBA2" i="1" a="1"/>
  <c r="BBG2" i="1" a="1"/>
  <c r="BBM2" i="1" a="1"/>
  <c r="BBS2" i="1" a="1"/>
  <c r="BBY2" i="1" a="1"/>
  <c r="BCN2" i="1" a="1"/>
  <c r="BCT2" i="1" a="1"/>
  <c r="BCY2" i="1" a="1"/>
  <c r="BDE2" i="1" a="1"/>
  <c r="BDJ2" i="1" a="1"/>
  <c r="BDP2" i="1" a="1"/>
  <c r="BDV2" i="1" a="1"/>
  <c r="BEB2" i="1" a="1"/>
  <c r="BEM2" i="1" a="1"/>
  <c r="BES2" i="1" a="1"/>
  <c r="BEY2" i="1" a="1"/>
  <c r="BFE2" i="1" a="1"/>
  <c r="BFK2" i="1" a="1"/>
  <c r="BFL2" i="1" a="1"/>
  <c r="BFR2" i="1" a="1"/>
  <c r="BFX2" i="1" a="1"/>
  <c r="BGD2" i="1" a="1"/>
  <c r="BGJ2" i="1" a="1"/>
  <c r="BGP2" i="1" a="1"/>
  <c r="BGV2" i="1" a="1"/>
  <c r="BHB2" i="1" a="1"/>
  <c r="BHH2" i="1" a="1"/>
  <c r="BHM2" i="1" a="1"/>
  <c r="BHW2" i="1" a="1"/>
  <c r="BIC2" i="1" a="1"/>
  <c r="BIG2" i="1" a="1"/>
  <c r="BIM2" i="1" a="1"/>
  <c r="BIS2" i="1" a="1"/>
  <c r="BIY2" i="1" a="1"/>
  <c r="BJE2" i="1" a="1"/>
  <c r="BJJ2" i="1" a="1"/>
  <c r="BJP2" i="1" a="1"/>
  <c r="ATJ2" i="1" a="1"/>
  <c r="AVS2" i="1" a="1"/>
  <c r="AXM2" i="1" a="1"/>
  <c r="AXW2" i="1" a="1"/>
  <c r="AZF2" i="1" a="1"/>
  <c r="AZL2" i="1" a="1"/>
  <c r="AZR2" i="1" a="1"/>
  <c r="AZX2" i="1" a="1"/>
  <c r="BAD2" i="1" a="1"/>
  <c r="BAJ2" i="1" a="1"/>
  <c r="BAP2" i="1" a="1"/>
  <c r="BAV2" i="1" a="1"/>
  <c r="BBB2" i="1" a="1"/>
  <c r="BBH2" i="1" a="1"/>
  <c r="BBN2" i="1" a="1"/>
  <c r="BBT2" i="1" a="1"/>
  <c r="BBZ2" i="1" a="1"/>
  <c r="BCE2" i="1" a="1"/>
  <c r="BCO2" i="1" a="1"/>
  <c r="BCU2" i="1" a="1"/>
  <c r="BCZ2" i="1" a="1"/>
  <c r="BDK2" i="1" a="1"/>
  <c r="BDQ2" i="1" a="1"/>
  <c r="BDW2" i="1" a="1"/>
  <c r="BEC2" i="1" a="1"/>
  <c r="BEH2" i="1" a="1"/>
  <c r="BEN2" i="1" a="1"/>
  <c r="BET2" i="1" a="1"/>
  <c r="BEZ2" i="1" a="1"/>
  <c r="BFF2" i="1" a="1"/>
  <c r="BFM2" i="1" a="1"/>
  <c r="BFS2" i="1" a="1"/>
  <c r="BFY2" i="1" a="1"/>
  <c r="BGE2" i="1" a="1"/>
  <c r="BGK2" i="1" a="1"/>
  <c r="BGQ2" i="1" a="1"/>
  <c r="BGW2" i="1" a="1"/>
  <c r="BHC2" i="1" a="1"/>
  <c r="BHN2" i="1" a="1"/>
  <c r="BHS2" i="1" a="1"/>
  <c r="BHX2" i="1" a="1"/>
  <c r="BID2" i="1" a="1"/>
  <c r="BIH2" i="1" a="1"/>
  <c r="BIN2" i="1" a="1"/>
  <c r="BIT2" i="1" a="1"/>
  <c r="BIZ2" i="1" a="1"/>
  <c r="AQP2" i="1" a="1"/>
  <c r="AYR2" i="1" a="1"/>
  <c r="AYW2" i="1" a="1"/>
  <c r="AZH2" i="1" a="1"/>
  <c r="AZN2" i="1" a="1"/>
  <c r="AZT2" i="1" a="1"/>
  <c r="AZZ2" i="1" a="1"/>
  <c r="BAF2" i="1" a="1"/>
  <c r="BAL2" i="1" a="1"/>
  <c r="BAR2" i="1" a="1"/>
  <c r="BAX2" i="1" a="1"/>
  <c r="BBD2" i="1" a="1"/>
  <c r="BBJ2" i="1" a="1"/>
  <c r="BBP2" i="1" a="1"/>
  <c r="BBV2" i="1" a="1"/>
  <c r="BCB2" i="1" a="1"/>
  <c r="BCG2" i="1" a="1"/>
  <c r="BCK2" i="1" a="1"/>
  <c r="BCQ2" i="1" a="1"/>
  <c r="BCW2" i="1" a="1"/>
  <c r="BDB2" i="1" a="1"/>
  <c r="BDG2" i="1" a="1"/>
  <c r="BDM2" i="1" a="1"/>
  <c r="BDS2" i="1" a="1"/>
  <c r="BDY2" i="1" a="1"/>
  <c r="BEE2" i="1" a="1"/>
  <c r="BEJ2" i="1" a="1"/>
  <c r="BEP2" i="1" a="1"/>
  <c r="BEV2" i="1" a="1"/>
  <c r="BFB2" i="1" a="1"/>
  <c r="BFH2" i="1" a="1"/>
  <c r="BFO2" i="1" a="1"/>
  <c r="BFU2" i="1" a="1"/>
  <c r="BGA2" i="1" a="1"/>
  <c r="BGG2" i="1" a="1"/>
  <c r="BGM2" i="1" a="1"/>
  <c r="BGS2" i="1" a="1"/>
  <c r="BGY2" i="1" a="1"/>
  <c r="BHE2" i="1" a="1"/>
  <c r="BHJ2" i="1" a="1"/>
  <c r="BHP2" i="1" a="1"/>
  <c r="BHZ2" i="1" a="1"/>
  <c r="BIJ2" i="1" a="1"/>
  <c r="BIP2" i="1" a="1"/>
  <c r="BIV2" i="1" a="1"/>
  <c r="BJB2" i="1" a="1"/>
  <c r="BJH2" i="1" a="1"/>
  <c r="AHI2" i="1" a="1"/>
  <c r="APL2" i="1" a="1"/>
  <c r="ARH2" i="1" a="1"/>
  <c r="AWU2" i="1" a="1"/>
  <c r="AZC2" i="1" a="1"/>
  <c r="AZI2" i="1" a="1"/>
  <c r="AZO2" i="1" a="1"/>
  <c r="AZU2" i="1" a="1"/>
  <c r="BAA2" i="1" a="1"/>
  <c r="BAG2" i="1" a="1"/>
  <c r="BAM2" i="1" a="1"/>
  <c r="BAS2" i="1" a="1"/>
  <c r="BAY2" i="1" a="1"/>
  <c r="BBE2" i="1" a="1"/>
  <c r="BBK2" i="1" a="1"/>
  <c r="BBQ2" i="1" a="1"/>
  <c r="BBW2" i="1" a="1"/>
  <c r="BCC2" i="1" a="1"/>
  <c r="BCH2" i="1" a="1"/>
  <c r="BCL2" i="1" a="1"/>
  <c r="BCR2" i="1" a="1"/>
  <c r="BDC2" i="1" a="1"/>
  <c r="BDH2" i="1" a="1"/>
  <c r="BDN2" i="1" a="1"/>
  <c r="BDT2" i="1" a="1"/>
  <c r="BDZ2" i="1" a="1"/>
  <c r="BEF2" i="1" a="1"/>
  <c r="BEK2" i="1" a="1"/>
  <c r="BEQ2" i="1" a="1"/>
  <c r="BEW2" i="1" a="1"/>
  <c r="BFC2" i="1" a="1"/>
  <c r="BFI2" i="1" a="1"/>
  <c r="BFP2" i="1" a="1"/>
  <c r="BFV2" i="1" a="1"/>
  <c r="BGB2" i="1" a="1"/>
  <c r="BGH2" i="1" a="1"/>
  <c r="BGN2" i="1" a="1"/>
  <c r="BGT2" i="1" a="1"/>
  <c r="BGZ2" i="1" a="1"/>
  <c r="BHF2" i="1" a="1"/>
  <c r="BHK2" i="1" a="1"/>
  <c r="BHQ2" i="1" a="1"/>
  <c r="BHU2" i="1" a="1"/>
  <c r="BIA2" i="1" a="1"/>
  <c r="BIK2" i="1" a="1"/>
  <c r="BIQ2" i="1" a="1"/>
  <c r="BIW2" i="1" a="1"/>
  <c r="BJC2" i="1" a="1"/>
  <c r="BJN2" i="1" a="1"/>
  <c r="BJT2" i="1" a="1"/>
  <c r="AYC2" i="1" a="1"/>
  <c r="BAK2" i="1" a="1"/>
  <c r="BBU2" i="1" a="1"/>
  <c r="BCJ2" i="1" a="1"/>
  <c r="BED2" i="1" a="1"/>
  <c r="BEI2" i="1" a="1"/>
  <c r="BFN2" i="1" a="1"/>
  <c r="BGX2" i="1" a="1"/>
  <c r="BJK2" i="1" a="1"/>
  <c r="BJY2" i="1" a="1"/>
  <c r="BKE2" i="1" a="1"/>
  <c r="BKK2" i="1" a="1"/>
  <c r="BKQ2" i="1" a="1"/>
  <c r="BLA2" i="1" a="1"/>
  <c r="BLG2" i="1" a="1"/>
  <c r="BLM2" i="1" a="1"/>
  <c r="BLS2" i="1" a="1"/>
  <c r="BLY2" i="1" a="1"/>
  <c r="BME2" i="1" a="1"/>
  <c r="BMK2" i="1" a="1"/>
  <c r="BMP2" i="1" a="1"/>
  <c r="BMV2" i="1" a="1"/>
  <c r="BNB2" i="1" a="1"/>
  <c r="AJR2" i="1" a="1"/>
  <c r="AZG2" i="1" a="1"/>
  <c r="BAQ2" i="1" a="1"/>
  <c r="BCA2" i="1" a="1"/>
  <c r="BCF2" i="1" a="1"/>
  <c r="BCP2" i="1" a="1"/>
  <c r="BEO2" i="1" a="1"/>
  <c r="BFT2" i="1" a="1"/>
  <c r="BHD2" i="1" a="1"/>
  <c r="BHI2" i="1" a="1"/>
  <c r="BJR2" i="1" a="1"/>
  <c r="BJZ2" i="1" a="1"/>
  <c r="BKF2" i="1" a="1"/>
  <c r="BKL2" i="1" a="1"/>
  <c r="BKR2" i="1" a="1"/>
  <c r="BLB2" i="1" a="1"/>
  <c r="BLH2" i="1" a="1"/>
  <c r="BLN2" i="1" a="1"/>
  <c r="BLT2" i="1" a="1"/>
  <c r="BLZ2" i="1" a="1"/>
  <c r="BMF2" i="1" a="1"/>
  <c r="BML2" i="1" a="1"/>
  <c r="BMQ2" i="1" a="1"/>
  <c r="BMW2" i="1" a="1"/>
  <c r="BNC2" i="1" a="1"/>
  <c r="BNI2" i="1" a="1"/>
  <c r="BNO2" i="1" a="1"/>
  <c r="AYM2" i="1" a="1"/>
  <c r="AZM2" i="1" a="1"/>
  <c r="BAW2" i="1" a="1"/>
  <c r="BCV2" i="1" a="1"/>
  <c r="BDA2" i="1" a="1"/>
  <c r="BDF2" i="1" a="1"/>
  <c r="BEU2" i="1" a="1"/>
  <c r="BFZ2" i="1" a="1"/>
  <c r="BHO2" i="1" a="1"/>
  <c r="BHT2" i="1" a="1"/>
  <c r="BHY2" i="1" a="1"/>
  <c r="BII2" i="1" a="1"/>
  <c r="BJG2" i="1" a="1"/>
  <c r="BJM2" i="1" a="1"/>
  <c r="BJU2" i="1" a="1"/>
  <c r="BKA2" i="1" a="1"/>
  <c r="BKG2" i="1" a="1"/>
  <c r="BKM2" i="1" a="1"/>
  <c r="BKS2" i="1" a="1"/>
  <c r="BKW2" i="1" a="1"/>
  <c r="BLC2" i="1" a="1"/>
  <c r="BLI2" i="1" a="1"/>
  <c r="BLO2" i="1" a="1"/>
  <c r="BLU2" i="1" a="1"/>
  <c r="BMA2" i="1" a="1"/>
  <c r="BMG2" i="1" a="1"/>
  <c r="BMM2" i="1" a="1"/>
  <c r="BMR2" i="1" a="1"/>
  <c r="AZS2" i="1" a="1"/>
  <c r="BBC2" i="1" a="1"/>
  <c r="BDL2" i="1" a="1"/>
  <c r="BFA2" i="1" a="1"/>
  <c r="BGF2" i="1" a="1"/>
  <c r="BIE2" i="1" a="1"/>
  <c r="BIO2" i="1" a="1"/>
  <c r="BJQ2" i="1" a="1"/>
  <c r="BJV2" i="1" a="1"/>
  <c r="BKB2" i="1" a="1"/>
  <c r="BKH2" i="1" a="1"/>
  <c r="BKN2" i="1" a="1"/>
  <c r="BKT2" i="1" a="1"/>
  <c r="BKX2" i="1" a="1"/>
  <c r="BLD2" i="1" a="1"/>
  <c r="BLJ2" i="1" a="1"/>
  <c r="BLP2" i="1" a="1"/>
  <c r="BLV2" i="1" a="1"/>
  <c r="BMB2" i="1" a="1"/>
  <c r="BMH2" i="1" a="1"/>
  <c r="BMS2" i="1" a="1"/>
  <c r="BMY2" i="1" a="1"/>
  <c r="BNE2" i="1" a="1"/>
  <c r="BNK2" i="1" a="1"/>
  <c r="APX2" i="1" a="1"/>
  <c r="AXS2" i="1" a="1"/>
  <c r="AZY2" i="1" a="1"/>
  <c r="BBI2" i="1" a="1"/>
  <c r="BDR2" i="1" a="1"/>
  <c r="BFG2" i="1" a="1"/>
  <c r="BGL2" i="1" a="1"/>
  <c r="BIU2" i="1" a="1"/>
  <c r="BJL2" i="1" a="1"/>
  <c r="BJW2" i="1" a="1"/>
  <c r="BKC2" i="1" a="1"/>
  <c r="BKI2" i="1" a="1"/>
  <c r="BKO2" i="1" a="1"/>
  <c r="BKU2" i="1" a="1"/>
  <c r="BKY2" i="1" a="1"/>
  <c r="BLE2" i="1" a="1"/>
  <c r="BLK2" i="1" a="1"/>
  <c r="BLQ2" i="1" a="1"/>
  <c r="BLW2" i="1" a="1"/>
  <c r="BMC2" i="1" a="1"/>
  <c r="BMI2" i="1" a="1"/>
  <c r="BMN2" i="1" a="1"/>
  <c r="BMT2" i="1" a="1"/>
  <c r="BMZ2" i="1" a="1"/>
  <c r="BAE2" i="1" a="1"/>
  <c r="BBO2" i="1" a="1"/>
  <c r="BDX2" i="1" a="1"/>
  <c r="BGR2" i="1" a="1"/>
  <c r="BJA2" i="1" a="1"/>
  <c r="BJF2" i="1" a="1"/>
  <c r="BJS2" i="1" a="1"/>
  <c r="BJX2" i="1" a="1"/>
  <c r="BKD2" i="1" a="1"/>
  <c r="BKJ2" i="1" a="1"/>
  <c r="BKP2" i="1" a="1"/>
  <c r="BKV2" i="1" a="1"/>
  <c r="BKZ2" i="1" a="1"/>
  <c r="BLF2" i="1" a="1"/>
  <c r="BLL2" i="1" a="1"/>
  <c r="BLR2" i="1" a="1"/>
  <c r="BLX2" i="1" a="1"/>
  <c r="BMD2" i="1" a="1"/>
  <c r="BMJ2" i="1" a="1"/>
  <c r="BMO2" i="1" a="1"/>
  <c r="BMU2" i="1" a="1"/>
  <c r="BNA2" i="1" a="1"/>
  <c r="BNG2" i="1" a="1"/>
  <c r="BNM2" i="1" a="1"/>
  <c r="BNJ2" i="1" a="1"/>
  <c r="BNP2" i="1" a="1"/>
  <c r="BOA2" i="1" a="1"/>
  <c r="BOG2" i="1" a="1"/>
  <c r="BOM2" i="1" a="1"/>
  <c r="BOS2" i="1" a="1"/>
  <c r="BOX2" i="1" a="1"/>
  <c r="BPD2" i="1" a="1"/>
  <c r="BPJ2" i="1" a="1"/>
  <c r="BPP2" i="1" a="1"/>
  <c r="BPV2" i="1" a="1"/>
  <c r="BQA2" i="1" a="1"/>
  <c r="BQG2" i="1" a="1"/>
  <c r="BQM2" i="1" a="1"/>
  <c r="BQS2" i="1" a="1"/>
  <c r="BQY2" i="1" a="1"/>
  <c r="BRE2" i="1" a="1"/>
  <c r="BRK2" i="1" a="1"/>
  <c r="BRP2" i="1" a="1"/>
  <c r="BRV2" i="1" a="1"/>
  <c r="BSI2" i="1" a="1"/>
  <c r="BSO2" i="1" a="1"/>
  <c r="BSU2" i="1" a="1"/>
  <c r="BTA2" i="1" a="1"/>
  <c r="BTF2" i="1" a="1"/>
  <c r="BTK2" i="1" a="1"/>
  <c r="BTQ2" i="1" a="1"/>
  <c r="BTW2" i="1" a="1"/>
  <c r="BUC2" i="1" a="1"/>
  <c r="BUI2" i="1" a="1"/>
  <c r="BUO2" i="1" a="1"/>
  <c r="BUT2" i="1" a="1"/>
  <c r="BUZ2" i="1" a="1"/>
  <c r="BVF2" i="1" a="1"/>
  <c r="BVJ2" i="1" a="1"/>
  <c r="BVP2" i="1" a="1"/>
  <c r="BVV2" i="1" a="1"/>
  <c r="BWC2" i="1" a="1"/>
  <c r="BWI2" i="1" a="1"/>
  <c r="BWO2" i="1" a="1"/>
  <c r="BWT2" i="1" a="1"/>
  <c r="BWZ2" i="1" a="1"/>
  <c r="BXE2" i="1" a="1"/>
  <c r="BXK2" i="1" a="1"/>
  <c r="BXQ2" i="1" a="1"/>
  <c r="BYC2" i="1" a="1"/>
  <c r="BYI2" i="1" a="1"/>
  <c r="BYO2" i="1" a="1"/>
  <c r="BYU2" i="1" a="1"/>
  <c r="BZA2" i="1" a="1"/>
  <c r="BMX2" i="1" a="1"/>
  <c r="BNL2" i="1" a="1"/>
  <c r="BNQ2" i="1" a="1"/>
  <c r="BNV2" i="1" a="1"/>
  <c r="BOB2" i="1" a="1"/>
  <c r="BOH2" i="1" a="1"/>
  <c r="BON2" i="1" a="1"/>
  <c r="BOY2" i="1" a="1"/>
  <c r="BPE2" i="1" a="1"/>
  <c r="BPK2" i="1" a="1"/>
  <c r="BPQ2" i="1" a="1"/>
  <c r="BPW2" i="1" a="1"/>
  <c r="BQB2" i="1" a="1"/>
  <c r="BQH2" i="1" a="1"/>
  <c r="BQN2" i="1" a="1"/>
  <c r="BQT2" i="1" a="1"/>
  <c r="BQZ2" i="1" a="1"/>
  <c r="BRF2" i="1" a="1"/>
  <c r="BRL2" i="1" a="1"/>
  <c r="BRQ2" i="1" a="1"/>
  <c r="BRW2" i="1" a="1"/>
  <c r="BSJ2" i="1" a="1"/>
  <c r="BSP2" i="1" a="1"/>
  <c r="BSV2" i="1" a="1"/>
  <c r="BTB2" i="1" a="1"/>
  <c r="BTG2" i="1" a="1"/>
  <c r="BTL2" i="1" a="1"/>
  <c r="BTR2" i="1" a="1"/>
  <c r="BTX2" i="1" a="1"/>
  <c r="BUD2" i="1" a="1"/>
  <c r="BUJ2" i="1" a="1"/>
  <c r="BUP2" i="1" a="1"/>
  <c r="BUU2" i="1" a="1"/>
  <c r="BVA2" i="1" a="1"/>
  <c r="BVG2" i="1" a="1"/>
  <c r="BVK2" i="1" a="1"/>
  <c r="BVQ2" i="1" a="1"/>
  <c r="BVW2" i="1" a="1"/>
  <c r="BWD2" i="1" a="1"/>
  <c r="BWJ2" i="1" a="1"/>
  <c r="BWU2" i="1" a="1"/>
  <c r="BXA2" i="1" a="1"/>
  <c r="BXF2" i="1" a="1"/>
  <c r="BXL2" i="1" a="1"/>
  <c r="BXR2" i="1" a="1"/>
  <c r="BYD2" i="1" a="1"/>
  <c r="BYJ2" i="1" a="1"/>
  <c r="BYP2" i="1" a="1"/>
  <c r="BYV2" i="1" a="1"/>
  <c r="BZB2" i="1" a="1"/>
  <c r="BZH2" i="1" a="1"/>
  <c r="BZN2" i="1" a="1"/>
  <c r="BNR2" i="1" a="1"/>
  <c r="BNW2" i="1" a="1"/>
  <c r="BOC2" i="1" a="1"/>
  <c r="BOI2" i="1" a="1"/>
  <c r="BOO2" i="1" a="1"/>
  <c r="BOT2" i="1" a="1"/>
  <c r="BOZ2" i="1" a="1"/>
  <c r="BPF2" i="1" a="1"/>
  <c r="BPL2" i="1" a="1"/>
  <c r="BPR2" i="1" a="1"/>
  <c r="BPX2" i="1" a="1"/>
  <c r="BQC2" i="1" a="1"/>
  <c r="BQI2" i="1" a="1"/>
  <c r="BQO2" i="1" a="1"/>
  <c r="BQU2" i="1" a="1"/>
  <c r="BRA2" i="1" a="1"/>
  <c r="BRG2" i="1" a="1"/>
  <c r="BRR2" i="1" a="1"/>
  <c r="BRX2" i="1" a="1"/>
  <c r="BSK2" i="1" a="1"/>
  <c r="BSQ2" i="1" a="1"/>
  <c r="BSW2" i="1" a="1"/>
  <c r="BTC2" i="1" a="1"/>
  <c r="BTM2" i="1" a="1"/>
  <c r="BTS2" i="1" a="1"/>
  <c r="BTY2" i="1" a="1"/>
  <c r="BUE2" i="1" a="1"/>
  <c r="BUK2" i="1" a="1"/>
  <c r="BUQ2" i="1" a="1"/>
  <c r="BUV2" i="1" a="1"/>
  <c r="BVB2" i="1" a="1"/>
  <c r="BVL2" i="1" a="1"/>
  <c r="BVR2" i="1" a="1"/>
  <c r="BVX2" i="1" a="1"/>
  <c r="BWE2" i="1" a="1"/>
  <c r="BWK2" i="1" a="1"/>
  <c r="BWP2" i="1" a="1"/>
  <c r="BWV2" i="1" a="1"/>
  <c r="BXB2" i="1" a="1"/>
  <c r="BXG2" i="1" a="1"/>
  <c r="BXM2" i="1" a="1"/>
  <c r="BXS2" i="1" a="1"/>
  <c r="BYE2" i="1" a="1"/>
  <c r="BYK2" i="1" a="1"/>
  <c r="BYQ2" i="1" a="1"/>
  <c r="BYW2" i="1" a="1"/>
  <c r="BZC2" i="1" a="1"/>
  <c r="BZI2" i="1" a="1"/>
  <c r="BNN2" i="1" a="1"/>
  <c r="BNS2" i="1" a="1"/>
  <c r="BNX2" i="1" a="1"/>
  <c r="BOD2" i="1" a="1"/>
  <c r="BOJ2" i="1" a="1"/>
  <c r="BOP2" i="1" a="1"/>
  <c r="BOU2" i="1" a="1"/>
  <c r="BPA2" i="1" a="1"/>
  <c r="BPG2" i="1" a="1"/>
  <c r="BPM2" i="1" a="1"/>
  <c r="BPS2" i="1" a="1"/>
  <c r="BPY2" i="1" a="1"/>
  <c r="BQD2" i="1" a="1"/>
  <c r="BQJ2" i="1" a="1"/>
  <c r="BQP2" i="1" a="1"/>
  <c r="BQV2" i="1" a="1"/>
  <c r="BRB2" i="1" a="1"/>
  <c r="BRH2" i="1" a="1"/>
  <c r="BRM2" i="1" a="1"/>
  <c r="BRS2" i="1" a="1"/>
  <c r="BSF2" i="1" a="1"/>
  <c r="BSL2" i="1" a="1"/>
  <c r="BSR2" i="1" a="1"/>
  <c r="BSX2" i="1" a="1"/>
  <c r="BTH2" i="1" a="1"/>
  <c r="BTN2" i="1" a="1"/>
  <c r="BTT2" i="1" a="1"/>
  <c r="BTZ2" i="1" a="1"/>
  <c r="BUF2" i="1" a="1"/>
  <c r="BUL2" i="1" a="1"/>
  <c r="BUW2" i="1" a="1"/>
  <c r="BVC2" i="1" a="1"/>
  <c r="BVM2" i="1" a="1"/>
  <c r="BVS2" i="1" a="1"/>
  <c r="BVY2" i="1" a="1"/>
  <c r="BVZ2" i="1" a="1"/>
  <c r="BWF2" i="1" a="1"/>
  <c r="BWL2" i="1" a="1"/>
  <c r="BWQ2" i="1" a="1"/>
  <c r="BWW2" i="1" a="1"/>
  <c r="BXH2" i="1" a="1"/>
  <c r="BXN2" i="1" a="1"/>
  <c r="BXT2" i="1" a="1"/>
  <c r="BYF2" i="1" a="1"/>
  <c r="BYL2" i="1" a="1"/>
  <c r="BYR2" i="1" a="1"/>
  <c r="BYX2" i="1" a="1"/>
  <c r="BZD2" i="1" a="1"/>
  <c r="BZJ2" i="1" a="1"/>
  <c r="BND2" i="1" a="1"/>
  <c r="BNF2" i="1" a="1"/>
  <c r="BNT2" i="1" a="1"/>
  <c r="BNY2" i="1" a="1"/>
  <c r="BOE2" i="1" a="1"/>
  <c r="BOK2" i="1" a="1"/>
  <c r="BOQ2" i="1" a="1"/>
  <c r="BOV2" i="1" a="1"/>
  <c r="BPB2" i="1" a="1"/>
  <c r="BPH2" i="1" a="1"/>
  <c r="BPN2" i="1" a="1"/>
  <c r="BPT2" i="1" a="1"/>
  <c r="BPZ2" i="1" a="1"/>
  <c r="BQE2" i="1" a="1"/>
  <c r="BQK2" i="1" a="1"/>
  <c r="BQQ2" i="1" a="1"/>
  <c r="BQW2" i="1" a="1"/>
  <c r="BRC2" i="1" a="1"/>
  <c r="BRI2" i="1" a="1"/>
  <c r="BRN2" i="1" a="1"/>
  <c r="BRT2" i="1" a="1"/>
  <c r="BSG2" i="1" a="1"/>
  <c r="BSM2" i="1" a="1"/>
  <c r="BSS2" i="1" a="1"/>
  <c r="BSY2" i="1" a="1"/>
  <c r="BTD2" i="1" a="1"/>
  <c r="BTI2" i="1" a="1"/>
  <c r="BTO2" i="1" a="1"/>
  <c r="BTU2" i="1" a="1"/>
  <c r="BUA2" i="1" a="1"/>
  <c r="BUG2" i="1" a="1"/>
  <c r="BUM2" i="1" a="1"/>
  <c r="BUR2" i="1" a="1"/>
  <c r="BUX2" i="1" a="1"/>
  <c r="BVD2" i="1" a="1"/>
  <c r="BVH2" i="1" a="1"/>
  <c r="BVN2" i="1" a="1"/>
  <c r="BVT2" i="1" a="1"/>
  <c r="BWA2" i="1" a="1"/>
  <c r="BWG2" i="1" a="1"/>
  <c r="BWM2" i="1" a="1"/>
  <c r="BWR2" i="1" a="1"/>
  <c r="BWX2" i="1" a="1"/>
  <c r="BXC2" i="1" a="1"/>
  <c r="BXI2" i="1" a="1"/>
  <c r="BXO2" i="1" a="1"/>
  <c r="BXU2" i="1" a="1"/>
  <c r="BYG2" i="1" a="1"/>
  <c r="BYM2" i="1" a="1"/>
  <c r="BYS2" i="1" a="1"/>
  <c r="BYY2" i="1" a="1"/>
  <c r="BZE2" i="1" a="1"/>
  <c r="BZK2" i="1" a="1"/>
  <c r="BPC2" i="1" a="1"/>
  <c r="BQR2" i="1" a="1"/>
  <c r="BSN2" i="1" a="1"/>
  <c r="BUH2" i="1" a="1"/>
  <c r="BWB2" i="1" a="1"/>
  <c r="BXV2" i="1" a="1"/>
  <c r="BZL2" i="1" a="1"/>
  <c r="BZO2" i="1" a="1"/>
  <c r="BZW2" i="1" a="1"/>
  <c r="CAC2" i="1" a="1"/>
  <c r="CAI2" i="1" a="1"/>
  <c r="CAO2" i="1" a="1"/>
  <c r="CAU2" i="1" a="1"/>
  <c r="CAZ2" i="1" a="1"/>
  <c r="CBF2" i="1" a="1"/>
  <c r="CBM2" i="1" a="1"/>
  <c r="CBS2" i="1" a="1"/>
  <c r="CBY2" i="1" a="1"/>
  <c r="CCE2" i="1" a="1"/>
  <c r="CCK2" i="1" a="1"/>
  <c r="CCQ2" i="1" a="1"/>
  <c r="CCW2" i="1" a="1"/>
  <c r="CDC2" i="1" a="1"/>
  <c r="CDI2" i="1" a="1"/>
  <c r="CDO2" i="1" a="1"/>
  <c r="CDW2" i="1" a="1"/>
  <c r="CDX2" i="1" a="1"/>
  <c r="CED2" i="1" a="1"/>
  <c r="CEE2" i="1" a="1"/>
  <c r="CEK2" i="1" a="1"/>
  <c r="CEQ2" i="1" a="1"/>
  <c r="CEW2" i="1" a="1"/>
  <c r="CFC2" i="1" a="1"/>
  <c r="CFI2" i="1" a="1"/>
  <c r="CFO2" i="1" a="1"/>
  <c r="CFU2" i="1" a="1"/>
  <c r="CGA2" i="1" a="1"/>
  <c r="CGG2" i="1" a="1"/>
  <c r="CGM2" i="1" a="1"/>
  <c r="CGS2" i="1" a="1"/>
  <c r="BPI2" i="1" a="1"/>
  <c r="BQX2" i="1" a="1"/>
  <c r="BST2" i="1" a="1"/>
  <c r="BUN2" i="1" a="1"/>
  <c r="BUS2" i="1" a="1"/>
  <c r="BWH2" i="1" a="1"/>
  <c r="BYH2" i="1" a="1"/>
  <c r="BZG2" i="1" a="1"/>
  <c r="BZS2" i="1" a="1"/>
  <c r="BZX2" i="1" a="1"/>
  <c r="CAD2" i="1" a="1"/>
  <c r="CAJ2" i="1" a="1"/>
  <c r="CAP2" i="1" a="1"/>
  <c r="CAV2" i="1" a="1"/>
  <c r="CBA2" i="1" a="1"/>
  <c r="CBG2" i="1" a="1"/>
  <c r="CBN2" i="1" a="1"/>
  <c r="CBT2" i="1" a="1"/>
  <c r="CBZ2" i="1" a="1"/>
  <c r="CCF2" i="1" a="1"/>
  <c r="CCL2" i="1" a="1"/>
  <c r="CCR2" i="1" a="1"/>
  <c r="CCX2" i="1" a="1"/>
  <c r="CDD2" i="1" a="1"/>
  <c r="CDJ2" i="1" a="1"/>
  <c r="CDP2" i="1" a="1"/>
  <c r="CDY2" i="1" a="1"/>
  <c r="CEF2" i="1" a="1"/>
  <c r="CEL2" i="1" a="1"/>
  <c r="CER2" i="1" a="1"/>
  <c r="CEX2" i="1" a="1"/>
  <c r="CFD2" i="1" a="1"/>
  <c r="CFJ2" i="1" a="1"/>
  <c r="CFP2" i="1" a="1"/>
  <c r="CFV2" i="1" a="1"/>
  <c r="CGB2" i="1" a="1"/>
  <c r="CGH2" i="1" a="1"/>
  <c r="CGN2" i="1" a="1"/>
  <c r="CGT2" i="1" a="1"/>
  <c r="BNU2" i="1" a="1"/>
  <c r="BNZ2" i="1" a="1"/>
  <c r="BPO2" i="1" a="1"/>
  <c r="BRD2" i="1" a="1"/>
  <c r="BSZ2" i="1" a="1"/>
  <c r="BTE2" i="1" a="1"/>
  <c r="BTJ2" i="1" a="1"/>
  <c r="BUY2" i="1" a="1"/>
  <c r="BVI2" i="1" a="1"/>
  <c r="BWN2" i="1" a="1"/>
  <c r="BWS2" i="1" a="1"/>
  <c r="BYN2" i="1" a="1"/>
  <c r="BZP2" i="1" a="1"/>
  <c r="BZY2" i="1" a="1"/>
  <c r="CAE2" i="1" a="1"/>
  <c r="CAK2" i="1" a="1"/>
  <c r="CAQ2" i="1" a="1"/>
  <c r="CAW2" i="1" a="1"/>
  <c r="CBB2" i="1" a="1"/>
  <c r="CBH2" i="1" a="1"/>
  <c r="CBO2" i="1" a="1"/>
  <c r="CBU2" i="1" a="1"/>
  <c r="CCA2" i="1" a="1"/>
  <c r="CCG2" i="1" a="1"/>
  <c r="CCM2" i="1" a="1"/>
  <c r="CCS2" i="1" a="1"/>
  <c r="CCY2" i="1" a="1"/>
  <c r="CDE2" i="1" a="1"/>
  <c r="CDK2" i="1" a="1"/>
  <c r="CDQ2" i="1" a="1"/>
  <c r="CDZ2" i="1" a="1"/>
  <c r="CEG2" i="1" a="1"/>
  <c r="CEM2" i="1" a="1"/>
  <c r="CES2" i="1" a="1"/>
  <c r="CEY2" i="1" a="1"/>
  <c r="CFE2" i="1" a="1"/>
  <c r="CFK2" i="1" a="1"/>
  <c r="CFQ2" i="1" a="1"/>
  <c r="CFW2" i="1" a="1"/>
  <c r="CGC2" i="1" a="1"/>
  <c r="CGI2" i="1" a="1"/>
  <c r="CGO2" i="1" a="1"/>
  <c r="CGU2" i="1" a="1"/>
  <c r="BNH2" i="1" a="1"/>
  <c r="BOF2" i="1" a="1"/>
  <c r="BPU2" i="1" a="1"/>
  <c r="BRJ2" i="1" a="1"/>
  <c r="BRO2" i="1" a="1"/>
  <c r="BTP2" i="1" a="1"/>
  <c r="BVE2" i="1" a="1"/>
  <c r="BVO2" i="1" a="1"/>
  <c r="BWY2" i="1" a="1"/>
  <c r="BXD2" i="1" a="1"/>
  <c r="BYT2" i="1" a="1"/>
  <c r="BZM2" i="1" a="1"/>
  <c r="BZQ2" i="1" a="1"/>
  <c r="BZT2" i="1" a="1"/>
  <c r="BZZ2" i="1" a="1"/>
  <c r="CAF2" i="1" a="1"/>
  <c r="CAL2" i="1" a="1"/>
  <c r="CAR2" i="1" a="1"/>
  <c r="CAX2" i="1" a="1"/>
  <c r="CBC2" i="1" a="1"/>
  <c r="CBI2" i="1" a="1"/>
  <c r="CBP2" i="1" a="1"/>
  <c r="CBV2" i="1" a="1"/>
  <c r="CCB2" i="1" a="1"/>
  <c r="CCH2" i="1" a="1"/>
  <c r="CCN2" i="1" a="1"/>
  <c r="CCT2" i="1" a="1"/>
  <c r="CCZ2" i="1" a="1"/>
  <c r="CDF2" i="1" a="1"/>
  <c r="CDL2" i="1" a="1"/>
  <c r="CDR2" i="1" a="1"/>
  <c r="CEA2" i="1" a="1"/>
  <c r="CEH2" i="1" a="1"/>
  <c r="CEN2" i="1" a="1"/>
  <c r="CET2" i="1" a="1"/>
  <c r="CEZ2" i="1" a="1"/>
  <c r="CFF2" i="1" a="1"/>
  <c r="CFL2" i="1" a="1"/>
  <c r="CFR2" i="1" a="1"/>
  <c r="CFX2" i="1" a="1"/>
  <c r="CGD2" i="1" a="1"/>
  <c r="CGJ2" i="1" a="1"/>
  <c r="BOL2" i="1" a="1"/>
  <c r="BQF2" i="1" a="1"/>
  <c r="BRU2" i="1" a="1"/>
  <c r="BTV2" i="1" a="1"/>
  <c r="BVU2" i="1" a="1"/>
  <c r="BXJ2" i="1" a="1"/>
  <c r="BYZ2" i="1" a="1"/>
  <c r="BZF2" i="1" a="1"/>
  <c r="BZU2" i="1" a="1"/>
  <c r="CAA2" i="1" a="1"/>
  <c r="CAG2" i="1" a="1"/>
  <c r="CAM2" i="1" a="1"/>
  <c r="CAS2" i="1" a="1"/>
  <c r="CBD2" i="1" a="1"/>
  <c r="CBJ2" i="1" a="1"/>
  <c r="CBQ2" i="1" a="1"/>
  <c r="CBW2" i="1" a="1"/>
  <c r="CCC2" i="1" a="1"/>
  <c r="CCI2" i="1" a="1"/>
  <c r="CCO2" i="1" a="1"/>
  <c r="CCU2" i="1" a="1"/>
  <c r="CDA2" i="1" a="1"/>
  <c r="CDG2" i="1" a="1"/>
  <c r="CDM2" i="1" a="1"/>
  <c r="CDS2" i="1" a="1"/>
  <c r="CEB2" i="1" a="1"/>
  <c r="CEI2" i="1" a="1"/>
  <c r="CEO2" i="1" a="1"/>
  <c r="CEU2" i="1" a="1"/>
  <c r="CFA2" i="1" a="1"/>
  <c r="CFG2" i="1" a="1"/>
  <c r="CFM2" i="1" a="1"/>
  <c r="CFS2" i="1" a="1"/>
  <c r="CFY2" i="1" a="1"/>
  <c r="CGE2" i="1" a="1"/>
  <c r="CGK2" i="1" a="1"/>
  <c r="CGQ2" i="1" a="1"/>
  <c r="BOR2" i="1" a="1"/>
  <c r="BOW2" i="1" a="1"/>
  <c r="BQL2" i="1" a="1"/>
  <c r="BSH2" i="1" a="1"/>
  <c r="BUB2" i="1" a="1"/>
  <c r="BXP2" i="1" a="1"/>
  <c r="BZR2" i="1" a="1"/>
  <c r="BZV2" i="1" a="1"/>
  <c r="CAB2" i="1" a="1"/>
  <c r="CAH2" i="1" a="1"/>
  <c r="CAN2" i="1" a="1"/>
  <c r="CAT2" i="1" a="1"/>
  <c r="CAY2" i="1" a="1"/>
  <c r="CBE2" i="1" a="1"/>
  <c r="CBK2" i="1" a="1"/>
  <c r="CBL2" i="1" a="1"/>
  <c r="CBR2" i="1" a="1"/>
  <c r="CBX2" i="1" a="1"/>
  <c r="CCD2" i="1" a="1"/>
  <c r="CCJ2" i="1" a="1"/>
  <c r="CCP2" i="1" a="1"/>
  <c r="CCV2" i="1" a="1"/>
  <c r="CDB2" i="1" a="1"/>
  <c r="CDH2" i="1" a="1"/>
  <c r="CDN2" i="1" a="1"/>
  <c r="CDT2" i="1" a="1"/>
  <c r="CDU2" i="1" a="1"/>
  <c r="CDV2" i="1" a="1"/>
  <c r="CEC2" i="1" a="1"/>
  <c r="CEJ2" i="1" a="1"/>
  <c r="CEP2" i="1" a="1"/>
  <c r="CEV2" i="1" a="1"/>
  <c r="CFB2" i="1" a="1"/>
  <c r="CFH2" i="1" a="1"/>
  <c r="CFN2" i="1" a="1"/>
  <c r="CFT2" i="1" a="1"/>
  <c r="CFZ2" i="1" a="1"/>
  <c r="CGF2" i="1" a="1"/>
  <c r="CGL2" i="1" a="1"/>
  <c r="CGR2" i="1" a="1"/>
  <c r="CGP2" i="1" a="1"/>
  <c r="BYB2" i="1"/>
  <c r="BYA2" i="1"/>
  <c r="BXZ2" i="1"/>
  <c r="BXY2" i="1"/>
  <c r="BXX2" i="1"/>
  <c r="BXW2" i="1"/>
  <c r="BSE2" i="1"/>
  <c r="BSD2" i="1"/>
  <c r="BSC2" i="1"/>
  <c r="BSB2" i="1"/>
  <c r="BSA2" i="1"/>
  <c r="BRZ2" i="1"/>
  <c r="BRY2" i="1"/>
  <c r="CGP4" i="1" l="1"/>
  <c r="CGP5" i="1"/>
  <c r="CGP6" i="1"/>
  <c r="CGP7" i="1"/>
  <c r="CGP2" i="1"/>
  <c r="CGP3" i="1"/>
  <c r="CGR2" i="1"/>
  <c r="CGR3" i="1"/>
  <c r="CGR5" i="1"/>
  <c r="CGR4" i="1"/>
  <c r="CGR6" i="1"/>
  <c r="CGR7" i="1"/>
  <c r="CGL2" i="1"/>
  <c r="CGL3" i="1"/>
  <c r="CGL4" i="1"/>
  <c r="CGL6" i="1"/>
  <c r="CGL5" i="1"/>
  <c r="CGL7" i="1"/>
  <c r="CGF2" i="1"/>
  <c r="CGF3" i="1"/>
  <c r="CGF4" i="1"/>
  <c r="CGF5" i="1"/>
  <c r="CGF6" i="1"/>
  <c r="CGF7" i="1"/>
  <c r="CFZ2" i="1"/>
  <c r="CFZ3" i="1"/>
  <c r="CFZ4" i="1"/>
  <c r="CFZ5" i="1"/>
  <c r="CFZ6" i="1"/>
  <c r="CFZ7" i="1"/>
  <c r="CFT2" i="1"/>
  <c r="CFT3" i="1"/>
  <c r="CFT4" i="1"/>
  <c r="CFT5" i="1"/>
  <c r="CFT6" i="1"/>
  <c r="CFT7" i="1"/>
  <c r="CFN2" i="1"/>
  <c r="CFN3" i="1"/>
  <c r="CFN4" i="1"/>
  <c r="CFN5" i="1"/>
  <c r="CFN6" i="1"/>
  <c r="CFN7" i="1"/>
  <c r="CFH2" i="1"/>
  <c r="CFH3" i="1"/>
  <c r="CFH4" i="1"/>
  <c r="CFH5" i="1"/>
  <c r="CFH6" i="1"/>
  <c r="CFH7" i="1"/>
  <c r="CFB2" i="1"/>
  <c r="CFB3" i="1"/>
  <c r="CFB4" i="1"/>
  <c r="CFB5" i="1"/>
  <c r="CFB6" i="1"/>
  <c r="CFB7" i="1"/>
  <c r="CEV2" i="1"/>
  <c r="CEV3" i="1"/>
  <c r="CEV4" i="1"/>
  <c r="CEV5" i="1"/>
  <c r="CEV6" i="1"/>
  <c r="CEV7" i="1"/>
  <c r="CEP2" i="1"/>
  <c r="CEP3" i="1"/>
  <c r="CEP4" i="1"/>
  <c r="CEP5" i="1"/>
  <c r="CEP6" i="1"/>
  <c r="CEP7" i="1"/>
  <c r="CEJ2" i="1"/>
  <c r="CEJ3" i="1"/>
  <c r="CEJ4" i="1"/>
  <c r="CEJ5" i="1"/>
  <c r="CEJ6" i="1"/>
  <c r="CEJ7" i="1"/>
  <c r="CEC2" i="1"/>
  <c r="CEC3" i="1"/>
  <c r="CEC4" i="1"/>
  <c r="CEC5" i="1"/>
  <c r="CEC6" i="1"/>
  <c r="CEC7" i="1"/>
  <c r="CDV2" i="1"/>
  <c r="CDV3" i="1"/>
  <c r="CDV4" i="1"/>
  <c r="CDV5" i="1"/>
  <c r="CDV6" i="1"/>
  <c r="CDV7" i="1"/>
  <c r="CDU2" i="1"/>
  <c r="CDU3" i="1"/>
  <c r="CDU4" i="1"/>
  <c r="CDU5" i="1"/>
  <c r="CDU6" i="1"/>
  <c r="CDT2" i="1"/>
  <c r="CDT3" i="1"/>
  <c r="CDT4" i="1"/>
  <c r="CDT5" i="1"/>
  <c r="CDT6" i="1"/>
  <c r="CDN2" i="1"/>
  <c r="CDN3" i="1"/>
  <c r="CDN4" i="1"/>
  <c r="CDN5" i="1"/>
  <c r="CDN6" i="1"/>
  <c r="CDN7" i="1"/>
  <c r="CDH2" i="1"/>
  <c r="CDH3" i="1"/>
  <c r="CDH4" i="1"/>
  <c r="CDH5" i="1"/>
  <c r="CDH6" i="1"/>
  <c r="CDH7" i="1"/>
  <c r="CDB2" i="1"/>
  <c r="CDB3" i="1"/>
  <c r="CDB4" i="1"/>
  <c r="CDB5" i="1"/>
  <c r="CDB6" i="1"/>
  <c r="CDB7" i="1"/>
  <c r="CCV2" i="1"/>
  <c r="CCV3" i="1"/>
  <c r="CCV4" i="1"/>
  <c r="CCV5" i="1"/>
  <c r="CCV6" i="1"/>
  <c r="CCV7" i="1"/>
  <c r="CCP2" i="1"/>
  <c r="CCP3" i="1"/>
  <c r="CCP4" i="1"/>
  <c r="CCP5" i="1"/>
  <c r="CCP6" i="1"/>
  <c r="CCP7" i="1"/>
  <c r="CCJ2" i="1"/>
  <c r="CCJ3" i="1"/>
  <c r="CCJ4" i="1"/>
  <c r="CCJ5" i="1"/>
  <c r="CCJ6" i="1"/>
  <c r="CCJ7" i="1"/>
  <c r="CCD2" i="1"/>
  <c r="CCD3" i="1"/>
  <c r="CCD4" i="1"/>
  <c r="CCD5" i="1"/>
  <c r="CCD6" i="1"/>
  <c r="CCD7" i="1"/>
  <c r="CBX2" i="1"/>
  <c r="CBX3" i="1"/>
  <c r="CBX4" i="1"/>
  <c r="CBX5" i="1"/>
  <c r="CBX6" i="1"/>
  <c r="CBX7" i="1"/>
  <c r="CBR2" i="1"/>
  <c r="CBR3" i="1"/>
  <c r="CBR4" i="1"/>
  <c r="CBR5" i="1"/>
  <c r="CBR6" i="1"/>
  <c r="CBR7" i="1"/>
  <c r="CBL2" i="1"/>
  <c r="CBL3" i="1"/>
  <c r="CBL4" i="1"/>
  <c r="CBL5" i="1"/>
  <c r="CBL6" i="1"/>
  <c r="CBL7" i="1"/>
  <c r="CBK2" i="1"/>
  <c r="CBK3" i="1"/>
  <c r="CBK4" i="1"/>
  <c r="CBK5" i="1"/>
  <c r="CBK6" i="1"/>
  <c r="CBE2" i="1"/>
  <c r="CBE3" i="1"/>
  <c r="CBE4" i="1"/>
  <c r="CBE5" i="1"/>
  <c r="CBE6" i="1"/>
  <c r="CBE7" i="1"/>
  <c r="CAY2" i="1"/>
  <c r="CAY3" i="1"/>
  <c r="CAY4" i="1"/>
  <c r="CAY5" i="1"/>
  <c r="CAY6" i="1"/>
  <c r="CAY7" i="1"/>
  <c r="CAT2" i="1"/>
  <c r="CAT3" i="1"/>
  <c r="CAT4" i="1"/>
  <c r="CAT5" i="1"/>
  <c r="CAT6" i="1"/>
  <c r="CAT7" i="1"/>
  <c r="CAN2" i="1"/>
  <c r="CAN3" i="1"/>
  <c r="CAN4" i="1"/>
  <c r="CAN5" i="1"/>
  <c r="CAN6" i="1"/>
  <c r="CAN7" i="1"/>
  <c r="CAH2" i="1"/>
  <c r="CAH3" i="1"/>
  <c r="CAH4" i="1"/>
  <c r="CAH5" i="1"/>
  <c r="CAH6" i="1"/>
  <c r="CAH7" i="1"/>
  <c r="CAB2" i="1"/>
  <c r="CAB3" i="1"/>
  <c r="CAB4" i="1"/>
  <c r="CAB5" i="1"/>
  <c r="CAB6" i="1"/>
  <c r="CAB7" i="1"/>
  <c r="BZV2" i="1"/>
  <c r="BZV3" i="1"/>
  <c r="BZV4" i="1"/>
  <c r="BZV5" i="1"/>
  <c r="BZV6" i="1"/>
  <c r="BZV7" i="1"/>
  <c r="BZR2" i="1"/>
  <c r="BZR8" i="1"/>
  <c r="BZR3" i="1"/>
  <c r="BZR4" i="1"/>
  <c r="BZR5" i="1"/>
  <c r="BZR6" i="1"/>
  <c r="BZR7" i="1"/>
  <c r="BXP2" i="1"/>
  <c r="BXP3" i="1"/>
  <c r="BXP4" i="1"/>
  <c r="BXP5" i="1"/>
  <c r="BXP6" i="1"/>
  <c r="BXP7" i="1"/>
  <c r="BUB2" i="1"/>
  <c r="BUB3" i="1"/>
  <c r="BUB4" i="1"/>
  <c r="BUB5" i="1"/>
  <c r="BUB6" i="1"/>
  <c r="BUB7" i="1"/>
  <c r="BSH2" i="1"/>
  <c r="BSH3" i="1"/>
  <c r="BSH4" i="1"/>
  <c r="BSH5" i="1"/>
  <c r="BSH6" i="1"/>
  <c r="BSH7" i="1"/>
  <c r="BQL2" i="1"/>
  <c r="BQL3" i="1"/>
  <c r="BQL4" i="1"/>
  <c r="BQL5" i="1"/>
  <c r="BQL6" i="1"/>
  <c r="BQL7" i="1"/>
  <c r="BOW2" i="1"/>
  <c r="BOW3" i="1"/>
  <c r="BOW4" i="1"/>
  <c r="BOW5" i="1"/>
  <c r="BOW6" i="1"/>
  <c r="BOW7" i="1"/>
  <c r="BOR2" i="1"/>
  <c r="BOR3" i="1"/>
  <c r="BOR4" i="1"/>
  <c r="BOR5" i="1"/>
  <c r="BOR6" i="1"/>
  <c r="BOR7" i="1"/>
  <c r="CGQ3" i="1"/>
  <c r="CGQ4" i="1"/>
  <c r="CGQ5" i="1"/>
  <c r="CGQ7" i="1"/>
  <c r="CGQ6" i="1"/>
  <c r="CGQ2" i="1"/>
  <c r="CGK3" i="1"/>
  <c r="CGK4" i="1"/>
  <c r="CGK5" i="1"/>
  <c r="CGK7" i="1"/>
  <c r="CGK2" i="1"/>
  <c r="CGK6" i="1"/>
  <c r="CGE3" i="1"/>
  <c r="CGE4" i="1"/>
  <c r="CGE5" i="1"/>
  <c r="CGE6" i="1"/>
  <c r="CGE7" i="1"/>
  <c r="CGE2" i="1"/>
  <c r="CFY3" i="1"/>
  <c r="CFY4" i="1"/>
  <c r="CFY5" i="1"/>
  <c r="CFY6" i="1"/>
  <c r="CFY7" i="1"/>
  <c r="CFY2" i="1"/>
  <c r="CFS3" i="1"/>
  <c r="CFS4" i="1"/>
  <c r="CFS5" i="1"/>
  <c r="CFS6" i="1"/>
  <c r="CFS7" i="1"/>
  <c r="CFS2" i="1"/>
  <c r="CFM3" i="1"/>
  <c r="CFM4" i="1"/>
  <c r="CFM5" i="1"/>
  <c r="CFM6" i="1"/>
  <c r="CFM7" i="1"/>
  <c r="CFM2" i="1"/>
  <c r="CFG3" i="1"/>
  <c r="CFG4" i="1"/>
  <c r="CFG5" i="1"/>
  <c r="CFG6" i="1"/>
  <c r="CFG7" i="1"/>
  <c r="CFG2" i="1"/>
  <c r="CFA3" i="1"/>
  <c r="CFA4" i="1"/>
  <c r="CFA5" i="1"/>
  <c r="CFA6" i="1"/>
  <c r="CFA7" i="1"/>
  <c r="CFA2" i="1"/>
  <c r="CEU3" i="1"/>
  <c r="CEU4" i="1"/>
  <c r="CEU5" i="1"/>
  <c r="CEU6" i="1"/>
  <c r="CEU7" i="1"/>
  <c r="CEU2" i="1"/>
  <c r="CEO3" i="1"/>
  <c r="CEO4" i="1"/>
  <c r="CEO5" i="1"/>
  <c r="CEO6" i="1"/>
  <c r="CEO7" i="1"/>
  <c r="CEO2" i="1"/>
  <c r="CEI3" i="1"/>
  <c r="CEI4" i="1"/>
  <c r="CEI5" i="1"/>
  <c r="CEI6" i="1"/>
  <c r="CEI7" i="1"/>
  <c r="CEI2" i="1"/>
  <c r="CEB3" i="1"/>
  <c r="CEB4" i="1"/>
  <c r="CEB5" i="1"/>
  <c r="CEB6" i="1"/>
  <c r="CEB7" i="1"/>
  <c r="CEB2" i="1"/>
  <c r="CDS3" i="1"/>
  <c r="CDS4" i="1"/>
  <c r="CDS5" i="1"/>
  <c r="CDS6" i="1"/>
  <c r="CDS7" i="1"/>
  <c r="CDS2" i="1"/>
  <c r="CDM3" i="1"/>
  <c r="CDM4" i="1"/>
  <c r="CDM5" i="1"/>
  <c r="CDM6" i="1"/>
  <c r="CDM7" i="1"/>
  <c r="CDM2" i="1"/>
  <c r="CDG3" i="1"/>
  <c r="CDG4" i="1"/>
  <c r="CDG5" i="1"/>
  <c r="CDG6" i="1"/>
  <c r="CDG7" i="1"/>
  <c r="CDG2" i="1"/>
  <c r="CDA3" i="1"/>
  <c r="CDA4" i="1"/>
  <c r="CDA5" i="1"/>
  <c r="CDA6" i="1"/>
  <c r="CDA7" i="1"/>
  <c r="CDA2" i="1"/>
  <c r="CCU3" i="1"/>
  <c r="CCU4" i="1"/>
  <c r="CCU5" i="1"/>
  <c r="CCU6" i="1"/>
  <c r="CCU7" i="1"/>
  <c r="CCU2" i="1"/>
  <c r="CCO3" i="1"/>
  <c r="CCO4" i="1"/>
  <c r="CCO5" i="1"/>
  <c r="CCO6" i="1"/>
  <c r="CCO7" i="1"/>
  <c r="CCO2" i="1"/>
  <c r="CCI3" i="1"/>
  <c r="CCI4" i="1"/>
  <c r="CCI5" i="1"/>
  <c r="CCI6" i="1"/>
  <c r="CCI7" i="1"/>
  <c r="CCI2" i="1"/>
  <c r="CCC3" i="1"/>
  <c r="CCC4" i="1"/>
  <c r="CCC5" i="1"/>
  <c r="CCC6" i="1"/>
  <c r="CCC7" i="1"/>
  <c r="CCC2" i="1"/>
  <c r="CBW3" i="1"/>
  <c r="CBW4" i="1"/>
  <c r="CBW5" i="1"/>
  <c r="CBW6" i="1"/>
  <c r="CBW7" i="1"/>
  <c r="CBW2" i="1"/>
  <c r="CBQ3" i="1"/>
  <c r="CBQ4" i="1"/>
  <c r="CBQ5" i="1"/>
  <c r="CBQ6" i="1"/>
  <c r="CBQ7" i="1"/>
  <c r="CBQ2" i="1"/>
  <c r="CBJ3" i="1"/>
  <c r="CBJ4" i="1"/>
  <c r="CBJ5" i="1"/>
  <c r="CBJ6" i="1"/>
  <c r="CBJ7" i="1"/>
  <c r="CBJ2" i="1"/>
  <c r="CBD3" i="1"/>
  <c r="CBD4" i="1"/>
  <c r="CBD5" i="1"/>
  <c r="CBD6" i="1"/>
  <c r="CBD7" i="1"/>
  <c r="CBD2" i="1"/>
  <c r="CAS3" i="1"/>
  <c r="CAS4" i="1"/>
  <c r="CAS5" i="1"/>
  <c r="CAS6" i="1"/>
  <c r="CAS7" i="1"/>
  <c r="CAS2" i="1"/>
  <c r="CAM3" i="1"/>
  <c r="CAM4" i="1"/>
  <c r="CAM5" i="1"/>
  <c r="CAM6" i="1"/>
  <c r="CAM7" i="1"/>
  <c r="CAM2" i="1"/>
  <c r="CAG3" i="1"/>
  <c r="CAG4" i="1"/>
  <c r="CAG5" i="1"/>
  <c r="CAG6" i="1"/>
  <c r="CAG7" i="1"/>
  <c r="CAG2" i="1"/>
  <c r="CAA3" i="1"/>
  <c r="CAA4" i="1"/>
  <c r="CAA5" i="1"/>
  <c r="CAA6" i="1"/>
  <c r="CAA7" i="1"/>
  <c r="CAA2" i="1"/>
  <c r="BZU3" i="1"/>
  <c r="BZU4" i="1"/>
  <c r="BZU5" i="1"/>
  <c r="BZU6" i="1"/>
  <c r="BZU7" i="1"/>
  <c r="BZU2" i="1"/>
  <c r="BZF3" i="1"/>
  <c r="BZF4" i="1"/>
  <c r="BZF5" i="1"/>
  <c r="BZF6" i="1"/>
  <c r="BZF7" i="1"/>
  <c r="BZF2" i="1"/>
  <c r="BYZ2" i="1"/>
  <c r="BYZ3" i="1"/>
  <c r="BYZ4" i="1"/>
  <c r="BYZ5" i="1"/>
  <c r="BYZ6" i="1"/>
  <c r="BYZ7" i="1"/>
  <c r="BXJ2" i="1"/>
  <c r="BXJ3" i="1"/>
  <c r="BXJ4" i="1"/>
  <c r="BXJ5" i="1"/>
  <c r="BXJ6" i="1"/>
  <c r="BXJ7" i="1"/>
  <c r="BVU2" i="1"/>
  <c r="BVU3" i="1"/>
  <c r="BVU4" i="1"/>
  <c r="BVU5" i="1"/>
  <c r="BVU6" i="1"/>
  <c r="BVU7" i="1"/>
  <c r="BTV2" i="1"/>
  <c r="BTV3" i="1"/>
  <c r="BTV4" i="1"/>
  <c r="BTV5" i="1"/>
  <c r="BTV6" i="1"/>
  <c r="BTV7" i="1"/>
  <c r="BRU2" i="1"/>
  <c r="BRU3" i="1"/>
  <c r="BRU4" i="1"/>
  <c r="BRU5" i="1"/>
  <c r="BRU6" i="1"/>
  <c r="BRU7" i="1"/>
  <c r="BQF2" i="1"/>
  <c r="BQF3" i="1"/>
  <c r="BQF4" i="1"/>
  <c r="BQF5" i="1"/>
  <c r="BQF6" i="1"/>
  <c r="BQF7" i="1"/>
  <c r="BOL2" i="1"/>
  <c r="BOL3" i="1"/>
  <c r="BOL4" i="1"/>
  <c r="BOL5" i="1"/>
  <c r="BOL6" i="1"/>
  <c r="BOL7" i="1"/>
  <c r="CGJ4" i="1"/>
  <c r="CGJ7" i="1"/>
  <c r="CGJ5" i="1"/>
  <c r="CGJ6" i="1"/>
  <c r="CGJ2" i="1"/>
  <c r="CGJ3" i="1"/>
  <c r="CGD4" i="1"/>
  <c r="CGD5" i="1"/>
  <c r="CGD6" i="1"/>
  <c r="CGD7" i="1"/>
  <c r="CGD2" i="1"/>
  <c r="CGD3" i="1"/>
  <c r="CFX4" i="1"/>
  <c r="CFX5" i="1"/>
  <c r="CFX6" i="1"/>
  <c r="CFX7" i="1"/>
  <c r="CFX2" i="1"/>
  <c r="CFX3" i="1"/>
  <c r="CFR4" i="1"/>
  <c r="CFR5" i="1"/>
  <c r="CFR6" i="1"/>
  <c r="CFR7" i="1"/>
  <c r="CFR2" i="1"/>
  <c r="CFR3" i="1"/>
  <c r="CFL4" i="1"/>
  <c r="CFL5" i="1"/>
  <c r="CFL6" i="1"/>
  <c r="CFL7" i="1"/>
  <c r="CFL2" i="1"/>
  <c r="CFL3" i="1"/>
  <c r="CFF4" i="1"/>
  <c r="CFF5" i="1"/>
  <c r="CFF6" i="1"/>
  <c r="CFF7" i="1"/>
  <c r="CFF2" i="1"/>
  <c r="CFF3" i="1"/>
  <c r="CEZ4" i="1"/>
  <c r="CEZ5" i="1"/>
  <c r="CEZ6" i="1"/>
  <c r="CEZ7" i="1"/>
  <c r="CEZ2" i="1"/>
  <c r="CEZ3" i="1"/>
  <c r="CET4" i="1"/>
  <c r="CET5" i="1"/>
  <c r="CET6" i="1"/>
  <c r="CET7" i="1"/>
  <c r="CET2" i="1"/>
  <c r="CET3" i="1"/>
  <c r="CEN4" i="1"/>
  <c r="CEN5" i="1"/>
  <c r="CEN6" i="1"/>
  <c r="CEN7" i="1"/>
  <c r="CEN2" i="1"/>
  <c r="CEN3" i="1"/>
  <c r="CEH4" i="1"/>
  <c r="CEH5" i="1"/>
  <c r="CEH6" i="1"/>
  <c r="CEH7" i="1"/>
  <c r="CEH2" i="1"/>
  <c r="CEH3" i="1"/>
  <c r="CEA4" i="1"/>
  <c r="CEA5" i="1"/>
  <c r="CEA6" i="1"/>
  <c r="CEA7" i="1"/>
  <c r="CEA2" i="1"/>
  <c r="CEA3" i="1"/>
  <c r="CDR4" i="1"/>
  <c r="CDR5" i="1"/>
  <c r="CDR6" i="1"/>
  <c r="CDR7" i="1"/>
  <c r="CDR2" i="1"/>
  <c r="CDR3" i="1"/>
  <c r="CDL4" i="1"/>
  <c r="CDL5" i="1"/>
  <c r="CDL6" i="1"/>
  <c r="CDL7" i="1"/>
  <c r="CDL2" i="1"/>
  <c r="CDL3" i="1"/>
  <c r="CDF4" i="1"/>
  <c r="CDF5" i="1"/>
  <c r="CDF6" i="1"/>
  <c r="CDF7" i="1"/>
  <c r="CDF2" i="1"/>
  <c r="CDF3" i="1"/>
  <c r="CCZ4" i="1"/>
  <c r="CCZ5" i="1"/>
  <c r="CCZ6" i="1"/>
  <c r="CCZ7" i="1"/>
  <c r="CCZ2" i="1"/>
  <c r="CCZ3" i="1"/>
  <c r="CCT4" i="1"/>
  <c r="CCT5" i="1"/>
  <c r="CCT6" i="1"/>
  <c r="CCT7" i="1"/>
  <c r="CCT2" i="1"/>
  <c r="CCT3" i="1"/>
  <c r="CCN4" i="1"/>
  <c r="CCN5" i="1"/>
  <c r="CCN6" i="1"/>
  <c r="CCN7" i="1"/>
  <c r="CCN2" i="1"/>
  <c r="CCN3" i="1"/>
  <c r="CCH4" i="1"/>
  <c r="CCH5" i="1"/>
  <c r="CCH6" i="1"/>
  <c r="CCH7" i="1"/>
  <c r="CCH2" i="1"/>
  <c r="CCH3" i="1"/>
  <c r="CCB4" i="1"/>
  <c r="CCB5" i="1"/>
  <c r="CCB6" i="1"/>
  <c r="CCB7" i="1"/>
  <c r="CCB2" i="1"/>
  <c r="CCB3" i="1"/>
  <c r="CBV4" i="1"/>
  <c r="CBV5" i="1"/>
  <c r="CBV6" i="1"/>
  <c r="CBV7" i="1"/>
  <c r="CBV2" i="1"/>
  <c r="CBV3" i="1"/>
  <c r="CBP4" i="1"/>
  <c r="CBP5" i="1"/>
  <c r="CBP6" i="1"/>
  <c r="CBP7" i="1"/>
  <c r="CBP2" i="1"/>
  <c r="CBP3" i="1"/>
  <c r="CBI4" i="1"/>
  <c r="CBI5" i="1"/>
  <c r="CBI6" i="1"/>
  <c r="CBI7" i="1"/>
  <c r="CBI2" i="1"/>
  <c r="CBI3" i="1"/>
  <c r="CBC4" i="1"/>
  <c r="CBC5" i="1"/>
  <c r="CBC6" i="1"/>
  <c r="CBC7" i="1"/>
  <c r="CBC2" i="1"/>
  <c r="CBC3" i="1"/>
  <c r="CAX4" i="1"/>
  <c r="CAX5" i="1"/>
  <c r="CAX6" i="1"/>
  <c r="CAX7" i="1"/>
  <c r="CAX2" i="1"/>
  <c r="CAX8" i="1"/>
  <c r="CAX3" i="1"/>
  <c r="CAR4" i="1"/>
  <c r="CAR5" i="1"/>
  <c r="CAR6" i="1"/>
  <c r="CAR7" i="1"/>
  <c r="CAR2" i="1"/>
  <c r="CAR3" i="1"/>
  <c r="CAL4" i="1"/>
  <c r="CAL5" i="1"/>
  <c r="CAL6" i="1"/>
  <c r="CAL7" i="1"/>
  <c r="CAL2" i="1"/>
  <c r="CAL3" i="1"/>
  <c r="CAF4" i="1"/>
  <c r="CAF5" i="1"/>
  <c r="CAF6" i="1"/>
  <c r="CAF7" i="1"/>
  <c r="CAF2" i="1"/>
  <c r="CAF3" i="1"/>
  <c r="BZZ4" i="1"/>
  <c r="BZZ5" i="1"/>
  <c r="BZZ6" i="1"/>
  <c r="BZZ7" i="1"/>
  <c r="BZZ2" i="1"/>
  <c r="BZZ3" i="1"/>
  <c r="BZT4" i="1"/>
  <c r="BZT5" i="1"/>
  <c r="BZT6" i="1"/>
  <c r="BZT7" i="1"/>
  <c r="BZT2" i="1"/>
  <c r="BZT3" i="1"/>
  <c r="BZQ4" i="1"/>
  <c r="BZQ5" i="1"/>
  <c r="BZQ6" i="1"/>
  <c r="BZQ7" i="1"/>
  <c r="BZQ2" i="1"/>
  <c r="BZQ8" i="1"/>
  <c r="BZQ3" i="1"/>
  <c r="BZM2" i="1"/>
  <c r="BZM3" i="1"/>
  <c r="BZM4" i="1"/>
  <c r="BZM7" i="1"/>
  <c r="BZM5" i="1"/>
  <c r="BZM6" i="1"/>
  <c r="BYT2" i="1"/>
  <c r="BYT3" i="1"/>
  <c r="BYT4" i="1"/>
  <c r="BYT5" i="1"/>
  <c r="BYT6" i="1"/>
  <c r="BYT7" i="1"/>
  <c r="BXD2" i="1"/>
  <c r="BXD3" i="1"/>
  <c r="BXD4" i="1"/>
  <c r="BXD5" i="1"/>
  <c r="BXD6" i="1"/>
  <c r="BXD7" i="1"/>
  <c r="BWY2" i="1"/>
  <c r="BWY3" i="1"/>
  <c r="BWY4" i="1"/>
  <c r="BWY5" i="1"/>
  <c r="BWY6" i="1"/>
  <c r="BWY7" i="1"/>
  <c r="BVO2" i="1"/>
  <c r="BVO3" i="1"/>
  <c r="BVO4" i="1"/>
  <c r="BVO5" i="1"/>
  <c r="BVO6" i="1"/>
  <c r="BVO7" i="1"/>
  <c r="BVE2" i="1"/>
  <c r="BVE3" i="1"/>
  <c r="BVE4" i="1"/>
  <c r="BVE5" i="1"/>
  <c r="BVE6" i="1"/>
  <c r="BVE7" i="1"/>
  <c r="BTP2" i="1"/>
  <c r="BTP3" i="1"/>
  <c r="BTP4" i="1"/>
  <c r="BTP5" i="1"/>
  <c r="BTP6" i="1"/>
  <c r="BTP7" i="1"/>
  <c r="BRO2" i="1"/>
  <c r="BRO3" i="1"/>
  <c r="BRO4" i="1"/>
  <c r="BRO5" i="1"/>
  <c r="BRO6" i="1"/>
  <c r="BRO7" i="1"/>
  <c r="BRJ2" i="1"/>
  <c r="BRJ3" i="1"/>
  <c r="BRJ4" i="1"/>
  <c r="BRJ5" i="1"/>
  <c r="BRJ6" i="1"/>
  <c r="BRJ7" i="1"/>
  <c r="BPU2" i="1"/>
  <c r="BPU3" i="1"/>
  <c r="BPU4" i="1"/>
  <c r="BPU5" i="1"/>
  <c r="BPU6" i="1"/>
  <c r="BPU7" i="1"/>
  <c r="BOF2" i="1"/>
  <c r="BOF3" i="1"/>
  <c r="BOF4" i="1"/>
  <c r="BOF5" i="1"/>
  <c r="BOF6" i="1"/>
  <c r="BOF7" i="1"/>
  <c r="BNH2" i="1"/>
  <c r="BNH4" i="1"/>
  <c r="BNH6" i="1"/>
  <c r="BNH3" i="1"/>
  <c r="BNH5" i="1"/>
  <c r="BNH7" i="1"/>
  <c r="CGU6" i="1"/>
  <c r="CGU2" i="1"/>
  <c r="CGU3" i="1"/>
  <c r="CGU4" i="1"/>
  <c r="CGU5" i="1"/>
  <c r="CGO5" i="1"/>
  <c r="CGO2" i="1"/>
  <c r="CGO6" i="1"/>
  <c r="CGO7" i="1"/>
  <c r="CGO3" i="1"/>
  <c r="CGO4" i="1"/>
  <c r="CGI5" i="1"/>
  <c r="CGI6" i="1"/>
  <c r="CGI7" i="1"/>
  <c r="CGI2" i="1"/>
  <c r="CGI3" i="1"/>
  <c r="CGI4" i="1"/>
  <c r="CGC5" i="1"/>
  <c r="CGC6" i="1"/>
  <c r="CGC7" i="1"/>
  <c r="CGC2" i="1"/>
  <c r="CGC3" i="1"/>
  <c r="CGC4" i="1"/>
  <c r="CFW5" i="1"/>
  <c r="CFW6" i="1"/>
  <c r="CFW7" i="1"/>
  <c r="CFW2" i="1"/>
  <c r="CFW3" i="1"/>
  <c r="CFW4" i="1"/>
  <c r="CFQ5" i="1"/>
  <c r="CFQ6" i="1"/>
  <c r="CFQ7" i="1"/>
  <c r="CFQ2" i="1"/>
  <c r="CFQ3" i="1"/>
  <c r="CFQ4" i="1"/>
  <c r="CFK5" i="1"/>
  <c r="CFK6" i="1"/>
  <c r="CFK7" i="1"/>
  <c r="CFK2" i="1"/>
  <c r="CFK3" i="1"/>
  <c r="CFK4" i="1"/>
  <c r="CFE5" i="1"/>
  <c r="CFE6" i="1"/>
  <c r="CFE7" i="1"/>
  <c r="CFE2" i="1"/>
  <c r="CFE3" i="1"/>
  <c r="CFE4" i="1"/>
  <c r="CEY5" i="1"/>
  <c r="CEY6" i="1"/>
  <c r="CEY7" i="1"/>
  <c r="CEY2" i="1"/>
  <c r="CEY3" i="1"/>
  <c r="CEY4" i="1"/>
  <c r="CES5" i="1"/>
  <c r="CES6" i="1"/>
  <c r="CES7" i="1"/>
  <c r="CES2" i="1"/>
  <c r="CES3" i="1"/>
  <c r="CES4" i="1"/>
  <c r="CEM5" i="1"/>
  <c r="CEM6" i="1"/>
  <c r="CEM7" i="1"/>
  <c r="CEM2" i="1"/>
  <c r="CEM3" i="1"/>
  <c r="CEM4" i="1"/>
  <c r="CEG5" i="1"/>
  <c r="CEG6" i="1"/>
  <c r="CEG7" i="1"/>
  <c r="CEG2" i="1"/>
  <c r="CEG3" i="1"/>
  <c r="CEG4" i="1"/>
  <c r="CDZ5" i="1"/>
  <c r="CDZ6" i="1"/>
  <c r="CDZ7" i="1"/>
  <c r="CDZ2" i="1"/>
  <c r="CDZ3" i="1"/>
  <c r="CDZ4" i="1"/>
  <c r="CDQ5" i="1"/>
  <c r="CDQ6" i="1"/>
  <c r="CDQ7" i="1"/>
  <c r="CDQ2" i="1"/>
  <c r="CDQ3" i="1"/>
  <c r="CDQ4" i="1"/>
  <c r="CDK5" i="1"/>
  <c r="CDK6" i="1"/>
  <c r="CDK7" i="1"/>
  <c r="CDK2" i="1"/>
  <c r="CDK3" i="1"/>
  <c r="CDK4" i="1"/>
  <c r="CDE5" i="1"/>
  <c r="CDE6" i="1"/>
  <c r="CDE7" i="1"/>
  <c r="CDE2" i="1"/>
  <c r="CDE3" i="1"/>
  <c r="CDE4" i="1"/>
  <c r="CCY5" i="1"/>
  <c r="CCY6" i="1"/>
  <c r="CCY7" i="1"/>
  <c r="CCY2" i="1"/>
  <c r="CCY3" i="1"/>
  <c r="CCY4" i="1"/>
  <c r="CCS5" i="1"/>
  <c r="CCS6" i="1"/>
  <c r="CCS7" i="1"/>
  <c r="CCS2" i="1"/>
  <c r="CCS3" i="1"/>
  <c r="CCS4" i="1"/>
  <c r="CCM5" i="1"/>
  <c r="CCM6" i="1"/>
  <c r="CCM7" i="1"/>
  <c r="CCM2" i="1"/>
  <c r="CCM3" i="1"/>
  <c r="CCM4" i="1"/>
  <c r="CCG5" i="1"/>
  <c r="CCG6" i="1"/>
  <c r="CCG7" i="1"/>
  <c r="CCG2" i="1"/>
  <c r="CCG3" i="1"/>
  <c r="CCG4" i="1"/>
  <c r="CCA5" i="1"/>
  <c r="CCA6" i="1"/>
  <c r="CCA7" i="1"/>
  <c r="CCA2" i="1"/>
  <c r="CCA3" i="1"/>
  <c r="CCA4" i="1"/>
  <c r="CBU5" i="1"/>
  <c r="CBU6" i="1"/>
  <c r="CBU7" i="1"/>
  <c r="CBU2" i="1"/>
  <c r="CBU3" i="1"/>
  <c r="CBU4" i="1"/>
  <c r="CBO5" i="1"/>
  <c r="CBO6" i="1"/>
  <c r="CBO7" i="1"/>
  <c r="CBO2" i="1"/>
  <c r="CBO3" i="1"/>
  <c r="CBO4" i="1"/>
  <c r="CBH5" i="1"/>
  <c r="CBH6" i="1"/>
  <c r="CBH7" i="1"/>
  <c r="CBH2" i="1"/>
  <c r="CBH3" i="1"/>
  <c r="CBH4" i="1"/>
  <c r="CBB5" i="1"/>
  <c r="CBB6" i="1"/>
  <c r="CBB7" i="1"/>
  <c r="CBB2" i="1"/>
  <c r="CBB3" i="1"/>
  <c r="CBB4" i="1"/>
  <c r="CAW5" i="1"/>
  <c r="CAW6" i="1"/>
  <c r="CAW7" i="1"/>
  <c r="CAW2" i="1"/>
  <c r="CAW3" i="1"/>
  <c r="CAW4" i="1"/>
  <c r="CAQ5" i="1"/>
  <c r="CAQ6" i="1"/>
  <c r="CAQ7" i="1"/>
  <c r="CAQ2" i="1"/>
  <c r="CAQ3" i="1"/>
  <c r="CAQ4" i="1"/>
  <c r="CAK5" i="1"/>
  <c r="CAK6" i="1"/>
  <c r="CAK7" i="1"/>
  <c r="CAK2" i="1"/>
  <c r="CAK3" i="1"/>
  <c r="CAK4" i="1"/>
  <c r="CAE5" i="1"/>
  <c r="CAE6" i="1"/>
  <c r="CAE7" i="1"/>
  <c r="CAE2" i="1"/>
  <c r="CAE3" i="1"/>
  <c r="CAE4" i="1"/>
  <c r="BZY5" i="1"/>
  <c r="BZY6" i="1"/>
  <c r="BZY7" i="1"/>
  <c r="BZY2" i="1"/>
  <c r="BZY3" i="1"/>
  <c r="BZY4" i="1"/>
  <c r="BZP5" i="1"/>
  <c r="BZP6" i="1"/>
  <c r="BZP7" i="1"/>
  <c r="BZP2" i="1"/>
  <c r="BZP3" i="1"/>
  <c r="BZP4" i="1"/>
  <c r="BYN2" i="1"/>
  <c r="BYN3" i="1"/>
  <c r="BYN4" i="1"/>
  <c r="BYN5" i="1"/>
  <c r="BYN6" i="1"/>
  <c r="BYN7" i="1"/>
  <c r="BWS2" i="1"/>
  <c r="BWS3" i="1"/>
  <c r="BWS4" i="1"/>
  <c r="BWS5" i="1"/>
  <c r="BWS6" i="1"/>
  <c r="BWS7" i="1"/>
  <c r="BWN2" i="1"/>
  <c r="BWN3" i="1"/>
  <c r="BWN4" i="1"/>
  <c r="BWN5" i="1"/>
  <c r="BWN6" i="1"/>
  <c r="BWN7" i="1"/>
  <c r="BVI2" i="1"/>
  <c r="BVI3" i="1"/>
  <c r="BVI4" i="1"/>
  <c r="BVI5" i="1"/>
  <c r="BVI6" i="1"/>
  <c r="BVI7" i="1"/>
  <c r="BUY2" i="1"/>
  <c r="BUY3" i="1"/>
  <c r="BUY4" i="1"/>
  <c r="BUY5" i="1"/>
  <c r="BUY6" i="1"/>
  <c r="BUY7" i="1"/>
  <c r="BTJ2" i="1"/>
  <c r="BTJ3" i="1"/>
  <c r="BTJ4" i="1"/>
  <c r="BTJ5" i="1"/>
  <c r="BTJ6" i="1"/>
  <c r="BTJ7" i="1"/>
  <c r="BTE2" i="1"/>
  <c r="BTE3" i="1"/>
  <c r="BTE4" i="1"/>
  <c r="BTE5" i="1"/>
  <c r="BTE6" i="1"/>
  <c r="BTE7" i="1"/>
  <c r="BSZ2" i="1"/>
  <c r="BSZ3" i="1"/>
  <c r="BSZ4" i="1"/>
  <c r="BSZ5" i="1"/>
  <c r="BSZ6" i="1"/>
  <c r="BSZ7" i="1"/>
  <c r="BRD2" i="1"/>
  <c r="BRD3" i="1"/>
  <c r="BRD4" i="1"/>
  <c r="BRD5" i="1"/>
  <c r="BRD6" i="1"/>
  <c r="BRD7" i="1"/>
  <c r="BPO2" i="1"/>
  <c r="BPO3" i="1"/>
  <c r="BPO4" i="1"/>
  <c r="BPO5" i="1"/>
  <c r="BPO6" i="1"/>
  <c r="BPO7" i="1"/>
  <c r="BNZ2" i="1"/>
  <c r="BNZ3" i="1"/>
  <c r="BNZ4" i="1"/>
  <c r="BNZ5" i="1"/>
  <c r="BNZ6" i="1"/>
  <c r="BNZ7" i="1"/>
  <c r="BNU2" i="1"/>
  <c r="BNU8" i="1"/>
  <c r="BNU3" i="1"/>
  <c r="BNU4" i="1"/>
  <c r="BNU5" i="1"/>
  <c r="BNU6" i="1"/>
  <c r="BNU7" i="1"/>
  <c r="CGT6" i="1"/>
  <c r="CGT7" i="1"/>
  <c r="CGT2" i="1"/>
  <c r="CGT3" i="1"/>
  <c r="CGT4" i="1"/>
  <c r="CGT5" i="1"/>
  <c r="CGN6" i="1"/>
  <c r="CGN7" i="1"/>
  <c r="CGN3" i="1"/>
  <c r="CGN2" i="1"/>
  <c r="CGN4" i="1"/>
  <c r="CGN5" i="1"/>
  <c r="CGH6" i="1"/>
  <c r="CGH7" i="1"/>
  <c r="CGH2" i="1"/>
  <c r="CGH3" i="1"/>
  <c r="CGH4" i="1"/>
  <c r="CGH5" i="1"/>
  <c r="CGB6" i="1"/>
  <c r="CGB7" i="1"/>
  <c r="CGB2" i="1"/>
  <c r="CGB3" i="1"/>
  <c r="CGB4" i="1"/>
  <c r="CGB5" i="1"/>
  <c r="CFV6" i="1"/>
  <c r="CFV7" i="1"/>
  <c r="CFV2" i="1"/>
  <c r="CFV3" i="1"/>
  <c r="CFV4" i="1"/>
  <c r="CFV5" i="1"/>
  <c r="CFP6" i="1"/>
  <c r="CFP7" i="1"/>
  <c r="CFP2" i="1"/>
  <c r="CFP3" i="1"/>
  <c r="CFP4" i="1"/>
  <c r="CFP5" i="1"/>
  <c r="CFJ6" i="1"/>
  <c r="CFJ7" i="1"/>
  <c r="CFJ2" i="1"/>
  <c r="CFJ3" i="1"/>
  <c r="CFJ4" i="1"/>
  <c r="CFJ5" i="1"/>
  <c r="CFD6" i="1"/>
  <c r="CFD7" i="1"/>
  <c r="CFD2" i="1"/>
  <c r="CFD3" i="1"/>
  <c r="CFD4" i="1"/>
  <c r="CFD5" i="1"/>
  <c r="CEX6" i="1"/>
  <c r="CEX7" i="1"/>
  <c r="CEX2" i="1"/>
  <c r="CEX3" i="1"/>
  <c r="CEX4" i="1"/>
  <c r="CEX5" i="1"/>
  <c r="CER6" i="1"/>
  <c r="CER7" i="1"/>
  <c r="CER2" i="1"/>
  <c r="CER3" i="1"/>
  <c r="CER4" i="1"/>
  <c r="CER5" i="1"/>
  <c r="CEL6" i="1"/>
  <c r="CEL7" i="1"/>
  <c r="CEL2" i="1"/>
  <c r="CEL3" i="1"/>
  <c r="CEL4" i="1"/>
  <c r="CEL5" i="1"/>
  <c r="CEF6" i="1"/>
  <c r="CEF7" i="1"/>
  <c r="CEF2" i="1"/>
  <c r="CEF3" i="1"/>
  <c r="CEF4" i="1"/>
  <c r="CEF5" i="1"/>
  <c r="CDY6" i="1"/>
  <c r="CDY7" i="1"/>
  <c r="CDY2" i="1"/>
  <c r="CDY3" i="1"/>
  <c r="CDY4" i="1"/>
  <c r="CDY5" i="1"/>
  <c r="CDP6" i="1"/>
  <c r="CDP7" i="1"/>
  <c r="CDP2" i="1"/>
  <c r="CDP3" i="1"/>
  <c r="CDP4" i="1"/>
  <c r="CDP5" i="1"/>
  <c r="CDJ6" i="1"/>
  <c r="CDJ7" i="1"/>
  <c r="CDJ2" i="1"/>
  <c r="CDJ3" i="1"/>
  <c r="CDJ4" i="1"/>
  <c r="CDJ5" i="1"/>
  <c r="CDD6" i="1"/>
  <c r="CDD7" i="1"/>
  <c r="CDD2" i="1"/>
  <c r="CDD3" i="1"/>
  <c r="CDD4" i="1"/>
  <c r="CDD5" i="1"/>
  <c r="CCX6" i="1"/>
  <c r="CCX7" i="1"/>
  <c r="CCX2" i="1"/>
  <c r="CCX3" i="1"/>
  <c r="CCX4" i="1"/>
  <c r="CCX5" i="1"/>
  <c r="CCR6" i="1"/>
  <c r="CCR7" i="1"/>
  <c r="CCR2" i="1"/>
  <c r="CCR3" i="1"/>
  <c r="CCR4" i="1"/>
  <c r="CCR5" i="1"/>
  <c r="CCL6" i="1"/>
  <c r="CCL7" i="1"/>
  <c r="CCL2" i="1"/>
  <c r="CCL3" i="1"/>
  <c r="CCL4" i="1"/>
  <c r="CCL5" i="1"/>
  <c r="CCF6" i="1"/>
  <c r="CCF7" i="1"/>
  <c r="CCF2" i="1"/>
  <c r="CCF3" i="1"/>
  <c r="CCF4" i="1"/>
  <c r="CCF5" i="1"/>
  <c r="CBZ6" i="1"/>
  <c r="CBZ7" i="1"/>
  <c r="CBZ2" i="1"/>
  <c r="CBZ3" i="1"/>
  <c r="CBZ4" i="1"/>
  <c r="CBZ5" i="1"/>
  <c r="CBT6" i="1"/>
  <c r="CBT7" i="1"/>
  <c r="CBT2" i="1"/>
  <c r="CBT3" i="1"/>
  <c r="CBT4" i="1"/>
  <c r="CBT5" i="1"/>
  <c r="CBN6" i="1"/>
  <c r="CBN7" i="1"/>
  <c r="CBN2" i="1"/>
  <c r="CBN3" i="1"/>
  <c r="CBN4" i="1"/>
  <c r="CBN5" i="1"/>
  <c r="CBG6" i="1"/>
  <c r="CBG7" i="1"/>
  <c r="CBG2" i="1"/>
  <c r="CBG3" i="1"/>
  <c r="CBG4" i="1"/>
  <c r="CBG5" i="1"/>
  <c r="CBA6" i="1"/>
  <c r="CBA7" i="1"/>
  <c r="CBA2" i="1"/>
  <c r="CBA3" i="1"/>
  <c r="CBA4" i="1"/>
  <c r="CBA5" i="1"/>
  <c r="CAV6" i="1"/>
  <c r="CAV7" i="1"/>
  <c r="CAV2" i="1"/>
  <c r="CAV3" i="1"/>
  <c r="CAV4" i="1"/>
  <c r="CAV5" i="1"/>
  <c r="CAP6" i="1"/>
  <c r="CAP7" i="1"/>
  <c r="CAP2" i="1"/>
  <c r="CAP3" i="1"/>
  <c r="CAP4" i="1"/>
  <c r="CAP5" i="1"/>
  <c r="CAJ6" i="1"/>
  <c r="CAJ7" i="1"/>
  <c r="CAJ2" i="1"/>
  <c r="CAJ3" i="1"/>
  <c r="CAJ4" i="1"/>
  <c r="CAJ5" i="1"/>
  <c r="CAD6" i="1"/>
  <c r="CAD7" i="1"/>
  <c r="CAD2" i="1"/>
  <c r="CAD3" i="1"/>
  <c r="CAD4" i="1"/>
  <c r="CAD5" i="1"/>
  <c r="BZX6" i="1"/>
  <c r="BZX7" i="1"/>
  <c r="BZX2" i="1"/>
  <c r="BZX3" i="1"/>
  <c r="BZX4" i="1"/>
  <c r="BZX5" i="1"/>
  <c r="BZS6" i="1"/>
  <c r="BZS7" i="1"/>
  <c r="BZS2" i="1"/>
  <c r="BZS8" i="1"/>
  <c r="BZS3" i="1"/>
  <c r="BZS4" i="1"/>
  <c r="BZS5" i="1"/>
  <c r="BZG2" i="1"/>
  <c r="BZG3" i="1"/>
  <c r="BZG4" i="1"/>
  <c r="BZG5" i="1"/>
  <c r="BZG6" i="1"/>
  <c r="BZG7" i="1"/>
  <c r="BYH2" i="1"/>
  <c r="BYH3" i="1"/>
  <c r="BYH4" i="1"/>
  <c r="BYH5" i="1"/>
  <c r="BYH6" i="1"/>
  <c r="BYH7" i="1"/>
  <c r="BWH2" i="1"/>
  <c r="BWH3" i="1"/>
  <c r="BWH4" i="1"/>
  <c r="BWH5" i="1"/>
  <c r="BWH6" i="1"/>
  <c r="BWH7" i="1"/>
  <c r="BUS2" i="1"/>
  <c r="BUS3" i="1"/>
  <c r="BUS4" i="1"/>
  <c r="BUS5" i="1"/>
  <c r="BUS6" i="1"/>
  <c r="BUS7" i="1"/>
  <c r="BUN2" i="1"/>
  <c r="BUN3" i="1"/>
  <c r="BUN4" i="1"/>
  <c r="BUN5" i="1"/>
  <c r="BUN6" i="1"/>
  <c r="BUN7" i="1"/>
  <c r="BST2" i="1"/>
  <c r="BST3" i="1"/>
  <c r="BST4" i="1"/>
  <c r="BST5" i="1"/>
  <c r="BST6" i="1"/>
  <c r="BST7" i="1"/>
  <c r="BQX2" i="1"/>
  <c r="BQX3" i="1"/>
  <c r="BQX4" i="1"/>
  <c r="BQX5" i="1"/>
  <c r="BQX6" i="1"/>
  <c r="BQX7" i="1"/>
  <c r="BPI2" i="1"/>
  <c r="BPI3" i="1"/>
  <c r="BPI4" i="1"/>
  <c r="BPI5" i="1"/>
  <c r="BPI6" i="1"/>
  <c r="BPI7" i="1"/>
  <c r="CGS7" i="1"/>
  <c r="CGS4" i="1"/>
  <c r="CGS2" i="1"/>
  <c r="CGS3" i="1"/>
  <c r="CGS5" i="1"/>
  <c r="CGS6" i="1"/>
  <c r="CGM7" i="1"/>
  <c r="CGM2" i="1"/>
  <c r="CGM3" i="1"/>
  <c r="CGM4" i="1"/>
  <c r="CGM5" i="1"/>
  <c r="CGM6" i="1"/>
  <c r="CGG7" i="1"/>
  <c r="CGG2" i="1"/>
  <c r="CGG3" i="1"/>
  <c r="CGG4" i="1"/>
  <c r="CGG5" i="1"/>
  <c r="CGG6" i="1"/>
  <c r="CGA7" i="1"/>
  <c r="CGA2" i="1"/>
  <c r="CGA3" i="1"/>
  <c r="CGA4" i="1"/>
  <c r="CGA5" i="1"/>
  <c r="CGA6" i="1"/>
  <c r="CFU7" i="1"/>
  <c r="CFU2" i="1"/>
  <c r="CFU3" i="1"/>
  <c r="CFU4" i="1"/>
  <c r="CFU5" i="1"/>
  <c r="CFU6" i="1"/>
  <c r="CFO7" i="1"/>
  <c r="CFO2" i="1"/>
  <c r="CFO3" i="1"/>
  <c r="CFO4" i="1"/>
  <c r="CFO5" i="1"/>
  <c r="CFO6" i="1"/>
  <c r="CFI7" i="1"/>
  <c r="CFI2" i="1"/>
  <c r="CFI3" i="1"/>
  <c r="CFI4" i="1"/>
  <c r="CFI5" i="1"/>
  <c r="CFI6" i="1"/>
  <c r="CFC7" i="1"/>
  <c r="CFC2" i="1"/>
  <c r="CFC3" i="1"/>
  <c r="CFC4" i="1"/>
  <c r="CFC5" i="1"/>
  <c r="CFC6" i="1"/>
  <c r="CEW7" i="1"/>
  <c r="CEW2" i="1"/>
  <c r="CEW3" i="1"/>
  <c r="CEW4" i="1"/>
  <c r="CEW5" i="1"/>
  <c r="CEW6" i="1"/>
  <c r="CEQ7" i="1"/>
  <c r="CEQ2" i="1"/>
  <c r="CEQ3" i="1"/>
  <c r="CEQ4" i="1"/>
  <c r="CEQ5" i="1"/>
  <c r="CEQ6" i="1"/>
  <c r="CEK7" i="1"/>
  <c r="CEK2" i="1"/>
  <c r="CEK3" i="1"/>
  <c r="CEK4" i="1"/>
  <c r="CEK5" i="1"/>
  <c r="CEK6" i="1"/>
  <c r="CEE7" i="1"/>
  <c r="CEE2" i="1"/>
  <c r="CEE3" i="1"/>
  <c r="CEE4" i="1"/>
  <c r="CEE5" i="1"/>
  <c r="CEE6" i="1"/>
  <c r="CED2" i="1"/>
  <c r="CED3" i="1"/>
  <c r="CED4" i="1"/>
  <c r="CED5" i="1"/>
  <c r="CED6" i="1"/>
  <c r="CDX7" i="1"/>
  <c r="CDX2" i="1"/>
  <c r="CDX3" i="1"/>
  <c r="CDX4" i="1"/>
  <c r="CDX5" i="1"/>
  <c r="CDX6" i="1"/>
  <c r="CDW2" i="1"/>
  <c r="CDW3" i="1"/>
  <c r="CDW4" i="1"/>
  <c r="CDW5" i="1"/>
  <c r="CDW6" i="1"/>
  <c r="CDO7" i="1"/>
  <c r="CDO2" i="1"/>
  <c r="CDO3" i="1"/>
  <c r="CDO4" i="1"/>
  <c r="CDO5" i="1"/>
  <c r="CDO6" i="1"/>
  <c r="CDI7" i="1"/>
  <c r="CDI2" i="1"/>
  <c r="CDI3" i="1"/>
  <c r="CDI4" i="1"/>
  <c r="CDI5" i="1"/>
  <c r="CDI6" i="1"/>
  <c r="CDC7" i="1"/>
  <c r="CDC2" i="1"/>
  <c r="CDC3" i="1"/>
  <c r="CDC4" i="1"/>
  <c r="CDC5" i="1"/>
  <c r="CDC6" i="1"/>
  <c r="CCW7" i="1"/>
  <c r="CCW2" i="1"/>
  <c r="CCW3" i="1"/>
  <c r="CCW4" i="1"/>
  <c r="CCW5" i="1"/>
  <c r="CCW6" i="1"/>
  <c r="CCQ7" i="1"/>
  <c r="CCQ2" i="1"/>
  <c r="CCQ3" i="1"/>
  <c r="CCQ4" i="1"/>
  <c r="CCQ5" i="1"/>
  <c r="CCQ6" i="1"/>
  <c r="CCK7" i="1"/>
  <c r="CCK2" i="1"/>
  <c r="CCK3" i="1"/>
  <c r="CCK4" i="1"/>
  <c r="CCK5" i="1"/>
  <c r="CCK6" i="1"/>
  <c r="CCE7" i="1"/>
  <c r="CCE2" i="1"/>
  <c r="CCE3" i="1"/>
  <c r="CCE4" i="1"/>
  <c r="CCE5" i="1"/>
  <c r="CCE6" i="1"/>
  <c r="CBY7" i="1"/>
  <c r="CBY2" i="1"/>
  <c r="CBY3" i="1"/>
  <c r="CBY4" i="1"/>
  <c r="CBY5" i="1"/>
  <c r="CBY6" i="1"/>
  <c r="CBS7" i="1"/>
  <c r="CBS2" i="1"/>
  <c r="CBS3" i="1"/>
  <c r="CBS4" i="1"/>
  <c r="CBS5" i="1"/>
  <c r="CBS6" i="1"/>
  <c r="CBM7" i="1"/>
  <c r="CBM2" i="1"/>
  <c r="CBM3" i="1"/>
  <c r="CBM4" i="1"/>
  <c r="CBM5" i="1"/>
  <c r="CBM6" i="1"/>
  <c r="CBF7" i="1"/>
  <c r="CBF2" i="1"/>
  <c r="CBF3" i="1"/>
  <c r="CBF4" i="1"/>
  <c r="CBF5" i="1"/>
  <c r="CBF6" i="1"/>
  <c r="CAZ7" i="1"/>
  <c r="CAZ2" i="1"/>
  <c r="CAZ3" i="1"/>
  <c r="CAZ4" i="1"/>
  <c r="CAZ5" i="1"/>
  <c r="CAZ6" i="1"/>
  <c r="CAU7" i="1"/>
  <c r="CAU2" i="1"/>
  <c r="CAU3" i="1"/>
  <c r="CAU4" i="1"/>
  <c r="CAU5" i="1"/>
  <c r="CAU6" i="1"/>
  <c r="CAO7" i="1"/>
  <c r="CAO2" i="1"/>
  <c r="CAO3" i="1"/>
  <c r="CAO4" i="1"/>
  <c r="CAO5" i="1"/>
  <c r="CAO6" i="1"/>
  <c r="CAI7" i="1"/>
  <c r="CAI2" i="1"/>
  <c r="CAI3" i="1"/>
  <c r="CAI4" i="1"/>
  <c r="CAI5" i="1"/>
  <c r="CAI6" i="1"/>
  <c r="CAC7" i="1"/>
  <c r="CAC2" i="1"/>
  <c r="CAC3" i="1"/>
  <c r="CAC4" i="1"/>
  <c r="CAC5" i="1"/>
  <c r="CAC6" i="1"/>
  <c r="BZW7" i="1"/>
  <c r="BZW2" i="1"/>
  <c r="BZW3" i="1"/>
  <c r="BZW4" i="1"/>
  <c r="BZW5" i="1"/>
  <c r="BZW6" i="1"/>
  <c r="BZO7" i="1"/>
  <c r="BZO2" i="1"/>
  <c r="BZO8" i="1"/>
  <c r="BZO3" i="1"/>
  <c r="BZO4" i="1"/>
  <c r="BZO5" i="1"/>
  <c r="BZO6" i="1"/>
  <c r="BZL3" i="1"/>
  <c r="BZL4" i="1"/>
  <c r="BZL5" i="1"/>
  <c r="BZL6" i="1"/>
  <c r="BZL2" i="1"/>
  <c r="BZL7" i="1"/>
  <c r="BXV2" i="1"/>
  <c r="BXV3" i="1"/>
  <c r="BXV4" i="1"/>
  <c r="BXV5" i="1"/>
  <c r="BXV6" i="1"/>
  <c r="BXV7" i="1"/>
  <c r="BWB2" i="1"/>
  <c r="BWB3" i="1"/>
  <c r="BWB4" i="1"/>
  <c r="BWB5" i="1"/>
  <c r="BWB6" i="1"/>
  <c r="BWB7" i="1"/>
  <c r="BUH2" i="1"/>
  <c r="BUH3" i="1"/>
  <c r="BUH4" i="1"/>
  <c r="BUH5" i="1"/>
  <c r="BUH6" i="1"/>
  <c r="BUH7" i="1"/>
  <c r="BSN2" i="1"/>
  <c r="BSN3" i="1"/>
  <c r="BSN4" i="1"/>
  <c r="BSN5" i="1"/>
  <c r="BSN6" i="1"/>
  <c r="BSN7" i="1"/>
  <c r="BQR2" i="1"/>
  <c r="BQR3" i="1"/>
  <c r="BQR4" i="1"/>
  <c r="BQR5" i="1"/>
  <c r="BQR6" i="1"/>
  <c r="BQR7" i="1"/>
  <c r="BPC2" i="1"/>
  <c r="BPC3" i="1"/>
  <c r="BPC4" i="1"/>
  <c r="BPC5" i="1"/>
  <c r="BPC6" i="1"/>
  <c r="BPC7" i="1"/>
  <c r="BZK4" i="1"/>
  <c r="BZK5" i="1"/>
  <c r="BZK6" i="1"/>
  <c r="BZK7" i="1"/>
  <c r="BZK2" i="1"/>
  <c r="BZK3" i="1"/>
  <c r="BZE4" i="1"/>
  <c r="BZE5" i="1"/>
  <c r="BZE6" i="1"/>
  <c r="BZE7" i="1"/>
  <c r="BZE2" i="1"/>
  <c r="BZE3" i="1"/>
  <c r="BYY3" i="1"/>
  <c r="BYY4" i="1"/>
  <c r="BYY5" i="1"/>
  <c r="BYY6" i="1"/>
  <c r="BYY7" i="1"/>
  <c r="BYY2" i="1"/>
  <c r="BYS3" i="1"/>
  <c r="BYS4" i="1"/>
  <c r="BYS5" i="1"/>
  <c r="BYS6" i="1"/>
  <c r="BYS7" i="1"/>
  <c r="BYS2" i="1"/>
  <c r="BYM3" i="1"/>
  <c r="BYM4" i="1"/>
  <c r="BYM5" i="1"/>
  <c r="BYM6" i="1"/>
  <c r="BYM7" i="1"/>
  <c r="BYM2" i="1"/>
  <c r="BYG3" i="1"/>
  <c r="BYG4" i="1"/>
  <c r="BYG5" i="1"/>
  <c r="BYG6" i="1"/>
  <c r="BYG7" i="1"/>
  <c r="BYG2" i="1"/>
  <c r="BXU3" i="1"/>
  <c r="BXU4" i="1"/>
  <c r="BXU5" i="1"/>
  <c r="BXU6" i="1"/>
  <c r="BXU7" i="1"/>
  <c r="BXU2" i="1"/>
  <c r="BXO3" i="1"/>
  <c r="BXO4" i="1"/>
  <c r="BXO5" i="1"/>
  <c r="BXO6" i="1"/>
  <c r="BXO7" i="1"/>
  <c r="BXO2" i="1"/>
  <c r="BXI3" i="1"/>
  <c r="BXI4" i="1"/>
  <c r="BXI5" i="1"/>
  <c r="BXI6" i="1"/>
  <c r="BXI7" i="1"/>
  <c r="BXI2" i="1"/>
  <c r="BXC3" i="1"/>
  <c r="BXC4" i="1"/>
  <c r="BXC5" i="1"/>
  <c r="BXC6" i="1"/>
  <c r="BXC7" i="1"/>
  <c r="BXC2" i="1"/>
  <c r="BWX3" i="1"/>
  <c r="BWX4" i="1"/>
  <c r="BWX5" i="1"/>
  <c r="BWX6" i="1"/>
  <c r="BWX7" i="1"/>
  <c r="BWX2" i="1"/>
  <c r="BWR3" i="1"/>
  <c r="BWR4" i="1"/>
  <c r="BWR5" i="1"/>
  <c r="BWR6" i="1"/>
  <c r="BWR7" i="1"/>
  <c r="BWR2" i="1"/>
  <c r="BWM3" i="1"/>
  <c r="BWM4" i="1"/>
  <c r="BWM5" i="1"/>
  <c r="BWM6" i="1"/>
  <c r="BWM7" i="1"/>
  <c r="BWM2" i="1"/>
  <c r="BWG3" i="1"/>
  <c r="BWG4" i="1"/>
  <c r="BWG5" i="1"/>
  <c r="BWG6" i="1"/>
  <c r="BWG7" i="1"/>
  <c r="BWG2" i="1"/>
  <c r="BWA3" i="1"/>
  <c r="BWA4" i="1"/>
  <c r="BWA5" i="1"/>
  <c r="BWA6" i="1"/>
  <c r="BWA7" i="1"/>
  <c r="BWA2" i="1"/>
  <c r="BVT3" i="1"/>
  <c r="BVT4" i="1"/>
  <c r="BVT5" i="1"/>
  <c r="BVT6" i="1"/>
  <c r="BVT7" i="1"/>
  <c r="BVT2" i="1"/>
  <c r="BVN3" i="1"/>
  <c r="BVN4" i="1"/>
  <c r="BVN5" i="1"/>
  <c r="BVN6" i="1"/>
  <c r="BVN7" i="1"/>
  <c r="BVN2" i="1"/>
  <c r="BVH3" i="1"/>
  <c r="BVH4" i="1"/>
  <c r="BVH5" i="1"/>
  <c r="BVH6" i="1"/>
  <c r="BVH7" i="1"/>
  <c r="BVH2" i="1"/>
  <c r="BVD3" i="1"/>
  <c r="BVD4" i="1"/>
  <c r="BVD5" i="1"/>
  <c r="BVD6" i="1"/>
  <c r="BVD7" i="1"/>
  <c r="BVD2" i="1"/>
  <c r="BUX3" i="1"/>
  <c r="BUX4" i="1"/>
  <c r="BUX5" i="1"/>
  <c r="BUX6" i="1"/>
  <c r="BUX7" i="1"/>
  <c r="BUX2" i="1"/>
  <c r="BUR3" i="1"/>
  <c r="BUR4" i="1"/>
  <c r="BUR5" i="1"/>
  <c r="BUR6" i="1"/>
  <c r="BUR7" i="1"/>
  <c r="BUR2" i="1"/>
  <c r="BUM3" i="1"/>
  <c r="BUM4" i="1"/>
  <c r="BUM5" i="1"/>
  <c r="BUM6" i="1"/>
  <c r="BUM7" i="1"/>
  <c r="BUM2" i="1"/>
  <c r="BUG3" i="1"/>
  <c r="BUG4" i="1"/>
  <c r="BUG5" i="1"/>
  <c r="BUG6" i="1"/>
  <c r="BUG7" i="1"/>
  <c r="BUG2" i="1"/>
  <c r="BUA3" i="1"/>
  <c r="BUA4" i="1"/>
  <c r="BUA5" i="1"/>
  <c r="BUA6" i="1"/>
  <c r="BUA7" i="1"/>
  <c r="BUA2" i="1"/>
  <c r="BTU3" i="1"/>
  <c r="BTU4" i="1"/>
  <c r="BTU5" i="1"/>
  <c r="BTU6" i="1"/>
  <c r="BTU7" i="1"/>
  <c r="BTU2" i="1"/>
  <c r="BTO3" i="1"/>
  <c r="BTO4" i="1"/>
  <c r="BTO5" i="1"/>
  <c r="BTO6" i="1"/>
  <c r="BTO7" i="1"/>
  <c r="BTO2" i="1"/>
  <c r="BTI3" i="1"/>
  <c r="BTI4" i="1"/>
  <c r="BTI5" i="1"/>
  <c r="BTI6" i="1"/>
  <c r="BTI7" i="1"/>
  <c r="BTI2" i="1"/>
  <c r="BTD3" i="1"/>
  <c r="BTD4" i="1"/>
  <c r="BTD5" i="1"/>
  <c r="BTD6" i="1"/>
  <c r="BTD7" i="1"/>
  <c r="BTD2" i="1"/>
  <c r="BSY3" i="1"/>
  <c r="BSY4" i="1"/>
  <c r="BSY5" i="1"/>
  <c r="BSY6" i="1"/>
  <c r="BSY7" i="1"/>
  <c r="BSY2" i="1"/>
  <c r="BSS3" i="1"/>
  <c r="BSS4" i="1"/>
  <c r="BSS5" i="1"/>
  <c r="BSS6" i="1"/>
  <c r="BSS7" i="1"/>
  <c r="BSS2" i="1"/>
  <c r="BSM3" i="1"/>
  <c r="BSM4" i="1"/>
  <c r="BSM5" i="1"/>
  <c r="BSM6" i="1"/>
  <c r="BSM7" i="1"/>
  <c r="BSM2" i="1"/>
  <c r="BSG3" i="1"/>
  <c r="BSG4" i="1"/>
  <c r="BSG5" i="1"/>
  <c r="BSG6" i="1"/>
  <c r="BSG7" i="1"/>
  <c r="BSG2" i="1"/>
  <c r="BRT3" i="1"/>
  <c r="BRT4" i="1"/>
  <c r="BRT5" i="1"/>
  <c r="BRT6" i="1"/>
  <c r="BRT7" i="1"/>
  <c r="BRT2" i="1"/>
  <c r="BRN3" i="1"/>
  <c r="BRN4" i="1"/>
  <c r="BRN5" i="1"/>
  <c r="BRN6" i="1"/>
  <c r="BRN7" i="1"/>
  <c r="BRN2" i="1"/>
  <c r="BRI3" i="1"/>
  <c r="BRI4" i="1"/>
  <c r="BRI5" i="1"/>
  <c r="BRI6" i="1"/>
  <c r="BRI7" i="1"/>
  <c r="BRI2" i="1"/>
  <c r="BRC3" i="1"/>
  <c r="BRC4" i="1"/>
  <c r="BRC5" i="1"/>
  <c r="BRC6" i="1"/>
  <c r="BRC7" i="1"/>
  <c r="BRC2" i="1"/>
  <c r="BQW3" i="1"/>
  <c r="BQW4" i="1"/>
  <c r="BQW5" i="1"/>
  <c r="BQW6" i="1"/>
  <c r="BQW7" i="1"/>
  <c r="BQW2" i="1"/>
  <c r="BQQ3" i="1"/>
  <c r="BQQ4" i="1"/>
  <c r="BQQ5" i="1"/>
  <c r="BQQ6" i="1"/>
  <c r="BQQ7" i="1"/>
  <c r="BQQ2" i="1"/>
  <c r="BQK3" i="1"/>
  <c r="BQK4" i="1"/>
  <c r="BQK5" i="1"/>
  <c r="BQK6" i="1"/>
  <c r="BQK7" i="1"/>
  <c r="BQK2" i="1"/>
  <c r="BQE3" i="1"/>
  <c r="BQE4" i="1"/>
  <c r="BQE5" i="1"/>
  <c r="BQE6" i="1"/>
  <c r="BQE7" i="1"/>
  <c r="BQE2" i="1"/>
  <c r="BPZ3" i="1"/>
  <c r="BPZ4" i="1"/>
  <c r="BPZ5" i="1"/>
  <c r="BPZ6" i="1"/>
  <c r="BPZ7" i="1"/>
  <c r="BPZ2" i="1"/>
  <c r="BPZ8" i="1"/>
  <c r="BPT3" i="1"/>
  <c r="BPT4" i="1"/>
  <c r="BPT5" i="1"/>
  <c r="BPT6" i="1"/>
  <c r="BPT7" i="1"/>
  <c r="BPT2" i="1"/>
  <c r="BPN3" i="1"/>
  <c r="BPN4" i="1"/>
  <c r="BPN5" i="1"/>
  <c r="BPN6" i="1"/>
  <c r="BPN7" i="1"/>
  <c r="BPN2" i="1"/>
  <c r="BPH3" i="1"/>
  <c r="BPH4" i="1"/>
  <c r="BPH5" i="1"/>
  <c r="BPH6" i="1"/>
  <c r="BPH7" i="1"/>
  <c r="BPH2" i="1"/>
  <c r="BPB3" i="1"/>
  <c r="BPB4" i="1"/>
  <c r="BPB5" i="1"/>
  <c r="BPB6" i="1"/>
  <c r="BPB7" i="1"/>
  <c r="BPB2" i="1"/>
  <c r="BOV3" i="1"/>
  <c r="BOV4" i="1"/>
  <c r="BOV5" i="1"/>
  <c r="BOV6" i="1"/>
  <c r="BOV7" i="1"/>
  <c r="BOV2" i="1"/>
  <c r="BOQ3" i="1"/>
  <c r="BOQ4" i="1"/>
  <c r="BOQ5" i="1"/>
  <c r="BOQ6" i="1"/>
  <c r="BOQ7" i="1"/>
  <c r="BOQ2" i="1"/>
  <c r="BOK3" i="1"/>
  <c r="BOK4" i="1"/>
  <c r="BOK5" i="1"/>
  <c r="BOK6" i="1"/>
  <c r="BOK7" i="1"/>
  <c r="BOK2" i="1"/>
  <c r="BOE3" i="1"/>
  <c r="BOE4" i="1"/>
  <c r="BOE5" i="1"/>
  <c r="BOE6" i="1"/>
  <c r="BOE7" i="1"/>
  <c r="BOE2" i="1"/>
  <c r="BNY3" i="1"/>
  <c r="BNY4" i="1"/>
  <c r="BNY5" i="1"/>
  <c r="BNY6" i="1"/>
  <c r="BNY7" i="1"/>
  <c r="BNY2" i="1"/>
  <c r="BNT3" i="1"/>
  <c r="BNT4" i="1"/>
  <c r="BNT5" i="1"/>
  <c r="BNT6" i="1"/>
  <c r="BNT7" i="1"/>
  <c r="BNT2" i="1"/>
  <c r="BNF4" i="1"/>
  <c r="BNF6" i="1"/>
  <c r="BNF2" i="1"/>
  <c r="BNF5" i="1"/>
  <c r="BNF7" i="1"/>
  <c r="BNF3" i="1"/>
  <c r="BND6" i="1"/>
  <c r="BND2" i="1"/>
  <c r="BND3" i="1"/>
  <c r="BND4" i="1"/>
  <c r="BND7" i="1"/>
  <c r="BND5" i="1"/>
  <c r="BZJ5" i="1"/>
  <c r="BZJ6" i="1"/>
  <c r="BZJ7" i="1"/>
  <c r="BZJ2" i="1"/>
  <c r="BZJ3" i="1"/>
  <c r="BZJ4" i="1"/>
  <c r="BZD5" i="1"/>
  <c r="BZD6" i="1"/>
  <c r="BZD7" i="1"/>
  <c r="BZD2" i="1"/>
  <c r="BZD3" i="1"/>
  <c r="BZD4" i="1"/>
  <c r="BYX4" i="1"/>
  <c r="BYX5" i="1"/>
  <c r="BYX6" i="1"/>
  <c r="BYX7" i="1"/>
  <c r="BYX2" i="1"/>
  <c r="BYX3" i="1"/>
  <c r="BYR4" i="1"/>
  <c r="BYR5" i="1"/>
  <c r="BYR6" i="1"/>
  <c r="BYR7" i="1"/>
  <c r="BYR2" i="1"/>
  <c r="BYR3" i="1"/>
  <c r="BYL4" i="1"/>
  <c r="BYL5" i="1"/>
  <c r="BYL6" i="1"/>
  <c r="BYL7" i="1"/>
  <c r="BYL2" i="1"/>
  <c r="BYL3" i="1"/>
  <c r="BYF4" i="1"/>
  <c r="BYF5" i="1"/>
  <c r="BYF6" i="1"/>
  <c r="BYF7" i="1"/>
  <c r="BYF2" i="1"/>
  <c r="BYF3" i="1"/>
  <c r="BXT4" i="1"/>
  <c r="BXT5" i="1"/>
  <c r="BXT6" i="1"/>
  <c r="BXT7" i="1"/>
  <c r="BXT2" i="1"/>
  <c r="BXT3" i="1"/>
  <c r="BXN4" i="1"/>
  <c r="BXN5" i="1"/>
  <c r="BXN6" i="1"/>
  <c r="BXN7" i="1"/>
  <c r="BXN2" i="1"/>
  <c r="BXN3" i="1"/>
  <c r="BXH4" i="1"/>
  <c r="BXH5" i="1"/>
  <c r="BXH6" i="1"/>
  <c r="BXH7" i="1"/>
  <c r="BXH2" i="1"/>
  <c r="BXH3" i="1"/>
  <c r="BWW4" i="1"/>
  <c r="BWW5" i="1"/>
  <c r="BWW6" i="1"/>
  <c r="BWW7" i="1"/>
  <c r="BWW2" i="1"/>
  <c r="BWW3" i="1"/>
  <c r="BWQ4" i="1"/>
  <c r="BWQ5" i="1"/>
  <c r="BWQ6" i="1"/>
  <c r="BWQ7" i="1"/>
  <c r="BWQ2" i="1"/>
  <c r="BWQ3" i="1"/>
  <c r="BWL4" i="1"/>
  <c r="BWL5" i="1"/>
  <c r="BWL6" i="1"/>
  <c r="BWL7" i="1"/>
  <c r="BWL2" i="1"/>
  <c r="BWL3" i="1"/>
  <c r="BWF4" i="1"/>
  <c r="BWF5" i="1"/>
  <c r="BWF6" i="1"/>
  <c r="BWF7" i="1"/>
  <c r="BWF2" i="1"/>
  <c r="BWF3" i="1"/>
  <c r="BVZ4" i="1"/>
  <c r="BVZ5" i="1"/>
  <c r="BVZ6" i="1"/>
  <c r="BVZ7" i="1"/>
  <c r="BVZ2" i="1"/>
  <c r="BVZ3" i="1"/>
  <c r="BVY4" i="1"/>
  <c r="BVY5" i="1"/>
  <c r="BVY6" i="1"/>
  <c r="BVY2" i="1"/>
  <c r="BVY3" i="1"/>
  <c r="BVS4" i="1"/>
  <c r="BVS5" i="1"/>
  <c r="BVS6" i="1"/>
  <c r="BVS7" i="1"/>
  <c r="BVS2" i="1"/>
  <c r="BVS3" i="1"/>
  <c r="BVM4" i="1"/>
  <c r="BVM5" i="1"/>
  <c r="BVM6" i="1"/>
  <c r="BVM7" i="1"/>
  <c r="BVM2" i="1"/>
  <c r="BVM3" i="1"/>
  <c r="BVC4" i="1"/>
  <c r="BVC5" i="1"/>
  <c r="BVC6" i="1"/>
  <c r="BVC7" i="1"/>
  <c r="BVC2" i="1"/>
  <c r="BVC3" i="1"/>
  <c r="BUW4" i="1"/>
  <c r="BUW5" i="1"/>
  <c r="BUW6" i="1"/>
  <c r="BUW7" i="1"/>
  <c r="BUW2" i="1"/>
  <c r="BUW3" i="1"/>
  <c r="BUL4" i="1"/>
  <c r="BUL5" i="1"/>
  <c r="BUL6" i="1"/>
  <c r="BUL7" i="1"/>
  <c r="BUL2" i="1"/>
  <c r="BUL3" i="1"/>
  <c r="BUF4" i="1"/>
  <c r="BUF5" i="1"/>
  <c r="BUF6" i="1"/>
  <c r="BUF7" i="1"/>
  <c r="BUF2" i="1"/>
  <c r="BUF3" i="1"/>
  <c r="BTZ4" i="1"/>
  <c r="BTZ5" i="1"/>
  <c r="BTZ6" i="1"/>
  <c r="BTZ7" i="1"/>
  <c r="BTZ2" i="1"/>
  <c r="BTZ3" i="1"/>
  <c r="BTT4" i="1"/>
  <c r="BTT5" i="1"/>
  <c r="BTT6" i="1"/>
  <c r="BTT7" i="1"/>
  <c r="BTT2" i="1"/>
  <c r="BTT3" i="1"/>
  <c r="BTN4" i="1"/>
  <c r="BTN5" i="1"/>
  <c r="BTN6" i="1"/>
  <c r="BTN7" i="1"/>
  <c r="BTN2" i="1"/>
  <c r="BTN3" i="1"/>
  <c r="BTH4" i="1"/>
  <c r="BTH5" i="1"/>
  <c r="BTH6" i="1"/>
  <c r="BTH7" i="1"/>
  <c r="BTH2" i="1"/>
  <c r="BTH3" i="1"/>
  <c r="BSX4" i="1"/>
  <c r="BSX5" i="1"/>
  <c r="BSX6" i="1"/>
  <c r="BSX7" i="1"/>
  <c r="BSX2" i="1"/>
  <c r="BSX3" i="1"/>
  <c r="BSR4" i="1"/>
  <c r="BSR5" i="1"/>
  <c r="BSR6" i="1"/>
  <c r="BSR7" i="1"/>
  <c r="BSR2" i="1"/>
  <c r="BSR3" i="1"/>
  <c r="BSL4" i="1"/>
  <c r="BSL5" i="1"/>
  <c r="BSL6" i="1"/>
  <c r="BSL7" i="1"/>
  <c r="BSL2" i="1"/>
  <c r="BSL3" i="1"/>
  <c r="BSF4" i="1"/>
  <c r="BSF5" i="1"/>
  <c r="BSF6" i="1"/>
  <c r="BSF7" i="1"/>
  <c r="BSF2" i="1"/>
  <c r="BSF3" i="1"/>
  <c r="BRS4" i="1"/>
  <c r="BRS5" i="1"/>
  <c r="BRS6" i="1"/>
  <c r="BRS7" i="1"/>
  <c r="BRS2" i="1"/>
  <c r="BRS3" i="1"/>
  <c r="BRM4" i="1"/>
  <c r="BRM5" i="1"/>
  <c r="BRM6" i="1"/>
  <c r="BRM7" i="1"/>
  <c r="BRM2" i="1"/>
  <c r="BRM3" i="1"/>
  <c r="BRH4" i="1"/>
  <c r="BRH5" i="1"/>
  <c r="BRH6" i="1"/>
  <c r="BRH7" i="1"/>
  <c r="BRH2" i="1"/>
  <c r="BRH3" i="1"/>
  <c r="BRB4" i="1"/>
  <c r="BRB5" i="1"/>
  <c r="BRB6" i="1"/>
  <c r="BRB7" i="1"/>
  <c r="BRB2" i="1"/>
  <c r="BRB3" i="1"/>
  <c r="BQV4" i="1"/>
  <c r="BQV5" i="1"/>
  <c r="BQV6" i="1"/>
  <c r="BQV7" i="1"/>
  <c r="BQV2" i="1"/>
  <c r="BQV3" i="1"/>
  <c r="BQP4" i="1"/>
  <c r="BQP5" i="1"/>
  <c r="BQP6" i="1"/>
  <c r="BQP7" i="1"/>
  <c r="BQP2" i="1"/>
  <c r="BQP3" i="1"/>
  <c r="BQJ4" i="1"/>
  <c r="BQJ5" i="1"/>
  <c r="BQJ6" i="1"/>
  <c r="BQJ7" i="1"/>
  <c r="BQJ2" i="1"/>
  <c r="BQJ3" i="1"/>
  <c r="BQD4" i="1"/>
  <c r="BQD5" i="1"/>
  <c r="BQD6" i="1"/>
  <c r="BQD7" i="1"/>
  <c r="BQD2" i="1"/>
  <c r="BQD3" i="1"/>
  <c r="BPY4" i="1"/>
  <c r="BPY5" i="1"/>
  <c r="BPY6" i="1"/>
  <c r="BPY7" i="1"/>
  <c r="BPY2" i="1"/>
  <c r="BPY3" i="1"/>
  <c r="BPS4" i="1"/>
  <c r="BPS5" i="1"/>
  <c r="BPS6" i="1"/>
  <c r="BPS7" i="1"/>
  <c r="BPS2" i="1"/>
  <c r="BPS3" i="1"/>
  <c r="BPM4" i="1"/>
  <c r="BPM5" i="1"/>
  <c r="BPM6" i="1"/>
  <c r="BPM7" i="1"/>
  <c r="BPM2" i="1"/>
  <c r="BPM3" i="1"/>
  <c r="BPG4" i="1"/>
  <c r="BPG5" i="1"/>
  <c r="BPG6" i="1"/>
  <c r="BPG7" i="1"/>
  <c r="BPG2" i="1"/>
  <c r="BPG3" i="1"/>
  <c r="BPA4" i="1"/>
  <c r="BPA5" i="1"/>
  <c r="BPA6" i="1"/>
  <c r="BPA7" i="1"/>
  <c r="BPA2" i="1"/>
  <c r="BPA3" i="1"/>
  <c r="BOU4" i="1"/>
  <c r="BOU5" i="1"/>
  <c r="BOU6" i="1"/>
  <c r="BOU7" i="1"/>
  <c r="BOU2" i="1"/>
  <c r="BOU3" i="1"/>
  <c r="BOP4" i="1"/>
  <c r="BOP5" i="1"/>
  <c r="BOP6" i="1"/>
  <c r="BOP7" i="1"/>
  <c r="BOP2" i="1"/>
  <c r="BOP3" i="1"/>
  <c r="BOJ4" i="1"/>
  <c r="BOJ5" i="1"/>
  <c r="BOJ6" i="1"/>
  <c r="BOJ7" i="1"/>
  <c r="BOJ2" i="1"/>
  <c r="BOJ3" i="1"/>
  <c r="BOD4" i="1"/>
  <c r="BOD5" i="1"/>
  <c r="BOD6" i="1"/>
  <c r="BOD7" i="1"/>
  <c r="BOD2" i="1"/>
  <c r="BOD3" i="1"/>
  <c r="BNX4" i="1"/>
  <c r="BNX5" i="1"/>
  <c r="BNX6" i="1"/>
  <c r="BNX7" i="1"/>
  <c r="BNX2" i="1"/>
  <c r="BNX3" i="1"/>
  <c r="BNS4" i="1"/>
  <c r="BNS5" i="1"/>
  <c r="BNS6" i="1"/>
  <c r="BNS7" i="1"/>
  <c r="BNS2" i="1"/>
  <c r="BNS3" i="1"/>
  <c r="BNN2" i="1"/>
  <c r="BNN6" i="1"/>
  <c r="BNN5" i="1"/>
  <c r="BNN7" i="1"/>
  <c r="BNN3" i="1"/>
  <c r="BNN4" i="1"/>
  <c r="BZI6" i="1"/>
  <c r="BZI7" i="1"/>
  <c r="BZI2" i="1"/>
  <c r="BZI3" i="1"/>
  <c r="BZI4" i="1"/>
  <c r="BZI5" i="1"/>
  <c r="BZC6" i="1"/>
  <c r="BZC7" i="1"/>
  <c r="BZC2" i="1"/>
  <c r="BZC3" i="1"/>
  <c r="BZC4" i="1"/>
  <c r="BZC5" i="1"/>
  <c r="BYW5" i="1"/>
  <c r="BYW6" i="1"/>
  <c r="BYW7" i="1"/>
  <c r="BYW2" i="1"/>
  <c r="BYW3" i="1"/>
  <c r="BYW4" i="1"/>
  <c r="BYQ5" i="1"/>
  <c r="BYQ6" i="1"/>
  <c r="BYQ7" i="1"/>
  <c r="BYQ2" i="1"/>
  <c r="BYQ3" i="1"/>
  <c r="BYQ4" i="1"/>
  <c r="BYK5" i="1"/>
  <c r="BYK6" i="1"/>
  <c r="BYK7" i="1"/>
  <c r="BYK2" i="1"/>
  <c r="BYK3" i="1"/>
  <c r="BYK4" i="1"/>
  <c r="BYE5" i="1"/>
  <c r="BYE6" i="1"/>
  <c r="BYE7" i="1"/>
  <c r="BYE2" i="1"/>
  <c r="BYE3" i="1"/>
  <c r="BYE4" i="1"/>
  <c r="BXS5" i="1"/>
  <c r="BXS6" i="1"/>
  <c r="BXS7" i="1"/>
  <c r="BXS2" i="1"/>
  <c r="BXS3" i="1"/>
  <c r="BXS4" i="1"/>
  <c r="BXM5" i="1"/>
  <c r="BXM6" i="1"/>
  <c r="BXM7" i="1"/>
  <c r="BXM2" i="1"/>
  <c r="BXM3" i="1"/>
  <c r="BXM4" i="1"/>
  <c r="BXG5" i="1"/>
  <c r="BXG6" i="1"/>
  <c r="BXG7" i="1"/>
  <c r="BXG2" i="1"/>
  <c r="BXG3" i="1"/>
  <c r="BXG4" i="1"/>
  <c r="BXB5" i="1"/>
  <c r="BXB6" i="1"/>
  <c r="BXB7" i="1"/>
  <c r="BXB2" i="1"/>
  <c r="BXB8" i="1"/>
  <c r="BXB3" i="1"/>
  <c r="BXB4" i="1"/>
  <c r="BWV5" i="1"/>
  <c r="BWV6" i="1"/>
  <c r="BWV7" i="1"/>
  <c r="BWV2" i="1"/>
  <c r="BWV3" i="1"/>
  <c r="BWV4" i="1"/>
  <c r="BWP5" i="1"/>
  <c r="BWP6" i="1"/>
  <c r="BWP7" i="1"/>
  <c r="BWP2" i="1"/>
  <c r="BWP3" i="1"/>
  <c r="BWP4" i="1"/>
  <c r="BWK5" i="1"/>
  <c r="BWK6" i="1"/>
  <c r="BWK7" i="1"/>
  <c r="BWK2" i="1"/>
  <c r="BWK3" i="1"/>
  <c r="BWK4" i="1"/>
  <c r="BWE5" i="1"/>
  <c r="BWE6" i="1"/>
  <c r="BWE7" i="1"/>
  <c r="BWE2" i="1"/>
  <c r="BWE3" i="1"/>
  <c r="BWE4" i="1"/>
  <c r="BVX5" i="1"/>
  <c r="BVX6" i="1"/>
  <c r="BVX7" i="1"/>
  <c r="BVX2" i="1"/>
  <c r="BVX3" i="1"/>
  <c r="BVX4" i="1"/>
  <c r="BVR5" i="1"/>
  <c r="BVR6" i="1"/>
  <c r="BVR7" i="1"/>
  <c r="BVR2" i="1"/>
  <c r="BVR3" i="1"/>
  <c r="BVR4" i="1"/>
  <c r="BVL5" i="1"/>
  <c r="BVL6" i="1"/>
  <c r="BVL7" i="1"/>
  <c r="BVL2" i="1"/>
  <c r="BVL3" i="1"/>
  <c r="BVL4" i="1"/>
  <c r="BVB5" i="1"/>
  <c r="BVB6" i="1"/>
  <c r="BVB7" i="1"/>
  <c r="BVB2" i="1"/>
  <c r="BVB3" i="1"/>
  <c r="BVB4" i="1"/>
  <c r="BUV5" i="1"/>
  <c r="BUV6" i="1"/>
  <c r="BUV7" i="1"/>
  <c r="BUV2" i="1"/>
  <c r="BUV3" i="1"/>
  <c r="BUV4" i="1"/>
  <c r="BUQ5" i="1"/>
  <c r="BUQ6" i="1"/>
  <c r="BUQ7" i="1"/>
  <c r="BUQ2" i="1"/>
  <c r="BUQ8" i="1"/>
  <c r="BUQ3" i="1"/>
  <c r="BUQ4" i="1"/>
  <c r="BUK5" i="1"/>
  <c r="BUK6" i="1"/>
  <c r="BUK7" i="1"/>
  <c r="BUK2" i="1"/>
  <c r="BUK3" i="1"/>
  <c r="BUK4" i="1"/>
  <c r="BUE5" i="1"/>
  <c r="BUE6" i="1"/>
  <c r="BUE7" i="1"/>
  <c r="BUE2" i="1"/>
  <c r="BUE3" i="1"/>
  <c r="BUE4" i="1"/>
  <c r="BTY5" i="1"/>
  <c r="BTY6" i="1"/>
  <c r="BTY7" i="1"/>
  <c r="BTY2" i="1"/>
  <c r="BTY3" i="1"/>
  <c r="BTY4" i="1"/>
  <c r="BTS5" i="1"/>
  <c r="BTS6" i="1"/>
  <c r="BTS7" i="1"/>
  <c r="BTS2" i="1"/>
  <c r="BTS3" i="1"/>
  <c r="BTS4" i="1"/>
  <c r="BTM5" i="1"/>
  <c r="BTM6" i="1"/>
  <c r="BTM7" i="1"/>
  <c r="BTM2" i="1"/>
  <c r="BTM3" i="1"/>
  <c r="BTM4" i="1"/>
  <c r="BTC5" i="1"/>
  <c r="BTC6" i="1"/>
  <c r="BTC7" i="1"/>
  <c r="BTC2" i="1"/>
  <c r="BTC8" i="1"/>
  <c r="BTC3" i="1"/>
  <c r="BTC4" i="1"/>
  <c r="BSW5" i="1"/>
  <c r="BSW6" i="1"/>
  <c r="BSW7" i="1"/>
  <c r="BSW2" i="1"/>
  <c r="BSW3" i="1"/>
  <c r="BSW4" i="1"/>
  <c r="BSQ5" i="1"/>
  <c r="BSQ6" i="1"/>
  <c r="BSQ7" i="1"/>
  <c r="BSQ2" i="1"/>
  <c r="BSQ3" i="1"/>
  <c r="BSQ4" i="1"/>
  <c r="BSK5" i="1"/>
  <c r="BSK6" i="1"/>
  <c r="BSK7" i="1"/>
  <c r="BSK2" i="1"/>
  <c r="BSK3" i="1"/>
  <c r="BSK4" i="1"/>
  <c r="BRX5" i="1"/>
  <c r="BRX6" i="1"/>
  <c r="BRX7" i="1"/>
  <c r="BRX2" i="1"/>
  <c r="BRX3" i="1"/>
  <c r="BRX4" i="1"/>
  <c r="BRR5" i="1"/>
  <c r="BRR6" i="1"/>
  <c r="BRR7" i="1"/>
  <c r="BRR2" i="1"/>
  <c r="BRR3" i="1"/>
  <c r="BRR4" i="1"/>
  <c r="BRG5" i="1"/>
  <c r="BRG6" i="1"/>
  <c r="BRG7" i="1"/>
  <c r="BRG2" i="1"/>
  <c r="BRG3" i="1"/>
  <c r="BRG4" i="1"/>
  <c r="BRA5" i="1"/>
  <c r="BRA6" i="1"/>
  <c r="BRA7" i="1"/>
  <c r="BRA2" i="1"/>
  <c r="BRA3" i="1"/>
  <c r="BRA4" i="1"/>
  <c r="BQU5" i="1"/>
  <c r="BQU6" i="1"/>
  <c r="BQU7" i="1"/>
  <c r="BQU2" i="1"/>
  <c r="BQU3" i="1"/>
  <c r="BQU4" i="1"/>
  <c r="BQO5" i="1"/>
  <c r="BQO6" i="1"/>
  <c r="BQO7" i="1"/>
  <c r="BQO2" i="1"/>
  <c r="BQO3" i="1"/>
  <c r="BQO4" i="1"/>
  <c r="BQI5" i="1"/>
  <c r="BQI6" i="1"/>
  <c r="BQI7" i="1"/>
  <c r="BQI2" i="1"/>
  <c r="BQI3" i="1"/>
  <c r="BQI4" i="1"/>
  <c r="BQC5" i="1"/>
  <c r="BQC6" i="1"/>
  <c r="BQC7" i="1"/>
  <c r="BQC2" i="1"/>
  <c r="BQC3" i="1"/>
  <c r="BQC4" i="1"/>
  <c r="BPX5" i="1"/>
  <c r="BPX6" i="1"/>
  <c r="BPX7" i="1"/>
  <c r="BPX2" i="1"/>
  <c r="BPX3" i="1"/>
  <c r="BPX4" i="1"/>
  <c r="BPR5" i="1"/>
  <c r="BPR6" i="1"/>
  <c r="BPR7" i="1"/>
  <c r="BPR2" i="1"/>
  <c r="BPR3" i="1"/>
  <c r="BPR4" i="1"/>
  <c r="BPL5" i="1"/>
  <c r="BPL6" i="1"/>
  <c r="BPL7" i="1"/>
  <c r="BPL2" i="1"/>
  <c r="BPL3" i="1"/>
  <c r="BPL4" i="1"/>
  <c r="BPF5" i="1"/>
  <c r="BPF6" i="1"/>
  <c r="BPF7" i="1"/>
  <c r="BPF2" i="1"/>
  <c r="BPF3" i="1"/>
  <c r="BPF4" i="1"/>
  <c r="BOZ5" i="1"/>
  <c r="BOZ6" i="1"/>
  <c r="BOZ7" i="1"/>
  <c r="BOZ2" i="1"/>
  <c r="BOZ3" i="1"/>
  <c r="BOZ4" i="1"/>
  <c r="BOT5" i="1"/>
  <c r="BOT6" i="1"/>
  <c r="BOT7" i="1"/>
  <c r="BOT2" i="1"/>
  <c r="BOT3" i="1"/>
  <c r="BOT4" i="1"/>
  <c r="BOO5" i="1"/>
  <c r="BOO6" i="1"/>
  <c r="BOO7" i="1"/>
  <c r="BOO2" i="1"/>
  <c r="BOO3" i="1"/>
  <c r="BOO4" i="1"/>
  <c r="BOI5" i="1"/>
  <c r="BOI6" i="1"/>
  <c r="BOI7" i="1"/>
  <c r="BOI2" i="1"/>
  <c r="BOI3" i="1"/>
  <c r="BOI4" i="1"/>
  <c r="BOC5" i="1"/>
  <c r="BOC6" i="1"/>
  <c r="BOC7" i="1"/>
  <c r="BOC2" i="1"/>
  <c r="BOC3" i="1"/>
  <c r="BOC4" i="1"/>
  <c r="BNW5" i="1"/>
  <c r="BNW6" i="1"/>
  <c r="BNW7" i="1"/>
  <c r="BNW2" i="1"/>
  <c r="BNW3" i="1"/>
  <c r="BNW4" i="1"/>
  <c r="BNR5" i="1"/>
  <c r="BNR6" i="1"/>
  <c r="BNR7" i="1"/>
  <c r="BNR2" i="1"/>
  <c r="BNR3" i="1"/>
  <c r="BNR4" i="1"/>
  <c r="BZN2" i="1"/>
  <c r="BZN3" i="1"/>
  <c r="BZN4" i="1"/>
  <c r="BZN5" i="1"/>
  <c r="BZN6" i="1"/>
  <c r="BZN7" i="1"/>
  <c r="BZH7" i="1"/>
  <c r="BZH2" i="1"/>
  <c r="BZH3" i="1"/>
  <c r="BZH4" i="1"/>
  <c r="BZH5" i="1"/>
  <c r="BZH6" i="1"/>
  <c r="BZB7" i="1"/>
  <c r="BZB2" i="1"/>
  <c r="BZB3" i="1"/>
  <c r="BZB4" i="1"/>
  <c r="BZB5" i="1"/>
  <c r="BZB6" i="1"/>
  <c r="BYV6" i="1"/>
  <c r="BYV7" i="1"/>
  <c r="BYV2" i="1"/>
  <c r="BYV3" i="1"/>
  <c r="BYV4" i="1"/>
  <c r="BYV5" i="1"/>
  <c r="BYP6" i="1"/>
  <c r="BYP7" i="1"/>
  <c r="BYP2" i="1"/>
  <c r="BYP3" i="1"/>
  <c r="BYP4" i="1"/>
  <c r="BYP5" i="1"/>
  <c r="BYJ6" i="1"/>
  <c r="BYJ7" i="1"/>
  <c r="BYJ2" i="1"/>
  <c r="BYJ3" i="1"/>
  <c r="BYJ4" i="1"/>
  <c r="BYJ5" i="1"/>
  <c r="BYD6" i="1"/>
  <c r="BYD7" i="1"/>
  <c r="BYD2" i="1"/>
  <c r="BYD3" i="1"/>
  <c r="BYD4" i="1"/>
  <c r="BYD5" i="1"/>
  <c r="BXR6" i="1"/>
  <c r="BXR7" i="1"/>
  <c r="BXR2" i="1"/>
  <c r="BXR3" i="1"/>
  <c r="BXR4" i="1"/>
  <c r="BXR5" i="1"/>
  <c r="BXL6" i="1"/>
  <c r="BXL7" i="1"/>
  <c r="BXL2" i="1"/>
  <c r="BXL3" i="1"/>
  <c r="BXL4" i="1"/>
  <c r="BXL5" i="1"/>
  <c r="BXF6" i="1"/>
  <c r="BXF7" i="1"/>
  <c r="BXF2" i="1"/>
  <c r="BXF3" i="1"/>
  <c r="BXF4" i="1"/>
  <c r="BXF5" i="1"/>
  <c r="BXA6" i="1"/>
  <c r="BXA7" i="1"/>
  <c r="BXA2" i="1"/>
  <c r="BXA3" i="1"/>
  <c r="BXA4" i="1"/>
  <c r="BXA5" i="1"/>
  <c r="BWU6" i="1"/>
  <c r="BWU7" i="1"/>
  <c r="BWU2" i="1"/>
  <c r="BWU3" i="1"/>
  <c r="BWU4" i="1"/>
  <c r="BWU5" i="1"/>
  <c r="BWJ6" i="1"/>
  <c r="BWJ7" i="1"/>
  <c r="BWJ2" i="1"/>
  <c r="BWJ3" i="1"/>
  <c r="BWJ4" i="1"/>
  <c r="BWJ5" i="1"/>
  <c r="BWD6" i="1"/>
  <c r="BWD7" i="1"/>
  <c r="BWD2" i="1"/>
  <c r="BWD3" i="1"/>
  <c r="BWD4" i="1"/>
  <c r="BWD5" i="1"/>
  <c r="BVW6" i="1"/>
  <c r="BVW7" i="1"/>
  <c r="BVW2" i="1"/>
  <c r="BVW3" i="1"/>
  <c r="BVW4" i="1"/>
  <c r="BVW5" i="1"/>
  <c r="BVQ6" i="1"/>
  <c r="BVQ7" i="1"/>
  <c r="BVQ2" i="1"/>
  <c r="BVQ3" i="1"/>
  <c r="BVQ4" i="1"/>
  <c r="BVQ5" i="1"/>
  <c r="BVK6" i="1"/>
  <c r="BVK7" i="1"/>
  <c r="BVK2" i="1"/>
  <c r="BVK3" i="1"/>
  <c r="BVK4" i="1"/>
  <c r="BVK5" i="1"/>
  <c r="BVG6" i="1"/>
  <c r="BVG7" i="1"/>
  <c r="BVG2" i="1"/>
  <c r="BVG8" i="1"/>
  <c r="BVG3" i="1"/>
  <c r="BVG9" i="1"/>
  <c r="BVG4" i="1"/>
  <c r="BVG5" i="1"/>
  <c r="BVA6" i="1"/>
  <c r="BVA7" i="1"/>
  <c r="BVA2" i="1"/>
  <c r="BVA3" i="1"/>
  <c r="BVA4" i="1"/>
  <c r="BVA5" i="1"/>
  <c r="BUU6" i="1"/>
  <c r="BUU7" i="1"/>
  <c r="BUU2" i="1"/>
  <c r="BUU3" i="1"/>
  <c r="BUU4" i="1"/>
  <c r="BUU5" i="1"/>
  <c r="BUP6" i="1"/>
  <c r="BUP7" i="1"/>
  <c r="BUP2" i="1"/>
  <c r="BUP3" i="1"/>
  <c r="BUP4" i="1"/>
  <c r="BUP5" i="1"/>
  <c r="BUJ6" i="1"/>
  <c r="BUJ7" i="1"/>
  <c r="BUJ2" i="1"/>
  <c r="BUJ3" i="1"/>
  <c r="BUJ4" i="1"/>
  <c r="BUJ5" i="1"/>
  <c r="BUD6" i="1"/>
  <c r="BUD7" i="1"/>
  <c r="BUD2" i="1"/>
  <c r="BUD3" i="1"/>
  <c r="BUD4" i="1"/>
  <c r="BUD5" i="1"/>
  <c r="BTX6" i="1"/>
  <c r="BTX7" i="1"/>
  <c r="BTX2" i="1"/>
  <c r="BTX3" i="1"/>
  <c r="BTX4" i="1"/>
  <c r="BTX5" i="1"/>
  <c r="BTR6" i="1"/>
  <c r="BTR7" i="1"/>
  <c r="BTR2" i="1"/>
  <c r="BTR3" i="1"/>
  <c r="BTR4" i="1"/>
  <c r="BTR5" i="1"/>
  <c r="BTL6" i="1"/>
  <c r="BTL7" i="1"/>
  <c r="BTL2" i="1"/>
  <c r="BTL3" i="1"/>
  <c r="BTL4" i="1"/>
  <c r="BTL5" i="1"/>
  <c r="BTG6" i="1"/>
  <c r="BTG7" i="1"/>
  <c r="BTG2" i="1"/>
  <c r="BTG8" i="1"/>
  <c r="BTG3" i="1"/>
  <c r="BTG4" i="1"/>
  <c r="BTG5" i="1"/>
  <c r="BTB6" i="1"/>
  <c r="BTB7" i="1"/>
  <c r="BTB2" i="1"/>
  <c r="BTB3" i="1"/>
  <c r="BTB4" i="1"/>
  <c r="BTB5" i="1"/>
  <c r="BSV6" i="1"/>
  <c r="BSV7" i="1"/>
  <c r="BSV2" i="1"/>
  <c r="BSV3" i="1"/>
  <c r="BSV4" i="1"/>
  <c r="BSV5" i="1"/>
  <c r="BSP6" i="1"/>
  <c r="BSP7" i="1"/>
  <c r="BSP2" i="1"/>
  <c r="BSP3" i="1"/>
  <c r="BSP4" i="1"/>
  <c r="BSP5" i="1"/>
  <c r="BSJ6" i="1"/>
  <c r="BSJ7" i="1"/>
  <c r="BSJ2" i="1"/>
  <c r="BSJ3" i="1"/>
  <c r="BSJ4" i="1"/>
  <c r="BSJ5" i="1"/>
  <c r="BRW6" i="1"/>
  <c r="BRW7" i="1"/>
  <c r="BRW2" i="1"/>
  <c r="BRW3" i="1"/>
  <c r="BRW4" i="1"/>
  <c r="BRW5" i="1"/>
  <c r="BRQ6" i="1"/>
  <c r="BRQ7" i="1"/>
  <c r="BRQ2" i="1"/>
  <c r="BRQ3" i="1"/>
  <c r="BRQ4" i="1"/>
  <c r="BRQ5" i="1"/>
  <c r="BRL6" i="1"/>
  <c r="BRL7" i="1"/>
  <c r="BRL2" i="1"/>
  <c r="BRL8" i="1"/>
  <c r="BRL3" i="1"/>
  <c r="BRL4" i="1"/>
  <c r="BRL5" i="1"/>
  <c r="BRF6" i="1"/>
  <c r="BRF7" i="1"/>
  <c r="BRF2" i="1"/>
  <c r="BRF3" i="1"/>
  <c r="BRF4" i="1"/>
  <c r="BRF5" i="1"/>
  <c r="BQZ6" i="1"/>
  <c r="BQZ7" i="1"/>
  <c r="BQZ2" i="1"/>
  <c r="BQZ3" i="1"/>
  <c r="BQZ4" i="1"/>
  <c r="BQZ5" i="1"/>
  <c r="BQT6" i="1"/>
  <c r="BQT7" i="1"/>
  <c r="BQT2" i="1"/>
  <c r="BQT3" i="1"/>
  <c r="BQT4" i="1"/>
  <c r="BQT5" i="1"/>
  <c r="BQN6" i="1"/>
  <c r="BQN7" i="1"/>
  <c r="BQN2" i="1"/>
  <c r="BQN3" i="1"/>
  <c r="BQN4" i="1"/>
  <c r="BQN5" i="1"/>
  <c r="BQH6" i="1"/>
  <c r="BQH7" i="1"/>
  <c r="BQH2" i="1"/>
  <c r="BQH3" i="1"/>
  <c r="BQH4" i="1"/>
  <c r="BQH5" i="1"/>
  <c r="BQB6" i="1"/>
  <c r="BQB7" i="1"/>
  <c r="BQB2" i="1"/>
  <c r="BQB3" i="1"/>
  <c r="BQB4" i="1"/>
  <c r="BQB5" i="1"/>
  <c r="BPW6" i="1"/>
  <c r="BPW7" i="1"/>
  <c r="BPW2" i="1"/>
  <c r="BPW3" i="1"/>
  <c r="BPW4" i="1"/>
  <c r="BPW5" i="1"/>
  <c r="BPQ6" i="1"/>
  <c r="BPQ7" i="1"/>
  <c r="BPQ2" i="1"/>
  <c r="BPQ3" i="1"/>
  <c r="BPQ4" i="1"/>
  <c r="BPQ5" i="1"/>
  <c r="BPK6" i="1"/>
  <c r="BPK7" i="1"/>
  <c r="BPK2" i="1"/>
  <c r="BPK3" i="1"/>
  <c r="BPK4" i="1"/>
  <c r="BPK5" i="1"/>
  <c r="BPE6" i="1"/>
  <c r="BPE7" i="1"/>
  <c r="BPE2" i="1"/>
  <c r="BPE3" i="1"/>
  <c r="BPE4" i="1"/>
  <c r="BPE5" i="1"/>
  <c r="BOY6" i="1"/>
  <c r="BOY7" i="1"/>
  <c r="BOY2" i="1"/>
  <c r="BOY3" i="1"/>
  <c r="BOY4" i="1"/>
  <c r="BOY5" i="1"/>
  <c r="BON6" i="1"/>
  <c r="BON7" i="1"/>
  <c r="BON2" i="1"/>
  <c r="BON3" i="1"/>
  <c r="BON4" i="1"/>
  <c r="BON5" i="1"/>
  <c r="BOH6" i="1"/>
  <c r="BOH7" i="1"/>
  <c r="BOH2" i="1"/>
  <c r="BOH3" i="1"/>
  <c r="BOH4" i="1"/>
  <c r="BOH5" i="1"/>
  <c r="BOB6" i="1"/>
  <c r="BOB7" i="1"/>
  <c r="BOB2" i="1"/>
  <c r="BOB3" i="1"/>
  <c r="BOB4" i="1"/>
  <c r="BOB5" i="1"/>
  <c r="BNV6" i="1"/>
  <c r="BNV7" i="1"/>
  <c r="BNV2" i="1"/>
  <c r="BNV3" i="1"/>
  <c r="BNV4" i="1"/>
  <c r="BNV5" i="1"/>
  <c r="BNQ6" i="1"/>
  <c r="BNQ7" i="1"/>
  <c r="BNQ2" i="1"/>
  <c r="BNQ3" i="1"/>
  <c r="BNQ4" i="1"/>
  <c r="BNQ5" i="1"/>
  <c r="BNL4" i="1"/>
  <c r="BNL6" i="1"/>
  <c r="BNL2" i="1"/>
  <c r="BNL3" i="1"/>
  <c r="BNL5" i="1"/>
  <c r="BNL7" i="1"/>
  <c r="BMX5" i="1"/>
  <c r="BMX6" i="1"/>
  <c r="BMX2" i="1"/>
  <c r="BMX3" i="1"/>
  <c r="BMX4" i="1"/>
  <c r="BMX7" i="1"/>
  <c r="BZA2" i="1"/>
  <c r="BZA3" i="1"/>
  <c r="BZA4" i="1"/>
  <c r="BZA5" i="1"/>
  <c r="BZA6" i="1"/>
  <c r="BZA7" i="1"/>
  <c r="BYU7" i="1"/>
  <c r="BYU2" i="1"/>
  <c r="BYU3" i="1"/>
  <c r="BYU4" i="1"/>
  <c r="BYU5" i="1"/>
  <c r="BYU6" i="1"/>
  <c r="BYO7" i="1"/>
  <c r="BYO2" i="1"/>
  <c r="BYO3" i="1"/>
  <c r="BYO4" i="1"/>
  <c r="BYO5" i="1"/>
  <c r="BYO6" i="1"/>
  <c r="BYI7" i="1"/>
  <c r="BYI2" i="1"/>
  <c r="BYI3" i="1"/>
  <c r="BYI4" i="1"/>
  <c r="BYI5" i="1"/>
  <c r="BYI6" i="1"/>
  <c r="BYC7" i="1"/>
  <c r="BYC2" i="1"/>
  <c r="BYC3" i="1"/>
  <c r="BYC4" i="1"/>
  <c r="BYC5" i="1"/>
  <c r="BYC6" i="1"/>
  <c r="BXQ7" i="1"/>
  <c r="BXQ2" i="1"/>
  <c r="BXQ3" i="1"/>
  <c r="BXQ4" i="1"/>
  <c r="BXQ5" i="1"/>
  <c r="BXQ6" i="1"/>
  <c r="BXK7" i="1"/>
  <c r="BXK2" i="1"/>
  <c r="BXK3" i="1"/>
  <c r="BXK4" i="1"/>
  <c r="BXK5" i="1"/>
  <c r="BXK6" i="1"/>
  <c r="BXE7" i="1"/>
  <c r="BXE2" i="1"/>
  <c r="BXE3" i="1"/>
  <c r="BXE4" i="1"/>
  <c r="BXE5" i="1"/>
  <c r="BXE6" i="1"/>
  <c r="BWZ7" i="1"/>
  <c r="BWZ2" i="1"/>
  <c r="BWZ3" i="1"/>
  <c r="BWZ4" i="1"/>
  <c r="BWZ5" i="1"/>
  <c r="BWZ6" i="1"/>
  <c r="BWT7" i="1"/>
  <c r="BWT2" i="1"/>
  <c r="BWT3" i="1"/>
  <c r="BWT4" i="1"/>
  <c r="BWT5" i="1"/>
  <c r="BWT6" i="1"/>
  <c r="BWO7" i="1"/>
  <c r="BWO2" i="1"/>
  <c r="BWO8" i="1"/>
  <c r="BWO3" i="1"/>
  <c r="BWO4" i="1"/>
  <c r="BWO5" i="1"/>
  <c r="BWO6" i="1"/>
  <c r="BWI7" i="1"/>
  <c r="BWI2" i="1"/>
  <c r="BWI3" i="1"/>
  <c r="BWI4" i="1"/>
  <c r="BWI5" i="1"/>
  <c r="BWI6" i="1"/>
  <c r="BWC7" i="1"/>
  <c r="BWC2" i="1"/>
  <c r="BWC3" i="1"/>
  <c r="BWC4" i="1"/>
  <c r="BWC5" i="1"/>
  <c r="BWC6" i="1"/>
  <c r="BVV7" i="1"/>
  <c r="BVV2" i="1"/>
  <c r="BVV3" i="1"/>
  <c r="BVV4" i="1"/>
  <c r="BVV5" i="1"/>
  <c r="BVV6" i="1"/>
  <c r="BVP7" i="1"/>
  <c r="BVP2" i="1"/>
  <c r="BVP3" i="1"/>
  <c r="BVP4" i="1"/>
  <c r="BVP5" i="1"/>
  <c r="BVP6" i="1"/>
  <c r="BVJ7" i="1"/>
  <c r="BVJ2" i="1"/>
  <c r="BVJ3" i="1"/>
  <c r="BVJ4" i="1"/>
  <c r="BVJ5" i="1"/>
  <c r="BVJ6" i="1"/>
  <c r="BVF7" i="1"/>
  <c r="BVF2" i="1"/>
  <c r="BVF3" i="1"/>
  <c r="BVF4" i="1"/>
  <c r="BVF5" i="1"/>
  <c r="BVF6" i="1"/>
  <c r="BUZ7" i="1"/>
  <c r="BUZ2" i="1"/>
  <c r="BUZ3" i="1"/>
  <c r="BUZ4" i="1"/>
  <c r="BUZ5" i="1"/>
  <c r="BUZ6" i="1"/>
  <c r="BUT7" i="1"/>
  <c r="BUT2" i="1"/>
  <c r="BUT3" i="1"/>
  <c r="BUT4" i="1"/>
  <c r="BUT5" i="1"/>
  <c r="BUT6" i="1"/>
  <c r="BUO7" i="1"/>
  <c r="BUO2" i="1"/>
  <c r="BUO3" i="1"/>
  <c r="BUO4" i="1"/>
  <c r="BUO5" i="1"/>
  <c r="BUO6" i="1"/>
  <c r="BUI7" i="1"/>
  <c r="BUI2" i="1"/>
  <c r="BUI3" i="1"/>
  <c r="BUI4" i="1"/>
  <c r="BUI5" i="1"/>
  <c r="BUI6" i="1"/>
  <c r="BUC7" i="1"/>
  <c r="BUC2" i="1"/>
  <c r="BUC3" i="1"/>
  <c r="BUC4" i="1"/>
  <c r="BUC5" i="1"/>
  <c r="BUC6" i="1"/>
  <c r="BTW7" i="1"/>
  <c r="BTW2" i="1"/>
  <c r="BTW3" i="1"/>
  <c r="BTW4" i="1"/>
  <c r="BTW5" i="1"/>
  <c r="BTW6" i="1"/>
  <c r="BTQ7" i="1"/>
  <c r="BTQ2" i="1"/>
  <c r="BTQ3" i="1"/>
  <c r="BTQ4" i="1"/>
  <c r="BTQ5" i="1"/>
  <c r="BTQ6" i="1"/>
  <c r="BTK7" i="1"/>
  <c r="BTK2" i="1"/>
  <c r="BTK3" i="1"/>
  <c r="BTK4" i="1"/>
  <c r="BTK5" i="1"/>
  <c r="BTK6" i="1"/>
  <c r="BTF7" i="1"/>
  <c r="BTF2" i="1"/>
  <c r="BTF3" i="1"/>
  <c r="BTF4" i="1"/>
  <c r="BTF5" i="1"/>
  <c r="BTF6" i="1"/>
  <c r="BTA7" i="1"/>
  <c r="BTA2" i="1"/>
  <c r="BTA3" i="1"/>
  <c r="BTA4" i="1"/>
  <c r="BTA5" i="1"/>
  <c r="BTA6" i="1"/>
  <c r="BSU7" i="1"/>
  <c r="BSU2" i="1"/>
  <c r="BSU3" i="1"/>
  <c r="BSU4" i="1"/>
  <c r="BSU5" i="1"/>
  <c r="BSU6" i="1"/>
  <c r="BSO7" i="1"/>
  <c r="BSO2" i="1"/>
  <c r="BSO3" i="1"/>
  <c r="BSO4" i="1"/>
  <c r="BSO5" i="1"/>
  <c r="BSO6" i="1"/>
  <c r="BSI7" i="1"/>
  <c r="BSI2" i="1"/>
  <c r="BSI3" i="1"/>
  <c r="BSI4" i="1"/>
  <c r="BSI5" i="1"/>
  <c r="BSI6" i="1"/>
  <c r="BRV7" i="1"/>
  <c r="BRV2" i="1"/>
  <c r="BRV3" i="1"/>
  <c r="BRV4" i="1"/>
  <c r="BRV5" i="1"/>
  <c r="BRV6" i="1"/>
  <c r="BRP7" i="1"/>
  <c r="BRP2" i="1"/>
  <c r="BRP3" i="1"/>
  <c r="BRP4" i="1"/>
  <c r="BRP5" i="1"/>
  <c r="BRP6" i="1"/>
  <c r="BRK7" i="1"/>
  <c r="BRK2" i="1"/>
  <c r="BRK3" i="1"/>
  <c r="BRK4" i="1"/>
  <c r="BRK5" i="1"/>
  <c r="BRK6" i="1"/>
  <c r="BRE7" i="1"/>
  <c r="BRE2" i="1"/>
  <c r="BRE3" i="1"/>
  <c r="BRE4" i="1"/>
  <c r="BRE5" i="1"/>
  <c r="BRE6" i="1"/>
  <c r="BQY7" i="1"/>
  <c r="BQY2" i="1"/>
  <c r="BQY3" i="1"/>
  <c r="BQY4" i="1"/>
  <c r="BQY5" i="1"/>
  <c r="BQY6" i="1"/>
  <c r="BQS7" i="1"/>
  <c r="BQS2" i="1"/>
  <c r="BQS3" i="1"/>
  <c r="BQS4" i="1"/>
  <c r="BQS5" i="1"/>
  <c r="BQS6" i="1"/>
  <c r="BQM7" i="1"/>
  <c r="BQM2" i="1"/>
  <c r="BQM3" i="1"/>
  <c r="BQM4" i="1"/>
  <c r="BQM5" i="1"/>
  <c r="BQM6" i="1"/>
  <c r="BQG7" i="1"/>
  <c r="BQG2" i="1"/>
  <c r="BQG3" i="1"/>
  <c r="BQG4" i="1"/>
  <c r="BQG5" i="1"/>
  <c r="BQG6" i="1"/>
  <c r="BQA7" i="1"/>
  <c r="BQA2" i="1"/>
  <c r="BQA3" i="1"/>
  <c r="BQA4" i="1"/>
  <c r="BQA5" i="1"/>
  <c r="BQA6" i="1"/>
  <c r="BPV7" i="1"/>
  <c r="BPV2" i="1"/>
  <c r="BPV3" i="1"/>
  <c r="BPV4" i="1"/>
  <c r="BPV5" i="1"/>
  <c r="BPV6" i="1"/>
  <c r="BPP7" i="1"/>
  <c r="BPP2" i="1"/>
  <c r="BPP3" i="1"/>
  <c r="BPP4" i="1"/>
  <c r="BPP5" i="1"/>
  <c r="BPP6" i="1"/>
  <c r="BPJ7" i="1"/>
  <c r="BPJ2" i="1"/>
  <c r="BPJ3" i="1"/>
  <c r="BPJ4" i="1"/>
  <c r="BPJ5" i="1"/>
  <c r="BPJ6" i="1"/>
  <c r="BPD7" i="1"/>
  <c r="BPD2" i="1"/>
  <c r="BPD3" i="1"/>
  <c r="BPD4" i="1"/>
  <c r="BPD5" i="1"/>
  <c r="BPD6" i="1"/>
  <c r="BOX7" i="1"/>
  <c r="BOX2" i="1"/>
  <c r="BOX3" i="1"/>
  <c r="BOX4" i="1"/>
  <c r="BOX5" i="1"/>
  <c r="BOX6" i="1"/>
  <c r="BOS7" i="1"/>
  <c r="BOS2" i="1"/>
  <c r="BOS8" i="1"/>
  <c r="BOS3" i="1"/>
  <c r="BOS4" i="1"/>
  <c r="BOS5" i="1"/>
  <c r="BOS6" i="1"/>
  <c r="BOM7" i="1"/>
  <c r="BOM2" i="1"/>
  <c r="BOM3" i="1"/>
  <c r="BOM4" i="1"/>
  <c r="BOM5" i="1"/>
  <c r="BOM6" i="1"/>
  <c r="BOG7" i="1"/>
  <c r="BOG2" i="1"/>
  <c r="BOG3" i="1"/>
  <c r="BOG4" i="1"/>
  <c r="BOG5" i="1"/>
  <c r="BOG6" i="1"/>
  <c r="BOA7" i="1"/>
  <c r="BOA2" i="1"/>
  <c r="BOA3" i="1"/>
  <c r="BOA4" i="1"/>
  <c r="BOA5" i="1"/>
  <c r="BOA6" i="1"/>
  <c r="BNP7" i="1"/>
  <c r="BNP2" i="1"/>
  <c r="BNP3" i="1"/>
  <c r="BNP4" i="1"/>
  <c r="BNP5" i="1"/>
  <c r="BNP6" i="1"/>
  <c r="BNJ6" i="1"/>
  <c r="BNJ2" i="1"/>
  <c r="BNJ4" i="1"/>
  <c r="BNJ3" i="1"/>
  <c r="BNJ5" i="1"/>
  <c r="BNJ7" i="1"/>
  <c r="BNM3" i="1"/>
  <c r="BNM7" i="1"/>
  <c r="BNM4" i="1"/>
  <c r="BNM5" i="1"/>
  <c r="BNM6" i="1"/>
  <c r="BNM2" i="1"/>
  <c r="BNG3" i="1"/>
  <c r="BNG5" i="1"/>
  <c r="BNG7" i="1"/>
  <c r="BNG2" i="1"/>
  <c r="BNG4" i="1"/>
  <c r="BNG6" i="1"/>
  <c r="BNA2" i="1"/>
  <c r="BNA3" i="1"/>
  <c r="BNA5" i="1"/>
  <c r="BNA6" i="1"/>
  <c r="BNA7" i="1"/>
  <c r="BNA4" i="1"/>
  <c r="BMU2" i="1"/>
  <c r="BMU3" i="1"/>
  <c r="BMU4" i="1"/>
  <c r="BMU5" i="1"/>
  <c r="BMU6" i="1"/>
  <c r="BMU7" i="1"/>
  <c r="BMO2" i="1"/>
  <c r="BMO3" i="1"/>
  <c r="BMO4" i="1"/>
  <c r="BMO5" i="1"/>
  <c r="BMO6" i="1"/>
  <c r="BMO7" i="1"/>
  <c r="BMJ2" i="1"/>
  <c r="BMJ3" i="1"/>
  <c r="BMJ4" i="1"/>
  <c r="BMJ5" i="1"/>
  <c r="BMJ6" i="1"/>
  <c r="BMJ7" i="1"/>
  <c r="BMD2" i="1"/>
  <c r="BMD3" i="1"/>
  <c r="BMD4" i="1"/>
  <c r="BMD5" i="1"/>
  <c r="BMD6" i="1"/>
  <c r="BMD7" i="1"/>
  <c r="BLX2" i="1"/>
  <c r="BLX3" i="1"/>
  <c r="BLX4" i="1"/>
  <c r="BLX5" i="1"/>
  <c r="BLX6" i="1"/>
  <c r="BLX7" i="1"/>
  <c r="BLR2" i="1"/>
  <c r="BLR3" i="1"/>
  <c r="BLR4" i="1"/>
  <c r="BLR5" i="1"/>
  <c r="BLR6" i="1"/>
  <c r="BLR7" i="1"/>
  <c r="BLL2" i="1"/>
  <c r="BLL3" i="1"/>
  <c r="BLL4" i="1"/>
  <c r="BLL5" i="1"/>
  <c r="BLL6" i="1"/>
  <c r="BLL7" i="1"/>
  <c r="BLF2" i="1"/>
  <c r="BLF3" i="1"/>
  <c r="BLF4" i="1"/>
  <c r="BLF5" i="1"/>
  <c r="BLF6" i="1"/>
  <c r="BLF7" i="1"/>
  <c r="BKZ2" i="1"/>
  <c r="BKZ3" i="1"/>
  <c r="BKZ4" i="1"/>
  <c r="BKZ5" i="1"/>
  <c r="BKZ6" i="1"/>
  <c r="BKZ7" i="1"/>
  <c r="BKV2" i="1"/>
  <c r="BKV8" i="1"/>
  <c r="BKV3" i="1"/>
  <c r="BKV9" i="1"/>
  <c r="BKV4" i="1"/>
  <c r="BKV5" i="1"/>
  <c r="BKV6" i="1"/>
  <c r="BKV7" i="1"/>
  <c r="BKP2" i="1"/>
  <c r="BKP3" i="1"/>
  <c r="BKP4" i="1"/>
  <c r="BKP5" i="1"/>
  <c r="BKP6" i="1"/>
  <c r="BKP7" i="1"/>
  <c r="BKJ2" i="1"/>
  <c r="BKJ3" i="1"/>
  <c r="BKJ4" i="1"/>
  <c r="BKJ5" i="1"/>
  <c r="BKJ6" i="1"/>
  <c r="BKJ7" i="1"/>
  <c r="BKD2" i="1"/>
  <c r="BKD3" i="1"/>
  <c r="BKD4" i="1"/>
  <c r="BKD5" i="1"/>
  <c r="BKD6" i="1"/>
  <c r="BKD7" i="1"/>
  <c r="BJX2" i="1"/>
  <c r="BJX3" i="1"/>
  <c r="BJX4" i="1"/>
  <c r="BJX5" i="1"/>
  <c r="BJX6" i="1"/>
  <c r="BJX7" i="1"/>
  <c r="BJS3" i="1"/>
  <c r="BJS4" i="1"/>
  <c r="BJS2" i="1"/>
  <c r="BJS5" i="1"/>
  <c r="BJS6" i="1"/>
  <c r="BJS7" i="1"/>
  <c r="BJF5" i="1"/>
  <c r="BJF6" i="1"/>
  <c r="BJF3" i="1"/>
  <c r="BJF4" i="1"/>
  <c r="BJF2" i="1"/>
  <c r="BJF7" i="1"/>
  <c r="BJA4" i="1"/>
  <c r="BJA5" i="1"/>
  <c r="BJA6" i="1"/>
  <c r="BJA2" i="1"/>
  <c r="BJA3" i="1"/>
  <c r="BJA7" i="1"/>
  <c r="BGR4" i="1"/>
  <c r="BGR5" i="1"/>
  <c r="BGR6" i="1"/>
  <c r="BGR2" i="1"/>
  <c r="BGR3" i="1"/>
  <c r="BGR7" i="1"/>
  <c r="BDX4" i="1"/>
  <c r="BDX5" i="1"/>
  <c r="BDX6" i="1"/>
  <c r="BDX2" i="1"/>
  <c r="BDX3" i="1"/>
  <c r="BDX7" i="1"/>
  <c r="BBO4" i="1"/>
  <c r="BBO5" i="1"/>
  <c r="BBO6" i="1"/>
  <c r="BBO2" i="1"/>
  <c r="BBO3" i="1"/>
  <c r="BBO7" i="1"/>
  <c r="BAE4" i="1"/>
  <c r="BAE5" i="1"/>
  <c r="BAE6" i="1"/>
  <c r="BAE2" i="1"/>
  <c r="BAE3" i="1"/>
  <c r="BAE7" i="1"/>
  <c r="BMZ3" i="1"/>
  <c r="BMZ4" i="1"/>
  <c r="BMZ6" i="1"/>
  <c r="BMZ7" i="1"/>
  <c r="BMZ2" i="1"/>
  <c r="BMZ5" i="1"/>
  <c r="BMT3" i="1"/>
  <c r="BMT4" i="1"/>
  <c r="BMT5" i="1"/>
  <c r="BMT6" i="1"/>
  <c r="BMT7" i="1"/>
  <c r="BMT2" i="1"/>
  <c r="BMN3" i="1"/>
  <c r="BMN4" i="1"/>
  <c r="BMN5" i="1"/>
  <c r="BMN6" i="1"/>
  <c r="BMN7" i="1"/>
  <c r="BMN2" i="1"/>
  <c r="BMI3" i="1"/>
  <c r="BMI4" i="1"/>
  <c r="BMI5" i="1"/>
  <c r="BMI6" i="1"/>
  <c r="BMI7" i="1"/>
  <c r="BMI2" i="1"/>
  <c r="BMC3" i="1"/>
  <c r="BMC4" i="1"/>
  <c r="BMC5" i="1"/>
  <c r="BMC6" i="1"/>
  <c r="BMC7" i="1"/>
  <c r="BMC2" i="1"/>
  <c r="BLW3" i="1"/>
  <c r="BLW4" i="1"/>
  <c r="BLW5" i="1"/>
  <c r="BLW6" i="1"/>
  <c r="BLW7" i="1"/>
  <c r="BLW2" i="1"/>
  <c r="BLQ3" i="1"/>
  <c r="BLQ4" i="1"/>
  <c r="BLQ5" i="1"/>
  <c r="BLQ6" i="1"/>
  <c r="BLQ7" i="1"/>
  <c r="BLQ2" i="1"/>
  <c r="BLK3" i="1"/>
  <c r="BLK4" i="1"/>
  <c r="BLK5" i="1"/>
  <c r="BLK6" i="1"/>
  <c r="BLK7" i="1"/>
  <c r="BLK2" i="1"/>
  <c r="BLE3" i="1"/>
  <c r="BLE4" i="1"/>
  <c r="BLE5" i="1"/>
  <c r="BLE6" i="1"/>
  <c r="BLE7" i="1"/>
  <c r="BLE2" i="1"/>
  <c r="BKY3" i="1"/>
  <c r="BKY4" i="1"/>
  <c r="BKY5" i="1"/>
  <c r="BKY6" i="1"/>
  <c r="BKY7" i="1"/>
  <c r="BKY2" i="1"/>
  <c r="BKU3" i="1"/>
  <c r="BKU4" i="1"/>
  <c r="BKU5" i="1"/>
  <c r="BKU6" i="1"/>
  <c r="BKU7" i="1"/>
  <c r="BKU2" i="1"/>
  <c r="BKO3" i="1"/>
  <c r="BKO4" i="1"/>
  <c r="BKO5" i="1"/>
  <c r="BKO6" i="1"/>
  <c r="BKO7" i="1"/>
  <c r="BKO2" i="1"/>
  <c r="BKI3" i="1"/>
  <c r="BKI4" i="1"/>
  <c r="BKI5" i="1"/>
  <c r="BKI6" i="1"/>
  <c r="BKI7" i="1"/>
  <c r="BKI2" i="1"/>
  <c r="BKC3" i="1"/>
  <c r="BKC4" i="1"/>
  <c r="BKC5" i="1"/>
  <c r="BKC6" i="1"/>
  <c r="BKC7" i="1"/>
  <c r="BKC2" i="1"/>
  <c r="BJW3" i="1"/>
  <c r="BJW4" i="1"/>
  <c r="BJW5" i="1"/>
  <c r="BJW6" i="1"/>
  <c r="BJW7" i="1"/>
  <c r="BJW2" i="1"/>
  <c r="BJL4" i="1"/>
  <c r="BJL5" i="1"/>
  <c r="BJL3" i="1"/>
  <c r="BJL6" i="1"/>
  <c r="BJL7" i="1"/>
  <c r="BJL2" i="1"/>
  <c r="BIU4" i="1"/>
  <c r="BIU5" i="1"/>
  <c r="BIU6" i="1"/>
  <c r="BIU2" i="1"/>
  <c r="BIU3" i="1"/>
  <c r="BIU7" i="1"/>
  <c r="BGL4" i="1"/>
  <c r="BGL5" i="1"/>
  <c r="BGL6" i="1"/>
  <c r="BGL2" i="1"/>
  <c r="BGL3" i="1"/>
  <c r="BGL7" i="1"/>
  <c r="BFG4" i="1"/>
  <c r="BFG5" i="1"/>
  <c r="BFG6" i="1"/>
  <c r="BFG2" i="1"/>
  <c r="BFG3" i="1"/>
  <c r="BFG7" i="1"/>
  <c r="BDR4" i="1"/>
  <c r="BDR5" i="1"/>
  <c r="BDR6" i="1"/>
  <c r="BDR2" i="1"/>
  <c r="BDR3" i="1"/>
  <c r="BDR7" i="1"/>
  <c r="BBI4" i="1"/>
  <c r="BBI5" i="1"/>
  <c r="BBI6" i="1"/>
  <c r="BBI2" i="1"/>
  <c r="BBI3" i="1"/>
  <c r="BBI7" i="1"/>
  <c r="AZY4" i="1"/>
  <c r="AZY5" i="1"/>
  <c r="AZY6" i="1"/>
  <c r="AZY2" i="1"/>
  <c r="AZY3" i="1"/>
  <c r="AZY7" i="1"/>
  <c r="AXS4" i="1"/>
  <c r="AXS5" i="1"/>
  <c r="AXS6" i="1"/>
  <c r="AXS2" i="1"/>
  <c r="AXS8" i="1"/>
  <c r="AXS3" i="1"/>
  <c r="AXS7" i="1"/>
  <c r="APX5" i="1"/>
  <c r="APX6" i="1"/>
  <c r="APX2" i="1"/>
  <c r="APX3" i="1"/>
  <c r="APX4" i="1"/>
  <c r="APX7" i="1"/>
  <c r="BNK5" i="1"/>
  <c r="BNK7" i="1"/>
  <c r="BNK3" i="1"/>
  <c r="BNK6" i="1"/>
  <c r="BNK2" i="1"/>
  <c r="BNK4" i="1"/>
  <c r="BNE5" i="1"/>
  <c r="BNE7" i="1"/>
  <c r="BNE3" i="1"/>
  <c r="BNE2" i="1"/>
  <c r="BNE4" i="1"/>
  <c r="BNE6" i="1"/>
  <c r="BMY4" i="1"/>
  <c r="BMY5" i="1"/>
  <c r="BMY7" i="1"/>
  <c r="BMY2" i="1"/>
  <c r="BMY3" i="1"/>
  <c r="BMY6" i="1"/>
  <c r="BMS4" i="1"/>
  <c r="BMS5" i="1"/>
  <c r="BMS6" i="1"/>
  <c r="BMS7" i="1"/>
  <c r="BMS2" i="1"/>
  <c r="BMS3" i="1"/>
  <c r="BMH4" i="1"/>
  <c r="BMH5" i="1"/>
  <c r="BMH6" i="1"/>
  <c r="BMH7" i="1"/>
  <c r="BMH2" i="1"/>
  <c r="BMH3" i="1"/>
  <c r="BMB4" i="1"/>
  <c r="BMB5" i="1"/>
  <c r="BMB6" i="1"/>
  <c r="BMB7" i="1"/>
  <c r="BMB2" i="1"/>
  <c r="BMB3" i="1"/>
  <c r="BLV4" i="1"/>
  <c r="BLV5" i="1"/>
  <c r="BLV6" i="1"/>
  <c r="BLV7" i="1"/>
  <c r="BLV2" i="1"/>
  <c r="BLV3" i="1"/>
  <c r="BLP4" i="1"/>
  <c r="BLP5" i="1"/>
  <c r="BLP6" i="1"/>
  <c r="BLP7" i="1"/>
  <c r="BLP2" i="1"/>
  <c r="BLP3" i="1"/>
  <c r="BLJ4" i="1"/>
  <c r="BLJ5" i="1"/>
  <c r="BLJ6" i="1"/>
  <c r="BLJ7" i="1"/>
  <c r="BLJ2" i="1"/>
  <c r="BLJ3" i="1"/>
  <c r="BLD4" i="1"/>
  <c r="BLD5" i="1"/>
  <c r="BLD6" i="1"/>
  <c r="BLD7" i="1"/>
  <c r="BLD2" i="1"/>
  <c r="BLD3" i="1"/>
  <c r="BKX4" i="1"/>
  <c r="BKX5" i="1"/>
  <c r="BKX6" i="1"/>
  <c r="BKX7" i="1"/>
  <c r="BKX2" i="1"/>
  <c r="BKX3" i="1"/>
  <c r="BKT4" i="1"/>
  <c r="BKT5" i="1"/>
  <c r="BKT6" i="1"/>
  <c r="BKT7" i="1"/>
  <c r="BKT2" i="1"/>
  <c r="BKT3" i="1"/>
  <c r="BKN4" i="1"/>
  <c r="BKN5" i="1"/>
  <c r="BKN6" i="1"/>
  <c r="BKN7" i="1"/>
  <c r="BKN2" i="1"/>
  <c r="BKN3" i="1"/>
  <c r="BKH4" i="1"/>
  <c r="BKH5" i="1"/>
  <c r="BKH6" i="1"/>
  <c r="BKH7" i="1"/>
  <c r="BKH2" i="1"/>
  <c r="BKH3" i="1"/>
  <c r="BKB4" i="1"/>
  <c r="BKB5" i="1"/>
  <c r="BKB6" i="1"/>
  <c r="BKB7" i="1"/>
  <c r="BKB2" i="1"/>
  <c r="BKB3" i="1"/>
  <c r="BJV4" i="1"/>
  <c r="BJV5" i="1"/>
  <c r="BJV6" i="1"/>
  <c r="BJV7" i="1"/>
  <c r="BJV2" i="1"/>
  <c r="BJV3" i="1"/>
  <c r="BJQ5" i="1"/>
  <c r="BJQ6" i="1"/>
  <c r="BJQ4" i="1"/>
  <c r="BJQ7" i="1"/>
  <c r="BJQ2" i="1"/>
  <c r="BJQ3" i="1"/>
  <c r="BIO4" i="1"/>
  <c r="BIO5" i="1"/>
  <c r="BIO6" i="1"/>
  <c r="BIO2" i="1"/>
  <c r="BIO3" i="1"/>
  <c r="BIO7" i="1"/>
  <c r="BIE4" i="1"/>
  <c r="BIE5" i="1"/>
  <c r="BIE6" i="1"/>
  <c r="BIE2" i="1"/>
  <c r="BIE8" i="1"/>
  <c r="BIE3" i="1"/>
  <c r="BIE9" i="1"/>
  <c r="BIE7" i="1"/>
  <c r="BGF4" i="1"/>
  <c r="BGF5" i="1"/>
  <c r="BGF6" i="1"/>
  <c r="BGF2" i="1"/>
  <c r="BGF3" i="1"/>
  <c r="BGF7" i="1"/>
  <c r="BFA4" i="1"/>
  <c r="BFA5" i="1"/>
  <c r="BFA6" i="1"/>
  <c r="BFA2" i="1"/>
  <c r="BFA3" i="1"/>
  <c r="BFA7" i="1"/>
  <c r="BDL4" i="1"/>
  <c r="BDL5" i="1"/>
  <c r="BDL6" i="1"/>
  <c r="BDL2" i="1"/>
  <c r="BDL3" i="1"/>
  <c r="BDL7" i="1"/>
  <c r="BBC4" i="1"/>
  <c r="BBC5" i="1"/>
  <c r="BBC6" i="1"/>
  <c r="BBC2" i="1"/>
  <c r="BBC3" i="1"/>
  <c r="BBC7" i="1"/>
  <c r="AZS4" i="1"/>
  <c r="AZS5" i="1"/>
  <c r="AZS6" i="1"/>
  <c r="AZS2" i="1"/>
  <c r="AZS3" i="1"/>
  <c r="AZS7" i="1"/>
  <c r="BMR5" i="1"/>
  <c r="BMR6" i="1"/>
  <c r="BMR7" i="1"/>
  <c r="BMR2" i="1"/>
  <c r="BMR3" i="1"/>
  <c r="BMR4" i="1"/>
  <c r="BMM5" i="1"/>
  <c r="BMM6" i="1"/>
  <c r="BMM7" i="1"/>
  <c r="BMM2" i="1"/>
  <c r="BMM8" i="1"/>
  <c r="BMM3" i="1"/>
  <c r="BMM4" i="1"/>
  <c r="BMG5" i="1"/>
  <c r="BMG6" i="1"/>
  <c r="BMG7" i="1"/>
  <c r="BMG2" i="1"/>
  <c r="BMG3" i="1"/>
  <c r="BMG4" i="1"/>
  <c r="BMA5" i="1"/>
  <c r="BMA6" i="1"/>
  <c r="BMA7" i="1"/>
  <c r="BMA2" i="1"/>
  <c r="BMA3" i="1"/>
  <c r="BMA4" i="1"/>
  <c r="BLU5" i="1"/>
  <c r="BLU6" i="1"/>
  <c r="BLU7" i="1"/>
  <c r="BLU2" i="1"/>
  <c r="BLU3" i="1"/>
  <c r="BLU4" i="1"/>
  <c r="BLO5" i="1"/>
  <c r="BLO6" i="1"/>
  <c r="BLO7" i="1"/>
  <c r="BLO2" i="1"/>
  <c r="BLO3" i="1"/>
  <c r="BLO4" i="1"/>
  <c r="BLI5" i="1"/>
  <c r="BLI6" i="1"/>
  <c r="BLI7" i="1"/>
  <c r="BLI2" i="1"/>
  <c r="BLI3" i="1"/>
  <c r="BLI4" i="1"/>
  <c r="BLC5" i="1"/>
  <c r="BLC6" i="1"/>
  <c r="BLC7" i="1"/>
  <c r="BLC2" i="1"/>
  <c r="BLC3" i="1"/>
  <c r="BLC4" i="1"/>
  <c r="BKW5" i="1"/>
  <c r="BKW6" i="1"/>
  <c r="BKW7" i="1"/>
  <c r="BKW2" i="1"/>
  <c r="BKW3" i="1"/>
  <c r="BKW4" i="1"/>
  <c r="BKS5" i="1"/>
  <c r="BKS6" i="1"/>
  <c r="BKS7" i="1"/>
  <c r="BKS2" i="1"/>
  <c r="BKS3" i="1"/>
  <c r="BKS4" i="1"/>
  <c r="BKM5" i="1"/>
  <c r="BKM6" i="1"/>
  <c r="BKM7" i="1"/>
  <c r="BKM2" i="1"/>
  <c r="BKM3" i="1"/>
  <c r="BKM4" i="1"/>
  <c r="BKG5" i="1"/>
  <c r="BKG6" i="1"/>
  <c r="BKG7" i="1"/>
  <c r="BKG2" i="1"/>
  <c r="BKG3" i="1"/>
  <c r="BKG4" i="1"/>
  <c r="BKA5" i="1"/>
  <c r="BKA6" i="1"/>
  <c r="BKA7" i="1"/>
  <c r="BKA2" i="1"/>
  <c r="BKA3" i="1"/>
  <c r="BKA4" i="1"/>
  <c r="BJU5" i="1"/>
  <c r="BJU6" i="1"/>
  <c r="BJU7" i="1"/>
  <c r="BJU2" i="1"/>
  <c r="BJU3" i="1"/>
  <c r="BJU4" i="1"/>
  <c r="BJM3" i="1"/>
  <c r="BJM4" i="1"/>
  <c r="BJM2" i="1"/>
  <c r="BJM5" i="1"/>
  <c r="BJM6" i="1"/>
  <c r="BJM7" i="1"/>
  <c r="BJG4" i="1"/>
  <c r="BJG5" i="1"/>
  <c r="BJG2" i="1"/>
  <c r="BJG3" i="1"/>
  <c r="BJG6" i="1"/>
  <c r="BJG7" i="1"/>
  <c r="BII4" i="1"/>
  <c r="BII5" i="1"/>
  <c r="BII6" i="1"/>
  <c r="BII2" i="1"/>
  <c r="BII3" i="1"/>
  <c r="BII7" i="1"/>
  <c r="BHY4" i="1"/>
  <c r="BHY5" i="1"/>
  <c r="BHY6" i="1"/>
  <c r="BHY2" i="1"/>
  <c r="BHY3" i="1"/>
  <c r="BHY7" i="1"/>
  <c r="BHT4" i="1"/>
  <c r="BHT5" i="1"/>
  <c r="BHT6" i="1"/>
  <c r="BHT2" i="1"/>
  <c r="BHT8" i="1"/>
  <c r="BHT3" i="1"/>
  <c r="BHT7" i="1"/>
  <c r="BHO4" i="1"/>
  <c r="BHO5" i="1"/>
  <c r="BHO6" i="1"/>
  <c r="BHO2" i="1"/>
  <c r="BHO3" i="1"/>
  <c r="BHO7" i="1"/>
  <c r="BFZ4" i="1"/>
  <c r="BFZ5" i="1"/>
  <c r="BFZ6" i="1"/>
  <c r="BFZ2" i="1"/>
  <c r="BFZ3" i="1"/>
  <c r="BFZ7" i="1"/>
  <c r="BEU4" i="1"/>
  <c r="BEU5" i="1"/>
  <c r="BEU6" i="1"/>
  <c r="BEU2" i="1"/>
  <c r="BEU3" i="1"/>
  <c r="BEU7" i="1"/>
  <c r="BDF4" i="1"/>
  <c r="BDF5" i="1"/>
  <c r="BDF6" i="1"/>
  <c r="BDF2" i="1"/>
  <c r="BDF3" i="1"/>
  <c r="BDF7" i="1"/>
  <c r="BDA4" i="1"/>
  <c r="BDA5" i="1"/>
  <c r="BDA6" i="1"/>
  <c r="BDA2" i="1"/>
  <c r="BDA3" i="1"/>
  <c r="BDA7" i="1"/>
  <c r="BCV4" i="1"/>
  <c r="BCV5" i="1"/>
  <c r="BCV6" i="1"/>
  <c r="BCV2" i="1"/>
  <c r="BCV3" i="1"/>
  <c r="BCV7" i="1"/>
  <c r="BAW4" i="1"/>
  <c r="BAW5" i="1"/>
  <c r="BAW6" i="1"/>
  <c r="BAW2" i="1"/>
  <c r="BAW3" i="1"/>
  <c r="BAW7" i="1"/>
  <c r="AZM4" i="1"/>
  <c r="AZM5" i="1"/>
  <c r="AZM6" i="1"/>
  <c r="AZM2" i="1"/>
  <c r="AZM3" i="1"/>
  <c r="AZM7" i="1"/>
  <c r="AYM4" i="1"/>
  <c r="AYM5" i="1"/>
  <c r="AYM6" i="1"/>
  <c r="AYM2" i="1"/>
  <c r="AYM3" i="1"/>
  <c r="AYM7" i="1"/>
  <c r="BNO7" i="1"/>
  <c r="BNO5" i="1"/>
  <c r="BNO2" i="1"/>
  <c r="BNO3" i="1"/>
  <c r="BNO4" i="1"/>
  <c r="BNO6" i="1"/>
  <c r="BNI7" i="1"/>
  <c r="BNI3" i="1"/>
  <c r="BNI5" i="1"/>
  <c r="BNI2" i="1"/>
  <c r="BNI4" i="1"/>
  <c r="BNI6" i="1"/>
  <c r="BNC7" i="1"/>
  <c r="BNC3" i="1"/>
  <c r="BNC4" i="1"/>
  <c r="BNC5" i="1"/>
  <c r="BNC2" i="1"/>
  <c r="BNC6" i="1"/>
  <c r="BMW6" i="1"/>
  <c r="BMW7" i="1"/>
  <c r="BMW3" i="1"/>
  <c r="BMW4" i="1"/>
  <c r="BMW5" i="1"/>
  <c r="BMW2" i="1"/>
  <c r="BMQ6" i="1"/>
  <c r="BMQ7" i="1"/>
  <c r="BMQ2" i="1"/>
  <c r="BMQ3" i="1"/>
  <c r="BMQ4" i="1"/>
  <c r="BMQ5" i="1"/>
  <c r="BML6" i="1"/>
  <c r="BML7" i="1"/>
  <c r="BML2" i="1"/>
  <c r="BML3" i="1"/>
  <c r="BML4" i="1"/>
  <c r="BML5" i="1"/>
  <c r="BMF6" i="1"/>
  <c r="BMF7" i="1"/>
  <c r="BMF2" i="1"/>
  <c r="BMF3" i="1"/>
  <c r="BMF4" i="1"/>
  <c r="BMF5" i="1"/>
  <c r="BLZ6" i="1"/>
  <c r="BLZ7" i="1"/>
  <c r="BLZ2" i="1"/>
  <c r="BLZ3" i="1"/>
  <c r="BLZ4" i="1"/>
  <c r="BLZ5" i="1"/>
  <c r="BLT6" i="1"/>
  <c r="BLT7" i="1"/>
  <c r="BLT2" i="1"/>
  <c r="BLT3" i="1"/>
  <c r="BLT4" i="1"/>
  <c r="BLT5" i="1"/>
  <c r="BLN6" i="1"/>
  <c r="BLN7" i="1"/>
  <c r="BLN2" i="1"/>
  <c r="BLN3" i="1"/>
  <c r="BLN4" i="1"/>
  <c r="BLN5" i="1"/>
  <c r="BLH6" i="1"/>
  <c r="BLH7" i="1"/>
  <c r="BLH2" i="1"/>
  <c r="BLH3" i="1"/>
  <c r="BLH4" i="1"/>
  <c r="BLH5" i="1"/>
  <c r="BLB6" i="1"/>
  <c r="BLB7" i="1"/>
  <c r="BLB2" i="1"/>
  <c r="BLB3" i="1"/>
  <c r="BLB4" i="1"/>
  <c r="BLB5" i="1"/>
  <c r="BKR6" i="1"/>
  <c r="BKR7" i="1"/>
  <c r="BKR2" i="1"/>
  <c r="BKR3" i="1"/>
  <c r="BKR4" i="1"/>
  <c r="BKR5" i="1"/>
  <c r="BKL6" i="1"/>
  <c r="BKL7" i="1"/>
  <c r="BKL2" i="1"/>
  <c r="BKL3" i="1"/>
  <c r="BKL4" i="1"/>
  <c r="BKL5" i="1"/>
  <c r="BKF6" i="1"/>
  <c r="BKF7" i="1"/>
  <c r="BKF2" i="1"/>
  <c r="BKF3" i="1"/>
  <c r="BKF4" i="1"/>
  <c r="BKF5" i="1"/>
  <c r="BJZ6" i="1"/>
  <c r="BJZ7" i="1"/>
  <c r="BJZ2" i="1"/>
  <c r="BJZ3" i="1"/>
  <c r="BJZ4" i="1"/>
  <c r="BJZ5" i="1"/>
  <c r="BJR4" i="1"/>
  <c r="BJR5" i="1"/>
  <c r="BJR3" i="1"/>
  <c r="BJR2" i="1"/>
  <c r="BJR6" i="1"/>
  <c r="BJR7" i="1"/>
  <c r="BHI4" i="1"/>
  <c r="BHI5" i="1"/>
  <c r="BHI6" i="1"/>
  <c r="BHI2" i="1"/>
  <c r="BHI3" i="1"/>
  <c r="BHI7" i="1"/>
  <c r="BHD4" i="1"/>
  <c r="BHD5" i="1"/>
  <c r="BHD6" i="1"/>
  <c r="BHD2" i="1"/>
  <c r="BHD3" i="1"/>
  <c r="BHD7" i="1"/>
  <c r="BFT4" i="1"/>
  <c r="BFT5" i="1"/>
  <c r="BFT6" i="1"/>
  <c r="BFT2" i="1"/>
  <c r="BFT3" i="1"/>
  <c r="BFT7" i="1"/>
  <c r="BEO4" i="1"/>
  <c r="BEO5" i="1"/>
  <c r="BEO6" i="1"/>
  <c r="BEO2" i="1"/>
  <c r="BEO3" i="1"/>
  <c r="BEO7" i="1"/>
  <c r="BCP4" i="1"/>
  <c r="BCP5" i="1"/>
  <c r="BCP6" i="1"/>
  <c r="BCP2" i="1"/>
  <c r="BCP3" i="1"/>
  <c r="BCP7" i="1"/>
  <c r="BCF4" i="1"/>
  <c r="BCF5" i="1"/>
  <c r="BCF6" i="1"/>
  <c r="BCF2" i="1"/>
  <c r="BCF3" i="1"/>
  <c r="BCF7" i="1"/>
  <c r="BCA4" i="1"/>
  <c r="BCA5" i="1"/>
  <c r="BCA6" i="1"/>
  <c r="BCA2" i="1"/>
  <c r="BCA3" i="1"/>
  <c r="BCA7" i="1"/>
  <c r="BAQ4" i="1"/>
  <c r="BAQ5" i="1"/>
  <c r="BAQ6" i="1"/>
  <c r="BAQ2" i="1"/>
  <c r="BAQ3" i="1"/>
  <c r="BAQ7" i="1"/>
  <c r="AZG4" i="1"/>
  <c r="AZG5" i="1"/>
  <c r="AZG6" i="1"/>
  <c r="AZG2" i="1"/>
  <c r="AZG3" i="1"/>
  <c r="AZG7" i="1"/>
  <c r="AJR2" i="1"/>
  <c r="AJR3" i="1"/>
  <c r="AJR5" i="1"/>
  <c r="AJR6" i="1"/>
  <c r="AJR4" i="1"/>
  <c r="AJR7" i="1"/>
  <c r="BNB2" i="1"/>
  <c r="BNB4" i="1"/>
  <c r="BNB5" i="1"/>
  <c r="BNB6" i="1"/>
  <c r="BNB3" i="1"/>
  <c r="BNB7" i="1"/>
  <c r="BMV7" i="1"/>
  <c r="BMV2" i="1"/>
  <c r="BMV3" i="1"/>
  <c r="BMV4" i="1"/>
  <c r="BMV5" i="1"/>
  <c r="BMV6" i="1"/>
  <c r="BMP7" i="1"/>
  <c r="BMP2" i="1"/>
  <c r="BMP3" i="1"/>
  <c r="BMP4" i="1"/>
  <c r="BMP5" i="1"/>
  <c r="BMP6" i="1"/>
  <c r="BMK7" i="1"/>
  <c r="BMK2" i="1"/>
  <c r="BMK3" i="1"/>
  <c r="BMK4" i="1"/>
  <c r="BMK5" i="1"/>
  <c r="BMK6" i="1"/>
  <c r="BME7" i="1"/>
  <c r="BME2" i="1"/>
  <c r="BME3" i="1"/>
  <c r="BME4" i="1"/>
  <c r="BME5" i="1"/>
  <c r="BME6" i="1"/>
  <c r="BLY7" i="1"/>
  <c r="BLY2" i="1"/>
  <c r="BLY3" i="1"/>
  <c r="BLY4" i="1"/>
  <c r="BLY5" i="1"/>
  <c r="BLY6" i="1"/>
  <c r="BLS7" i="1"/>
  <c r="BLS2" i="1"/>
  <c r="BLS3" i="1"/>
  <c r="BLS4" i="1"/>
  <c r="BLS5" i="1"/>
  <c r="BLS6" i="1"/>
  <c r="BLM7" i="1"/>
  <c r="BLM2" i="1"/>
  <c r="BLM3" i="1"/>
  <c r="BLM4" i="1"/>
  <c r="BLM5" i="1"/>
  <c r="BLM6" i="1"/>
  <c r="BLG7" i="1"/>
  <c r="BLG2" i="1"/>
  <c r="BLG3" i="1"/>
  <c r="BLG4" i="1"/>
  <c r="BLG5" i="1"/>
  <c r="BLG6" i="1"/>
  <c r="BLA7" i="1"/>
  <c r="BLA2" i="1"/>
  <c r="BLA3" i="1"/>
  <c r="BLA4" i="1"/>
  <c r="BLA5" i="1"/>
  <c r="BLA6" i="1"/>
  <c r="BKQ7" i="1"/>
  <c r="BKQ2" i="1"/>
  <c r="BKQ3" i="1"/>
  <c r="BKQ4" i="1"/>
  <c r="BKQ5" i="1"/>
  <c r="BKQ6" i="1"/>
  <c r="BKK7" i="1"/>
  <c r="BKK2" i="1"/>
  <c r="BKK3" i="1"/>
  <c r="BKK4" i="1"/>
  <c r="BKK5" i="1"/>
  <c r="BKK6" i="1"/>
  <c r="BKE7" i="1"/>
  <c r="BKE2" i="1"/>
  <c r="BKE3" i="1"/>
  <c r="BKE4" i="1"/>
  <c r="BKE5" i="1"/>
  <c r="BKE6" i="1"/>
  <c r="BJY7" i="1"/>
  <c r="BJY2" i="1"/>
  <c r="BJY3" i="1"/>
  <c r="BJY4" i="1"/>
  <c r="BJY5" i="1"/>
  <c r="BJY6" i="1"/>
  <c r="BJK5" i="1"/>
  <c r="BJK6" i="1"/>
  <c r="BJK4" i="1"/>
  <c r="BJK2" i="1"/>
  <c r="BJK3" i="1"/>
  <c r="BJK7" i="1"/>
  <c r="BGX4" i="1"/>
  <c r="BGX5" i="1"/>
  <c r="BGX6" i="1"/>
  <c r="BGX2" i="1"/>
  <c r="BGX3" i="1"/>
  <c r="BGX7" i="1"/>
  <c r="BFN4" i="1"/>
  <c r="BFN5" i="1"/>
  <c r="BFN6" i="1"/>
  <c r="BFN2" i="1"/>
  <c r="BFN3" i="1"/>
  <c r="BFN7" i="1"/>
  <c r="BEI4" i="1"/>
  <c r="BEI5" i="1"/>
  <c r="BEI6" i="1"/>
  <c r="BEI2" i="1"/>
  <c r="BEI3" i="1"/>
  <c r="BEI7" i="1"/>
  <c r="BED4" i="1"/>
  <c r="BED5" i="1"/>
  <c r="BED6" i="1"/>
  <c r="BED2" i="1"/>
  <c r="BED3" i="1"/>
  <c r="BED7" i="1"/>
  <c r="BCJ4" i="1"/>
  <c r="BCJ5" i="1"/>
  <c r="BCJ6" i="1"/>
  <c r="BCJ2" i="1"/>
  <c r="BCJ3" i="1"/>
  <c r="BCJ7" i="1"/>
  <c r="BBU4" i="1"/>
  <c r="BBU5" i="1"/>
  <c r="BBU6" i="1"/>
  <c r="BBU2" i="1"/>
  <c r="BBU3" i="1"/>
  <c r="BBU7" i="1"/>
  <c r="BAK4" i="1"/>
  <c r="BAK5" i="1"/>
  <c r="BAK6" i="1"/>
  <c r="BAK2" i="1"/>
  <c r="BAK3" i="1"/>
  <c r="BAK7" i="1"/>
  <c r="AYC4" i="1"/>
  <c r="AYC5" i="1"/>
  <c r="AYC6" i="1"/>
  <c r="AYC2" i="1"/>
  <c r="AYC3" i="1"/>
  <c r="AYC7" i="1"/>
  <c r="BJT3" i="1"/>
  <c r="BJT6" i="1"/>
  <c r="BJT7" i="1"/>
  <c r="BJT2" i="1"/>
  <c r="BJT4" i="1"/>
  <c r="BJT5" i="1"/>
  <c r="BJN2" i="1"/>
  <c r="BJN3" i="1"/>
  <c r="BJN7" i="1"/>
  <c r="BJN4" i="1"/>
  <c r="BJN5" i="1"/>
  <c r="BJN6" i="1"/>
  <c r="BJC2" i="1"/>
  <c r="BJC3" i="1"/>
  <c r="BJC4" i="1"/>
  <c r="BJC6" i="1"/>
  <c r="BJC7" i="1"/>
  <c r="BJC5" i="1"/>
  <c r="BIW2" i="1"/>
  <c r="BIW3" i="1"/>
  <c r="BIW4" i="1"/>
  <c r="BIW6" i="1"/>
  <c r="BIW7" i="1"/>
  <c r="BIW5" i="1"/>
  <c r="BIQ2" i="1"/>
  <c r="BIQ3" i="1"/>
  <c r="BIQ4" i="1"/>
  <c r="BIQ6" i="1"/>
  <c r="BIQ7" i="1"/>
  <c r="BIQ5" i="1"/>
  <c r="BIK2" i="1"/>
  <c r="BIK3" i="1"/>
  <c r="BIK4" i="1"/>
  <c r="BIK6" i="1"/>
  <c r="BIK7" i="1"/>
  <c r="BIK5" i="1"/>
  <c r="BIA2" i="1"/>
  <c r="BIA3" i="1"/>
  <c r="BIA4" i="1"/>
  <c r="BIA6" i="1"/>
  <c r="BIA7" i="1"/>
  <c r="BIA5" i="1"/>
  <c r="BHU2" i="1"/>
  <c r="BHU3" i="1"/>
  <c r="BHU4" i="1"/>
  <c r="BHU6" i="1"/>
  <c r="BHU7" i="1"/>
  <c r="BHU5" i="1"/>
  <c r="BHQ2" i="1"/>
  <c r="BHQ3" i="1"/>
  <c r="BHQ4" i="1"/>
  <c r="BHQ6" i="1"/>
  <c r="BHQ7" i="1"/>
  <c r="BHQ5" i="1"/>
  <c r="BHK2" i="1"/>
  <c r="BHK3" i="1"/>
  <c r="BHK4" i="1"/>
  <c r="BHK6" i="1"/>
  <c r="BHK7" i="1"/>
  <c r="BHK5" i="1"/>
  <c r="BHF2" i="1"/>
  <c r="BHF3" i="1"/>
  <c r="BHF4" i="1"/>
  <c r="BHF6" i="1"/>
  <c r="BHF7" i="1"/>
  <c r="BHF5" i="1"/>
  <c r="BGZ2" i="1"/>
  <c r="BGZ3" i="1"/>
  <c r="BGZ4" i="1"/>
  <c r="BGZ6" i="1"/>
  <c r="BGZ7" i="1"/>
  <c r="BGZ5" i="1"/>
  <c r="BGT2" i="1"/>
  <c r="BGT3" i="1"/>
  <c r="BGT4" i="1"/>
  <c r="BGT6" i="1"/>
  <c r="BGT7" i="1"/>
  <c r="BGT5" i="1"/>
  <c r="BGN2" i="1"/>
  <c r="BGN3" i="1"/>
  <c r="BGN4" i="1"/>
  <c r="BGN6" i="1"/>
  <c r="BGN7" i="1"/>
  <c r="BGN5" i="1"/>
  <c r="BGH2" i="1"/>
  <c r="BGH3" i="1"/>
  <c r="BGH4" i="1"/>
  <c r="BGH6" i="1"/>
  <c r="BGH7" i="1"/>
  <c r="BGH5" i="1"/>
  <c r="BGB2" i="1"/>
  <c r="BGB3" i="1"/>
  <c r="BGB4" i="1"/>
  <c r="BGB6" i="1"/>
  <c r="BGB7" i="1"/>
  <c r="BGB5" i="1"/>
  <c r="BFV2" i="1"/>
  <c r="BFV3" i="1"/>
  <c r="BFV4" i="1"/>
  <c r="BFV6" i="1"/>
  <c r="BFV7" i="1"/>
  <c r="BFV5" i="1"/>
  <c r="BFP2" i="1"/>
  <c r="BFP3" i="1"/>
  <c r="BFP4" i="1"/>
  <c r="BFP6" i="1"/>
  <c r="BFP7" i="1"/>
  <c r="BFP5" i="1"/>
  <c r="BFI2" i="1"/>
  <c r="BFI3" i="1"/>
  <c r="BFI4" i="1"/>
  <c r="BFI6" i="1"/>
  <c r="BFI7" i="1"/>
  <c r="BFI5" i="1"/>
  <c r="BFC2" i="1"/>
  <c r="BFC3" i="1"/>
  <c r="BFC4" i="1"/>
  <c r="BFC6" i="1"/>
  <c r="BFC7" i="1"/>
  <c r="BFC5" i="1"/>
  <c r="BEW2" i="1"/>
  <c r="BEW3" i="1"/>
  <c r="BEW4" i="1"/>
  <c r="BEW6" i="1"/>
  <c r="BEW7" i="1"/>
  <c r="BEW5" i="1"/>
  <c r="BEQ2" i="1"/>
  <c r="BEQ3" i="1"/>
  <c r="BEQ4" i="1"/>
  <c r="BEQ6" i="1"/>
  <c r="BEQ7" i="1"/>
  <c r="BEQ5" i="1"/>
  <c r="BEK2" i="1"/>
  <c r="BEK3" i="1"/>
  <c r="BEK4" i="1"/>
  <c r="BEK6" i="1"/>
  <c r="BEK7" i="1"/>
  <c r="BEK5" i="1"/>
  <c r="BEF2" i="1"/>
  <c r="BEF3" i="1"/>
  <c r="BEF4" i="1"/>
  <c r="BEF6" i="1"/>
  <c r="BEF7" i="1"/>
  <c r="BEF5" i="1"/>
  <c r="BDZ2" i="1"/>
  <c r="BDZ3" i="1"/>
  <c r="BDZ4" i="1"/>
  <c r="BDZ6" i="1"/>
  <c r="BDZ7" i="1"/>
  <c r="BDZ5" i="1"/>
  <c r="BDT2" i="1"/>
  <c r="BDT3" i="1"/>
  <c r="BDT4" i="1"/>
  <c r="BDT6" i="1"/>
  <c r="BDT7" i="1"/>
  <c r="BDT5" i="1"/>
  <c r="BDN2" i="1"/>
  <c r="BDN3" i="1"/>
  <c r="BDN4" i="1"/>
  <c r="BDN6" i="1"/>
  <c r="BDN7" i="1"/>
  <c r="BDN5" i="1"/>
  <c r="BDH2" i="1"/>
  <c r="BDH3" i="1"/>
  <c r="BDH4" i="1"/>
  <c r="BDH6" i="1"/>
  <c r="BDH7" i="1"/>
  <c r="BDH5" i="1"/>
  <c r="BDC2" i="1"/>
  <c r="BDC3" i="1"/>
  <c r="BDC4" i="1"/>
  <c r="BDC6" i="1"/>
  <c r="BDC7" i="1"/>
  <c r="BDC5" i="1"/>
  <c r="BCR2" i="1"/>
  <c r="BCR3" i="1"/>
  <c r="BCR4" i="1"/>
  <c r="BCR6" i="1"/>
  <c r="BCR7" i="1"/>
  <c r="BCR5" i="1"/>
  <c r="BCL2" i="1"/>
  <c r="BCL3" i="1"/>
  <c r="BCL4" i="1"/>
  <c r="BCL6" i="1"/>
  <c r="BCL7" i="1"/>
  <c r="BCL5" i="1"/>
  <c r="BCH2" i="1"/>
  <c r="BCH3" i="1"/>
  <c r="BCH4" i="1"/>
  <c r="BCH6" i="1"/>
  <c r="BCH7" i="1"/>
  <c r="BCH5" i="1"/>
  <c r="BCC2" i="1"/>
  <c r="BCC3" i="1"/>
  <c r="BCC4" i="1"/>
  <c r="BCC6" i="1"/>
  <c r="BCC7" i="1"/>
  <c r="BCC5" i="1"/>
  <c r="BBW2" i="1"/>
  <c r="BBW3" i="1"/>
  <c r="BBW4" i="1"/>
  <c r="BBW6" i="1"/>
  <c r="BBW7" i="1"/>
  <c r="BBW5" i="1"/>
  <c r="BBQ2" i="1"/>
  <c r="BBQ3" i="1"/>
  <c r="BBQ4" i="1"/>
  <c r="BBQ6" i="1"/>
  <c r="BBQ7" i="1"/>
  <c r="BBQ5" i="1"/>
  <c r="BBK2" i="1"/>
  <c r="BBK3" i="1"/>
  <c r="BBK4" i="1"/>
  <c r="BBK6" i="1"/>
  <c r="BBK7" i="1"/>
  <c r="BBK5" i="1"/>
  <c r="BBE2" i="1"/>
  <c r="BBE3" i="1"/>
  <c r="BBE4" i="1"/>
  <c r="BBE6" i="1"/>
  <c r="BBE7" i="1"/>
  <c r="BBE5" i="1"/>
  <c r="BAY2" i="1"/>
  <c r="BAY3" i="1"/>
  <c r="BAY4" i="1"/>
  <c r="BAY6" i="1"/>
  <c r="BAY7" i="1"/>
  <c r="BAY5" i="1"/>
  <c r="BAS2" i="1"/>
  <c r="BAS3" i="1"/>
  <c r="BAS4" i="1"/>
  <c r="BAS6" i="1"/>
  <c r="BAS7" i="1"/>
  <c r="BAS5" i="1"/>
  <c r="BAM2" i="1"/>
  <c r="BAM3" i="1"/>
  <c r="BAM4" i="1"/>
  <c r="BAM6" i="1"/>
  <c r="BAM7" i="1"/>
  <c r="BAM5" i="1"/>
  <c r="BAG2" i="1"/>
  <c r="BAG3" i="1"/>
  <c r="BAG4" i="1"/>
  <c r="BAG6" i="1"/>
  <c r="BAG7" i="1"/>
  <c r="BAG5" i="1"/>
  <c r="BAA2" i="1"/>
  <c r="BAA3" i="1"/>
  <c r="BAA4" i="1"/>
  <c r="BAA6" i="1"/>
  <c r="BAA7" i="1"/>
  <c r="BAA5" i="1"/>
  <c r="AZU2" i="1"/>
  <c r="AZU3" i="1"/>
  <c r="AZU4" i="1"/>
  <c r="AZU6" i="1"/>
  <c r="AZU7" i="1"/>
  <c r="AZU5" i="1"/>
  <c r="AZO2" i="1"/>
  <c r="AZO3" i="1"/>
  <c r="AZO4" i="1"/>
  <c r="AZO6" i="1"/>
  <c r="AZO7" i="1"/>
  <c r="AZO5" i="1"/>
  <c r="AZI2" i="1"/>
  <c r="AZI3" i="1"/>
  <c r="AZI4" i="1"/>
  <c r="AZI6" i="1"/>
  <c r="AZI7" i="1"/>
  <c r="AZI5" i="1"/>
  <c r="AZC2" i="1"/>
  <c r="AZC3" i="1"/>
  <c r="AZC4" i="1"/>
  <c r="AZC6" i="1"/>
  <c r="AZC7" i="1"/>
  <c r="AZC5" i="1"/>
  <c r="AWU4" i="1"/>
  <c r="AWU5" i="1"/>
  <c r="AWU6" i="1"/>
  <c r="AWU2" i="1"/>
  <c r="AWU3" i="1"/>
  <c r="AWU7" i="1"/>
  <c r="ARH5" i="1"/>
  <c r="ARH6" i="1"/>
  <c r="ARH2" i="1"/>
  <c r="ARH3" i="1"/>
  <c r="ARH4" i="1"/>
  <c r="ARH7" i="1"/>
  <c r="APL4" i="1"/>
  <c r="APL5" i="1"/>
  <c r="APL6" i="1"/>
  <c r="APL2" i="1"/>
  <c r="APL3" i="1"/>
  <c r="APL7" i="1"/>
  <c r="AHI2" i="1"/>
  <c r="AHI3" i="1"/>
  <c r="AHI5" i="1"/>
  <c r="AHI6" i="1"/>
  <c r="AHI4" i="1"/>
  <c r="AHI7" i="1"/>
  <c r="BJH3" i="1"/>
  <c r="BJH4" i="1"/>
  <c r="BJH7" i="1"/>
  <c r="BJH2" i="1"/>
  <c r="BJH8" i="1"/>
  <c r="BJH6" i="1"/>
  <c r="BJH5" i="1"/>
  <c r="BJB3" i="1"/>
  <c r="BJB4" i="1"/>
  <c r="BJB5" i="1"/>
  <c r="BJB7" i="1"/>
  <c r="BJB2" i="1"/>
  <c r="BJB6" i="1"/>
  <c r="BIV3" i="1"/>
  <c r="BIV4" i="1"/>
  <c r="BIV5" i="1"/>
  <c r="BIV7" i="1"/>
  <c r="BIV2" i="1"/>
  <c r="BIV6" i="1"/>
  <c r="BIP3" i="1"/>
  <c r="BIP4" i="1"/>
  <c r="BIP5" i="1"/>
  <c r="BIP7" i="1"/>
  <c r="BIP2" i="1"/>
  <c r="BIP6" i="1"/>
  <c r="BIJ3" i="1"/>
  <c r="BIJ4" i="1"/>
  <c r="BIJ5" i="1"/>
  <c r="BIJ7" i="1"/>
  <c r="BIJ2" i="1"/>
  <c r="BIJ6" i="1"/>
  <c r="BHZ3" i="1"/>
  <c r="BHZ4" i="1"/>
  <c r="BHZ5" i="1"/>
  <c r="BHZ7" i="1"/>
  <c r="BHZ2" i="1"/>
  <c r="BHZ6" i="1"/>
  <c r="BHP3" i="1"/>
  <c r="BHP4" i="1"/>
  <c r="BHP5" i="1"/>
  <c r="BHP7" i="1"/>
  <c r="BHP2" i="1"/>
  <c r="BHP6" i="1"/>
  <c r="BHJ3" i="1"/>
  <c r="BHJ4" i="1"/>
  <c r="BHJ5" i="1"/>
  <c r="BHJ7" i="1"/>
  <c r="BHJ2" i="1"/>
  <c r="BHJ6" i="1"/>
  <c r="BHE3" i="1"/>
  <c r="BHE4" i="1"/>
  <c r="BHE5" i="1"/>
  <c r="BHE7" i="1"/>
  <c r="BHE2" i="1"/>
  <c r="BHE6" i="1"/>
  <c r="BGY3" i="1"/>
  <c r="BGY4" i="1"/>
  <c r="BGY5" i="1"/>
  <c r="BGY7" i="1"/>
  <c r="BGY2" i="1"/>
  <c r="BGY6" i="1"/>
  <c r="BGS3" i="1"/>
  <c r="BGS4" i="1"/>
  <c r="BGS5" i="1"/>
  <c r="BGS7" i="1"/>
  <c r="BGS2" i="1"/>
  <c r="BGS6" i="1"/>
  <c r="BGM3" i="1"/>
  <c r="BGM4" i="1"/>
  <c r="BGM5" i="1"/>
  <c r="BGM7" i="1"/>
  <c r="BGM2" i="1"/>
  <c r="BGM6" i="1"/>
  <c r="BGG3" i="1"/>
  <c r="BGG4" i="1"/>
  <c r="BGG5" i="1"/>
  <c r="BGG7" i="1"/>
  <c r="BGG2" i="1"/>
  <c r="BGG6" i="1"/>
  <c r="BGA3" i="1"/>
  <c r="BGA4" i="1"/>
  <c r="BGA5" i="1"/>
  <c r="BGA7" i="1"/>
  <c r="BGA2" i="1"/>
  <c r="BGA6" i="1"/>
  <c r="BFU3" i="1"/>
  <c r="BFU4" i="1"/>
  <c r="BFU5" i="1"/>
  <c r="BFU7" i="1"/>
  <c r="BFU2" i="1"/>
  <c r="BFU6" i="1"/>
  <c r="BFO3" i="1"/>
  <c r="BFO4" i="1"/>
  <c r="BFO5" i="1"/>
  <c r="BFO7" i="1"/>
  <c r="BFO2" i="1"/>
  <c r="BFO6" i="1"/>
  <c r="BFH3" i="1"/>
  <c r="BFH4" i="1"/>
  <c r="BFH5" i="1"/>
  <c r="BFH7" i="1"/>
  <c r="BFH2" i="1"/>
  <c r="BFH6" i="1"/>
  <c r="BFB3" i="1"/>
  <c r="BFB4" i="1"/>
  <c r="BFB5" i="1"/>
  <c r="BFB7" i="1"/>
  <c r="BFB2" i="1"/>
  <c r="BFB6" i="1"/>
  <c r="BEV3" i="1"/>
  <c r="BEV4" i="1"/>
  <c r="BEV5" i="1"/>
  <c r="BEV7" i="1"/>
  <c r="BEV2" i="1"/>
  <c r="BEV6" i="1"/>
  <c r="BEP3" i="1"/>
  <c r="BEP4" i="1"/>
  <c r="BEP5" i="1"/>
  <c r="BEP7" i="1"/>
  <c r="BEP2" i="1"/>
  <c r="BEP6" i="1"/>
  <c r="BEJ3" i="1"/>
  <c r="BEJ4" i="1"/>
  <c r="BEJ5" i="1"/>
  <c r="BEJ7" i="1"/>
  <c r="BEJ2" i="1"/>
  <c r="BEJ6" i="1"/>
  <c r="BEE3" i="1"/>
  <c r="BEE4" i="1"/>
  <c r="BEE5" i="1"/>
  <c r="BEE7" i="1"/>
  <c r="BEE2" i="1"/>
  <c r="BEE6" i="1"/>
  <c r="BDY3" i="1"/>
  <c r="BDY4" i="1"/>
  <c r="BDY5" i="1"/>
  <c r="BDY7" i="1"/>
  <c r="BDY2" i="1"/>
  <c r="BDY6" i="1"/>
  <c r="BDS3" i="1"/>
  <c r="BDS4" i="1"/>
  <c r="BDS5" i="1"/>
  <c r="BDS7" i="1"/>
  <c r="BDS2" i="1"/>
  <c r="BDS6" i="1"/>
  <c r="BDM3" i="1"/>
  <c r="BDM4" i="1"/>
  <c r="BDM5" i="1"/>
  <c r="BDM7" i="1"/>
  <c r="BDM2" i="1"/>
  <c r="BDM6" i="1"/>
  <c r="BDG3" i="1"/>
  <c r="BDG4" i="1"/>
  <c r="BDG5" i="1"/>
  <c r="BDG7" i="1"/>
  <c r="BDG2" i="1"/>
  <c r="BDG6" i="1"/>
  <c r="BDB3" i="1"/>
  <c r="BDB4" i="1"/>
  <c r="BDB5" i="1"/>
  <c r="BDB7" i="1"/>
  <c r="BDB2" i="1"/>
  <c r="BDB6" i="1"/>
  <c r="BCW3" i="1"/>
  <c r="BCW4" i="1"/>
  <c r="BCW5" i="1"/>
  <c r="BCW7" i="1"/>
  <c r="BCW2" i="1"/>
  <c r="BCW8" i="1"/>
  <c r="BCW6" i="1"/>
  <c r="BCQ3" i="1"/>
  <c r="BCQ4" i="1"/>
  <c r="BCQ5" i="1"/>
  <c r="BCQ7" i="1"/>
  <c r="BCQ2" i="1"/>
  <c r="BCQ6" i="1"/>
  <c r="BCK3" i="1"/>
  <c r="BCK4" i="1"/>
  <c r="BCK5" i="1"/>
  <c r="BCK7" i="1"/>
  <c r="BCK2" i="1"/>
  <c r="BCK6" i="1"/>
  <c r="BCG3" i="1"/>
  <c r="BCG4" i="1"/>
  <c r="BCG5" i="1"/>
  <c r="BCG7" i="1"/>
  <c r="BCG2" i="1"/>
  <c r="BCG6" i="1"/>
  <c r="BCB3" i="1"/>
  <c r="BCB4" i="1"/>
  <c r="BCB5" i="1"/>
  <c r="BCB7" i="1"/>
  <c r="BCB2" i="1"/>
  <c r="BCB6" i="1"/>
  <c r="BBV3" i="1"/>
  <c r="BBV4" i="1"/>
  <c r="BBV5" i="1"/>
  <c r="BBV7" i="1"/>
  <c r="BBV2" i="1"/>
  <c r="BBV6" i="1"/>
  <c r="BBP3" i="1"/>
  <c r="BBP4" i="1"/>
  <c r="BBP5" i="1"/>
  <c r="BBP7" i="1"/>
  <c r="BBP2" i="1"/>
  <c r="BBP6" i="1"/>
  <c r="BBJ3" i="1"/>
  <c r="BBJ4" i="1"/>
  <c r="BBJ5" i="1"/>
  <c r="BBJ7" i="1"/>
  <c r="BBJ2" i="1"/>
  <c r="BBJ6" i="1"/>
  <c r="BBD3" i="1"/>
  <c r="BBD4" i="1"/>
  <c r="BBD5" i="1"/>
  <c r="BBD7" i="1"/>
  <c r="BBD2" i="1"/>
  <c r="BBD6" i="1"/>
  <c r="BAX3" i="1"/>
  <c r="BAX4" i="1"/>
  <c r="BAX5" i="1"/>
  <c r="BAX7" i="1"/>
  <c r="BAX2" i="1"/>
  <c r="BAX6" i="1"/>
  <c r="BAR3" i="1"/>
  <c r="BAR4" i="1"/>
  <c r="BAR5" i="1"/>
  <c r="BAR7" i="1"/>
  <c r="BAR2" i="1"/>
  <c r="BAR6" i="1"/>
  <c r="BAL3" i="1"/>
  <c r="BAL4" i="1"/>
  <c r="BAL5" i="1"/>
  <c r="BAL7" i="1"/>
  <c r="BAL2" i="1"/>
  <c r="BAL6" i="1"/>
  <c r="BAF3" i="1"/>
  <c r="BAF4" i="1"/>
  <c r="BAF5" i="1"/>
  <c r="BAF7" i="1"/>
  <c r="BAF2" i="1"/>
  <c r="BAF6" i="1"/>
  <c r="AZZ3" i="1"/>
  <c r="AZZ4" i="1"/>
  <c r="AZZ5" i="1"/>
  <c r="AZZ7" i="1"/>
  <c r="AZZ2" i="1"/>
  <c r="AZZ6" i="1"/>
  <c r="AZT3" i="1"/>
  <c r="AZT4" i="1"/>
  <c r="AZT5" i="1"/>
  <c r="AZT7" i="1"/>
  <c r="AZT2" i="1"/>
  <c r="AZT6" i="1"/>
  <c r="AZN3" i="1"/>
  <c r="AZN4" i="1"/>
  <c r="AZN5" i="1"/>
  <c r="AZN7" i="1"/>
  <c r="AZN2" i="1"/>
  <c r="AZN6" i="1"/>
  <c r="AZH3" i="1"/>
  <c r="AZH4" i="1"/>
  <c r="AZH5" i="1"/>
  <c r="AZH7" i="1"/>
  <c r="AZH2" i="1"/>
  <c r="AZH6" i="1"/>
  <c r="AYW5" i="1"/>
  <c r="AYW6" i="1"/>
  <c r="AYW3" i="1"/>
  <c r="AYW4" i="1"/>
  <c r="AYW7" i="1"/>
  <c r="AYW8" i="1"/>
  <c r="AYW2" i="1"/>
  <c r="AYR5" i="1"/>
  <c r="AYR6" i="1"/>
  <c r="AYR3" i="1"/>
  <c r="AYR4" i="1"/>
  <c r="AYR7" i="1"/>
  <c r="AYR2" i="1"/>
  <c r="AQP5" i="1"/>
  <c r="AQP6" i="1"/>
  <c r="AQP2" i="1"/>
  <c r="AQP3" i="1"/>
  <c r="AQP4" i="1"/>
  <c r="AQP7" i="1"/>
  <c r="BIZ5" i="1"/>
  <c r="BIZ6" i="1"/>
  <c r="BIZ7" i="1"/>
  <c r="BIZ3" i="1"/>
  <c r="BIZ4" i="1"/>
  <c r="BIZ2" i="1"/>
  <c r="BIT5" i="1"/>
  <c r="BIT6" i="1"/>
  <c r="BIT7" i="1"/>
  <c r="BIT3" i="1"/>
  <c r="BIT4" i="1"/>
  <c r="BIT2" i="1"/>
  <c r="BIN5" i="1"/>
  <c r="BIN6" i="1"/>
  <c r="BIN7" i="1"/>
  <c r="BIN3" i="1"/>
  <c r="BIN4" i="1"/>
  <c r="BIN2" i="1"/>
  <c r="BIH5" i="1"/>
  <c r="BIH6" i="1"/>
  <c r="BIH7" i="1"/>
  <c r="BIH3" i="1"/>
  <c r="BIH4" i="1"/>
  <c r="BIH2" i="1"/>
  <c r="BID5" i="1"/>
  <c r="BID6" i="1"/>
  <c r="BID7" i="1"/>
  <c r="BID3" i="1"/>
  <c r="BID4" i="1"/>
  <c r="BID2" i="1"/>
  <c r="BHX5" i="1"/>
  <c r="BHX6" i="1"/>
  <c r="BHX7" i="1"/>
  <c r="BHX3" i="1"/>
  <c r="BHX4" i="1"/>
  <c r="BHX2" i="1"/>
  <c r="BHS5" i="1"/>
  <c r="BHS6" i="1"/>
  <c r="BHS7" i="1"/>
  <c r="BHS3" i="1"/>
  <c r="BHS4" i="1"/>
  <c r="BHS2" i="1"/>
  <c r="BHN5" i="1"/>
  <c r="BHN6" i="1"/>
  <c r="BHN7" i="1"/>
  <c r="BHN3" i="1"/>
  <c r="BHN4" i="1"/>
  <c r="BHN2" i="1"/>
  <c r="BHC5" i="1"/>
  <c r="BHC6" i="1"/>
  <c r="BHC7" i="1"/>
  <c r="BHC3" i="1"/>
  <c r="BHC4" i="1"/>
  <c r="BHC2" i="1"/>
  <c r="BGW5" i="1"/>
  <c r="BGW6" i="1"/>
  <c r="BGW7" i="1"/>
  <c r="BGW3" i="1"/>
  <c r="BGW4" i="1"/>
  <c r="BGW2" i="1"/>
  <c r="BGQ5" i="1"/>
  <c r="BGQ6" i="1"/>
  <c r="BGQ7" i="1"/>
  <c r="BGQ3" i="1"/>
  <c r="BGQ4" i="1"/>
  <c r="BGQ2" i="1"/>
  <c r="BGK5" i="1"/>
  <c r="BGK6" i="1"/>
  <c r="BGK7" i="1"/>
  <c r="BGK3" i="1"/>
  <c r="BGK4" i="1"/>
  <c r="BGK2" i="1"/>
  <c r="BGE5" i="1"/>
  <c r="BGE6" i="1"/>
  <c r="BGE7" i="1"/>
  <c r="BGE3" i="1"/>
  <c r="BGE4" i="1"/>
  <c r="BGE2" i="1"/>
  <c r="BFY5" i="1"/>
  <c r="BFY6" i="1"/>
  <c r="BFY7" i="1"/>
  <c r="BFY3" i="1"/>
  <c r="BFY4" i="1"/>
  <c r="BFY2" i="1"/>
  <c r="BFS5" i="1"/>
  <c r="BFS6" i="1"/>
  <c r="BFS7" i="1"/>
  <c r="BFS3" i="1"/>
  <c r="BFS4" i="1"/>
  <c r="BFS2" i="1"/>
  <c r="BFM5" i="1"/>
  <c r="BFM6" i="1"/>
  <c r="BFM7" i="1"/>
  <c r="BFM3" i="1"/>
  <c r="BFM4" i="1"/>
  <c r="BFM2" i="1"/>
  <c r="BFF5" i="1"/>
  <c r="BFF6" i="1"/>
  <c r="BFF7" i="1"/>
  <c r="BFF3" i="1"/>
  <c r="BFF4" i="1"/>
  <c r="BFF2" i="1"/>
  <c r="BEZ5" i="1"/>
  <c r="BEZ6" i="1"/>
  <c r="BEZ7" i="1"/>
  <c r="BEZ3" i="1"/>
  <c r="BEZ4" i="1"/>
  <c r="BEZ2" i="1"/>
  <c r="BET5" i="1"/>
  <c r="BET6" i="1"/>
  <c r="BET7" i="1"/>
  <c r="BET3" i="1"/>
  <c r="BET4" i="1"/>
  <c r="BET2" i="1"/>
  <c r="BEN5" i="1"/>
  <c r="BEN6" i="1"/>
  <c r="BEN7" i="1"/>
  <c r="BEN3" i="1"/>
  <c r="BEN4" i="1"/>
  <c r="BEN2" i="1"/>
  <c r="BEH5" i="1"/>
  <c r="BEH6" i="1"/>
  <c r="BEH7" i="1"/>
  <c r="BEH3" i="1"/>
  <c r="BEH4" i="1"/>
  <c r="BEH2" i="1"/>
  <c r="BEC5" i="1"/>
  <c r="BEC6" i="1"/>
  <c r="BEC7" i="1"/>
  <c r="BEC3" i="1"/>
  <c r="BEC4" i="1"/>
  <c r="BEC2" i="1"/>
  <c r="BDW5" i="1"/>
  <c r="BDW6" i="1"/>
  <c r="BDW7" i="1"/>
  <c r="BDW3" i="1"/>
  <c r="BDW4" i="1"/>
  <c r="BDW2" i="1"/>
  <c r="BDQ5" i="1"/>
  <c r="BDQ6" i="1"/>
  <c r="BDQ7" i="1"/>
  <c r="BDQ3" i="1"/>
  <c r="BDQ4" i="1"/>
  <c r="BDQ2" i="1"/>
  <c r="BDK5" i="1"/>
  <c r="BDK6" i="1"/>
  <c r="BDK7" i="1"/>
  <c r="BDK3" i="1"/>
  <c r="BDK4" i="1"/>
  <c r="BDK2" i="1"/>
  <c r="BCZ5" i="1"/>
  <c r="BCZ6" i="1"/>
  <c r="BCZ7" i="1"/>
  <c r="BCZ3" i="1"/>
  <c r="BCZ4" i="1"/>
  <c r="BCZ2" i="1"/>
  <c r="BCU5" i="1"/>
  <c r="BCU6" i="1"/>
  <c r="BCU7" i="1"/>
  <c r="BCU3" i="1"/>
  <c r="BCU4" i="1"/>
  <c r="BCU2" i="1"/>
  <c r="BCO5" i="1"/>
  <c r="BCO6" i="1"/>
  <c r="BCO7" i="1"/>
  <c r="BCO3" i="1"/>
  <c r="BCO4" i="1"/>
  <c r="BCO2" i="1"/>
  <c r="BCE5" i="1"/>
  <c r="BCE6" i="1"/>
  <c r="BCE7" i="1"/>
  <c r="BCE3" i="1"/>
  <c r="BCE4" i="1"/>
  <c r="BCE2" i="1"/>
  <c r="BBZ5" i="1"/>
  <c r="BBZ6" i="1"/>
  <c r="BBZ7" i="1"/>
  <c r="BBZ3" i="1"/>
  <c r="BBZ4" i="1"/>
  <c r="BBZ2" i="1"/>
  <c r="BBT5" i="1"/>
  <c r="BBT6" i="1"/>
  <c r="BBT7" i="1"/>
  <c r="BBT3" i="1"/>
  <c r="BBT4" i="1"/>
  <c r="BBT2" i="1"/>
  <c r="BBN5" i="1"/>
  <c r="BBN6" i="1"/>
  <c r="BBN7" i="1"/>
  <c r="BBN3" i="1"/>
  <c r="BBN4" i="1"/>
  <c r="BBN2" i="1"/>
  <c r="BBH5" i="1"/>
  <c r="BBH6" i="1"/>
  <c r="BBH7" i="1"/>
  <c r="BBH3" i="1"/>
  <c r="BBH4" i="1"/>
  <c r="BBH2" i="1"/>
  <c r="BBB5" i="1"/>
  <c r="BBB6" i="1"/>
  <c r="BBB7" i="1"/>
  <c r="BBB3" i="1"/>
  <c r="BBB4" i="1"/>
  <c r="BBB2" i="1"/>
  <c r="BAV5" i="1"/>
  <c r="BAV6" i="1"/>
  <c r="BAV7" i="1"/>
  <c r="BAV3" i="1"/>
  <c r="BAV4" i="1"/>
  <c r="BAV2" i="1"/>
  <c r="BAP5" i="1"/>
  <c r="BAP6" i="1"/>
  <c r="BAP7" i="1"/>
  <c r="BAP3" i="1"/>
  <c r="BAP4" i="1"/>
  <c r="BAP2" i="1"/>
  <c r="BAJ5" i="1"/>
  <c r="BAJ6" i="1"/>
  <c r="BAJ7" i="1"/>
  <c r="BAJ3" i="1"/>
  <c r="BAJ4" i="1"/>
  <c r="BAJ2" i="1"/>
  <c r="BAD5" i="1"/>
  <c r="BAD6" i="1"/>
  <c r="BAD7" i="1"/>
  <c r="BAD3" i="1"/>
  <c r="BAD4" i="1"/>
  <c r="BAD2" i="1"/>
  <c r="AZX5" i="1"/>
  <c r="AZX6" i="1"/>
  <c r="AZX7" i="1"/>
  <c r="AZX3" i="1"/>
  <c r="AZX4" i="1"/>
  <c r="AZX2" i="1"/>
  <c r="AZR5" i="1"/>
  <c r="AZR6" i="1"/>
  <c r="AZR7" i="1"/>
  <c r="AZR3" i="1"/>
  <c r="AZR4" i="1"/>
  <c r="AZR2" i="1"/>
  <c r="AZL5" i="1"/>
  <c r="AZL6" i="1"/>
  <c r="AZL7" i="1"/>
  <c r="AZL3" i="1"/>
  <c r="AZL4" i="1"/>
  <c r="AZL2" i="1"/>
  <c r="AZF5" i="1"/>
  <c r="AZF6" i="1"/>
  <c r="AZF7" i="1"/>
  <c r="AZF3" i="1"/>
  <c r="AZF4" i="1"/>
  <c r="AZF2" i="1"/>
  <c r="AXW4" i="1"/>
  <c r="AXW5" i="1"/>
  <c r="AXW6" i="1"/>
  <c r="AXW2" i="1"/>
  <c r="AXW3" i="1"/>
  <c r="AXW7" i="1"/>
  <c r="AXM4" i="1"/>
  <c r="AXM5" i="1"/>
  <c r="AXM6" i="1"/>
  <c r="AXM2" i="1"/>
  <c r="AXM3" i="1"/>
  <c r="AXM7" i="1"/>
  <c r="AVS5" i="1"/>
  <c r="AVS6" i="1"/>
  <c r="AVS2" i="1"/>
  <c r="AVS3" i="1"/>
  <c r="AVS4" i="1"/>
  <c r="AVS7" i="1"/>
  <c r="ATJ5" i="1"/>
  <c r="ATJ6" i="1"/>
  <c r="ATJ2" i="1"/>
  <c r="ATJ3" i="1"/>
  <c r="ATJ4" i="1"/>
  <c r="ATJ7" i="1"/>
  <c r="BJP6" i="1"/>
  <c r="BJP7" i="1"/>
  <c r="BJP5" i="1"/>
  <c r="BJP2" i="1"/>
  <c r="BJP3" i="1"/>
  <c r="BJP4" i="1"/>
  <c r="BJJ6" i="1"/>
  <c r="BJJ7" i="1"/>
  <c r="BJJ5" i="1"/>
  <c r="BJJ2" i="1"/>
  <c r="BJJ3" i="1"/>
  <c r="BJJ4" i="1"/>
  <c r="BJE6" i="1"/>
  <c r="BJE7" i="1"/>
  <c r="BJE2" i="1"/>
  <c r="BJE4" i="1"/>
  <c r="BJE5" i="1"/>
  <c r="BJE3" i="1"/>
  <c r="BIY6" i="1"/>
  <c r="BIY7" i="1"/>
  <c r="BIY2" i="1"/>
  <c r="BIY4" i="1"/>
  <c r="BIY5" i="1"/>
  <c r="BIY3" i="1"/>
  <c r="BIS6" i="1"/>
  <c r="BIS7" i="1"/>
  <c r="BIS2" i="1"/>
  <c r="BIS4" i="1"/>
  <c r="BIS5" i="1"/>
  <c r="BIS3" i="1"/>
  <c r="BIM6" i="1"/>
  <c r="BIM7" i="1"/>
  <c r="BIM2" i="1"/>
  <c r="BIM4" i="1"/>
  <c r="BIM5" i="1"/>
  <c r="BIM3" i="1"/>
  <c r="BIG6" i="1"/>
  <c r="BIG7" i="1"/>
  <c r="BIG2" i="1"/>
  <c r="BIG4" i="1"/>
  <c r="BIG5" i="1"/>
  <c r="BIG3" i="1"/>
  <c r="BIC6" i="1"/>
  <c r="BIC7" i="1"/>
  <c r="BIC2" i="1"/>
  <c r="BIC4" i="1"/>
  <c r="BIC5" i="1"/>
  <c r="BIC3" i="1"/>
  <c r="BHW6" i="1"/>
  <c r="BHW7" i="1"/>
  <c r="BHW2" i="1"/>
  <c r="BHW4" i="1"/>
  <c r="BHW5" i="1"/>
  <c r="BHW3" i="1"/>
  <c r="BHM6" i="1"/>
  <c r="BHM7" i="1"/>
  <c r="BHM2" i="1"/>
  <c r="BHM4" i="1"/>
  <c r="BHM5" i="1"/>
  <c r="BHM3" i="1"/>
  <c r="BHH6" i="1"/>
  <c r="BHH7" i="1"/>
  <c r="BHH2" i="1"/>
  <c r="BHH8" i="1"/>
  <c r="BHH4" i="1"/>
  <c r="BHH5" i="1"/>
  <c r="BHH3" i="1"/>
  <c r="BHB6" i="1"/>
  <c r="BHB7" i="1"/>
  <c r="BHB2" i="1"/>
  <c r="BHB4" i="1"/>
  <c r="BHB5" i="1"/>
  <c r="BHB3" i="1"/>
  <c r="BGV6" i="1"/>
  <c r="BGV7" i="1"/>
  <c r="BGV2" i="1"/>
  <c r="BGV4" i="1"/>
  <c r="BGV5" i="1"/>
  <c r="BGV3" i="1"/>
  <c r="BGP6" i="1"/>
  <c r="BGP7" i="1"/>
  <c r="BGP2" i="1"/>
  <c r="BGP4" i="1"/>
  <c r="BGP5" i="1"/>
  <c r="BGP3" i="1"/>
  <c r="BGJ6" i="1"/>
  <c r="BGJ7" i="1"/>
  <c r="BGJ2" i="1"/>
  <c r="BGJ4" i="1"/>
  <c r="BGJ5" i="1"/>
  <c r="BGJ3" i="1"/>
  <c r="BGD6" i="1"/>
  <c r="BGD7" i="1"/>
  <c r="BGD2" i="1"/>
  <c r="BGD4" i="1"/>
  <c r="BGD5" i="1"/>
  <c r="BGD3" i="1"/>
  <c r="BFX6" i="1"/>
  <c r="BFX7" i="1"/>
  <c r="BFX2" i="1"/>
  <c r="BFX4" i="1"/>
  <c r="BFX5" i="1"/>
  <c r="BFX3" i="1"/>
  <c r="BFR6" i="1"/>
  <c r="BFR7" i="1"/>
  <c r="BFR2" i="1"/>
  <c r="BFR4" i="1"/>
  <c r="BFR5" i="1"/>
  <c r="BFR3" i="1"/>
  <c r="BFL6" i="1"/>
  <c r="BFL7" i="1"/>
  <c r="BFL2" i="1"/>
  <c r="BFL4" i="1"/>
  <c r="BFL5" i="1"/>
  <c r="BFL3" i="1"/>
  <c r="BFK6" i="1"/>
  <c r="BFK2" i="1"/>
  <c r="BFK4" i="1"/>
  <c r="BFK5" i="1"/>
  <c r="BFK3" i="1"/>
  <c r="BFE6" i="1"/>
  <c r="BFE7" i="1"/>
  <c r="BFE2" i="1"/>
  <c r="BFE4" i="1"/>
  <c r="BFE5" i="1"/>
  <c r="BFE3" i="1"/>
  <c r="BEY6" i="1"/>
  <c r="BEY7" i="1"/>
  <c r="BEY2" i="1"/>
  <c r="BEY4" i="1"/>
  <c r="BEY5" i="1"/>
  <c r="BEY3" i="1"/>
  <c r="BES6" i="1"/>
  <c r="BES7" i="1"/>
  <c r="BES2" i="1"/>
  <c r="BES4" i="1"/>
  <c r="BES5" i="1"/>
  <c r="BES3" i="1"/>
  <c r="BEM6" i="1"/>
  <c r="BEM7" i="1"/>
  <c r="BEM2" i="1"/>
  <c r="BEM4" i="1"/>
  <c r="BEM5" i="1"/>
  <c r="BEM3" i="1"/>
  <c r="BEB6" i="1"/>
  <c r="BEB7" i="1"/>
  <c r="BEB2" i="1"/>
  <c r="BEB4" i="1"/>
  <c r="BEB5" i="1"/>
  <c r="BEB3" i="1"/>
  <c r="BDV6" i="1"/>
  <c r="BDV7" i="1"/>
  <c r="BDV2" i="1"/>
  <c r="BDV4" i="1"/>
  <c r="BDV5" i="1"/>
  <c r="BDV3" i="1"/>
  <c r="BDP6" i="1"/>
  <c r="BDP7" i="1"/>
  <c r="BDP2" i="1"/>
  <c r="BDP4" i="1"/>
  <c r="BDP5" i="1"/>
  <c r="BDP3" i="1"/>
  <c r="BDJ6" i="1"/>
  <c r="BDJ7" i="1"/>
  <c r="BDJ2" i="1"/>
  <c r="BDJ4" i="1"/>
  <c r="BDJ5" i="1"/>
  <c r="BDJ3" i="1"/>
  <c r="BDE6" i="1"/>
  <c r="BDE7" i="1"/>
  <c r="BDE2" i="1"/>
  <c r="BDE8" i="1"/>
  <c r="BDE4" i="1"/>
  <c r="BDE5" i="1"/>
  <c r="BDE3" i="1"/>
  <c r="BCY6" i="1"/>
  <c r="BCY7" i="1"/>
  <c r="BCY2" i="1"/>
  <c r="BCY4" i="1"/>
  <c r="BCY5" i="1"/>
  <c r="BCY3" i="1"/>
  <c r="BCT6" i="1"/>
  <c r="BCT7" i="1"/>
  <c r="BCT2" i="1"/>
  <c r="BCT4" i="1"/>
  <c r="BCT5" i="1"/>
  <c r="BCT3" i="1"/>
  <c r="BCN6" i="1"/>
  <c r="BCN7" i="1"/>
  <c r="BCN2" i="1"/>
  <c r="BCN4" i="1"/>
  <c r="BCN5" i="1"/>
  <c r="BCN3" i="1"/>
  <c r="BBY6" i="1"/>
  <c r="BBY7" i="1"/>
  <c r="BBY2" i="1"/>
  <c r="BBY4" i="1"/>
  <c r="BBY5" i="1"/>
  <c r="BBY3" i="1"/>
  <c r="BBS6" i="1"/>
  <c r="BBS7" i="1"/>
  <c r="BBS2" i="1"/>
  <c r="BBS4" i="1"/>
  <c r="BBS5" i="1"/>
  <c r="BBS3" i="1"/>
  <c r="BBM6" i="1"/>
  <c r="BBM7" i="1"/>
  <c r="BBM2" i="1"/>
  <c r="BBM4" i="1"/>
  <c r="BBM5" i="1"/>
  <c r="BBM3" i="1"/>
  <c r="BBG6" i="1"/>
  <c r="BBG7" i="1"/>
  <c r="BBG2" i="1"/>
  <c r="BBG4" i="1"/>
  <c r="BBG5" i="1"/>
  <c r="BBG3" i="1"/>
  <c r="BBA6" i="1"/>
  <c r="BBA7" i="1"/>
  <c r="BBA2" i="1"/>
  <c r="BBA4" i="1"/>
  <c r="BBA5" i="1"/>
  <c r="BBA3" i="1"/>
  <c r="BAU6" i="1"/>
  <c r="BAU7" i="1"/>
  <c r="BAU2" i="1"/>
  <c r="BAU4" i="1"/>
  <c r="BAU5" i="1"/>
  <c r="BAU3" i="1"/>
  <c r="BAO6" i="1"/>
  <c r="BAO7" i="1"/>
  <c r="BAO2" i="1"/>
  <c r="BAO4" i="1"/>
  <c r="BAO5" i="1"/>
  <c r="BAO3" i="1"/>
  <c r="BAI6" i="1"/>
  <c r="BAI7" i="1"/>
  <c r="BAI2" i="1"/>
  <c r="BAI4" i="1"/>
  <c r="BAI5" i="1"/>
  <c r="BAI3" i="1"/>
  <c r="BAC6" i="1"/>
  <c r="BAC7" i="1"/>
  <c r="BAC2" i="1"/>
  <c r="BAC4" i="1"/>
  <c r="BAC5" i="1"/>
  <c r="BAC3" i="1"/>
  <c r="AZW6" i="1"/>
  <c r="AZW7" i="1"/>
  <c r="AZW2" i="1"/>
  <c r="AZW4" i="1"/>
  <c r="AZW5" i="1"/>
  <c r="AZW3" i="1"/>
  <c r="AZQ6" i="1"/>
  <c r="AZQ7" i="1"/>
  <c r="AZQ2" i="1"/>
  <c r="AZQ4" i="1"/>
  <c r="AZQ5" i="1"/>
  <c r="AZQ3" i="1"/>
  <c r="AZK6" i="1"/>
  <c r="AZK7" i="1"/>
  <c r="AZK2" i="1"/>
  <c r="AZK4" i="1"/>
  <c r="AZK5" i="1"/>
  <c r="AZK3" i="1"/>
  <c r="AZE6" i="1"/>
  <c r="AZE7" i="1"/>
  <c r="AZE2" i="1"/>
  <c r="AZE4" i="1"/>
  <c r="AZE5" i="1"/>
  <c r="AZE3" i="1"/>
  <c r="AZB5" i="1"/>
  <c r="AZB6" i="1"/>
  <c r="AZB4" i="1"/>
  <c r="AZB2" i="1"/>
  <c r="AZB7" i="1"/>
  <c r="AZB3" i="1"/>
  <c r="AYS4" i="1"/>
  <c r="AYS5" i="1"/>
  <c r="AYS2" i="1"/>
  <c r="AYS3" i="1"/>
  <c r="AYS6" i="1"/>
  <c r="AYS7" i="1"/>
  <c r="AXG4" i="1"/>
  <c r="AXG5" i="1"/>
  <c r="AXG6" i="1"/>
  <c r="AXG2" i="1"/>
  <c r="AXG3" i="1"/>
  <c r="AXG7" i="1"/>
  <c r="AUL5" i="1"/>
  <c r="AUL6" i="1"/>
  <c r="AUL2" i="1"/>
  <c r="AUL3" i="1"/>
  <c r="AUL4" i="1"/>
  <c r="AUL7" i="1"/>
  <c r="ASR5" i="1"/>
  <c r="ASR6" i="1"/>
  <c r="ASR2" i="1"/>
  <c r="ASR3" i="1"/>
  <c r="ASR4" i="1"/>
  <c r="ASR7" i="1"/>
  <c r="BJO7" i="1"/>
  <c r="BJO2" i="1"/>
  <c r="BJO6" i="1"/>
  <c r="BJO3" i="1"/>
  <c r="BJO4" i="1"/>
  <c r="BJO5" i="1"/>
  <c r="BJI7" i="1"/>
  <c r="BJI2" i="1"/>
  <c r="BJI5" i="1"/>
  <c r="BJI6" i="1"/>
  <c r="BJI3" i="1"/>
  <c r="BJI4" i="1"/>
  <c r="BJD7" i="1"/>
  <c r="BJD2" i="1"/>
  <c r="BJD3" i="1"/>
  <c r="BJD5" i="1"/>
  <c r="BJD6" i="1"/>
  <c r="BJD4" i="1"/>
  <c r="BIX7" i="1"/>
  <c r="BIX2" i="1"/>
  <c r="BIX3" i="1"/>
  <c r="BIX5" i="1"/>
  <c r="BIX6" i="1"/>
  <c r="BIX4" i="1"/>
  <c r="BIR7" i="1"/>
  <c r="BIR2" i="1"/>
  <c r="BIR3" i="1"/>
  <c r="BIR5" i="1"/>
  <c r="BIR6" i="1"/>
  <c r="BIR4" i="1"/>
  <c r="BIL7" i="1"/>
  <c r="BIL2" i="1"/>
  <c r="BIL3" i="1"/>
  <c r="BIL5" i="1"/>
  <c r="BIL6" i="1"/>
  <c r="BIL4" i="1"/>
  <c r="BIF7" i="1"/>
  <c r="BIF2" i="1"/>
  <c r="BIF3" i="1"/>
  <c r="BIF5" i="1"/>
  <c r="BIF6" i="1"/>
  <c r="BIF4" i="1"/>
  <c r="BIB7" i="1"/>
  <c r="BIB2" i="1"/>
  <c r="BIB3" i="1"/>
  <c r="BIB5" i="1"/>
  <c r="BIB6" i="1"/>
  <c r="BIB4" i="1"/>
  <c r="BHV7" i="1"/>
  <c r="BHV2" i="1"/>
  <c r="BHV3" i="1"/>
  <c r="BHV5" i="1"/>
  <c r="BHV6" i="1"/>
  <c r="BHV4" i="1"/>
  <c r="BHR7" i="1"/>
  <c r="BHR2" i="1"/>
  <c r="BHR8" i="1"/>
  <c r="BHR3" i="1"/>
  <c r="BHR5" i="1"/>
  <c r="BHR6" i="1"/>
  <c r="BHR4" i="1"/>
  <c r="BHL7" i="1"/>
  <c r="BHL2" i="1"/>
  <c r="BHL3" i="1"/>
  <c r="BHL5" i="1"/>
  <c r="BHL6" i="1"/>
  <c r="BHL4" i="1"/>
  <c r="BHG7" i="1"/>
  <c r="BHG2" i="1"/>
  <c r="BHG3" i="1"/>
  <c r="BHG5" i="1"/>
  <c r="BHG6" i="1"/>
  <c r="BHG4" i="1"/>
  <c r="BHA7" i="1"/>
  <c r="BHA2" i="1"/>
  <c r="BHA3" i="1"/>
  <c r="BHA5" i="1"/>
  <c r="BHA6" i="1"/>
  <c r="BHA4" i="1"/>
  <c r="BGU7" i="1"/>
  <c r="BGU2" i="1"/>
  <c r="BGU3" i="1"/>
  <c r="BGU5" i="1"/>
  <c r="BGU6" i="1"/>
  <c r="BGU4" i="1"/>
  <c r="BGO7" i="1"/>
  <c r="BGO2" i="1"/>
  <c r="BGO3" i="1"/>
  <c r="BGO5" i="1"/>
  <c r="BGO6" i="1"/>
  <c r="BGO4" i="1"/>
  <c r="BGI7" i="1"/>
  <c r="BGI2" i="1"/>
  <c r="BGI3" i="1"/>
  <c r="BGI5" i="1"/>
  <c r="BGI6" i="1"/>
  <c r="BGI4" i="1"/>
  <c r="BGC7" i="1"/>
  <c r="BGC2" i="1"/>
  <c r="BGC3" i="1"/>
  <c r="BGC5" i="1"/>
  <c r="BGC6" i="1"/>
  <c r="BGC4" i="1"/>
  <c r="BFW7" i="1"/>
  <c r="BFW2" i="1"/>
  <c r="BFW3" i="1"/>
  <c r="BFW5" i="1"/>
  <c r="BFW6" i="1"/>
  <c r="BFW4" i="1"/>
  <c r="BFQ7" i="1"/>
  <c r="BFQ2" i="1"/>
  <c r="BFQ3" i="1"/>
  <c r="BFQ5" i="1"/>
  <c r="BFQ6" i="1"/>
  <c r="BFQ4" i="1"/>
  <c r="BFJ7" i="1"/>
  <c r="BFJ2" i="1"/>
  <c r="BFJ3" i="1"/>
  <c r="BFJ5" i="1"/>
  <c r="BFJ6" i="1"/>
  <c r="BFJ4" i="1"/>
  <c r="BFD7" i="1"/>
  <c r="BFD2" i="1"/>
  <c r="BFD3" i="1"/>
  <c r="BFD5" i="1"/>
  <c r="BFD6" i="1"/>
  <c r="BFD4" i="1"/>
  <c r="BEX7" i="1"/>
  <c r="BEX2" i="1"/>
  <c r="BEX3" i="1"/>
  <c r="BEX5" i="1"/>
  <c r="BEX6" i="1"/>
  <c r="BEX4" i="1"/>
  <c r="BER7" i="1"/>
  <c r="BER2" i="1"/>
  <c r="BER3" i="1"/>
  <c r="BER5" i="1"/>
  <c r="BER6" i="1"/>
  <c r="BER4" i="1"/>
  <c r="BEL7" i="1"/>
  <c r="BEL2" i="1"/>
  <c r="BEL3" i="1"/>
  <c r="BEL5" i="1"/>
  <c r="BEL6" i="1"/>
  <c r="BEL4" i="1"/>
  <c r="BEG7" i="1"/>
  <c r="BEG2" i="1"/>
  <c r="BEG8" i="1"/>
  <c r="BEG3" i="1"/>
  <c r="BEG5" i="1"/>
  <c r="BEG6" i="1"/>
  <c r="BEG4" i="1"/>
  <c r="BEA7" i="1"/>
  <c r="BEA2" i="1"/>
  <c r="BEA3" i="1"/>
  <c r="BEA5" i="1"/>
  <c r="BEA6" i="1"/>
  <c r="BEA4" i="1"/>
  <c r="BDU7" i="1"/>
  <c r="BDU2" i="1"/>
  <c r="BDU3" i="1"/>
  <c r="BDU5" i="1"/>
  <c r="BDU6" i="1"/>
  <c r="BDU4" i="1"/>
  <c r="BDO7" i="1"/>
  <c r="BDO2" i="1"/>
  <c r="BDO3" i="1"/>
  <c r="BDO5" i="1"/>
  <c r="BDO6" i="1"/>
  <c r="BDO4" i="1"/>
  <c r="BDI7" i="1"/>
  <c r="BDI2" i="1"/>
  <c r="BDI3" i="1"/>
  <c r="BDI5" i="1"/>
  <c r="BDI6" i="1"/>
  <c r="BDI4" i="1"/>
  <c r="BDD7" i="1"/>
  <c r="BDD2" i="1"/>
  <c r="BDD3" i="1"/>
  <c r="BDD5" i="1"/>
  <c r="BDD6" i="1"/>
  <c r="BDD4" i="1"/>
  <c r="BCX7" i="1"/>
  <c r="BCX2" i="1"/>
  <c r="BCX3" i="1"/>
  <c r="BCX5" i="1"/>
  <c r="BCX6" i="1"/>
  <c r="BCX4" i="1"/>
  <c r="BCS7" i="1"/>
  <c r="BCS2" i="1"/>
  <c r="BCS3" i="1"/>
  <c r="BCS5" i="1"/>
  <c r="BCS6" i="1"/>
  <c r="BCS4" i="1"/>
  <c r="BCM7" i="1"/>
  <c r="BCM2" i="1"/>
  <c r="BCM3" i="1"/>
  <c r="BCM5" i="1"/>
  <c r="BCM6" i="1"/>
  <c r="BCM4" i="1"/>
  <c r="BCI7" i="1"/>
  <c r="BCI2" i="1"/>
  <c r="BCI8" i="1"/>
  <c r="BCI3" i="1"/>
  <c r="BCI9" i="1"/>
  <c r="BCI5" i="1"/>
  <c r="BCI6" i="1"/>
  <c r="BCI4" i="1"/>
  <c r="BCD7" i="1"/>
  <c r="BCD2" i="1"/>
  <c r="BCD8" i="1"/>
  <c r="BCD3" i="1"/>
  <c r="BCD5" i="1"/>
  <c r="BCD6" i="1"/>
  <c r="BCD4" i="1"/>
  <c r="BBX7" i="1"/>
  <c r="BBX2" i="1"/>
  <c r="BBX3" i="1"/>
  <c r="BBX5" i="1"/>
  <c r="BBX6" i="1"/>
  <c r="BBX4" i="1"/>
  <c r="BBR7" i="1"/>
  <c r="BBR2" i="1"/>
  <c r="BBR3" i="1"/>
  <c r="BBR5" i="1"/>
  <c r="BBR6" i="1"/>
  <c r="BBR4" i="1"/>
  <c r="BBL7" i="1"/>
  <c r="BBL2" i="1"/>
  <c r="BBL3" i="1"/>
  <c r="BBL5" i="1"/>
  <c r="BBL6" i="1"/>
  <c r="BBL4" i="1"/>
  <c r="BBF7" i="1"/>
  <c r="BBF2" i="1"/>
  <c r="BBF3" i="1"/>
  <c r="BBF5" i="1"/>
  <c r="BBF6" i="1"/>
  <c r="BBF4" i="1"/>
  <c r="BAZ7" i="1"/>
  <c r="BAZ2" i="1"/>
  <c r="BAZ3" i="1"/>
  <c r="BAZ5" i="1"/>
  <c r="BAZ6" i="1"/>
  <c r="BAZ4" i="1"/>
  <c r="BAT7" i="1"/>
  <c r="BAT2" i="1"/>
  <c r="BAT3" i="1"/>
  <c r="BAT5" i="1"/>
  <c r="BAT6" i="1"/>
  <c r="BAT4" i="1"/>
  <c r="BAN7" i="1"/>
  <c r="BAN2" i="1"/>
  <c r="BAN3" i="1"/>
  <c r="BAN5" i="1"/>
  <c r="BAN6" i="1"/>
  <c r="BAN4" i="1"/>
  <c r="BAH7" i="1"/>
  <c r="BAH2" i="1"/>
  <c r="BAH3" i="1"/>
  <c r="BAH5" i="1"/>
  <c r="BAH6" i="1"/>
  <c r="BAH4" i="1"/>
  <c r="BAB7" i="1"/>
  <c r="BAB2" i="1"/>
  <c r="BAB3" i="1"/>
  <c r="BAB5" i="1"/>
  <c r="BAB6" i="1"/>
  <c r="BAB4" i="1"/>
  <c r="AZV7" i="1"/>
  <c r="AZV2" i="1"/>
  <c r="AZV3" i="1"/>
  <c r="AZV5" i="1"/>
  <c r="AZV6" i="1"/>
  <c r="AZV4" i="1"/>
  <c r="AZP7" i="1"/>
  <c r="AZP2" i="1"/>
  <c r="AZP3" i="1"/>
  <c r="AZP5" i="1"/>
  <c r="AZP6" i="1"/>
  <c r="AZP4" i="1"/>
  <c r="AZJ7" i="1"/>
  <c r="AZJ2" i="1"/>
  <c r="AZJ3" i="1"/>
  <c r="AZJ5" i="1"/>
  <c r="AZJ6" i="1"/>
  <c r="AZJ4" i="1"/>
  <c r="AZD7" i="1"/>
  <c r="AZD2" i="1"/>
  <c r="AZD3" i="1"/>
  <c r="AZD5" i="1"/>
  <c r="AZD6" i="1"/>
  <c r="AZD4" i="1"/>
  <c r="AXA4" i="1"/>
  <c r="AXA5" i="1"/>
  <c r="AXA6" i="1"/>
  <c r="AXA2" i="1"/>
  <c r="AXA3" i="1"/>
  <c r="AXA7" i="1"/>
  <c r="AVN5" i="1"/>
  <c r="AVN6" i="1"/>
  <c r="AVN2" i="1"/>
  <c r="AVN3" i="1"/>
  <c r="AVN4" i="1"/>
  <c r="AVN7" i="1"/>
  <c r="ARZ5" i="1"/>
  <c r="ARZ6" i="1"/>
  <c r="ARZ2" i="1"/>
  <c r="ARZ3" i="1"/>
  <c r="ARZ4" i="1"/>
  <c r="ARZ7" i="1"/>
  <c r="AYY2" i="1"/>
  <c r="AYY3" i="1"/>
  <c r="AYY7" i="1"/>
  <c r="AYY6" i="1"/>
  <c r="AYY4" i="1"/>
  <c r="AYY5" i="1"/>
  <c r="AYU2" i="1"/>
  <c r="AYU3" i="1"/>
  <c r="AYU6" i="1"/>
  <c r="AYU7" i="1"/>
  <c r="AYU4" i="1"/>
  <c r="AYU5" i="1"/>
  <c r="AYO2" i="1"/>
  <c r="AYO3" i="1"/>
  <c r="AYO4" i="1"/>
  <c r="AYO6" i="1"/>
  <c r="AYO7" i="1"/>
  <c r="AYO5" i="1"/>
  <c r="AYI2" i="1"/>
  <c r="AYI3" i="1"/>
  <c r="AYI4" i="1"/>
  <c r="AYI6" i="1"/>
  <c r="AYI7" i="1"/>
  <c r="AYI5" i="1"/>
  <c r="AYE2" i="1"/>
  <c r="AYE3" i="1"/>
  <c r="AYE4" i="1"/>
  <c r="AYE6" i="1"/>
  <c r="AYE7" i="1"/>
  <c r="AYE5" i="1"/>
  <c r="AXY2" i="1"/>
  <c r="AXY3" i="1"/>
  <c r="AXY4" i="1"/>
  <c r="AXY6" i="1"/>
  <c r="AXY7" i="1"/>
  <c r="AXY5" i="1"/>
  <c r="AXT2" i="1"/>
  <c r="AXT8" i="1"/>
  <c r="AXT3" i="1"/>
  <c r="AXT4" i="1"/>
  <c r="AXT6" i="1"/>
  <c r="AXT7" i="1"/>
  <c r="AXT5" i="1"/>
  <c r="AXO2" i="1"/>
  <c r="AXO3" i="1"/>
  <c r="AXO4" i="1"/>
  <c r="AXO6" i="1"/>
  <c r="AXO7" i="1"/>
  <c r="AXO5" i="1"/>
  <c r="AXI2" i="1"/>
  <c r="AXI3" i="1"/>
  <c r="AXI4" i="1"/>
  <c r="AXI6" i="1"/>
  <c r="AXI7" i="1"/>
  <c r="AXI5" i="1"/>
  <c r="AXC2" i="1"/>
  <c r="AXC3" i="1"/>
  <c r="AXC4" i="1"/>
  <c r="AXC6" i="1"/>
  <c r="AXC7" i="1"/>
  <c r="AXC5" i="1"/>
  <c r="AWW2" i="1"/>
  <c r="AWW3" i="1"/>
  <c r="AWW4" i="1"/>
  <c r="AWW6" i="1"/>
  <c r="AWW7" i="1"/>
  <c r="AWW5" i="1"/>
  <c r="AWQ2" i="1"/>
  <c r="AWQ3" i="1"/>
  <c r="AWQ4" i="1"/>
  <c r="AWQ6" i="1"/>
  <c r="AWQ7" i="1"/>
  <c r="AWQ5" i="1"/>
  <c r="AWJ2" i="1"/>
  <c r="AWJ5" i="1"/>
  <c r="AWJ3" i="1"/>
  <c r="AWJ4" i="1"/>
  <c r="AWJ6" i="1"/>
  <c r="AWJ7" i="1"/>
  <c r="AWC2" i="1"/>
  <c r="AWC3" i="1"/>
  <c r="AWC6" i="1"/>
  <c r="AWC4" i="1"/>
  <c r="AWC5" i="1"/>
  <c r="AVV2" i="1"/>
  <c r="AVV3" i="1"/>
  <c r="AVV6" i="1"/>
  <c r="AVV4" i="1"/>
  <c r="AVV5" i="1"/>
  <c r="AVB5" i="1"/>
  <c r="AVB6" i="1"/>
  <c r="AVB2" i="1"/>
  <c r="AVB3" i="1"/>
  <c r="AVB4" i="1"/>
  <c r="AVB7" i="1"/>
  <c r="AUW5" i="1"/>
  <c r="AUW6" i="1"/>
  <c r="AUW2" i="1"/>
  <c r="AUW3" i="1"/>
  <c r="AUW4" i="1"/>
  <c r="AUW7" i="1"/>
  <c r="ATZ5" i="1"/>
  <c r="ATZ6" i="1"/>
  <c r="ATZ2" i="1"/>
  <c r="ATZ3" i="1"/>
  <c r="ATZ4" i="1"/>
  <c r="ATZ7" i="1"/>
  <c r="ATP5" i="1"/>
  <c r="ATP6" i="1"/>
  <c r="ATP2" i="1"/>
  <c r="ATP3" i="1"/>
  <c r="ATP4" i="1"/>
  <c r="ATP7" i="1"/>
  <c r="ASX5" i="1"/>
  <c r="ASX6" i="1"/>
  <c r="ASX2" i="1"/>
  <c r="ASX3" i="1"/>
  <c r="ASX4" i="1"/>
  <c r="ASX7" i="1"/>
  <c r="ASF5" i="1"/>
  <c r="ASF6" i="1"/>
  <c r="ASF2" i="1"/>
  <c r="ASF3" i="1"/>
  <c r="ASF4" i="1"/>
  <c r="ASF7" i="1"/>
  <c r="ARN5" i="1"/>
  <c r="ARN6" i="1"/>
  <c r="ARN2" i="1"/>
  <c r="ARN3" i="1"/>
  <c r="ARN4" i="1"/>
  <c r="ARN7" i="1"/>
  <c r="AQV5" i="1"/>
  <c r="AQV6" i="1"/>
  <c r="AQV2" i="1"/>
  <c r="AQV3" i="1"/>
  <c r="AQV4" i="1"/>
  <c r="AQV7" i="1"/>
  <c r="AQD5" i="1"/>
  <c r="AQD6" i="1"/>
  <c r="AQD2" i="1"/>
  <c r="AQD3" i="1"/>
  <c r="AQD4" i="1"/>
  <c r="AQD7" i="1"/>
  <c r="AON4" i="1"/>
  <c r="AON5" i="1"/>
  <c r="AON6" i="1"/>
  <c r="AON2" i="1"/>
  <c r="AON3" i="1"/>
  <c r="AON7" i="1"/>
  <c r="AMG2" i="1"/>
  <c r="AMG3" i="1"/>
  <c r="AMG5" i="1"/>
  <c r="AMG6" i="1"/>
  <c r="AMG4" i="1"/>
  <c r="AMG7" i="1"/>
  <c r="ALB2" i="1"/>
  <c r="ALB3" i="1"/>
  <c r="ALB5" i="1"/>
  <c r="ALB6" i="1"/>
  <c r="ALB4" i="1"/>
  <c r="ALB7" i="1"/>
  <c r="AYX3" i="1"/>
  <c r="AYX4" i="1"/>
  <c r="AYX7" i="1"/>
  <c r="AYX2" i="1"/>
  <c r="AYX5" i="1"/>
  <c r="AYX6" i="1"/>
  <c r="AYT3" i="1"/>
  <c r="AYT4" i="1"/>
  <c r="AYT7" i="1"/>
  <c r="AYT2" i="1"/>
  <c r="AYT5" i="1"/>
  <c r="AYT6" i="1"/>
  <c r="AYN3" i="1"/>
  <c r="AYN4" i="1"/>
  <c r="AYN5" i="1"/>
  <c r="AYN7" i="1"/>
  <c r="AYN2" i="1"/>
  <c r="AYN6" i="1"/>
  <c r="AYH3" i="1"/>
  <c r="AYH4" i="1"/>
  <c r="AYH5" i="1"/>
  <c r="AYH7" i="1"/>
  <c r="AYH2" i="1"/>
  <c r="AYH6" i="1"/>
  <c r="AYD3" i="1"/>
  <c r="AYD4" i="1"/>
  <c r="AYD5" i="1"/>
  <c r="AYD7" i="1"/>
  <c r="AYD2" i="1"/>
  <c r="AYD6" i="1"/>
  <c r="AXX3" i="1"/>
  <c r="AXX4" i="1"/>
  <c r="AXX5" i="1"/>
  <c r="AXX7" i="1"/>
  <c r="AXX2" i="1"/>
  <c r="AXX6" i="1"/>
  <c r="AXN3" i="1"/>
  <c r="AXN4" i="1"/>
  <c r="AXN5" i="1"/>
  <c r="AXN7" i="1"/>
  <c r="AXN2" i="1"/>
  <c r="AXN6" i="1"/>
  <c r="AXH3" i="1"/>
  <c r="AXH4" i="1"/>
  <c r="AXH5" i="1"/>
  <c r="AXH7" i="1"/>
  <c r="AXH2" i="1"/>
  <c r="AXH6" i="1"/>
  <c r="AXB3" i="1"/>
  <c r="AXB4" i="1"/>
  <c r="AXB5" i="1"/>
  <c r="AXB7" i="1"/>
  <c r="AXB2" i="1"/>
  <c r="AXB6" i="1"/>
  <c r="AWV3" i="1"/>
  <c r="AWV4" i="1"/>
  <c r="AWV5" i="1"/>
  <c r="AWV7" i="1"/>
  <c r="AWV2" i="1"/>
  <c r="AWV6" i="1"/>
  <c r="AWP3" i="1"/>
  <c r="AWP4" i="1"/>
  <c r="AWP5" i="1"/>
  <c r="AWP7" i="1"/>
  <c r="AWP2" i="1"/>
  <c r="AWP6" i="1"/>
  <c r="AWO6" i="1"/>
  <c r="AWO3" i="1"/>
  <c r="AWO4" i="1"/>
  <c r="AWO5" i="1"/>
  <c r="AWO2" i="1"/>
  <c r="AWO7" i="1"/>
  <c r="AWA4" i="1"/>
  <c r="AWA5" i="1"/>
  <c r="AWA2" i="1"/>
  <c r="AWA6" i="1"/>
  <c r="AWA7" i="1"/>
  <c r="AWA3" i="1"/>
  <c r="AUT2" i="1"/>
  <c r="AUT3" i="1"/>
  <c r="AUT5" i="1"/>
  <c r="AUT6" i="1"/>
  <c r="AUT7" i="1"/>
  <c r="AUT4" i="1"/>
  <c r="AUO2" i="1"/>
  <c r="AUO3" i="1"/>
  <c r="AUO5" i="1"/>
  <c r="AUO6" i="1"/>
  <c r="AUO7" i="1"/>
  <c r="AUO4" i="1"/>
  <c r="ATM2" i="1"/>
  <c r="ATM3" i="1"/>
  <c r="ATM5" i="1"/>
  <c r="ATM6" i="1"/>
  <c r="ATM7" i="1"/>
  <c r="ATM4" i="1"/>
  <c r="ASU2" i="1"/>
  <c r="ASU3" i="1"/>
  <c r="ASU5" i="1"/>
  <c r="ASU6" i="1"/>
  <c r="ASU7" i="1"/>
  <c r="ASU4" i="1"/>
  <c r="ASC2" i="1"/>
  <c r="ASC3" i="1"/>
  <c r="ASC5" i="1"/>
  <c r="ASC6" i="1"/>
  <c r="ASC7" i="1"/>
  <c r="ASC4" i="1"/>
  <c r="ARK2" i="1"/>
  <c r="ARK3" i="1"/>
  <c r="ARK5" i="1"/>
  <c r="ARK6" i="1"/>
  <c r="ARK7" i="1"/>
  <c r="ARK4" i="1"/>
  <c r="AQS2" i="1"/>
  <c r="AQS3" i="1"/>
  <c r="AQS5" i="1"/>
  <c r="AQS6" i="1"/>
  <c r="AQS7" i="1"/>
  <c r="AQS4" i="1"/>
  <c r="AQA2" i="1"/>
  <c r="AQA3" i="1"/>
  <c r="AQA5" i="1"/>
  <c r="AQA6" i="1"/>
  <c r="AQA7" i="1"/>
  <c r="AQA4" i="1"/>
  <c r="AOH4" i="1"/>
  <c r="AOH5" i="1"/>
  <c r="AOH6" i="1"/>
  <c r="AOH2" i="1"/>
  <c r="AOH3" i="1"/>
  <c r="AOH7" i="1"/>
  <c r="ANI2" i="1"/>
  <c r="ANI3" i="1"/>
  <c r="ANI5" i="1"/>
  <c r="ANI6" i="1"/>
  <c r="ANI4" i="1"/>
  <c r="ANI7" i="1"/>
  <c r="AKJ2" i="1"/>
  <c r="AKJ3" i="1"/>
  <c r="AKJ5" i="1"/>
  <c r="AKJ6" i="1"/>
  <c r="AKJ4" i="1"/>
  <c r="AKJ7" i="1"/>
  <c r="AIA2" i="1"/>
  <c r="AIA3" i="1"/>
  <c r="AIA5" i="1"/>
  <c r="AIA6" i="1"/>
  <c r="AIA4" i="1"/>
  <c r="AIA7" i="1"/>
  <c r="AGG2" i="1"/>
  <c r="AGG3" i="1"/>
  <c r="AGG5" i="1"/>
  <c r="AGG6" i="1"/>
  <c r="AGG4" i="1"/>
  <c r="AGG7" i="1"/>
  <c r="AEP5" i="1"/>
  <c r="AEP6" i="1"/>
  <c r="AEP2" i="1"/>
  <c r="AEP3" i="1"/>
  <c r="AEP4" i="1"/>
  <c r="AEP7" i="1"/>
  <c r="AYL5" i="1"/>
  <c r="AYL6" i="1"/>
  <c r="AYL7" i="1"/>
  <c r="AYL3" i="1"/>
  <c r="AYL4" i="1"/>
  <c r="AYL2" i="1"/>
  <c r="AYB5" i="1"/>
  <c r="AYB6" i="1"/>
  <c r="AYB7" i="1"/>
  <c r="AYB3" i="1"/>
  <c r="AYB4" i="1"/>
  <c r="AYB2" i="1"/>
  <c r="AXV5" i="1"/>
  <c r="AXV6" i="1"/>
  <c r="AXV7" i="1"/>
  <c r="AXV3" i="1"/>
  <c r="AXV4" i="1"/>
  <c r="AXV2" i="1"/>
  <c r="AXR5" i="1"/>
  <c r="AXR6" i="1"/>
  <c r="AXR7" i="1"/>
  <c r="AXR3" i="1"/>
  <c r="AXR4" i="1"/>
  <c r="AXR2" i="1"/>
  <c r="AXL5" i="1"/>
  <c r="AXL6" i="1"/>
  <c r="AXL7" i="1"/>
  <c r="AXL3" i="1"/>
  <c r="AXL4" i="1"/>
  <c r="AXL2" i="1"/>
  <c r="AXF5" i="1"/>
  <c r="AXF6" i="1"/>
  <c r="AXF7" i="1"/>
  <c r="AXF3" i="1"/>
  <c r="AXF4" i="1"/>
  <c r="AXF2" i="1"/>
  <c r="AWZ5" i="1"/>
  <c r="AWZ6" i="1"/>
  <c r="AWZ7" i="1"/>
  <c r="AWZ3" i="1"/>
  <c r="AWZ4" i="1"/>
  <c r="AWZ2" i="1"/>
  <c r="AWT5" i="1"/>
  <c r="AWT6" i="1"/>
  <c r="AWT7" i="1"/>
  <c r="AWT3" i="1"/>
  <c r="AWT4" i="1"/>
  <c r="AWT2" i="1"/>
  <c r="AWL6" i="1"/>
  <c r="AWL3" i="1"/>
  <c r="AWL7" i="1"/>
  <c r="AWL4" i="1"/>
  <c r="AWL5" i="1"/>
  <c r="AWL2" i="1"/>
  <c r="AWG6" i="1"/>
  <c r="AWG3" i="1"/>
  <c r="AWG7" i="1"/>
  <c r="AWG4" i="1"/>
  <c r="AWG5" i="1"/>
  <c r="AWG2" i="1"/>
  <c r="AWD2" i="1"/>
  <c r="AWD3" i="1"/>
  <c r="AWD6" i="1"/>
  <c r="AWD5" i="1"/>
  <c r="AWD7" i="1"/>
  <c r="AWD4" i="1"/>
  <c r="AVW2" i="1"/>
  <c r="AVW3" i="1"/>
  <c r="AVW6" i="1"/>
  <c r="AVW5" i="1"/>
  <c r="AVW7" i="1"/>
  <c r="AVW4" i="1"/>
  <c r="AVP2" i="1"/>
  <c r="AVP3" i="1"/>
  <c r="AVP5" i="1"/>
  <c r="AVP6" i="1"/>
  <c r="AVP7" i="1"/>
  <c r="AVP4" i="1"/>
  <c r="AVK2" i="1"/>
  <c r="AVK3" i="1"/>
  <c r="AVK5" i="1"/>
  <c r="AVK6" i="1"/>
  <c r="AVK7" i="1"/>
  <c r="AVK4" i="1"/>
  <c r="AUI2" i="1"/>
  <c r="AUI3" i="1"/>
  <c r="AUI5" i="1"/>
  <c r="AUI6" i="1"/>
  <c r="AUI7" i="1"/>
  <c r="AUI4" i="1"/>
  <c r="ATG2" i="1"/>
  <c r="ATG3" i="1"/>
  <c r="ATG5" i="1"/>
  <c r="ATG6" i="1"/>
  <c r="ATG7" i="1"/>
  <c r="ATG4" i="1"/>
  <c r="ASO2" i="1"/>
  <c r="ASO3" i="1"/>
  <c r="ASO5" i="1"/>
  <c r="ASO6" i="1"/>
  <c r="ASO7" i="1"/>
  <c r="ASO4" i="1"/>
  <c r="ARW2" i="1"/>
  <c r="ARW3" i="1"/>
  <c r="ARW5" i="1"/>
  <c r="ARW6" i="1"/>
  <c r="ARW7" i="1"/>
  <c r="ARW4" i="1"/>
  <c r="ARE2" i="1"/>
  <c r="ARE3" i="1"/>
  <c r="ARE5" i="1"/>
  <c r="ARE6" i="1"/>
  <c r="ARE7" i="1"/>
  <c r="ARE4" i="1"/>
  <c r="AQM2" i="1"/>
  <c r="AQM3" i="1"/>
  <c r="AQM5" i="1"/>
  <c r="AQM6" i="1"/>
  <c r="AQM7" i="1"/>
  <c r="AQM4" i="1"/>
  <c r="APU2" i="1"/>
  <c r="APU3" i="1"/>
  <c r="APU5" i="1"/>
  <c r="APU6" i="1"/>
  <c r="APU7" i="1"/>
  <c r="APU4" i="1"/>
  <c r="APF4" i="1"/>
  <c r="APF5" i="1"/>
  <c r="APF6" i="1"/>
  <c r="APF2" i="1"/>
  <c r="APF3" i="1"/>
  <c r="APF7" i="1"/>
  <c r="AOF6" i="1"/>
  <c r="AOF2" i="1"/>
  <c r="AOF5" i="1"/>
  <c r="AOF7" i="1"/>
  <c r="AOF3" i="1"/>
  <c r="AOF4" i="1"/>
  <c r="ANS2" i="1"/>
  <c r="ANS3" i="1"/>
  <c r="ANS5" i="1"/>
  <c r="ANS6" i="1"/>
  <c r="ANS4" i="1"/>
  <c r="ANS7" i="1"/>
  <c r="AIZ2" i="1"/>
  <c r="AIZ3" i="1"/>
  <c r="AIZ5" i="1"/>
  <c r="AIZ6" i="1"/>
  <c r="AIZ4" i="1"/>
  <c r="AIZ7" i="1"/>
  <c r="AIK2" i="1"/>
  <c r="AIK3" i="1"/>
  <c r="AIK5" i="1"/>
  <c r="AIK6" i="1"/>
  <c r="AIK4" i="1"/>
  <c r="AIK7" i="1"/>
  <c r="AGQ2" i="1"/>
  <c r="AGQ3" i="1"/>
  <c r="AGQ5" i="1"/>
  <c r="AGQ6" i="1"/>
  <c r="AGQ4" i="1"/>
  <c r="AGQ7" i="1"/>
  <c r="AFU5" i="1"/>
  <c r="AFU6" i="1"/>
  <c r="AFU2" i="1"/>
  <c r="AFU3" i="1"/>
  <c r="AFU4" i="1"/>
  <c r="AZA6" i="1"/>
  <c r="AZA7" i="1"/>
  <c r="AZA5" i="1"/>
  <c r="AZA4" i="1"/>
  <c r="AZA2" i="1"/>
  <c r="AZA3" i="1"/>
  <c r="AYQ6" i="1"/>
  <c r="AYQ7" i="1"/>
  <c r="AYQ4" i="1"/>
  <c r="AYQ5" i="1"/>
  <c r="AYQ2" i="1"/>
  <c r="AYQ3" i="1"/>
  <c r="AYK6" i="1"/>
  <c r="AYK7" i="1"/>
  <c r="AYK2" i="1"/>
  <c r="AYK4" i="1"/>
  <c r="AYK5" i="1"/>
  <c r="AYK3" i="1"/>
  <c r="AYG6" i="1"/>
  <c r="AYG7" i="1"/>
  <c r="AYG2" i="1"/>
  <c r="AYG8" i="1"/>
  <c r="AYG4" i="1"/>
  <c r="AYG5" i="1"/>
  <c r="AYG3" i="1"/>
  <c r="AYG9" i="1"/>
  <c r="AYA6" i="1"/>
  <c r="AYA7" i="1"/>
  <c r="AYA2" i="1"/>
  <c r="AYA4" i="1"/>
  <c r="AYA5" i="1"/>
  <c r="AYA3" i="1"/>
  <c r="AXU6" i="1"/>
  <c r="AXU7" i="1"/>
  <c r="AXU2" i="1"/>
  <c r="AXU4" i="1"/>
  <c r="AXU5" i="1"/>
  <c r="AXU3" i="1"/>
  <c r="AXQ6" i="1"/>
  <c r="AXQ7" i="1"/>
  <c r="AXQ2" i="1"/>
  <c r="AXQ4" i="1"/>
  <c r="AXQ5" i="1"/>
  <c r="AXQ3" i="1"/>
  <c r="AXK6" i="1"/>
  <c r="AXK7" i="1"/>
  <c r="AXK2" i="1"/>
  <c r="AXK4" i="1"/>
  <c r="AXK5" i="1"/>
  <c r="AXK3" i="1"/>
  <c r="AXE6" i="1"/>
  <c r="AXE7" i="1"/>
  <c r="AXE2" i="1"/>
  <c r="AXE4" i="1"/>
  <c r="AXE5" i="1"/>
  <c r="AXE3" i="1"/>
  <c r="AWY6" i="1"/>
  <c r="AWY7" i="1"/>
  <c r="AWY2" i="1"/>
  <c r="AWY4" i="1"/>
  <c r="AWY5" i="1"/>
  <c r="AWY3" i="1"/>
  <c r="AWS6" i="1"/>
  <c r="AWS7" i="1"/>
  <c r="AWS2" i="1"/>
  <c r="AWS4" i="1"/>
  <c r="AWS5" i="1"/>
  <c r="AWS3" i="1"/>
  <c r="AWM5" i="1"/>
  <c r="AWM2" i="1"/>
  <c r="AWM3" i="1"/>
  <c r="AWM6" i="1"/>
  <c r="AWM7" i="1"/>
  <c r="AWM4" i="1"/>
  <c r="AWH5" i="1"/>
  <c r="AWH2" i="1"/>
  <c r="AWH8" i="1"/>
  <c r="AWH3" i="1"/>
  <c r="AWH6" i="1"/>
  <c r="AWH7" i="1"/>
  <c r="AWH4" i="1"/>
  <c r="AVH5" i="1"/>
  <c r="AVH6" i="1"/>
  <c r="AVH2" i="1"/>
  <c r="AVH3" i="1"/>
  <c r="AVH4" i="1"/>
  <c r="AVH7" i="1"/>
  <c r="AUF5" i="1"/>
  <c r="AUF6" i="1"/>
  <c r="AUF2" i="1"/>
  <c r="AUF3" i="1"/>
  <c r="AUF4" i="1"/>
  <c r="AUF7" i="1"/>
  <c r="ATD5" i="1"/>
  <c r="ATD6" i="1"/>
  <c r="ATD2" i="1"/>
  <c r="ATD3" i="1"/>
  <c r="ATD4" i="1"/>
  <c r="ATD7" i="1"/>
  <c r="ASL5" i="1"/>
  <c r="ASL6" i="1"/>
  <c r="ASL2" i="1"/>
  <c r="ASL3" i="1"/>
  <c r="ASL4" i="1"/>
  <c r="ASL7" i="1"/>
  <c r="ART5" i="1"/>
  <c r="ART6" i="1"/>
  <c r="ART2" i="1"/>
  <c r="ART3" i="1"/>
  <c r="ART4" i="1"/>
  <c r="ART7" i="1"/>
  <c r="ARB5" i="1"/>
  <c r="ARB6" i="1"/>
  <c r="ARB2" i="1"/>
  <c r="ARB3" i="1"/>
  <c r="ARB4" i="1"/>
  <c r="ARB7" i="1"/>
  <c r="AQJ5" i="1"/>
  <c r="AQJ6" i="1"/>
  <c r="AQJ2" i="1"/>
  <c r="AQJ3" i="1"/>
  <c r="AQJ4" i="1"/>
  <c r="AQJ7" i="1"/>
  <c r="APR5" i="1"/>
  <c r="APR6" i="1"/>
  <c r="APR2" i="1"/>
  <c r="APR3" i="1"/>
  <c r="APR4" i="1"/>
  <c r="APR7" i="1"/>
  <c r="AOZ4" i="1"/>
  <c r="AOZ5" i="1"/>
  <c r="AOZ6" i="1"/>
  <c r="AOZ2" i="1"/>
  <c r="AOZ3" i="1"/>
  <c r="AOZ7" i="1"/>
  <c r="AML2" i="1"/>
  <c r="AML3" i="1"/>
  <c r="AML5" i="1"/>
  <c r="AML6" i="1"/>
  <c r="AML4" i="1"/>
  <c r="AML7" i="1"/>
  <c r="ZS2" i="1"/>
  <c r="ZS3" i="1"/>
  <c r="ZS5" i="1"/>
  <c r="ZS6" i="1"/>
  <c r="ZS4" i="1"/>
  <c r="ZS7" i="1"/>
  <c r="AYZ7" i="1"/>
  <c r="AYZ2" i="1"/>
  <c r="AYZ6" i="1"/>
  <c r="AYZ3" i="1"/>
  <c r="AYZ4" i="1"/>
  <c r="AYZ5" i="1"/>
  <c r="AYV7" i="1"/>
  <c r="AYV2" i="1"/>
  <c r="AYV8" i="1"/>
  <c r="AYV5" i="1"/>
  <c r="AYV6" i="1"/>
  <c r="AYV3" i="1"/>
  <c r="AYV4" i="1"/>
  <c r="AYP7" i="1"/>
  <c r="AYP2" i="1"/>
  <c r="AYP3" i="1"/>
  <c r="AYP5" i="1"/>
  <c r="AYP6" i="1"/>
  <c r="AYP4" i="1"/>
  <c r="AYJ7" i="1"/>
  <c r="AYJ2" i="1"/>
  <c r="AYJ3" i="1"/>
  <c r="AYJ5" i="1"/>
  <c r="AYJ6" i="1"/>
  <c r="AYJ4" i="1"/>
  <c r="AYF7" i="1"/>
  <c r="AYF2" i="1"/>
  <c r="AYF3" i="1"/>
  <c r="AYF5" i="1"/>
  <c r="AYF6" i="1"/>
  <c r="AYF4" i="1"/>
  <c r="AXZ7" i="1"/>
  <c r="AXZ2" i="1"/>
  <c r="AXZ3" i="1"/>
  <c r="AXZ5" i="1"/>
  <c r="AXZ6" i="1"/>
  <c r="AXZ4" i="1"/>
  <c r="AXP7" i="1"/>
  <c r="AXP2" i="1"/>
  <c r="AXP3" i="1"/>
  <c r="AXP5" i="1"/>
  <c r="AXP6" i="1"/>
  <c r="AXP4" i="1"/>
  <c r="AXJ7" i="1"/>
  <c r="AXJ2" i="1"/>
  <c r="AXJ3" i="1"/>
  <c r="AXJ5" i="1"/>
  <c r="AXJ6" i="1"/>
  <c r="AXJ4" i="1"/>
  <c r="AXD7" i="1"/>
  <c r="AXD2" i="1"/>
  <c r="AXD3" i="1"/>
  <c r="AXD5" i="1"/>
  <c r="AXD6" i="1"/>
  <c r="AXD4" i="1"/>
  <c r="AWX7" i="1"/>
  <c r="AWX2" i="1"/>
  <c r="AWX3" i="1"/>
  <c r="AWX5" i="1"/>
  <c r="AWX6" i="1"/>
  <c r="AWX4" i="1"/>
  <c r="AWR7" i="1"/>
  <c r="AWR2" i="1"/>
  <c r="AWR3" i="1"/>
  <c r="AWR5" i="1"/>
  <c r="AWR6" i="1"/>
  <c r="AWR4" i="1"/>
  <c r="AWI3" i="1"/>
  <c r="AWI6" i="1"/>
  <c r="AWI2" i="1"/>
  <c r="AWI4" i="1"/>
  <c r="AWI7" i="1"/>
  <c r="AWI5" i="1"/>
  <c r="AVZ5" i="1"/>
  <c r="AVZ6" i="1"/>
  <c r="AVZ3" i="1"/>
  <c r="AVZ2" i="1"/>
  <c r="AVZ4" i="1"/>
  <c r="AVZ7" i="1"/>
  <c r="AVE2" i="1"/>
  <c r="AVE3" i="1"/>
  <c r="AVE5" i="1"/>
  <c r="AVE6" i="1"/>
  <c r="AVE4" i="1"/>
  <c r="AVE7" i="1"/>
  <c r="AUZ2" i="1"/>
  <c r="AUZ8" i="1"/>
  <c r="AUZ3" i="1"/>
  <c r="AUZ5" i="1"/>
  <c r="AUZ6" i="1"/>
  <c r="AUZ4" i="1"/>
  <c r="AUZ7" i="1"/>
  <c r="AUC2" i="1"/>
  <c r="AUC3" i="1"/>
  <c r="AUC5" i="1"/>
  <c r="AUC6" i="1"/>
  <c r="AUC4" i="1"/>
  <c r="AUC7" i="1"/>
  <c r="ATX2" i="1"/>
  <c r="ATX3" i="1"/>
  <c r="ATX5" i="1"/>
  <c r="ATX6" i="1"/>
  <c r="ATX4" i="1"/>
  <c r="ATX7" i="1"/>
  <c r="ATS2" i="1"/>
  <c r="ATS3" i="1"/>
  <c r="ATS5" i="1"/>
  <c r="ATS6" i="1"/>
  <c r="ATS4" i="1"/>
  <c r="ATS7" i="1"/>
  <c r="ATA2" i="1"/>
  <c r="ATA3" i="1"/>
  <c r="ATA5" i="1"/>
  <c r="ATA6" i="1"/>
  <c r="ATA4" i="1"/>
  <c r="ATA7" i="1"/>
  <c r="ASI2" i="1"/>
  <c r="ASI3" i="1"/>
  <c r="ASI5" i="1"/>
  <c r="ASI6" i="1"/>
  <c r="ASI4" i="1"/>
  <c r="ASI7" i="1"/>
  <c r="ARQ2" i="1"/>
  <c r="ARQ3" i="1"/>
  <c r="ARQ5" i="1"/>
  <c r="ARQ6" i="1"/>
  <c r="ARQ4" i="1"/>
  <c r="ARQ7" i="1"/>
  <c r="AQY2" i="1"/>
  <c r="AQY3" i="1"/>
  <c r="AQY5" i="1"/>
  <c r="AQY6" i="1"/>
  <c r="AQY4" i="1"/>
  <c r="AQY7" i="1"/>
  <c r="AQG2" i="1"/>
  <c r="AQG3" i="1"/>
  <c r="AQG5" i="1"/>
  <c r="AQG6" i="1"/>
  <c r="AQG4" i="1"/>
  <c r="AQG7" i="1"/>
  <c r="AOT4" i="1"/>
  <c r="AOT5" i="1"/>
  <c r="AOT6" i="1"/>
  <c r="AOT2" i="1"/>
  <c r="AOT3" i="1"/>
  <c r="AOT7" i="1"/>
  <c r="ALT2" i="1"/>
  <c r="ALT3" i="1"/>
  <c r="ALT5" i="1"/>
  <c r="ALT6" i="1"/>
  <c r="ALT4" i="1"/>
  <c r="ALT7" i="1"/>
  <c r="ACR2" i="1"/>
  <c r="ACR3" i="1"/>
  <c r="ACR5" i="1"/>
  <c r="ACR6" i="1"/>
  <c r="ACR4" i="1"/>
  <c r="ACR7" i="1"/>
  <c r="ST5" i="1"/>
  <c r="ST6" i="1"/>
  <c r="ST2" i="1"/>
  <c r="ST3" i="1"/>
  <c r="ST4" i="1"/>
  <c r="ST7" i="1"/>
  <c r="AWN4" i="1"/>
  <c r="AWN7" i="1"/>
  <c r="AWN2" i="1"/>
  <c r="AWN3" i="1"/>
  <c r="AWN5" i="1"/>
  <c r="AWN6" i="1"/>
  <c r="AWB3" i="1"/>
  <c r="AWB4" i="1"/>
  <c r="AWB7" i="1"/>
  <c r="AWB2" i="1"/>
  <c r="AWB6" i="1"/>
  <c r="AWB5" i="1"/>
  <c r="AVU3" i="1"/>
  <c r="AVU4" i="1"/>
  <c r="AVU7" i="1"/>
  <c r="AVU2" i="1"/>
  <c r="AVU6" i="1"/>
  <c r="AVU5" i="1"/>
  <c r="AVJ3" i="1"/>
  <c r="AVJ4" i="1"/>
  <c r="AVJ6" i="1"/>
  <c r="AVJ7" i="1"/>
  <c r="AVJ2" i="1"/>
  <c r="AVJ5" i="1"/>
  <c r="AVD3" i="1"/>
  <c r="AVD4" i="1"/>
  <c r="AVD6" i="1"/>
  <c r="AVD7" i="1"/>
  <c r="AVD2" i="1"/>
  <c r="AVD5" i="1"/>
  <c r="AUY3" i="1"/>
  <c r="AUY4" i="1"/>
  <c r="AUY6" i="1"/>
  <c r="AUY7" i="1"/>
  <c r="AUY2" i="1"/>
  <c r="AUY5" i="1"/>
  <c r="AUS3" i="1"/>
  <c r="AUS4" i="1"/>
  <c r="AUS6" i="1"/>
  <c r="AUS7" i="1"/>
  <c r="AUS2" i="1"/>
  <c r="AUS5" i="1"/>
  <c r="AUN3" i="1"/>
  <c r="AUN4" i="1"/>
  <c r="AUN6" i="1"/>
  <c r="AUN7" i="1"/>
  <c r="AUN2" i="1"/>
  <c r="AUN5" i="1"/>
  <c r="AUH3" i="1"/>
  <c r="AUH4" i="1"/>
  <c r="AUH6" i="1"/>
  <c r="AUH7" i="1"/>
  <c r="AUH2" i="1"/>
  <c r="AUH5" i="1"/>
  <c r="AUB3" i="1"/>
  <c r="AUB4" i="1"/>
  <c r="AUB6" i="1"/>
  <c r="AUB7" i="1"/>
  <c r="AUB2" i="1"/>
  <c r="AUB5" i="1"/>
  <c r="ATW3" i="1"/>
  <c r="ATW4" i="1"/>
  <c r="ATW6" i="1"/>
  <c r="ATW7" i="1"/>
  <c r="ATW2" i="1"/>
  <c r="ATW5" i="1"/>
  <c r="ATR3" i="1"/>
  <c r="ATR4" i="1"/>
  <c r="ATR6" i="1"/>
  <c r="ATR7" i="1"/>
  <c r="ATR2" i="1"/>
  <c r="ATR5" i="1"/>
  <c r="ATL3" i="1"/>
  <c r="ATL4" i="1"/>
  <c r="ATL6" i="1"/>
  <c r="ATL7" i="1"/>
  <c r="ATL2" i="1"/>
  <c r="ATL5" i="1"/>
  <c r="ATF3" i="1"/>
  <c r="ATF4" i="1"/>
  <c r="ATF6" i="1"/>
  <c r="ATF7" i="1"/>
  <c r="ATF2" i="1"/>
  <c r="ATF5" i="1"/>
  <c r="ASZ3" i="1"/>
  <c r="ASZ4" i="1"/>
  <c r="ASZ6" i="1"/>
  <c r="ASZ7" i="1"/>
  <c r="ASZ2" i="1"/>
  <c r="ASZ5" i="1"/>
  <c r="AST3" i="1"/>
  <c r="AST4" i="1"/>
  <c r="AST6" i="1"/>
  <c r="AST7" i="1"/>
  <c r="AST2" i="1"/>
  <c r="AST5" i="1"/>
  <c r="ASN3" i="1"/>
  <c r="ASN4" i="1"/>
  <c r="ASN6" i="1"/>
  <c r="ASN7" i="1"/>
  <c r="ASN2" i="1"/>
  <c r="ASN5" i="1"/>
  <c r="ASH3" i="1"/>
  <c r="ASH4" i="1"/>
  <c r="ASH6" i="1"/>
  <c r="ASH7" i="1"/>
  <c r="ASH2" i="1"/>
  <c r="ASH5" i="1"/>
  <c r="ASB3" i="1"/>
  <c r="ASB4" i="1"/>
  <c r="ASB6" i="1"/>
  <c r="ASB7" i="1"/>
  <c r="ASB2" i="1"/>
  <c r="ASB5" i="1"/>
  <c r="ARV3" i="1"/>
  <c r="ARV4" i="1"/>
  <c r="ARV6" i="1"/>
  <c r="ARV7" i="1"/>
  <c r="ARV2" i="1"/>
  <c r="ARV5" i="1"/>
  <c r="ARP3" i="1"/>
  <c r="ARP4" i="1"/>
  <c r="ARP6" i="1"/>
  <c r="ARP7" i="1"/>
  <c r="ARP2" i="1"/>
  <c r="ARP5" i="1"/>
  <c r="ARJ3" i="1"/>
  <c r="ARJ4" i="1"/>
  <c r="ARJ6" i="1"/>
  <c r="ARJ7" i="1"/>
  <c r="ARJ2" i="1"/>
  <c r="ARJ5" i="1"/>
  <c r="ARD3" i="1"/>
  <c r="ARD4" i="1"/>
  <c r="ARD6" i="1"/>
  <c r="ARD7" i="1"/>
  <c r="ARD2" i="1"/>
  <c r="ARD5" i="1"/>
  <c r="AQX3" i="1"/>
  <c r="AQX4" i="1"/>
  <c r="AQX6" i="1"/>
  <c r="AQX7" i="1"/>
  <c r="AQX2" i="1"/>
  <c r="AQX5" i="1"/>
  <c r="AQR3" i="1"/>
  <c r="AQR4" i="1"/>
  <c r="AQR6" i="1"/>
  <c r="AQR7" i="1"/>
  <c r="AQR2" i="1"/>
  <c r="AQR5" i="1"/>
  <c r="AQL3" i="1"/>
  <c r="AQL4" i="1"/>
  <c r="AQL6" i="1"/>
  <c r="AQL7" i="1"/>
  <c r="AQL2" i="1"/>
  <c r="AQL5" i="1"/>
  <c r="AQF3" i="1"/>
  <c r="AQF4" i="1"/>
  <c r="AQF6" i="1"/>
  <c r="AQF7" i="1"/>
  <c r="AQF2" i="1"/>
  <c r="AQF5" i="1"/>
  <c r="APZ3" i="1"/>
  <c r="APZ4" i="1"/>
  <c r="APZ6" i="1"/>
  <c r="APZ7" i="1"/>
  <c r="APZ2" i="1"/>
  <c r="APZ5" i="1"/>
  <c r="APT3" i="1"/>
  <c r="APT4" i="1"/>
  <c r="APT6" i="1"/>
  <c r="APT7" i="1"/>
  <c r="APT2" i="1"/>
  <c r="APT5" i="1"/>
  <c r="APN2" i="1"/>
  <c r="APN3" i="1"/>
  <c r="APN4" i="1"/>
  <c r="APN6" i="1"/>
  <c r="APN7" i="1"/>
  <c r="APN5" i="1"/>
  <c r="APH2" i="1"/>
  <c r="APH3" i="1"/>
  <c r="APH4" i="1"/>
  <c r="APH6" i="1"/>
  <c r="APH7" i="1"/>
  <c r="APH5" i="1"/>
  <c r="APB2" i="1"/>
  <c r="APB3" i="1"/>
  <c r="APB4" i="1"/>
  <c r="APB6" i="1"/>
  <c r="APB7" i="1"/>
  <c r="APB5" i="1"/>
  <c r="AOV2" i="1"/>
  <c r="AOV3" i="1"/>
  <c r="AOV4" i="1"/>
  <c r="AOV6" i="1"/>
  <c r="AOV7" i="1"/>
  <c r="AOV5" i="1"/>
  <c r="AOP2" i="1"/>
  <c r="AOP3" i="1"/>
  <c r="AOP4" i="1"/>
  <c r="AOP6" i="1"/>
  <c r="AOP7" i="1"/>
  <c r="AOP5" i="1"/>
  <c r="AOJ2" i="1"/>
  <c r="AOJ3" i="1"/>
  <c r="AOJ4" i="1"/>
  <c r="AOJ6" i="1"/>
  <c r="AOJ7" i="1"/>
  <c r="AOJ5" i="1"/>
  <c r="AOE2" i="1"/>
  <c r="AOE8" i="1"/>
  <c r="AOE3" i="1"/>
  <c r="AOE9" i="1"/>
  <c r="AOE5" i="1"/>
  <c r="AOE4" i="1"/>
  <c r="AOE6" i="1"/>
  <c r="AOE7" i="1"/>
  <c r="ANY2" i="1"/>
  <c r="ANY3" i="1"/>
  <c r="ANY5" i="1"/>
  <c r="ANY6" i="1"/>
  <c r="ANY4" i="1"/>
  <c r="ANY7" i="1"/>
  <c r="ANO2" i="1"/>
  <c r="ANO3" i="1"/>
  <c r="ANO5" i="1"/>
  <c r="ANO6" i="1"/>
  <c r="ANO4" i="1"/>
  <c r="ANO7" i="1"/>
  <c r="AMW2" i="1"/>
  <c r="AMW3" i="1"/>
  <c r="AMW5" i="1"/>
  <c r="AMW6" i="1"/>
  <c r="AMW4" i="1"/>
  <c r="AMW7" i="1"/>
  <c r="AMR2" i="1"/>
  <c r="AMR3" i="1"/>
  <c r="AMR5" i="1"/>
  <c r="AMR6" i="1"/>
  <c r="AMR4" i="1"/>
  <c r="AMR7" i="1"/>
  <c r="ALH2" i="1"/>
  <c r="ALH3" i="1"/>
  <c r="ALH5" i="1"/>
  <c r="ALH6" i="1"/>
  <c r="ALH4" i="1"/>
  <c r="ALH7" i="1"/>
  <c r="AKP2" i="1"/>
  <c r="AKP3" i="1"/>
  <c r="AKP5" i="1"/>
  <c r="AKP6" i="1"/>
  <c r="AKP4" i="1"/>
  <c r="AKP7" i="1"/>
  <c r="AJX2" i="1"/>
  <c r="AJX3" i="1"/>
  <c r="AJX5" i="1"/>
  <c r="AJX6" i="1"/>
  <c r="AJX4" i="1"/>
  <c r="AJX7" i="1"/>
  <c r="AJF2" i="1"/>
  <c r="AJF3" i="1"/>
  <c r="AJF5" i="1"/>
  <c r="AJF6" i="1"/>
  <c r="AJF4" i="1"/>
  <c r="AJF7" i="1"/>
  <c r="AIQ2" i="1"/>
  <c r="AIQ3" i="1"/>
  <c r="AIQ5" i="1"/>
  <c r="AIQ6" i="1"/>
  <c r="AIQ4" i="1"/>
  <c r="AIQ7" i="1"/>
  <c r="AIG2" i="1"/>
  <c r="AIG8" i="1"/>
  <c r="AIG3" i="1"/>
  <c r="AIG9" i="1"/>
  <c r="AIG5" i="1"/>
  <c r="AIG6" i="1"/>
  <c r="AIG4" i="1"/>
  <c r="AIG7" i="1"/>
  <c r="AHO2" i="1"/>
  <c r="AHO3" i="1"/>
  <c r="AHO5" i="1"/>
  <c r="AHO6" i="1"/>
  <c r="AHO4" i="1"/>
  <c r="AHO7" i="1"/>
  <c r="AGW2" i="1"/>
  <c r="AGW3" i="1"/>
  <c r="AGW5" i="1"/>
  <c r="AGW6" i="1"/>
  <c r="AGW4" i="1"/>
  <c r="AGW7" i="1"/>
  <c r="TX5" i="1"/>
  <c r="TX6" i="1"/>
  <c r="TX2" i="1"/>
  <c r="TX3" i="1"/>
  <c r="TX4" i="1"/>
  <c r="TX7" i="1"/>
  <c r="AVT4" i="1"/>
  <c r="AVT5" i="1"/>
  <c r="AVT7" i="1"/>
  <c r="AVT2" i="1"/>
  <c r="AVT3" i="1"/>
  <c r="AVT6" i="1"/>
  <c r="AVO4" i="1"/>
  <c r="AVO5" i="1"/>
  <c r="AVO7" i="1"/>
  <c r="AVO2" i="1"/>
  <c r="AVO8" i="1"/>
  <c r="AVO3" i="1"/>
  <c r="AVO6" i="1"/>
  <c r="AVI4" i="1"/>
  <c r="AVI5" i="1"/>
  <c r="AVI7" i="1"/>
  <c r="AVI2" i="1"/>
  <c r="AVI3" i="1"/>
  <c r="AVI6" i="1"/>
  <c r="AVC4" i="1"/>
  <c r="AVC5" i="1"/>
  <c r="AVC7" i="1"/>
  <c r="AVC2" i="1"/>
  <c r="AVC3" i="1"/>
  <c r="AVC6" i="1"/>
  <c r="AUX4" i="1"/>
  <c r="AUX5" i="1"/>
  <c r="AUX7" i="1"/>
  <c r="AUX2" i="1"/>
  <c r="AUX3" i="1"/>
  <c r="AUX6" i="1"/>
  <c r="AUR4" i="1"/>
  <c r="AUR5" i="1"/>
  <c r="AUR7" i="1"/>
  <c r="AUR2" i="1"/>
  <c r="AUR3" i="1"/>
  <c r="AUR6" i="1"/>
  <c r="AUM4" i="1"/>
  <c r="AUM5" i="1"/>
  <c r="AUM7" i="1"/>
  <c r="AUM2" i="1"/>
  <c r="AUM3" i="1"/>
  <c r="AUM6" i="1"/>
  <c r="AUG4" i="1"/>
  <c r="AUG5" i="1"/>
  <c r="AUG7" i="1"/>
  <c r="AUG2" i="1"/>
  <c r="AUG3" i="1"/>
  <c r="AUG6" i="1"/>
  <c r="AUA4" i="1"/>
  <c r="AUA5" i="1"/>
  <c r="AUA7" i="1"/>
  <c r="AUA2" i="1"/>
  <c r="AUA3" i="1"/>
  <c r="AUA6" i="1"/>
  <c r="ATV4" i="1"/>
  <c r="ATV5" i="1"/>
  <c r="ATV7" i="1"/>
  <c r="ATV2" i="1"/>
  <c r="ATV3" i="1"/>
  <c r="ATV6" i="1"/>
  <c r="ATQ4" i="1"/>
  <c r="ATQ5" i="1"/>
  <c r="ATQ7" i="1"/>
  <c r="ATQ2" i="1"/>
  <c r="ATQ3" i="1"/>
  <c r="ATQ6" i="1"/>
  <c r="ATK4" i="1"/>
  <c r="ATK5" i="1"/>
  <c r="ATK7" i="1"/>
  <c r="ATK2" i="1"/>
  <c r="ATK3" i="1"/>
  <c r="ATK6" i="1"/>
  <c r="ATE4" i="1"/>
  <c r="ATE5" i="1"/>
  <c r="ATE7" i="1"/>
  <c r="ATE2" i="1"/>
  <c r="ATE3" i="1"/>
  <c r="ATE6" i="1"/>
  <c r="ASY4" i="1"/>
  <c r="ASY5" i="1"/>
  <c r="ASY7" i="1"/>
  <c r="ASY2" i="1"/>
  <c r="ASY3" i="1"/>
  <c r="ASY6" i="1"/>
  <c r="ASS4" i="1"/>
  <c r="ASS5" i="1"/>
  <c r="ASS7" i="1"/>
  <c r="ASS2" i="1"/>
  <c r="ASS3" i="1"/>
  <c r="ASS6" i="1"/>
  <c r="ASM4" i="1"/>
  <c r="ASM5" i="1"/>
  <c r="ASM7" i="1"/>
  <c r="ASM2" i="1"/>
  <c r="ASM3" i="1"/>
  <c r="ASM6" i="1"/>
  <c r="ASG4" i="1"/>
  <c r="ASG5" i="1"/>
  <c r="ASG7" i="1"/>
  <c r="ASG2" i="1"/>
  <c r="ASG3" i="1"/>
  <c r="ASG6" i="1"/>
  <c r="ASA4" i="1"/>
  <c r="ASA5" i="1"/>
  <c r="ASA7" i="1"/>
  <c r="ASA2" i="1"/>
  <c r="ASA3" i="1"/>
  <c r="ASA6" i="1"/>
  <c r="ARU4" i="1"/>
  <c r="ARU5" i="1"/>
  <c r="ARU7" i="1"/>
  <c r="ARU2" i="1"/>
  <c r="ARU3" i="1"/>
  <c r="ARU6" i="1"/>
  <c r="ARO4" i="1"/>
  <c r="ARO5" i="1"/>
  <c r="ARO7" i="1"/>
  <c r="ARO2" i="1"/>
  <c r="ARO3" i="1"/>
  <c r="ARO6" i="1"/>
  <c r="ARI4" i="1"/>
  <c r="ARI5" i="1"/>
  <c r="ARI7" i="1"/>
  <c r="ARI2" i="1"/>
  <c r="ARI3" i="1"/>
  <c r="ARI6" i="1"/>
  <c r="ARC4" i="1"/>
  <c r="ARC5" i="1"/>
  <c r="ARC7" i="1"/>
  <c r="ARC2" i="1"/>
  <c r="ARC3" i="1"/>
  <c r="ARC6" i="1"/>
  <c r="AQW4" i="1"/>
  <c r="AQW5" i="1"/>
  <c r="AQW7" i="1"/>
  <c r="AQW2" i="1"/>
  <c r="AQW3" i="1"/>
  <c r="AQW6" i="1"/>
  <c r="AQQ4" i="1"/>
  <c r="AQQ5" i="1"/>
  <c r="AQQ7" i="1"/>
  <c r="AQQ2" i="1"/>
  <c r="AQQ3" i="1"/>
  <c r="AQQ6" i="1"/>
  <c r="AQK4" i="1"/>
  <c r="AQK5" i="1"/>
  <c r="AQK7" i="1"/>
  <c r="AQK2" i="1"/>
  <c r="AQK3" i="1"/>
  <c r="AQK6" i="1"/>
  <c r="AQE4" i="1"/>
  <c r="AQE5" i="1"/>
  <c r="AQE7" i="1"/>
  <c r="AQE2" i="1"/>
  <c r="AQE3" i="1"/>
  <c r="AQE6" i="1"/>
  <c r="APY4" i="1"/>
  <c r="APY5" i="1"/>
  <c r="APY7" i="1"/>
  <c r="APY2" i="1"/>
  <c r="APY3" i="1"/>
  <c r="APY6" i="1"/>
  <c r="APS4" i="1"/>
  <c r="APS5" i="1"/>
  <c r="APS7" i="1"/>
  <c r="APS2" i="1"/>
  <c r="APS3" i="1"/>
  <c r="APS6" i="1"/>
  <c r="APM3" i="1"/>
  <c r="APM4" i="1"/>
  <c r="APM5" i="1"/>
  <c r="APM7" i="1"/>
  <c r="APM2" i="1"/>
  <c r="APM6" i="1"/>
  <c r="APG3" i="1"/>
  <c r="APG4" i="1"/>
  <c r="APG5" i="1"/>
  <c r="APG7" i="1"/>
  <c r="APG2" i="1"/>
  <c r="APG6" i="1"/>
  <c r="APA3" i="1"/>
  <c r="APA4" i="1"/>
  <c r="APA5" i="1"/>
  <c r="APA7" i="1"/>
  <c r="APA2" i="1"/>
  <c r="APA6" i="1"/>
  <c r="AOU3" i="1"/>
  <c r="AOU4" i="1"/>
  <c r="AOU5" i="1"/>
  <c r="AOU7" i="1"/>
  <c r="AOU2" i="1"/>
  <c r="AOU6" i="1"/>
  <c r="AOO3" i="1"/>
  <c r="AOO4" i="1"/>
  <c r="AOO5" i="1"/>
  <c r="AOO7" i="1"/>
  <c r="AOO2" i="1"/>
  <c r="AOO6" i="1"/>
  <c r="AOI3" i="1"/>
  <c r="AOI4" i="1"/>
  <c r="AOI5" i="1"/>
  <c r="AOI7" i="1"/>
  <c r="AOI2" i="1"/>
  <c r="AOI6" i="1"/>
  <c r="ANV5" i="1"/>
  <c r="ANV6" i="1"/>
  <c r="ANV2" i="1"/>
  <c r="ANV3" i="1"/>
  <c r="ANV7" i="1"/>
  <c r="ANV4" i="1"/>
  <c r="ANL5" i="1"/>
  <c r="ANL6" i="1"/>
  <c r="ANL2" i="1"/>
  <c r="ANL3" i="1"/>
  <c r="ANL7" i="1"/>
  <c r="ANL4" i="1"/>
  <c r="AMO5" i="1"/>
  <c r="AMO6" i="1"/>
  <c r="AMO2" i="1"/>
  <c r="AMO3" i="1"/>
  <c r="AMO7" i="1"/>
  <c r="AMO4" i="1"/>
  <c r="AMJ5" i="1"/>
  <c r="AMJ6" i="1"/>
  <c r="AMJ2" i="1"/>
  <c r="AMJ3" i="1"/>
  <c r="AMJ7" i="1"/>
  <c r="AMJ4" i="1"/>
  <c r="ALW5" i="1"/>
  <c r="ALW6" i="1"/>
  <c r="ALW2" i="1"/>
  <c r="ALW3" i="1"/>
  <c r="ALW7" i="1"/>
  <c r="ALW4" i="1"/>
  <c r="ALE5" i="1"/>
  <c r="ALE6" i="1"/>
  <c r="ALE2" i="1"/>
  <c r="ALE3" i="1"/>
  <c r="ALE7" i="1"/>
  <c r="ALE4" i="1"/>
  <c r="AKM5" i="1"/>
  <c r="AKM6" i="1"/>
  <c r="AKM2" i="1"/>
  <c r="AKM3" i="1"/>
  <c r="AKM7" i="1"/>
  <c r="AKM4" i="1"/>
  <c r="AJU5" i="1"/>
  <c r="AJU6" i="1"/>
  <c r="AJU2" i="1"/>
  <c r="AJU3" i="1"/>
  <c r="AJU7" i="1"/>
  <c r="AJU4" i="1"/>
  <c r="AJC5" i="1"/>
  <c r="AJC6" i="1"/>
  <c r="AJC2" i="1"/>
  <c r="AJC3" i="1"/>
  <c r="AJC7" i="1"/>
  <c r="AJC4" i="1"/>
  <c r="AIN5" i="1"/>
  <c r="AIN6" i="1"/>
  <c r="AIN2" i="1"/>
  <c r="AIN3" i="1"/>
  <c r="AIN7" i="1"/>
  <c r="AIN4" i="1"/>
  <c r="AID5" i="1"/>
  <c r="AID6" i="1"/>
  <c r="AID2" i="1"/>
  <c r="AID3" i="1"/>
  <c r="AID7" i="1"/>
  <c r="AID4" i="1"/>
  <c r="AHL5" i="1"/>
  <c r="AHL6" i="1"/>
  <c r="AHL2" i="1"/>
  <c r="AHL3" i="1"/>
  <c r="AHL7" i="1"/>
  <c r="AHL4" i="1"/>
  <c r="AGT5" i="1"/>
  <c r="AGT6" i="1"/>
  <c r="AGT2" i="1"/>
  <c r="AGT3" i="1"/>
  <c r="AGT7" i="1"/>
  <c r="AGT4" i="1"/>
  <c r="AGJ5" i="1"/>
  <c r="AGJ6" i="1"/>
  <c r="AGJ2" i="1"/>
  <c r="AGJ3" i="1"/>
  <c r="AGJ7" i="1"/>
  <c r="AGJ4" i="1"/>
  <c r="XL2" i="1"/>
  <c r="XL3" i="1"/>
  <c r="XL5" i="1"/>
  <c r="XL6" i="1"/>
  <c r="XL4" i="1"/>
  <c r="XL7" i="1"/>
  <c r="AWK7" i="1"/>
  <c r="AWK4" i="1"/>
  <c r="AWK5" i="1"/>
  <c r="AWK6" i="1"/>
  <c r="AWK2" i="1"/>
  <c r="AWK3" i="1"/>
  <c r="AWF7" i="1"/>
  <c r="AWF4" i="1"/>
  <c r="AWF5" i="1"/>
  <c r="AWF6" i="1"/>
  <c r="AWF2" i="1"/>
  <c r="AWF3" i="1"/>
  <c r="AVY6" i="1"/>
  <c r="AVY7" i="1"/>
  <c r="AVY4" i="1"/>
  <c r="AVY3" i="1"/>
  <c r="AVY5" i="1"/>
  <c r="AVY2" i="1"/>
  <c r="AVR6" i="1"/>
  <c r="AVR7" i="1"/>
  <c r="AVR3" i="1"/>
  <c r="AVR4" i="1"/>
  <c r="AVR2" i="1"/>
  <c r="AVR5" i="1"/>
  <c r="AVM6" i="1"/>
  <c r="AVM7" i="1"/>
  <c r="AVM3" i="1"/>
  <c r="AVM4" i="1"/>
  <c r="AVM2" i="1"/>
  <c r="AVM5" i="1"/>
  <c r="AVG6" i="1"/>
  <c r="AVG7" i="1"/>
  <c r="AVG3" i="1"/>
  <c r="AVG4" i="1"/>
  <c r="AVG5" i="1"/>
  <c r="AVG2" i="1"/>
  <c r="AVA6" i="1"/>
  <c r="AVA7" i="1"/>
  <c r="AVA3" i="1"/>
  <c r="AVA4" i="1"/>
  <c r="AVA5" i="1"/>
  <c r="AVA2" i="1"/>
  <c r="AUV6" i="1"/>
  <c r="AUV7" i="1"/>
  <c r="AUV3" i="1"/>
  <c r="AUV4" i="1"/>
  <c r="AUV5" i="1"/>
  <c r="AUV2" i="1"/>
  <c r="AUQ6" i="1"/>
  <c r="AUQ7" i="1"/>
  <c r="AUQ3" i="1"/>
  <c r="AUQ4" i="1"/>
  <c r="AUQ5" i="1"/>
  <c r="AUQ8" i="1"/>
  <c r="AUQ2" i="1"/>
  <c r="AUK6" i="1"/>
  <c r="AUK7" i="1"/>
  <c r="AUK3" i="1"/>
  <c r="AUK4" i="1"/>
  <c r="AUK2" i="1"/>
  <c r="AUK5" i="1"/>
  <c r="AUE6" i="1"/>
  <c r="AUE7" i="1"/>
  <c r="AUE3" i="1"/>
  <c r="AUE4" i="1"/>
  <c r="AUE5" i="1"/>
  <c r="AUE2" i="1"/>
  <c r="ATU6" i="1"/>
  <c r="ATU7" i="1"/>
  <c r="ATU3" i="1"/>
  <c r="ATU4" i="1"/>
  <c r="ATU5" i="1"/>
  <c r="ATU8" i="1"/>
  <c r="ATU2" i="1"/>
  <c r="ATO6" i="1"/>
  <c r="ATO7" i="1"/>
  <c r="ATO3" i="1"/>
  <c r="ATO4" i="1"/>
  <c r="ATO5" i="1"/>
  <c r="ATO2" i="1"/>
  <c r="ATI6" i="1"/>
  <c r="ATI7" i="1"/>
  <c r="ATI3" i="1"/>
  <c r="ATI4" i="1"/>
  <c r="ATI2" i="1"/>
  <c r="ATI5" i="1"/>
  <c r="ATC6" i="1"/>
  <c r="ATC7" i="1"/>
  <c r="ATC3" i="1"/>
  <c r="ATC4" i="1"/>
  <c r="ATC5" i="1"/>
  <c r="ATC2" i="1"/>
  <c r="ASW6" i="1"/>
  <c r="ASW7" i="1"/>
  <c r="ASW3" i="1"/>
  <c r="ASW4" i="1"/>
  <c r="ASW5" i="1"/>
  <c r="ASW2" i="1"/>
  <c r="ASQ6" i="1"/>
  <c r="ASQ7" i="1"/>
  <c r="ASQ3" i="1"/>
  <c r="ASQ4" i="1"/>
  <c r="ASQ2" i="1"/>
  <c r="ASQ5" i="1"/>
  <c r="ASK6" i="1"/>
  <c r="ASK7" i="1"/>
  <c r="ASK3" i="1"/>
  <c r="ASK4" i="1"/>
  <c r="ASK5" i="1"/>
  <c r="ASK2" i="1"/>
  <c r="ASE6" i="1"/>
  <c r="ASE7" i="1"/>
  <c r="ASE3" i="1"/>
  <c r="ASE4" i="1"/>
  <c r="ASE5" i="1"/>
  <c r="ASE2" i="1"/>
  <c r="ARY6" i="1"/>
  <c r="ARY7" i="1"/>
  <c r="ARY3" i="1"/>
  <c r="ARY4" i="1"/>
  <c r="ARY2" i="1"/>
  <c r="ARY5" i="1"/>
  <c r="ARS6" i="1"/>
  <c r="ARS7" i="1"/>
  <c r="ARS3" i="1"/>
  <c r="ARS4" i="1"/>
  <c r="ARS5" i="1"/>
  <c r="ARS2" i="1"/>
  <c r="ARM6" i="1"/>
  <c r="ARM7" i="1"/>
  <c r="ARM3" i="1"/>
  <c r="ARM4" i="1"/>
  <c r="ARM5" i="1"/>
  <c r="ARM2" i="1"/>
  <c r="ARG6" i="1"/>
  <c r="ARG7" i="1"/>
  <c r="ARG3" i="1"/>
  <c r="ARG4" i="1"/>
  <c r="ARG2" i="1"/>
  <c r="ARG5" i="1"/>
  <c r="ARA6" i="1"/>
  <c r="ARA7" i="1"/>
  <c r="ARA3" i="1"/>
  <c r="ARA4" i="1"/>
  <c r="ARA5" i="1"/>
  <c r="ARA2" i="1"/>
  <c r="AQU6" i="1"/>
  <c r="AQU7" i="1"/>
  <c r="AQU3" i="1"/>
  <c r="AQU4" i="1"/>
  <c r="AQU5" i="1"/>
  <c r="AQU2" i="1"/>
  <c r="AQO6" i="1"/>
  <c r="AQO7" i="1"/>
  <c r="AQO3" i="1"/>
  <c r="AQO4" i="1"/>
  <c r="AQO2" i="1"/>
  <c r="AQO5" i="1"/>
  <c r="AQI6" i="1"/>
  <c r="AQI7" i="1"/>
  <c r="AQI3" i="1"/>
  <c r="AQI4" i="1"/>
  <c r="AQI5" i="1"/>
  <c r="AQI2" i="1"/>
  <c r="AQC6" i="1"/>
  <c r="AQC7" i="1"/>
  <c r="AQC3" i="1"/>
  <c r="AQC4" i="1"/>
  <c r="AQC5" i="1"/>
  <c r="AQC2" i="1"/>
  <c r="APW6" i="1"/>
  <c r="APW7" i="1"/>
  <c r="APW3" i="1"/>
  <c r="APW4" i="1"/>
  <c r="APW2" i="1"/>
  <c r="APW5" i="1"/>
  <c r="APQ6" i="1"/>
  <c r="APQ7" i="1"/>
  <c r="APQ3" i="1"/>
  <c r="APQ4" i="1"/>
  <c r="APQ5" i="1"/>
  <c r="APQ2" i="1"/>
  <c r="APK5" i="1"/>
  <c r="APK6" i="1"/>
  <c r="APK7" i="1"/>
  <c r="APK3" i="1"/>
  <c r="APK4" i="1"/>
  <c r="APK2" i="1"/>
  <c r="APE5" i="1"/>
  <c r="APE6" i="1"/>
  <c r="APE7" i="1"/>
  <c r="APE3" i="1"/>
  <c r="APE4" i="1"/>
  <c r="APE2" i="1"/>
  <c r="AOY5" i="1"/>
  <c r="AOY6" i="1"/>
  <c r="AOY7" i="1"/>
  <c r="AOY3" i="1"/>
  <c r="AOY4" i="1"/>
  <c r="AOY2" i="1"/>
  <c r="AOS5" i="1"/>
  <c r="AOS6" i="1"/>
  <c r="AOS7" i="1"/>
  <c r="AOS3" i="1"/>
  <c r="AOS4" i="1"/>
  <c r="AOS2" i="1"/>
  <c r="AOM5" i="1"/>
  <c r="AOM6" i="1"/>
  <c r="AOM7" i="1"/>
  <c r="AOM3" i="1"/>
  <c r="AOM4" i="1"/>
  <c r="AOM2" i="1"/>
  <c r="AOG5" i="1"/>
  <c r="AOG6" i="1"/>
  <c r="AOG7" i="1"/>
  <c r="AOG3" i="1"/>
  <c r="AOG4" i="1"/>
  <c r="AOG2" i="1"/>
  <c r="ANF5" i="1"/>
  <c r="ANF6" i="1"/>
  <c r="ANF2" i="1"/>
  <c r="ANF3" i="1"/>
  <c r="ANF7" i="1"/>
  <c r="ANF4" i="1"/>
  <c r="AMD5" i="1"/>
  <c r="AMD6" i="1"/>
  <c r="AMD2" i="1"/>
  <c r="AMD3" i="1"/>
  <c r="AMD7" i="1"/>
  <c r="AMD4" i="1"/>
  <c r="ALQ5" i="1"/>
  <c r="ALQ6" i="1"/>
  <c r="ALQ2" i="1"/>
  <c r="ALQ3" i="1"/>
  <c r="ALQ7" i="1"/>
  <c r="ALQ4" i="1"/>
  <c r="AKY5" i="1"/>
  <c r="AKY6" i="1"/>
  <c r="AKY2" i="1"/>
  <c r="AKY3" i="1"/>
  <c r="AKY7" i="1"/>
  <c r="AKY4" i="1"/>
  <c r="AKG5" i="1"/>
  <c r="AKG6" i="1"/>
  <c r="AKG2" i="1"/>
  <c r="AKG3" i="1"/>
  <c r="AKG7" i="1"/>
  <c r="AKG4" i="1"/>
  <c r="AJO5" i="1"/>
  <c r="AJO6" i="1"/>
  <c r="AJO2" i="1"/>
  <c r="AJO3" i="1"/>
  <c r="AJO7" i="1"/>
  <c r="AJO4" i="1"/>
  <c r="AIH5" i="1"/>
  <c r="AIH6" i="1"/>
  <c r="AIH2" i="1"/>
  <c r="AIH3" i="1"/>
  <c r="AIH7" i="1"/>
  <c r="AIH4" i="1"/>
  <c r="AHX5" i="1"/>
  <c r="AHX6" i="1"/>
  <c r="AHX2" i="1"/>
  <c r="AHX3" i="1"/>
  <c r="AHX7" i="1"/>
  <c r="AHX4" i="1"/>
  <c r="AHF5" i="1"/>
  <c r="AHF6" i="1"/>
  <c r="AHF2" i="1"/>
  <c r="AHF3" i="1"/>
  <c r="AHF7" i="1"/>
  <c r="AHF4" i="1"/>
  <c r="AGN5" i="1"/>
  <c r="AGN6" i="1"/>
  <c r="AGN2" i="1"/>
  <c r="AGN3" i="1"/>
  <c r="AGN7" i="1"/>
  <c r="AGN4" i="1"/>
  <c r="AFL2" i="1"/>
  <c r="AFL3" i="1"/>
  <c r="AFL5" i="1"/>
  <c r="AFL6" i="1"/>
  <c r="AFL4" i="1"/>
  <c r="AFL7" i="1"/>
  <c r="AEG2" i="1"/>
  <c r="AEG3" i="1"/>
  <c r="AEG5" i="1"/>
  <c r="AEG6" i="1"/>
  <c r="AEG4" i="1"/>
  <c r="AEG7" i="1"/>
  <c r="ABZ2" i="1"/>
  <c r="ABZ3" i="1"/>
  <c r="ABZ5" i="1"/>
  <c r="ABZ6" i="1"/>
  <c r="ABZ4" i="1"/>
  <c r="ABZ7" i="1"/>
  <c r="AAU2" i="1"/>
  <c r="AAU3" i="1"/>
  <c r="AAU5" i="1"/>
  <c r="AAU6" i="1"/>
  <c r="AAU4" i="1"/>
  <c r="AAU7" i="1"/>
  <c r="ZA2" i="1"/>
  <c r="ZA3" i="1"/>
  <c r="ZA5" i="1"/>
  <c r="ZA6" i="1"/>
  <c r="ZA4" i="1"/>
  <c r="ZA7" i="1"/>
  <c r="WR2" i="1"/>
  <c r="WR3" i="1"/>
  <c r="WR5" i="1"/>
  <c r="WR6" i="1"/>
  <c r="WR4" i="1"/>
  <c r="WR7" i="1"/>
  <c r="AWE2" i="1"/>
  <c r="AWE5" i="1"/>
  <c r="AWE3" i="1"/>
  <c r="AWE4" i="1"/>
  <c r="AWE6" i="1"/>
  <c r="AWE7" i="1"/>
  <c r="AVX7" i="1"/>
  <c r="AVX2" i="1"/>
  <c r="AVX5" i="1"/>
  <c r="AVX3" i="1"/>
  <c r="AVX4" i="1"/>
  <c r="AVX6" i="1"/>
  <c r="AVQ7" i="1"/>
  <c r="AVQ2" i="1"/>
  <c r="AVQ4" i="1"/>
  <c r="AVQ5" i="1"/>
  <c r="AVQ6" i="1"/>
  <c r="AVQ3" i="1"/>
  <c r="AVL7" i="1"/>
  <c r="AVL2" i="1"/>
  <c r="AVL4" i="1"/>
  <c r="AVL5" i="1"/>
  <c r="AVL6" i="1"/>
  <c r="AVL3" i="1"/>
  <c r="AVF7" i="1"/>
  <c r="AVF2" i="1"/>
  <c r="AVF4" i="1"/>
  <c r="AVF5" i="1"/>
  <c r="AVF6" i="1"/>
  <c r="AVF3" i="1"/>
  <c r="AUU7" i="1"/>
  <c r="AUU2" i="1"/>
  <c r="AUU4" i="1"/>
  <c r="AUU5" i="1"/>
  <c r="AUU3" i="1"/>
  <c r="AUU6" i="1"/>
  <c r="AUP7" i="1"/>
  <c r="AUP2" i="1"/>
  <c r="AUP4" i="1"/>
  <c r="AUP5" i="1"/>
  <c r="AUP3" i="1"/>
  <c r="AUP6" i="1"/>
  <c r="AUJ7" i="1"/>
  <c r="AUJ2" i="1"/>
  <c r="AUJ4" i="1"/>
  <c r="AUJ5" i="1"/>
  <c r="AUJ6" i="1"/>
  <c r="AUJ3" i="1"/>
  <c r="AUD7" i="1"/>
  <c r="AUD2" i="1"/>
  <c r="AUD4" i="1"/>
  <c r="AUD5" i="1"/>
  <c r="AUD6" i="1"/>
  <c r="AUD3" i="1"/>
  <c r="ATY7" i="1"/>
  <c r="ATY2" i="1"/>
  <c r="ATY8" i="1"/>
  <c r="ATY4" i="1"/>
  <c r="ATY5" i="1"/>
  <c r="ATY6" i="1"/>
  <c r="ATY3" i="1"/>
  <c r="ATT7" i="1"/>
  <c r="ATT2" i="1"/>
  <c r="ATT4" i="1"/>
  <c r="ATT5" i="1"/>
  <c r="ATT6" i="1"/>
  <c r="ATT3" i="1"/>
  <c r="ATN7" i="1"/>
  <c r="ATN2" i="1"/>
  <c r="ATN4" i="1"/>
  <c r="ATN5" i="1"/>
  <c r="ATN3" i="1"/>
  <c r="ATN6" i="1"/>
  <c r="ATH7" i="1"/>
  <c r="ATH2" i="1"/>
  <c r="ATH4" i="1"/>
  <c r="ATH5" i="1"/>
  <c r="ATH6" i="1"/>
  <c r="ATH3" i="1"/>
  <c r="ATB7" i="1"/>
  <c r="ATB2" i="1"/>
  <c r="ATB4" i="1"/>
  <c r="ATB5" i="1"/>
  <c r="ATB6" i="1"/>
  <c r="ATB3" i="1"/>
  <c r="ASV7" i="1"/>
  <c r="ASV2" i="1"/>
  <c r="ASV4" i="1"/>
  <c r="ASV5" i="1"/>
  <c r="ASV3" i="1"/>
  <c r="ASV6" i="1"/>
  <c r="ASP7" i="1"/>
  <c r="ASP2" i="1"/>
  <c r="ASP4" i="1"/>
  <c r="ASP5" i="1"/>
  <c r="ASP6" i="1"/>
  <c r="ASP3" i="1"/>
  <c r="ASJ7" i="1"/>
  <c r="ASJ2" i="1"/>
  <c r="ASJ4" i="1"/>
  <c r="ASJ5" i="1"/>
  <c r="ASJ6" i="1"/>
  <c r="ASJ3" i="1"/>
  <c r="ASD7" i="1"/>
  <c r="ASD2" i="1"/>
  <c r="ASD4" i="1"/>
  <c r="ASD5" i="1"/>
  <c r="ASD3" i="1"/>
  <c r="ASD6" i="1"/>
  <c r="ARX7" i="1"/>
  <c r="ARX2" i="1"/>
  <c r="ARX4" i="1"/>
  <c r="ARX5" i="1"/>
  <c r="ARX6" i="1"/>
  <c r="ARX3" i="1"/>
  <c r="ARR7" i="1"/>
  <c r="ARR2" i="1"/>
  <c r="ARR4" i="1"/>
  <c r="ARR5" i="1"/>
  <c r="ARR6" i="1"/>
  <c r="ARR3" i="1"/>
  <c r="ARL7" i="1"/>
  <c r="ARL2" i="1"/>
  <c r="ARL4" i="1"/>
  <c r="ARL5" i="1"/>
  <c r="ARL3" i="1"/>
  <c r="ARL6" i="1"/>
  <c r="ARF7" i="1"/>
  <c r="ARF2" i="1"/>
  <c r="ARF4" i="1"/>
  <c r="ARF5" i="1"/>
  <c r="ARF6" i="1"/>
  <c r="ARF3" i="1"/>
  <c r="AQZ7" i="1"/>
  <c r="AQZ2" i="1"/>
  <c r="AQZ4" i="1"/>
  <c r="AQZ5" i="1"/>
  <c r="AQZ6" i="1"/>
  <c r="AQZ3" i="1"/>
  <c r="AQT7" i="1"/>
  <c r="AQT2" i="1"/>
  <c r="AQT4" i="1"/>
  <c r="AQT5" i="1"/>
  <c r="AQT3" i="1"/>
  <c r="AQT6" i="1"/>
  <c r="AQN7" i="1"/>
  <c r="AQN2" i="1"/>
  <c r="AQN4" i="1"/>
  <c r="AQN5" i="1"/>
  <c r="AQN6" i="1"/>
  <c r="AQN3" i="1"/>
  <c r="AQH7" i="1"/>
  <c r="AQH2" i="1"/>
  <c r="AQH4" i="1"/>
  <c r="AQH5" i="1"/>
  <c r="AQH6" i="1"/>
  <c r="AQH3" i="1"/>
  <c r="AQB7" i="1"/>
  <c r="AQB2" i="1"/>
  <c r="AQB4" i="1"/>
  <c r="AQB5" i="1"/>
  <c r="AQB3" i="1"/>
  <c r="AQB6" i="1"/>
  <c r="APV7" i="1"/>
  <c r="APV2" i="1"/>
  <c r="APV4" i="1"/>
  <c r="APV5" i="1"/>
  <c r="APV6" i="1"/>
  <c r="APV3" i="1"/>
  <c r="APP7" i="1"/>
  <c r="APP2" i="1"/>
  <c r="APP4" i="1"/>
  <c r="APP5" i="1"/>
  <c r="APP6" i="1"/>
  <c r="APP3" i="1"/>
  <c r="APJ6" i="1"/>
  <c r="APJ7" i="1"/>
  <c r="APJ2" i="1"/>
  <c r="APJ4" i="1"/>
  <c r="APJ5" i="1"/>
  <c r="APJ3" i="1"/>
  <c r="APD6" i="1"/>
  <c r="APD7" i="1"/>
  <c r="APD2" i="1"/>
  <c r="APD4" i="1"/>
  <c r="APD5" i="1"/>
  <c r="APD3" i="1"/>
  <c r="AOX6" i="1"/>
  <c r="AOX7" i="1"/>
  <c r="AOX2" i="1"/>
  <c r="AOX4" i="1"/>
  <c r="AOX5" i="1"/>
  <c r="AOX3" i="1"/>
  <c r="AOR6" i="1"/>
  <c r="AOR7" i="1"/>
  <c r="AOR2" i="1"/>
  <c r="AOR4" i="1"/>
  <c r="AOR5" i="1"/>
  <c r="AOR3" i="1"/>
  <c r="AOL6" i="1"/>
  <c r="AOL7" i="1"/>
  <c r="AOL2" i="1"/>
  <c r="AOL4" i="1"/>
  <c r="AOL5" i="1"/>
  <c r="AOL3" i="1"/>
  <c r="AOD3" i="1"/>
  <c r="AOD4" i="1"/>
  <c r="AOD6" i="1"/>
  <c r="AOD2" i="1"/>
  <c r="AOD7" i="1"/>
  <c r="AOD5" i="1"/>
  <c r="ANC2" i="1"/>
  <c r="ANC3" i="1"/>
  <c r="ANC5" i="1"/>
  <c r="ANC6" i="1"/>
  <c r="ANC4" i="1"/>
  <c r="ANC7" i="1"/>
  <c r="AMA2" i="1"/>
  <c r="AMA3" i="1"/>
  <c r="AMA5" i="1"/>
  <c r="AMA6" i="1"/>
  <c r="AMA4" i="1"/>
  <c r="AMA7" i="1"/>
  <c r="ALN2" i="1"/>
  <c r="ALN3" i="1"/>
  <c r="ALN5" i="1"/>
  <c r="ALN6" i="1"/>
  <c r="ALN4" i="1"/>
  <c r="ALN7" i="1"/>
  <c r="AKV2" i="1"/>
  <c r="AKV3" i="1"/>
  <c r="AKV5" i="1"/>
  <c r="AKV6" i="1"/>
  <c r="AKV4" i="1"/>
  <c r="AKV7" i="1"/>
  <c r="AKD2" i="1"/>
  <c r="AKD3" i="1"/>
  <c r="AKD5" i="1"/>
  <c r="AKD6" i="1"/>
  <c r="AKD4" i="1"/>
  <c r="AKD7" i="1"/>
  <c r="AJL2" i="1"/>
  <c r="AJL3" i="1"/>
  <c r="AJL5" i="1"/>
  <c r="AJL6" i="1"/>
  <c r="AJL4" i="1"/>
  <c r="AJL7" i="1"/>
  <c r="AHU2" i="1"/>
  <c r="AHU3" i="1"/>
  <c r="AHU5" i="1"/>
  <c r="AHU6" i="1"/>
  <c r="AHU4" i="1"/>
  <c r="AHU7" i="1"/>
  <c r="AHC2" i="1"/>
  <c r="AHC3" i="1"/>
  <c r="AHC5" i="1"/>
  <c r="AHC6" i="1"/>
  <c r="AHC4" i="1"/>
  <c r="AHC7" i="1"/>
  <c r="AFZ5" i="1"/>
  <c r="AFZ6" i="1"/>
  <c r="AFZ2" i="1"/>
  <c r="AFZ3" i="1"/>
  <c r="AFZ4" i="1"/>
  <c r="AFZ7" i="1"/>
  <c r="YI2" i="1"/>
  <c r="YI3" i="1"/>
  <c r="YI5" i="1"/>
  <c r="YI6" i="1"/>
  <c r="YI4" i="1"/>
  <c r="YI7" i="1"/>
  <c r="APO2" i="1"/>
  <c r="APO3" i="1"/>
  <c r="APO5" i="1"/>
  <c r="APO6" i="1"/>
  <c r="APO4" i="1"/>
  <c r="APO7" i="1"/>
  <c r="API7" i="1"/>
  <c r="API2" i="1"/>
  <c r="API3" i="1"/>
  <c r="API5" i="1"/>
  <c r="API6" i="1"/>
  <c r="API4" i="1"/>
  <c r="APC7" i="1"/>
  <c r="APC2" i="1"/>
  <c r="APC3" i="1"/>
  <c r="APC5" i="1"/>
  <c r="APC6" i="1"/>
  <c r="APC4" i="1"/>
  <c r="AOW7" i="1"/>
  <c r="AOW2" i="1"/>
  <c r="AOW3" i="1"/>
  <c r="AOW5" i="1"/>
  <c r="AOW6" i="1"/>
  <c r="AOW4" i="1"/>
  <c r="AOQ7" i="1"/>
  <c r="AOQ2" i="1"/>
  <c r="AOQ3" i="1"/>
  <c r="AOQ5" i="1"/>
  <c r="AOQ6" i="1"/>
  <c r="AOQ4" i="1"/>
  <c r="AOK7" i="1"/>
  <c r="AOK2" i="1"/>
  <c r="AOK3" i="1"/>
  <c r="AOK5" i="1"/>
  <c r="AOK6" i="1"/>
  <c r="AOK4" i="1"/>
  <c r="AOB5" i="1"/>
  <c r="AOB6" i="1"/>
  <c r="AOB2" i="1"/>
  <c r="AOB3" i="1"/>
  <c r="AOB4" i="1"/>
  <c r="AOB7" i="1"/>
  <c r="ANR5" i="1"/>
  <c r="ANR6" i="1"/>
  <c r="ANR2" i="1"/>
  <c r="ANR8" i="1"/>
  <c r="ANR3" i="1"/>
  <c r="ANR9" i="1"/>
  <c r="ANR4" i="1"/>
  <c r="ANR7" i="1"/>
  <c r="AMZ5" i="1"/>
  <c r="AMZ6" i="1"/>
  <c r="AMZ2" i="1"/>
  <c r="AMZ3" i="1"/>
  <c r="AMZ4" i="1"/>
  <c r="AMZ7" i="1"/>
  <c r="AMU5" i="1"/>
  <c r="AMU6" i="1"/>
  <c r="AMU2" i="1"/>
  <c r="AMU8" i="1"/>
  <c r="AMU3" i="1"/>
  <c r="AMU4" i="1"/>
  <c r="AMU7" i="1"/>
  <c r="ALK5" i="1"/>
  <c r="ALK6" i="1"/>
  <c r="ALK2" i="1"/>
  <c r="ALK3" i="1"/>
  <c r="ALK4" i="1"/>
  <c r="ALK7" i="1"/>
  <c r="AKS5" i="1"/>
  <c r="AKS6" i="1"/>
  <c r="AKS2" i="1"/>
  <c r="AKS3" i="1"/>
  <c r="AKS4" i="1"/>
  <c r="AKS7" i="1"/>
  <c r="AKA5" i="1"/>
  <c r="AKA6" i="1"/>
  <c r="AKA2" i="1"/>
  <c r="AKA3" i="1"/>
  <c r="AKA4" i="1"/>
  <c r="AKA7" i="1"/>
  <c r="AJI5" i="1"/>
  <c r="AJI6" i="1"/>
  <c r="AJI2" i="1"/>
  <c r="AJI3" i="1"/>
  <c r="AJI4" i="1"/>
  <c r="AJI7" i="1"/>
  <c r="AIT5" i="1"/>
  <c r="AIT6" i="1"/>
  <c r="AIT2" i="1"/>
  <c r="AIT3" i="1"/>
  <c r="AIT4" i="1"/>
  <c r="AIT7" i="1"/>
  <c r="AHR5" i="1"/>
  <c r="AHR6" i="1"/>
  <c r="AHR2" i="1"/>
  <c r="AHR3" i="1"/>
  <c r="AHR4" i="1"/>
  <c r="AHR7" i="1"/>
  <c r="AGZ5" i="1"/>
  <c r="AGZ6" i="1"/>
  <c r="AGZ2" i="1"/>
  <c r="AGZ3" i="1"/>
  <c r="AGZ4" i="1"/>
  <c r="AGZ7" i="1"/>
  <c r="ADO2" i="1"/>
  <c r="ADO3" i="1"/>
  <c r="ADO5" i="1"/>
  <c r="ADO6" i="1"/>
  <c r="ADO4" i="1"/>
  <c r="ADO7" i="1"/>
  <c r="XB2" i="1"/>
  <c r="XB3" i="1"/>
  <c r="XB5" i="1"/>
  <c r="XB6" i="1"/>
  <c r="XB4" i="1"/>
  <c r="XB7" i="1"/>
  <c r="ANX3" i="1"/>
  <c r="ANX4" i="1"/>
  <c r="ANX6" i="1"/>
  <c r="ANX7" i="1"/>
  <c r="ANX5" i="1"/>
  <c r="ANX2" i="1"/>
  <c r="ANN3" i="1"/>
  <c r="ANN4" i="1"/>
  <c r="ANN6" i="1"/>
  <c r="ANN7" i="1"/>
  <c r="ANN5" i="1"/>
  <c r="ANN2" i="1"/>
  <c r="ANH3" i="1"/>
  <c r="ANH4" i="1"/>
  <c r="ANH6" i="1"/>
  <c r="ANH7" i="1"/>
  <c r="ANH2" i="1"/>
  <c r="ANH5" i="1"/>
  <c r="ANB3" i="1"/>
  <c r="ANB4" i="1"/>
  <c r="ANB6" i="1"/>
  <c r="ANB7" i="1"/>
  <c r="ANB5" i="1"/>
  <c r="ANB2" i="1"/>
  <c r="AMV3" i="1"/>
  <c r="AMV4" i="1"/>
  <c r="AMV6" i="1"/>
  <c r="AMV7" i="1"/>
  <c r="AMV5" i="1"/>
  <c r="AMV2" i="1"/>
  <c r="AMQ3" i="1"/>
  <c r="AMQ4" i="1"/>
  <c r="AMQ6" i="1"/>
  <c r="AMQ7" i="1"/>
  <c r="AMQ5" i="1"/>
  <c r="AMQ2" i="1"/>
  <c r="AMF3" i="1"/>
  <c r="AMF4" i="1"/>
  <c r="AMF6" i="1"/>
  <c r="AMF7" i="1"/>
  <c r="AMF2" i="1"/>
  <c r="AMF5" i="1"/>
  <c r="ALZ3" i="1"/>
  <c r="ALZ4" i="1"/>
  <c r="ALZ6" i="1"/>
  <c r="ALZ7" i="1"/>
  <c r="ALZ5" i="1"/>
  <c r="ALZ2" i="1"/>
  <c r="ALS3" i="1"/>
  <c r="ALS4" i="1"/>
  <c r="ALS6" i="1"/>
  <c r="ALS7" i="1"/>
  <c r="ALS2" i="1"/>
  <c r="ALS5" i="1"/>
  <c r="ALM3" i="1"/>
  <c r="ALM4" i="1"/>
  <c r="ALM6" i="1"/>
  <c r="ALM7" i="1"/>
  <c r="ALM5" i="1"/>
  <c r="ALM2" i="1"/>
  <c r="ALG3" i="1"/>
  <c r="ALG4" i="1"/>
  <c r="ALG6" i="1"/>
  <c r="ALG7" i="1"/>
  <c r="ALG5" i="1"/>
  <c r="ALG2" i="1"/>
  <c r="ALA3" i="1"/>
  <c r="ALA4" i="1"/>
  <c r="ALA6" i="1"/>
  <c r="ALA7" i="1"/>
  <c r="ALA2" i="1"/>
  <c r="ALA5" i="1"/>
  <c r="AKU3" i="1"/>
  <c r="AKU4" i="1"/>
  <c r="AKU6" i="1"/>
  <c r="AKU7" i="1"/>
  <c r="AKU5" i="1"/>
  <c r="AKU2" i="1"/>
  <c r="AKO3" i="1"/>
  <c r="AKO4" i="1"/>
  <c r="AKO6" i="1"/>
  <c r="AKO7" i="1"/>
  <c r="AKO5" i="1"/>
  <c r="AKO2" i="1"/>
  <c r="AKI3" i="1"/>
  <c r="AKI4" i="1"/>
  <c r="AKI6" i="1"/>
  <c r="AKI7" i="1"/>
  <c r="AKI2" i="1"/>
  <c r="AKI5" i="1"/>
  <c r="AKC3" i="1"/>
  <c r="AKC4" i="1"/>
  <c r="AKC6" i="1"/>
  <c r="AKC7" i="1"/>
  <c r="AKC5" i="1"/>
  <c r="AKC2" i="1"/>
  <c r="AJW3" i="1"/>
  <c r="AJW4" i="1"/>
  <c r="AJW6" i="1"/>
  <c r="AJW7" i="1"/>
  <c r="AJW5" i="1"/>
  <c r="AJW2" i="1"/>
  <c r="AJQ3" i="1"/>
  <c r="AJQ4" i="1"/>
  <c r="AJQ6" i="1"/>
  <c r="AJQ7" i="1"/>
  <c r="AJQ2" i="1"/>
  <c r="AJQ5" i="1"/>
  <c r="AJK3" i="1"/>
  <c r="AJK4" i="1"/>
  <c r="AJK6" i="1"/>
  <c r="AJK7" i="1"/>
  <c r="AJK5" i="1"/>
  <c r="AJK2" i="1"/>
  <c r="AJE3" i="1"/>
  <c r="AJE4" i="1"/>
  <c r="AJE6" i="1"/>
  <c r="AJE7" i="1"/>
  <c r="AJE5" i="1"/>
  <c r="AJE2" i="1"/>
  <c r="AIY3" i="1"/>
  <c r="AIY4" i="1"/>
  <c r="AIY6" i="1"/>
  <c r="AIY7" i="1"/>
  <c r="AIY2" i="1"/>
  <c r="AIY5" i="1"/>
  <c r="AIP3" i="1"/>
  <c r="AIP4" i="1"/>
  <c r="AIP6" i="1"/>
  <c r="AIP7" i="1"/>
  <c r="AIP5" i="1"/>
  <c r="AIP2" i="1"/>
  <c r="AIJ3" i="1"/>
  <c r="AIJ4" i="1"/>
  <c r="AIJ6" i="1"/>
  <c r="AIJ7" i="1"/>
  <c r="AIJ2" i="1"/>
  <c r="AIJ5" i="1"/>
  <c r="AIF3" i="1"/>
  <c r="AIF4" i="1"/>
  <c r="AIF6" i="1"/>
  <c r="AIF7" i="1"/>
  <c r="AIF5" i="1"/>
  <c r="AIF2" i="1"/>
  <c r="AHZ3" i="1"/>
  <c r="AHZ4" i="1"/>
  <c r="AHZ6" i="1"/>
  <c r="AHZ7" i="1"/>
  <c r="AHZ2" i="1"/>
  <c r="AHZ5" i="1"/>
  <c r="AHT3" i="1"/>
  <c r="AHT4" i="1"/>
  <c r="AHT6" i="1"/>
  <c r="AHT7" i="1"/>
  <c r="AHT5" i="1"/>
  <c r="AHT2" i="1"/>
  <c r="AHN3" i="1"/>
  <c r="AHN4" i="1"/>
  <c r="AHN6" i="1"/>
  <c r="AHN7" i="1"/>
  <c r="AHN5" i="1"/>
  <c r="AHN2" i="1"/>
  <c r="AHH3" i="1"/>
  <c r="AHH4" i="1"/>
  <c r="AHH6" i="1"/>
  <c r="AHH7" i="1"/>
  <c r="AHH2" i="1"/>
  <c r="AHH5" i="1"/>
  <c r="AHB3" i="1"/>
  <c r="AHB4" i="1"/>
  <c r="AHB6" i="1"/>
  <c r="AHB7" i="1"/>
  <c r="AHB5" i="1"/>
  <c r="AHB2" i="1"/>
  <c r="AGV3" i="1"/>
  <c r="AGV4" i="1"/>
  <c r="AGV6" i="1"/>
  <c r="AGV7" i="1"/>
  <c r="AGV5" i="1"/>
  <c r="AGV2" i="1"/>
  <c r="AGP3" i="1"/>
  <c r="AGP4" i="1"/>
  <c r="AGP6" i="1"/>
  <c r="AGP7" i="1"/>
  <c r="AGP2" i="1"/>
  <c r="AGP5" i="1"/>
  <c r="AGL3" i="1"/>
  <c r="AGL9" i="1"/>
  <c r="AGL4" i="1"/>
  <c r="AGL6" i="1"/>
  <c r="AGL7" i="1"/>
  <c r="AGL5" i="1"/>
  <c r="AGL8" i="1"/>
  <c r="AGL2" i="1"/>
  <c r="AGF2" i="1"/>
  <c r="AGF4" i="1"/>
  <c r="AGF5" i="1"/>
  <c r="AGF7" i="1"/>
  <c r="AGF8" i="1"/>
  <c r="AGF3" i="1"/>
  <c r="AGF6" i="1"/>
  <c r="AFW2" i="1"/>
  <c r="AFW3" i="1"/>
  <c r="AFW5" i="1"/>
  <c r="AFW6" i="1"/>
  <c r="AFW7" i="1"/>
  <c r="AFW4" i="1"/>
  <c r="AFR2" i="1"/>
  <c r="AFR3" i="1"/>
  <c r="AFR5" i="1"/>
  <c r="AFR6" i="1"/>
  <c r="AFR7" i="1"/>
  <c r="AFR4" i="1"/>
  <c r="AFE2" i="1"/>
  <c r="AFE3" i="1"/>
  <c r="AFE5" i="1"/>
  <c r="AFE6" i="1"/>
  <c r="AFE7" i="1"/>
  <c r="AFE4" i="1"/>
  <c r="AEZ2" i="1"/>
  <c r="AEZ3" i="1"/>
  <c r="AEZ5" i="1"/>
  <c r="AEZ6" i="1"/>
  <c r="AEZ7" i="1"/>
  <c r="AEZ4" i="1"/>
  <c r="AEM2" i="1"/>
  <c r="AEM3" i="1"/>
  <c r="AEM5" i="1"/>
  <c r="AEM6" i="1"/>
  <c r="AEM7" i="1"/>
  <c r="AEM4" i="1"/>
  <c r="ADU2" i="1"/>
  <c r="ADU3" i="1"/>
  <c r="ADU5" i="1"/>
  <c r="ADU6" i="1"/>
  <c r="ADU4" i="1"/>
  <c r="ADU7" i="1"/>
  <c r="ADC2" i="1"/>
  <c r="ADC3" i="1"/>
  <c r="ADC5" i="1"/>
  <c r="ADC6" i="1"/>
  <c r="ADC4" i="1"/>
  <c r="ADC7" i="1"/>
  <c r="ACX2" i="1"/>
  <c r="ACX3" i="1"/>
  <c r="ACX5" i="1"/>
  <c r="ACX6" i="1"/>
  <c r="ACX4" i="1"/>
  <c r="ACX7" i="1"/>
  <c r="ACF2" i="1"/>
  <c r="ACF3" i="1"/>
  <c r="ACF5" i="1"/>
  <c r="ACF6" i="1"/>
  <c r="ACF4" i="1"/>
  <c r="ACF7" i="1"/>
  <c r="ABN2" i="1"/>
  <c r="ABN3" i="1"/>
  <c r="ABN5" i="1"/>
  <c r="ABN6" i="1"/>
  <c r="ABN4" i="1"/>
  <c r="ABN7" i="1"/>
  <c r="ABA2" i="1"/>
  <c r="ABA3" i="1"/>
  <c r="ABA5" i="1"/>
  <c r="ABA6" i="1"/>
  <c r="ABA4" i="1"/>
  <c r="ABA7" i="1"/>
  <c r="AAD2" i="1"/>
  <c r="AAD3" i="1"/>
  <c r="AAD5" i="1"/>
  <c r="AAD6" i="1"/>
  <c r="AAD4" i="1"/>
  <c r="AAD7" i="1"/>
  <c r="ZY2" i="1"/>
  <c r="ZY3" i="1"/>
  <c r="ZY5" i="1"/>
  <c r="ZY6" i="1"/>
  <c r="ZY4" i="1"/>
  <c r="ZY7" i="1"/>
  <c r="ZG2" i="1"/>
  <c r="ZG3" i="1"/>
  <c r="ZG5" i="1"/>
  <c r="ZG6" i="1"/>
  <c r="ZG4" i="1"/>
  <c r="ZG7" i="1"/>
  <c r="YO2" i="1"/>
  <c r="YO3" i="1"/>
  <c r="YO5" i="1"/>
  <c r="YO6" i="1"/>
  <c r="YO4" i="1"/>
  <c r="YO7" i="1"/>
  <c r="XW2" i="1"/>
  <c r="XW3" i="1"/>
  <c r="XW5" i="1"/>
  <c r="XW6" i="1"/>
  <c r="XW4" i="1"/>
  <c r="XW7" i="1"/>
  <c r="XR2" i="1"/>
  <c r="XR8" i="1"/>
  <c r="XR3" i="1"/>
  <c r="XR5" i="1"/>
  <c r="XR6" i="1"/>
  <c r="XR4" i="1"/>
  <c r="XR7" i="1"/>
  <c r="XH2" i="1"/>
  <c r="XH3" i="1"/>
  <c r="XH5" i="1"/>
  <c r="XH6" i="1"/>
  <c r="XH4" i="1"/>
  <c r="XH7" i="1"/>
  <c r="WA2" i="1"/>
  <c r="WA3" i="1"/>
  <c r="WA5" i="1"/>
  <c r="WA6" i="1"/>
  <c r="WA4" i="1"/>
  <c r="WA7" i="1"/>
  <c r="SY5" i="1"/>
  <c r="SY6" i="1"/>
  <c r="SY2" i="1"/>
  <c r="SY3" i="1"/>
  <c r="SY4" i="1"/>
  <c r="SY7" i="1"/>
  <c r="QD5" i="1"/>
  <c r="QD6" i="1"/>
  <c r="QD2" i="1"/>
  <c r="QD3" i="1"/>
  <c r="QD4" i="1"/>
  <c r="QD7" i="1"/>
  <c r="AOC4" i="1"/>
  <c r="AOC5" i="1"/>
  <c r="AOC7" i="1"/>
  <c r="AOC6" i="1"/>
  <c r="AOC2" i="1"/>
  <c r="AOC3" i="1"/>
  <c r="ANW4" i="1"/>
  <c r="ANW5" i="1"/>
  <c r="ANW7" i="1"/>
  <c r="ANW2" i="1"/>
  <c r="ANW3" i="1"/>
  <c r="ANW6" i="1"/>
  <c r="ANM4" i="1"/>
  <c r="ANM5" i="1"/>
  <c r="ANM7" i="1"/>
  <c r="ANM2" i="1"/>
  <c r="ANM3" i="1"/>
  <c r="ANM6" i="1"/>
  <c r="ANG4" i="1"/>
  <c r="ANG5" i="1"/>
  <c r="ANG7" i="1"/>
  <c r="ANG2" i="1"/>
  <c r="ANG6" i="1"/>
  <c r="ANG3" i="1"/>
  <c r="ANA4" i="1"/>
  <c r="ANA5" i="1"/>
  <c r="ANA7" i="1"/>
  <c r="ANA2" i="1"/>
  <c r="ANA6" i="1"/>
  <c r="ANA3" i="1"/>
  <c r="AMP4" i="1"/>
  <c r="AMP5" i="1"/>
  <c r="AMP7" i="1"/>
  <c r="AMP2" i="1"/>
  <c r="AMP3" i="1"/>
  <c r="AMP6" i="1"/>
  <c r="AMK4" i="1"/>
  <c r="AMK5" i="1"/>
  <c r="AMK7" i="1"/>
  <c r="AMK2" i="1"/>
  <c r="AMK8" i="1"/>
  <c r="AMK3" i="1"/>
  <c r="AMK6" i="1"/>
  <c r="AME4" i="1"/>
  <c r="AME5" i="1"/>
  <c r="AME7" i="1"/>
  <c r="AME2" i="1"/>
  <c r="AME6" i="1"/>
  <c r="AME3" i="1"/>
  <c r="ALY4" i="1"/>
  <c r="ALY5" i="1"/>
  <c r="ALY7" i="1"/>
  <c r="ALY2" i="1"/>
  <c r="ALY6" i="1"/>
  <c r="ALY3" i="1"/>
  <c r="ALX4" i="1"/>
  <c r="ALX5" i="1"/>
  <c r="ALX2" i="1"/>
  <c r="ALX3" i="1"/>
  <c r="ALX6" i="1"/>
  <c r="ALR4" i="1"/>
  <c r="ALR5" i="1"/>
  <c r="ALR7" i="1"/>
  <c r="ALR2" i="1"/>
  <c r="ALR6" i="1"/>
  <c r="ALR3" i="1"/>
  <c r="ALL4" i="1"/>
  <c r="ALL5" i="1"/>
  <c r="ALL7" i="1"/>
  <c r="ALL2" i="1"/>
  <c r="ALL6" i="1"/>
  <c r="ALL3" i="1"/>
  <c r="ALF4" i="1"/>
  <c r="ALF5" i="1"/>
  <c r="ALF7" i="1"/>
  <c r="ALF2" i="1"/>
  <c r="ALF3" i="1"/>
  <c r="ALF6" i="1"/>
  <c r="AKZ4" i="1"/>
  <c r="AKZ5" i="1"/>
  <c r="AKZ7" i="1"/>
  <c r="AKZ2" i="1"/>
  <c r="AKZ6" i="1"/>
  <c r="AKZ3" i="1"/>
  <c r="AKT4" i="1"/>
  <c r="AKT5" i="1"/>
  <c r="AKT7" i="1"/>
  <c r="AKT2" i="1"/>
  <c r="AKT6" i="1"/>
  <c r="AKT3" i="1"/>
  <c r="AKN4" i="1"/>
  <c r="AKN5" i="1"/>
  <c r="AKN7" i="1"/>
  <c r="AKN2" i="1"/>
  <c r="AKN3" i="1"/>
  <c r="AKN6" i="1"/>
  <c r="AKH4" i="1"/>
  <c r="AKH5" i="1"/>
  <c r="AKH7" i="1"/>
  <c r="AKH2" i="1"/>
  <c r="AKH6" i="1"/>
  <c r="AKH3" i="1"/>
  <c r="AKB4" i="1"/>
  <c r="AKB5" i="1"/>
  <c r="AKB7" i="1"/>
  <c r="AKB2" i="1"/>
  <c r="AKB6" i="1"/>
  <c r="AKB3" i="1"/>
  <c r="AJV4" i="1"/>
  <c r="AJV5" i="1"/>
  <c r="AJV7" i="1"/>
  <c r="AJV2" i="1"/>
  <c r="AJV3" i="1"/>
  <c r="AJV6" i="1"/>
  <c r="AJP4" i="1"/>
  <c r="AJP5" i="1"/>
  <c r="AJP7" i="1"/>
  <c r="AJP2" i="1"/>
  <c r="AJP6" i="1"/>
  <c r="AJP3" i="1"/>
  <c r="AJJ4" i="1"/>
  <c r="AJJ5" i="1"/>
  <c r="AJJ7" i="1"/>
  <c r="AJJ2" i="1"/>
  <c r="AJJ6" i="1"/>
  <c r="AJJ3" i="1"/>
  <c r="AJD4" i="1"/>
  <c r="AJD5" i="1"/>
  <c r="AJD7" i="1"/>
  <c r="AJD2" i="1"/>
  <c r="AJD3" i="1"/>
  <c r="AJD6" i="1"/>
  <c r="AIX4" i="1"/>
  <c r="AIX5" i="1"/>
  <c r="AIX7" i="1"/>
  <c r="AIX2" i="1"/>
  <c r="AIX6" i="1"/>
  <c r="AIX3" i="1"/>
  <c r="AIU4" i="1"/>
  <c r="AIU5" i="1"/>
  <c r="AIU7" i="1"/>
  <c r="AIU2" i="1"/>
  <c r="AIU8" i="1"/>
  <c r="AIU6" i="1"/>
  <c r="AIU9" i="1"/>
  <c r="AIU3" i="1"/>
  <c r="AIO4" i="1"/>
  <c r="AIO5" i="1"/>
  <c r="AIO7" i="1"/>
  <c r="AIO2" i="1"/>
  <c r="AIO3" i="1"/>
  <c r="AIO6" i="1"/>
  <c r="AII4" i="1"/>
  <c r="AII5" i="1"/>
  <c r="AII7" i="1"/>
  <c r="AII2" i="1"/>
  <c r="AII6" i="1"/>
  <c r="AII3" i="1"/>
  <c r="AIE4" i="1"/>
  <c r="AIE5" i="1"/>
  <c r="AIE7" i="1"/>
  <c r="AIE2" i="1"/>
  <c r="AIE3" i="1"/>
  <c r="AIE6" i="1"/>
  <c r="AHY4" i="1"/>
  <c r="AHY5" i="1"/>
  <c r="AHY7" i="1"/>
  <c r="AHY2" i="1"/>
  <c r="AHY6" i="1"/>
  <c r="AHY3" i="1"/>
  <c r="AHS4" i="1"/>
  <c r="AHS5" i="1"/>
  <c r="AHS7" i="1"/>
  <c r="AHS2" i="1"/>
  <c r="AHS6" i="1"/>
  <c r="AHS3" i="1"/>
  <c r="AHM4" i="1"/>
  <c r="AHM5" i="1"/>
  <c r="AHM7" i="1"/>
  <c r="AHM2" i="1"/>
  <c r="AHM3" i="1"/>
  <c r="AHM6" i="1"/>
  <c r="AHG4" i="1"/>
  <c r="AHG5" i="1"/>
  <c r="AHG7" i="1"/>
  <c r="AHG2" i="1"/>
  <c r="AHG6" i="1"/>
  <c r="AHG3" i="1"/>
  <c r="AHA4" i="1"/>
  <c r="AHA5" i="1"/>
  <c r="AHA7" i="1"/>
  <c r="AHA2" i="1"/>
  <c r="AHA6" i="1"/>
  <c r="AHA3" i="1"/>
  <c r="AGU4" i="1"/>
  <c r="AGU5" i="1"/>
  <c r="AGU7" i="1"/>
  <c r="AGU2" i="1"/>
  <c r="AGU3" i="1"/>
  <c r="AGU6" i="1"/>
  <c r="AGO4" i="1"/>
  <c r="AGO5" i="1"/>
  <c r="AGO7" i="1"/>
  <c r="AGO2" i="1"/>
  <c r="AGO6" i="1"/>
  <c r="AGO3" i="1"/>
  <c r="AGK4" i="1"/>
  <c r="AGK5" i="1"/>
  <c r="AGK7" i="1"/>
  <c r="AGK2" i="1"/>
  <c r="AGK3" i="1"/>
  <c r="AGK6" i="1"/>
  <c r="AFO5" i="1"/>
  <c r="AFO6" i="1"/>
  <c r="AFO2" i="1"/>
  <c r="AFO3" i="1"/>
  <c r="AFO4" i="1"/>
  <c r="AFO7" i="1"/>
  <c r="AEW5" i="1"/>
  <c r="AEW6" i="1"/>
  <c r="AEW2" i="1"/>
  <c r="AEW3" i="1"/>
  <c r="AEW4" i="1"/>
  <c r="AEW7" i="1"/>
  <c r="AEJ5" i="1"/>
  <c r="AEJ6" i="1"/>
  <c r="AEJ2" i="1"/>
  <c r="AEJ3" i="1"/>
  <c r="AEJ4" i="1"/>
  <c r="AEJ7" i="1"/>
  <c r="ADR5" i="1"/>
  <c r="ADR6" i="1"/>
  <c r="ADR2" i="1"/>
  <c r="ADR3" i="1"/>
  <c r="ADR7" i="1"/>
  <c r="ADR4" i="1"/>
  <c r="ACU5" i="1"/>
  <c r="ACU6" i="1"/>
  <c r="ACU2" i="1"/>
  <c r="ACU3" i="1"/>
  <c r="ACU7" i="1"/>
  <c r="ACU4" i="1"/>
  <c r="ACC5" i="1"/>
  <c r="ACC6" i="1"/>
  <c r="ACC2" i="1"/>
  <c r="ACC3" i="1"/>
  <c r="ACC7" i="1"/>
  <c r="ACC4" i="1"/>
  <c r="ABK5" i="1"/>
  <c r="ABK6" i="1"/>
  <c r="ABK2" i="1"/>
  <c r="ABK3" i="1"/>
  <c r="ABK7" i="1"/>
  <c r="ABK4" i="1"/>
  <c r="AAX5" i="1"/>
  <c r="AAX6" i="1"/>
  <c r="AAX2" i="1"/>
  <c r="AAX3" i="1"/>
  <c r="AAX7" i="1"/>
  <c r="AAX4" i="1"/>
  <c r="ZV5" i="1"/>
  <c r="ZV6" i="1"/>
  <c r="ZV2" i="1"/>
  <c r="ZV3" i="1"/>
  <c r="ZV7" i="1"/>
  <c r="ZV4" i="1"/>
  <c r="ZD5" i="1"/>
  <c r="ZD6" i="1"/>
  <c r="ZD2" i="1"/>
  <c r="ZD3" i="1"/>
  <c r="ZD7" i="1"/>
  <c r="ZD4" i="1"/>
  <c r="YL5" i="1"/>
  <c r="YL6" i="1"/>
  <c r="YL2" i="1"/>
  <c r="YL3" i="1"/>
  <c r="YL7" i="1"/>
  <c r="YL4" i="1"/>
  <c r="XT5" i="1"/>
  <c r="XT6" i="1"/>
  <c r="XT2" i="1"/>
  <c r="XT3" i="1"/>
  <c r="XT7" i="1"/>
  <c r="XT4" i="1"/>
  <c r="XO5" i="1"/>
  <c r="XO6" i="1"/>
  <c r="XO2" i="1"/>
  <c r="XO3" i="1"/>
  <c r="XO7" i="1"/>
  <c r="XO4" i="1"/>
  <c r="XE5" i="1"/>
  <c r="XE6" i="1"/>
  <c r="XE2" i="1"/>
  <c r="XE3" i="1"/>
  <c r="XE7" i="1"/>
  <c r="XE4" i="1"/>
  <c r="AOA6" i="1"/>
  <c r="AOA7" i="1"/>
  <c r="AOA3" i="1"/>
  <c r="AOA4" i="1"/>
  <c r="AOA2" i="1"/>
  <c r="AOA5" i="1"/>
  <c r="ANU6" i="1"/>
  <c r="ANU7" i="1"/>
  <c r="ANU3" i="1"/>
  <c r="ANU4" i="1"/>
  <c r="ANU2" i="1"/>
  <c r="ANU5" i="1"/>
  <c r="ANQ6" i="1"/>
  <c r="ANQ7" i="1"/>
  <c r="ANQ3" i="1"/>
  <c r="ANQ4" i="1"/>
  <c r="ANQ2" i="1"/>
  <c r="ANQ5" i="1"/>
  <c r="ANK6" i="1"/>
  <c r="ANK7" i="1"/>
  <c r="ANK3" i="1"/>
  <c r="ANK4" i="1"/>
  <c r="ANK2" i="1"/>
  <c r="ANK5" i="1"/>
  <c r="ANE6" i="1"/>
  <c r="ANE7" i="1"/>
  <c r="ANE3" i="1"/>
  <c r="ANE4" i="1"/>
  <c r="ANE2" i="1"/>
  <c r="ANE5" i="1"/>
  <c r="AMY6" i="1"/>
  <c r="AMY7" i="1"/>
  <c r="AMY3" i="1"/>
  <c r="AMY4" i="1"/>
  <c r="AMY2" i="1"/>
  <c r="AMY5" i="1"/>
  <c r="AMT6" i="1"/>
  <c r="AMT7" i="1"/>
  <c r="AMT3" i="1"/>
  <c r="AMT4" i="1"/>
  <c r="AMT2" i="1"/>
  <c r="AMT5" i="1"/>
  <c r="AMN6" i="1"/>
  <c r="AMN7" i="1"/>
  <c r="AMN3" i="1"/>
  <c r="AMN4" i="1"/>
  <c r="AMN2" i="1"/>
  <c r="AMN5" i="1"/>
  <c r="AMI6" i="1"/>
  <c r="AMI7" i="1"/>
  <c r="AMI3" i="1"/>
  <c r="AMI4" i="1"/>
  <c r="AMI2" i="1"/>
  <c r="AMI5" i="1"/>
  <c r="AMC6" i="1"/>
  <c r="AMC7" i="1"/>
  <c r="AMC3" i="1"/>
  <c r="AMC4" i="1"/>
  <c r="AMC2" i="1"/>
  <c r="AMC5" i="1"/>
  <c r="ALV6" i="1"/>
  <c r="ALV7" i="1"/>
  <c r="ALV3" i="1"/>
  <c r="ALV4" i="1"/>
  <c r="ALV2" i="1"/>
  <c r="ALV5" i="1"/>
  <c r="ALP6" i="1"/>
  <c r="ALP7" i="1"/>
  <c r="ALP3" i="1"/>
  <c r="ALP4" i="1"/>
  <c r="ALP2" i="1"/>
  <c r="ALP5" i="1"/>
  <c r="ALJ6" i="1"/>
  <c r="ALJ7" i="1"/>
  <c r="ALJ3" i="1"/>
  <c r="ALJ4" i="1"/>
  <c r="ALJ2" i="1"/>
  <c r="ALJ5" i="1"/>
  <c r="ALD6" i="1"/>
  <c r="ALD7" i="1"/>
  <c r="ALD3" i="1"/>
  <c r="ALD4" i="1"/>
  <c r="ALD2" i="1"/>
  <c r="ALD5" i="1"/>
  <c r="AKX6" i="1"/>
  <c r="AKX7" i="1"/>
  <c r="AKX3" i="1"/>
  <c r="AKX4" i="1"/>
  <c r="AKX2" i="1"/>
  <c r="AKX5" i="1"/>
  <c r="AKR6" i="1"/>
  <c r="AKR7" i="1"/>
  <c r="AKR3" i="1"/>
  <c r="AKR4" i="1"/>
  <c r="AKR2" i="1"/>
  <c r="AKR5" i="1"/>
  <c r="AKL6" i="1"/>
  <c r="AKL7" i="1"/>
  <c r="AKL3" i="1"/>
  <c r="AKL4" i="1"/>
  <c r="AKL2" i="1"/>
  <c r="AKL5" i="1"/>
  <c r="AKF6" i="1"/>
  <c r="AKF7" i="1"/>
  <c r="AKF3" i="1"/>
  <c r="AKF4" i="1"/>
  <c r="AKF2" i="1"/>
  <c r="AKF5" i="1"/>
  <c r="AJZ6" i="1"/>
  <c r="AJZ7" i="1"/>
  <c r="AJZ3" i="1"/>
  <c r="AJZ4" i="1"/>
  <c r="AJZ2" i="1"/>
  <c r="AJZ5" i="1"/>
  <c r="AJT6" i="1"/>
  <c r="AJT7" i="1"/>
  <c r="AJT3" i="1"/>
  <c r="AJT4" i="1"/>
  <c r="AJT2" i="1"/>
  <c r="AJT5" i="1"/>
  <c r="AJN6" i="1"/>
  <c r="AJN7" i="1"/>
  <c r="AJN3" i="1"/>
  <c r="AJN4" i="1"/>
  <c r="AJN2" i="1"/>
  <c r="AJN5" i="1"/>
  <c r="AJH6" i="1"/>
  <c r="AJH7" i="1"/>
  <c r="AJH3" i="1"/>
  <c r="AJH4" i="1"/>
  <c r="AJH2" i="1"/>
  <c r="AJH5" i="1"/>
  <c r="AJB6" i="1"/>
  <c r="AJB7" i="1"/>
  <c r="AJB3" i="1"/>
  <c r="AJB4" i="1"/>
  <c r="AJB2" i="1"/>
  <c r="AJB5" i="1"/>
  <c r="AIW6" i="1"/>
  <c r="AIW7" i="1"/>
  <c r="AIW3" i="1"/>
  <c r="AIW4" i="1"/>
  <c r="AIW2" i="1"/>
  <c r="AIW8" i="1"/>
  <c r="AIW5" i="1"/>
  <c r="AIS6" i="1"/>
  <c r="AIS7" i="1"/>
  <c r="AIS3" i="1"/>
  <c r="AIS4" i="1"/>
  <c r="AIS2" i="1"/>
  <c r="AIS5" i="1"/>
  <c r="AIM6" i="1"/>
  <c r="AIM7" i="1"/>
  <c r="AIM3" i="1"/>
  <c r="AIM4" i="1"/>
  <c r="AIM2" i="1"/>
  <c r="AIM5" i="1"/>
  <c r="AIC6" i="1"/>
  <c r="AIC7" i="1"/>
  <c r="AIC3" i="1"/>
  <c r="AIC4" i="1"/>
  <c r="AIC2" i="1"/>
  <c r="AIC5" i="1"/>
  <c r="AHW6" i="1"/>
  <c r="AHW7" i="1"/>
  <c r="AHW3" i="1"/>
  <c r="AHW4" i="1"/>
  <c r="AHW2" i="1"/>
  <c r="AHW5" i="1"/>
  <c r="AHQ6" i="1"/>
  <c r="AHQ7" i="1"/>
  <c r="AHQ3" i="1"/>
  <c r="AHQ4" i="1"/>
  <c r="AHQ2" i="1"/>
  <c r="AHQ5" i="1"/>
  <c r="AHK6" i="1"/>
  <c r="AHK7" i="1"/>
  <c r="AHK3" i="1"/>
  <c r="AHK4" i="1"/>
  <c r="AHK2" i="1"/>
  <c r="AHK5" i="1"/>
  <c r="AHE6" i="1"/>
  <c r="AHE7" i="1"/>
  <c r="AHE3" i="1"/>
  <c r="AHE4" i="1"/>
  <c r="AHE2" i="1"/>
  <c r="AHE5" i="1"/>
  <c r="AGY6" i="1"/>
  <c r="AGY7" i="1"/>
  <c r="AGY3" i="1"/>
  <c r="AGY4" i="1"/>
  <c r="AGY2" i="1"/>
  <c r="AGY5" i="1"/>
  <c r="AGS6" i="1"/>
  <c r="AGS7" i="1"/>
  <c r="AGS3" i="1"/>
  <c r="AGS4" i="1"/>
  <c r="AGS2" i="1"/>
  <c r="AGS5" i="1"/>
  <c r="AGM6" i="1"/>
  <c r="AGM7" i="1"/>
  <c r="AGM3" i="1"/>
  <c r="AGM4" i="1"/>
  <c r="AGM2" i="1"/>
  <c r="AGM5" i="1"/>
  <c r="AGI6" i="1"/>
  <c r="AGI7" i="1"/>
  <c r="AGI3" i="1"/>
  <c r="AGI4" i="1"/>
  <c r="AGI2" i="1"/>
  <c r="AGI5" i="1"/>
  <c r="AFV5" i="1"/>
  <c r="AFV6" i="1"/>
  <c r="AFV2" i="1"/>
  <c r="AFV8" i="1"/>
  <c r="AFV3" i="1"/>
  <c r="AFV9" i="1"/>
  <c r="AFV7" i="1"/>
  <c r="AFV4" i="1"/>
  <c r="AFI5" i="1"/>
  <c r="AFI6" i="1"/>
  <c r="AFI2" i="1"/>
  <c r="AFI3" i="1"/>
  <c r="AFI7" i="1"/>
  <c r="AFI4" i="1"/>
  <c r="AED5" i="1"/>
  <c r="AED6" i="1"/>
  <c r="AED2" i="1"/>
  <c r="AED3" i="1"/>
  <c r="AED7" i="1"/>
  <c r="AED4" i="1"/>
  <c r="ADL5" i="1"/>
  <c r="ADL6" i="1"/>
  <c r="ADL2" i="1"/>
  <c r="ADL3" i="1"/>
  <c r="ADL7" i="1"/>
  <c r="ADL4" i="1"/>
  <c r="ACO5" i="1"/>
  <c r="ACO6" i="1"/>
  <c r="ACO2" i="1"/>
  <c r="ACO3" i="1"/>
  <c r="ACO7" i="1"/>
  <c r="ACO4" i="1"/>
  <c r="ABW5" i="1"/>
  <c r="ABW6" i="1"/>
  <c r="ABW2" i="1"/>
  <c r="ABW3" i="1"/>
  <c r="ABW7" i="1"/>
  <c r="ABW4" i="1"/>
  <c r="AAR5" i="1"/>
  <c r="AAR6" i="1"/>
  <c r="AAR2" i="1"/>
  <c r="AAR3" i="1"/>
  <c r="AAR7" i="1"/>
  <c r="AAR4" i="1"/>
  <c r="AAM5" i="1"/>
  <c r="AAM6" i="1"/>
  <c r="AAM2" i="1"/>
  <c r="AAM3" i="1"/>
  <c r="AAM7" i="1"/>
  <c r="AAM4" i="1"/>
  <c r="ZP5" i="1"/>
  <c r="ZP6" i="1"/>
  <c r="ZP2" i="1"/>
  <c r="ZP3" i="1"/>
  <c r="ZP7" i="1"/>
  <c r="ZP4" i="1"/>
  <c r="YX5" i="1"/>
  <c r="YX6" i="1"/>
  <c r="YX2" i="1"/>
  <c r="YX3" i="1"/>
  <c r="YX7" i="1"/>
  <c r="YX4" i="1"/>
  <c r="YF5" i="1"/>
  <c r="YF6" i="1"/>
  <c r="YF2" i="1"/>
  <c r="YF3" i="1"/>
  <c r="YF7" i="1"/>
  <c r="YF4" i="1"/>
  <c r="WY5" i="1"/>
  <c r="WY6" i="1"/>
  <c r="WY2" i="1"/>
  <c r="WY3" i="1"/>
  <c r="WY7" i="1"/>
  <c r="WY4" i="1"/>
  <c r="WO5" i="1"/>
  <c r="WO6" i="1"/>
  <c r="WO2" i="1"/>
  <c r="WO3" i="1"/>
  <c r="WO7" i="1"/>
  <c r="WO4" i="1"/>
  <c r="WL2" i="1"/>
  <c r="WL3" i="1"/>
  <c r="WL7" i="1"/>
  <c r="WL4" i="1"/>
  <c r="WL5" i="1"/>
  <c r="WL6" i="1"/>
  <c r="VW5" i="1"/>
  <c r="VW6" i="1"/>
  <c r="VW2" i="1"/>
  <c r="VW3" i="1"/>
  <c r="VW4" i="1"/>
  <c r="VW7" i="1"/>
  <c r="UZ5" i="1"/>
  <c r="UZ6" i="1"/>
  <c r="UZ2" i="1"/>
  <c r="UZ8" i="1"/>
  <c r="UZ3" i="1"/>
  <c r="UZ4" i="1"/>
  <c r="UZ7" i="1"/>
  <c r="TF5" i="1"/>
  <c r="TF6" i="1"/>
  <c r="TF2" i="1"/>
  <c r="TF3" i="1"/>
  <c r="TF4" i="1"/>
  <c r="TF7" i="1"/>
  <c r="PG5" i="1"/>
  <c r="PG6" i="1"/>
  <c r="PG2" i="1"/>
  <c r="PG3" i="1"/>
  <c r="PG4" i="1"/>
  <c r="PG7" i="1"/>
  <c r="ANZ7" i="1"/>
  <c r="ANZ2" i="1"/>
  <c r="ANZ4" i="1"/>
  <c r="ANZ5" i="1"/>
  <c r="ANZ3" i="1"/>
  <c r="ANZ6" i="1"/>
  <c r="ANT7" i="1"/>
  <c r="ANT2" i="1"/>
  <c r="ANT4" i="1"/>
  <c r="ANT5" i="1"/>
  <c r="ANT3" i="1"/>
  <c r="ANT6" i="1"/>
  <c r="ANP7" i="1"/>
  <c r="ANP2" i="1"/>
  <c r="ANP4" i="1"/>
  <c r="ANP5" i="1"/>
  <c r="ANP3" i="1"/>
  <c r="ANP6" i="1"/>
  <c r="ANJ7" i="1"/>
  <c r="ANJ2" i="1"/>
  <c r="ANJ4" i="1"/>
  <c r="ANJ5" i="1"/>
  <c r="ANJ3" i="1"/>
  <c r="ANJ6" i="1"/>
  <c r="AND7" i="1"/>
  <c r="AND2" i="1"/>
  <c r="AND4" i="1"/>
  <c r="AND5" i="1"/>
  <c r="AND3" i="1"/>
  <c r="AND6" i="1"/>
  <c r="AMX7" i="1"/>
  <c r="AMX2" i="1"/>
  <c r="AMX4" i="1"/>
  <c r="AMX5" i="1"/>
  <c r="AMX3" i="1"/>
  <c r="AMX6" i="1"/>
  <c r="AMS7" i="1"/>
  <c r="AMS2" i="1"/>
  <c r="AMS4" i="1"/>
  <c r="AMS5" i="1"/>
  <c r="AMS3" i="1"/>
  <c r="AMS6" i="1"/>
  <c r="AMM7" i="1"/>
  <c r="AMM2" i="1"/>
  <c r="AMM4" i="1"/>
  <c r="AMM5" i="1"/>
  <c r="AMM3" i="1"/>
  <c r="AMM6" i="1"/>
  <c r="AMH7" i="1"/>
  <c r="AMH2" i="1"/>
  <c r="AMH4" i="1"/>
  <c r="AMH5" i="1"/>
  <c r="AMH3" i="1"/>
  <c r="AMH6" i="1"/>
  <c r="AMB7" i="1"/>
  <c r="AMB2" i="1"/>
  <c r="AMB4" i="1"/>
  <c r="AMB5" i="1"/>
  <c r="AMB3" i="1"/>
  <c r="AMB6" i="1"/>
  <c r="ALU7" i="1"/>
  <c r="ALU2" i="1"/>
  <c r="ALU4" i="1"/>
  <c r="ALU5" i="1"/>
  <c r="ALU3" i="1"/>
  <c r="ALU6" i="1"/>
  <c r="ALO7" i="1"/>
  <c r="ALO2" i="1"/>
  <c r="ALO4" i="1"/>
  <c r="ALO5" i="1"/>
  <c r="ALO3" i="1"/>
  <c r="ALO6" i="1"/>
  <c r="ALI7" i="1"/>
  <c r="ALI2" i="1"/>
  <c r="ALI4" i="1"/>
  <c r="ALI5" i="1"/>
  <c r="ALI3" i="1"/>
  <c r="ALI6" i="1"/>
  <c r="ALC7" i="1"/>
  <c r="ALC2" i="1"/>
  <c r="ALC4" i="1"/>
  <c r="ALC5" i="1"/>
  <c r="ALC3" i="1"/>
  <c r="ALC6" i="1"/>
  <c r="AKW7" i="1"/>
  <c r="AKW2" i="1"/>
  <c r="AKW4" i="1"/>
  <c r="AKW5" i="1"/>
  <c r="AKW3" i="1"/>
  <c r="AKW6" i="1"/>
  <c r="AKQ7" i="1"/>
  <c r="AKQ2" i="1"/>
  <c r="AKQ4" i="1"/>
  <c r="AKQ5" i="1"/>
  <c r="AKQ3" i="1"/>
  <c r="AKQ6" i="1"/>
  <c r="AKK7" i="1"/>
  <c r="AKK2" i="1"/>
  <c r="AKK4" i="1"/>
  <c r="AKK5" i="1"/>
  <c r="AKK3" i="1"/>
  <c r="AKK6" i="1"/>
  <c r="AKE7" i="1"/>
  <c r="AKE2" i="1"/>
  <c r="AKE4" i="1"/>
  <c r="AKE5" i="1"/>
  <c r="AKE3" i="1"/>
  <c r="AKE6" i="1"/>
  <c r="AJY7" i="1"/>
  <c r="AJY2" i="1"/>
  <c r="AJY4" i="1"/>
  <c r="AJY5" i="1"/>
  <c r="AJY3" i="1"/>
  <c r="AJY6" i="1"/>
  <c r="AJS7" i="1"/>
  <c r="AJS2" i="1"/>
  <c r="AJS4" i="1"/>
  <c r="AJS5" i="1"/>
  <c r="AJS3" i="1"/>
  <c r="AJS6" i="1"/>
  <c r="AJM7" i="1"/>
  <c r="AJM2" i="1"/>
  <c r="AJM4" i="1"/>
  <c r="AJM5" i="1"/>
  <c r="AJM3" i="1"/>
  <c r="AJM6" i="1"/>
  <c r="AJG7" i="1"/>
  <c r="AJG2" i="1"/>
  <c r="AJG4" i="1"/>
  <c r="AJG5" i="1"/>
  <c r="AJG3" i="1"/>
  <c r="AJG6" i="1"/>
  <c r="AJA7" i="1"/>
  <c r="AJA2" i="1"/>
  <c r="AJA4" i="1"/>
  <c r="AJA5" i="1"/>
  <c r="AJA3" i="1"/>
  <c r="AJA6" i="1"/>
  <c r="AIV7" i="1"/>
  <c r="AIV2" i="1"/>
  <c r="AIV4" i="1"/>
  <c r="AIV5" i="1"/>
  <c r="AIV3" i="1"/>
  <c r="AIV6" i="1"/>
  <c r="AIR7" i="1"/>
  <c r="AIR2" i="1"/>
  <c r="AIR4" i="1"/>
  <c r="AIR5" i="1"/>
  <c r="AIR3" i="1"/>
  <c r="AIR6" i="1"/>
  <c r="AIL7" i="1"/>
  <c r="AIL2" i="1"/>
  <c r="AIL4" i="1"/>
  <c r="AIL5" i="1"/>
  <c r="AIL3" i="1"/>
  <c r="AIL6" i="1"/>
  <c r="AIB7" i="1"/>
  <c r="AIB2" i="1"/>
  <c r="AIB4" i="1"/>
  <c r="AIB5" i="1"/>
  <c r="AIB3" i="1"/>
  <c r="AIB6" i="1"/>
  <c r="AHV7" i="1"/>
  <c r="AHV2" i="1"/>
  <c r="AHV4" i="1"/>
  <c r="AHV5" i="1"/>
  <c r="AHV3" i="1"/>
  <c r="AHV6" i="1"/>
  <c r="AHP7" i="1"/>
  <c r="AHP2" i="1"/>
  <c r="AHP4" i="1"/>
  <c r="AHP5" i="1"/>
  <c r="AHP3" i="1"/>
  <c r="AHP6" i="1"/>
  <c r="AHJ7" i="1"/>
  <c r="AHJ2" i="1"/>
  <c r="AHJ4" i="1"/>
  <c r="AHJ5" i="1"/>
  <c r="AHJ3" i="1"/>
  <c r="AHJ6" i="1"/>
  <c r="AHD7" i="1"/>
  <c r="AHD2" i="1"/>
  <c r="AHD4" i="1"/>
  <c r="AHD5" i="1"/>
  <c r="AHD3" i="1"/>
  <c r="AHD6" i="1"/>
  <c r="AGX7" i="1"/>
  <c r="AGX2" i="1"/>
  <c r="AGX4" i="1"/>
  <c r="AGX5" i="1"/>
  <c r="AGX3" i="1"/>
  <c r="AGX6" i="1"/>
  <c r="AGR7" i="1"/>
  <c r="AGR2" i="1"/>
  <c r="AGR4" i="1"/>
  <c r="AGR5" i="1"/>
  <c r="AGR3" i="1"/>
  <c r="AGR6" i="1"/>
  <c r="AGH7" i="1"/>
  <c r="AGH2" i="1"/>
  <c r="AGH4" i="1"/>
  <c r="AGH5" i="1"/>
  <c r="AGH3" i="1"/>
  <c r="AGH6" i="1"/>
  <c r="AGC2" i="1"/>
  <c r="AGC3" i="1"/>
  <c r="AGC5" i="1"/>
  <c r="AGC6" i="1"/>
  <c r="AGC4" i="1"/>
  <c r="AGC7" i="1"/>
  <c r="AES2" i="1"/>
  <c r="AES3" i="1"/>
  <c r="AES5" i="1"/>
  <c r="AES6" i="1"/>
  <c r="AES4" i="1"/>
  <c r="AES7" i="1"/>
  <c r="AEA2" i="1"/>
  <c r="AEA3" i="1"/>
  <c r="AEA5" i="1"/>
  <c r="AEA6" i="1"/>
  <c r="AEA4" i="1"/>
  <c r="AEA7" i="1"/>
  <c r="ADI2" i="1"/>
  <c r="ADI3" i="1"/>
  <c r="ADI5" i="1"/>
  <c r="ADI6" i="1"/>
  <c r="ADI4" i="1"/>
  <c r="ADI7" i="1"/>
  <c r="ACL2" i="1"/>
  <c r="ACL3" i="1"/>
  <c r="ACL5" i="1"/>
  <c r="ACL6" i="1"/>
  <c r="ACL4" i="1"/>
  <c r="ACL7" i="1"/>
  <c r="ABT2" i="1"/>
  <c r="ABT3" i="1"/>
  <c r="ABT5" i="1"/>
  <c r="ABT6" i="1"/>
  <c r="ABT4" i="1"/>
  <c r="ABT7" i="1"/>
  <c r="ABG2" i="1"/>
  <c r="ABG3" i="1"/>
  <c r="ABG5" i="1"/>
  <c r="ABG6" i="1"/>
  <c r="ABG4" i="1"/>
  <c r="ABG7" i="1"/>
  <c r="AAO2" i="1"/>
  <c r="AAO3" i="1"/>
  <c r="AAO5" i="1"/>
  <c r="AAO6" i="1"/>
  <c r="AAO4" i="1"/>
  <c r="AAO7" i="1"/>
  <c r="AAJ2" i="1"/>
  <c r="AAJ3" i="1"/>
  <c r="AAJ5" i="1"/>
  <c r="AAJ6" i="1"/>
  <c r="AAJ4" i="1"/>
  <c r="AAJ7" i="1"/>
  <c r="ZM2" i="1"/>
  <c r="ZM3" i="1"/>
  <c r="ZM5" i="1"/>
  <c r="ZM6" i="1"/>
  <c r="ZM4" i="1"/>
  <c r="ZM7" i="1"/>
  <c r="YU2" i="1"/>
  <c r="YU3" i="1"/>
  <c r="YU5" i="1"/>
  <c r="YU6" i="1"/>
  <c r="YU4" i="1"/>
  <c r="YU7" i="1"/>
  <c r="YC2" i="1"/>
  <c r="YC3" i="1"/>
  <c r="YC5" i="1"/>
  <c r="YC6" i="1"/>
  <c r="YC4" i="1"/>
  <c r="YC7" i="1"/>
  <c r="WV2" i="1"/>
  <c r="WV3" i="1"/>
  <c r="WV5" i="1"/>
  <c r="WV6" i="1"/>
  <c r="WV4" i="1"/>
  <c r="WV7" i="1"/>
  <c r="VN2" i="1"/>
  <c r="VN3" i="1"/>
  <c r="VN5" i="1"/>
  <c r="VN6" i="1"/>
  <c r="VN4" i="1"/>
  <c r="VN7" i="1"/>
  <c r="UH5" i="1"/>
  <c r="UH6" i="1"/>
  <c r="UH2" i="1"/>
  <c r="UH3" i="1"/>
  <c r="UH4" i="1"/>
  <c r="UH7" i="1"/>
  <c r="ADX5" i="1"/>
  <c r="ADX6" i="1"/>
  <c r="ADX2" i="1"/>
  <c r="ADX3" i="1"/>
  <c r="ADX4" i="1"/>
  <c r="ADX7" i="1"/>
  <c r="ADF5" i="1"/>
  <c r="ADF6" i="1"/>
  <c r="ADF2" i="1"/>
  <c r="ADF3" i="1"/>
  <c r="ADF4" i="1"/>
  <c r="ADF7" i="1"/>
  <c r="ADA5" i="1"/>
  <c r="ADA6" i="1"/>
  <c r="ADA2" i="1"/>
  <c r="ADA3" i="1"/>
  <c r="ADA4" i="1"/>
  <c r="ADA7" i="1"/>
  <c r="ACI5" i="1"/>
  <c r="ACI6" i="1"/>
  <c r="ACI2" i="1"/>
  <c r="ACI3" i="1"/>
  <c r="ACI4" i="1"/>
  <c r="ACI7" i="1"/>
  <c r="ABQ5" i="1"/>
  <c r="ABQ6" i="1"/>
  <c r="ABQ2" i="1"/>
  <c r="ABQ3" i="1"/>
  <c r="ABQ4" i="1"/>
  <c r="ABQ7" i="1"/>
  <c r="ABD5" i="1"/>
  <c r="ABD6" i="1"/>
  <c r="ABD2" i="1"/>
  <c r="ABD3" i="1"/>
  <c r="ABD4" i="1"/>
  <c r="ABD7" i="1"/>
  <c r="AAG5" i="1"/>
  <c r="AAG6" i="1"/>
  <c r="AAG2" i="1"/>
  <c r="AAG3" i="1"/>
  <c r="AAG4" i="1"/>
  <c r="AAG7" i="1"/>
  <c r="ZJ5" i="1"/>
  <c r="ZJ6" i="1"/>
  <c r="ZJ2" i="1"/>
  <c r="ZJ3" i="1"/>
  <c r="ZJ4" i="1"/>
  <c r="ZJ7" i="1"/>
  <c r="YR5" i="1"/>
  <c r="YR6" i="1"/>
  <c r="YR2" i="1"/>
  <c r="YR3" i="1"/>
  <c r="YR4" i="1"/>
  <c r="YR7" i="1"/>
  <c r="XZ5" i="1"/>
  <c r="XZ6" i="1"/>
  <c r="XZ2" i="1"/>
  <c r="XZ3" i="1"/>
  <c r="XZ4" i="1"/>
  <c r="XZ7" i="1"/>
  <c r="XK5" i="1"/>
  <c r="XK6" i="1"/>
  <c r="XK2" i="1"/>
  <c r="XK8" i="1"/>
  <c r="XK3" i="1"/>
  <c r="XK9" i="1"/>
  <c r="XK4" i="1"/>
  <c r="XK7" i="1"/>
  <c r="VE5" i="1"/>
  <c r="VE6" i="1"/>
  <c r="VE2" i="1"/>
  <c r="VE3" i="1"/>
  <c r="VE4" i="1"/>
  <c r="VE7" i="1"/>
  <c r="OP5" i="1"/>
  <c r="OP6" i="1"/>
  <c r="OP2" i="1"/>
  <c r="OP3" i="1"/>
  <c r="OP4" i="1"/>
  <c r="OP7" i="1"/>
  <c r="AGB3" i="1"/>
  <c r="AGB4" i="1"/>
  <c r="AGB6" i="1"/>
  <c r="AGB7" i="1"/>
  <c r="AGB2" i="1"/>
  <c r="AGB5" i="1"/>
  <c r="AFQ3" i="1"/>
  <c r="AFQ4" i="1"/>
  <c r="AFQ6" i="1"/>
  <c r="AFQ7" i="1"/>
  <c r="AFQ5" i="1"/>
  <c r="AFQ2" i="1"/>
  <c r="AFK3" i="1"/>
  <c r="AFK4" i="1"/>
  <c r="AFK6" i="1"/>
  <c r="AFK7" i="1"/>
  <c r="AFK2" i="1"/>
  <c r="AFK5" i="1"/>
  <c r="AFD3" i="1"/>
  <c r="AFD4" i="1"/>
  <c r="AFD6" i="1"/>
  <c r="AFD7" i="1"/>
  <c r="AFD5" i="1"/>
  <c r="AFD2" i="1"/>
  <c r="AEY3" i="1"/>
  <c r="AEY4" i="1"/>
  <c r="AEY6" i="1"/>
  <c r="AEY7" i="1"/>
  <c r="AEY5" i="1"/>
  <c r="AEY2" i="1"/>
  <c r="AER3" i="1"/>
  <c r="AER4" i="1"/>
  <c r="AER6" i="1"/>
  <c r="AER7" i="1"/>
  <c r="AER2" i="1"/>
  <c r="AER5" i="1"/>
  <c r="AEL3" i="1"/>
  <c r="AEL4" i="1"/>
  <c r="AEL6" i="1"/>
  <c r="AEL7" i="1"/>
  <c r="AEL5" i="1"/>
  <c r="AEL2" i="1"/>
  <c r="AEF3" i="1"/>
  <c r="AEF4" i="1"/>
  <c r="AEF6" i="1"/>
  <c r="AEF7" i="1"/>
  <c r="AEF2" i="1"/>
  <c r="AEF5" i="1"/>
  <c r="ADZ3" i="1"/>
  <c r="ADZ4" i="1"/>
  <c r="ADZ6" i="1"/>
  <c r="ADZ7" i="1"/>
  <c r="ADZ5" i="1"/>
  <c r="ADZ2" i="1"/>
  <c r="ADT3" i="1"/>
  <c r="ADT4" i="1"/>
  <c r="ADT6" i="1"/>
  <c r="ADT7" i="1"/>
  <c r="ADT5" i="1"/>
  <c r="ADT2" i="1"/>
  <c r="ADN3" i="1"/>
  <c r="ADN4" i="1"/>
  <c r="ADN6" i="1"/>
  <c r="ADN7" i="1"/>
  <c r="ADN2" i="1"/>
  <c r="ADN5" i="1"/>
  <c r="ADH3" i="1"/>
  <c r="ADH4" i="1"/>
  <c r="ADH6" i="1"/>
  <c r="ADH7" i="1"/>
  <c r="ADH5" i="1"/>
  <c r="ADH2" i="1"/>
  <c r="ACW3" i="1"/>
  <c r="ACW4" i="1"/>
  <c r="ACW6" i="1"/>
  <c r="ACW7" i="1"/>
  <c r="ACW5" i="1"/>
  <c r="ACW2" i="1"/>
  <c r="ACQ3" i="1"/>
  <c r="ACQ4" i="1"/>
  <c r="ACQ6" i="1"/>
  <c r="ACQ7" i="1"/>
  <c r="ACQ2" i="1"/>
  <c r="ACQ5" i="1"/>
  <c r="ACK3" i="1"/>
  <c r="ACK4" i="1"/>
  <c r="ACK6" i="1"/>
  <c r="ACK7" i="1"/>
  <c r="ACK5" i="1"/>
  <c r="ACK2" i="1"/>
  <c r="ACE3" i="1"/>
  <c r="ACE4" i="1"/>
  <c r="ACE6" i="1"/>
  <c r="ACE7" i="1"/>
  <c r="ACE5" i="1"/>
  <c r="ACE2" i="1"/>
  <c r="ABY3" i="1"/>
  <c r="ABY4" i="1"/>
  <c r="ABY6" i="1"/>
  <c r="ABY7" i="1"/>
  <c r="ABY2" i="1"/>
  <c r="ABY5" i="1"/>
  <c r="ABS3" i="1"/>
  <c r="ABS4" i="1"/>
  <c r="ABS6" i="1"/>
  <c r="ABS7" i="1"/>
  <c r="ABS5" i="1"/>
  <c r="ABS2" i="1"/>
  <c r="ABM3" i="1"/>
  <c r="ABM4" i="1"/>
  <c r="ABM6" i="1"/>
  <c r="ABM7" i="1"/>
  <c r="ABM5" i="1"/>
  <c r="ABM2" i="1"/>
  <c r="ABF3" i="1"/>
  <c r="ABF4" i="1"/>
  <c r="ABF6" i="1"/>
  <c r="ABF7" i="1"/>
  <c r="ABF5" i="1"/>
  <c r="ABF2" i="1"/>
  <c r="AAZ3" i="1"/>
  <c r="AAZ4" i="1"/>
  <c r="AAZ6" i="1"/>
  <c r="AAZ7" i="1"/>
  <c r="AAZ5" i="1"/>
  <c r="AAZ2" i="1"/>
  <c r="AAT3" i="1"/>
  <c r="AAT4" i="1"/>
  <c r="AAT6" i="1"/>
  <c r="AAT7" i="1"/>
  <c r="AAT2" i="1"/>
  <c r="AAT5" i="1"/>
  <c r="AAI3" i="1"/>
  <c r="AAI4" i="1"/>
  <c r="AAI6" i="1"/>
  <c r="AAI7" i="1"/>
  <c r="AAI5" i="1"/>
  <c r="AAI2" i="1"/>
  <c r="AAC3" i="1"/>
  <c r="AAC4" i="1"/>
  <c r="AAC6" i="1"/>
  <c r="AAC7" i="1"/>
  <c r="AAC5" i="1"/>
  <c r="AAC2" i="1"/>
  <c r="ZX3" i="1"/>
  <c r="ZX4" i="1"/>
  <c r="ZX6" i="1"/>
  <c r="ZX7" i="1"/>
  <c r="ZX5" i="1"/>
  <c r="ZX2" i="1"/>
  <c r="ZR3" i="1"/>
  <c r="ZR4" i="1"/>
  <c r="ZR6" i="1"/>
  <c r="ZR7" i="1"/>
  <c r="ZR2" i="1"/>
  <c r="ZR5" i="1"/>
  <c r="ZL3" i="1"/>
  <c r="ZL4" i="1"/>
  <c r="ZL6" i="1"/>
  <c r="ZL7" i="1"/>
  <c r="ZL5" i="1"/>
  <c r="ZL2" i="1"/>
  <c r="ZF3" i="1"/>
  <c r="ZF4" i="1"/>
  <c r="ZF6" i="1"/>
  <c r="ZF7" i="1"/>
  <c r="ZF5" i="1"/>
  <c r="ZF2" i="1"/>
  <c r="YZ3" i="1"/>
  <c r="YZ4" i="1"/>
  <c r="YZ6" i="1"/>
  <c r="YZ7" i="1"/>
  <c r="YZ2" i="1"/>
  <c r="YZ5" i="1"/>
  <c r="YT3" i="1"/>
  <c r="YT4" i="1"/>
  <c r="YT6" i="1"/>
  <c r="YT7" i="1"/>
  <c r="YT5" i="1"/>
  <c r="YT2" i="1"/>
  <c r="YN3" i="1"/>
  <c r="YN4" i="1"/>
  <c r="YN6" i="1"/>
  <c r="YN7" i="1"/>
  <c r="YN5" i="1"/>
  <c r="YN2" i="1"/>
  <c r="YH3" i="1"/>
  <c r="YH4" i="1"/>
  <c r="YH6" i="1"/>
  <c r="YH7" i="1"/>
  <c r="YH2" i="1"/>
  <c r="YH5" i="1"/>
  <c r="YB3" i="1"/>
  <c r="YB4" i="1"/>
  <c r="YB6" i="1"/>
  <c r="YB7" i="1"/>
  <c r="YB5" i="1"/>
  <c r="YB2" i="1"/>
  <c r="XV3" i="1"/>
  <c r="XV4" i="1"/>
  <c r="XV6" i="1"/>
  <c r="XV7" i="1"/>
  <c r="XV5" i="1"/>
  <c r="XV2" i="1"/>
  <c r="XQ3" i="1"/>
  <c r="XQ4" i="1"/>
  <c r="XQ6" i="1"/>
  <c r="XQ7" i="1"/>
  <c r="XQ5" i="1"/>
  <c r="XQ2" i="1"/>
  <c r="XG3" i="1"/>
  <c r="XG4" i="1"/>
  <c r="XG6" i="1"/>
  <c r="XG7" i="1"/>
  <c r="XG5" i="1"/>
  <c r="XG2" i="1"/>
  <c r="XA3" i="1"/>
  <c r="XA4" i="1"/>
  <c r="XA6" i="1"/>
  <c r="XA7" i="1"/>
  <c r="XA2" i="1"/>
  <c r="XA5" i="1"/>
  <c r="WU3" i="1"/>
  <c r="WU4" i="1"/>
  <c r="WU6" i="1"/>
  <c r="WU7" i="1"/>
  <c r="WU5" i="1"/>
  <c r="WU2" i="1"/>
  <c r="WQ3" i="1"/>
  <c r="WQ4" i="1"/>
  <c r="WQ6" i="1"/>
  <c r="WQ7" i="1"/>
  <c r="WQ2" i="1"/>
  <c r="WQ5" i="1"/>
  <c r="VK5" i="1"/>
  <c r="VK6" i="1"/>
  <c r="VK2" i="1"/>
  <c r="VK3" i="1"/>
  <c r="VK7" i="1"/>
  <c r="VK4" i="1"/>
  <c r="UN5" i="1"/>
  <c r="UN6" i="1"/>
  <c r="UN2" i="1"/>
  <c r="UN3" i="1"/>
  <c r="UN4" i="1"/>
  <c r="UN7" i="1"/>
  <c r="TL5" i="1"/>
  <c r="TL6" i="1"/>
  <c r="TL2" i="1"/>
  <c r="TL3" i="1"/>
  <c r="TL4" i="1"/>
  <c r="TL7" i="1"/>
  <c r="RS5" i="1"/>
  <c r="RS6" i="1"/>
  <c r="RS2" i="1"/>
  <c r="RS3" i="1"/>
  <c r="RS4" i="1"/>
  <c r="RS7" i="1"/>
  <c r="QV5" i="1"/>
  <c r="QV6" i="1"/>
  <c r="QV2" i="1"/>
  <c r="QV8" i="1"/>
  <c r="QV3" i="1"/>
  <c r="QV9" i="1"/>
  <c r="QV4" i="1"/>
  <c r="QV7" i="1"/>
  <c r="AGA4" i="1"/>
  <c r="AGA5" i="1"/>
  <c r="AGA7" i="1"/>
  <c r="AGA2" i="1"/>
  <c r="AGA6" i="1"/>
  <c r="AGA3" i="1"/>
  <c r="AFP4" i="1"/>
  <c r="AFP5" i="1"/>
  <c r="AFP7" i="1"/>
  <c r="AFP2" i="1"/>
  <c r="AFP3" i="1"/>
  <c r="AFP6" i="1"/>
  <c r="AFJ4" i="1"/>
  <c r="AFJ5" i="1"/>
  <c r="AFJ7" i="1"/>
  <c r="AFJ2" i="1"/>
  <c r="AFJ3" i="1"/>
  <c r="AFJ6" i="1"/>
  <c r="AFC4" i="1"/>
  <c r="AFC5" i="1"/>
  <c r="AFC7" i="1"/>
  <c r="AFC2" i="1"/>
  <c r="AFC3" i="1"/>
  <c r="AFC6" i="1"/>
  <c r="AEX4" i="1"/>
  <c r="AEX5" i="1"/>
  <c r="AEX7" i="1"/>
  <c r="AEX2" i="1"/>
  <c r="AEX3" i="1"/>
  <c r="AEX6" i="1"/>
  <c r="AEQ4" i="1"/>
  <c r="AEQ5" i="1"/>
  <c r="AEQ7" i="1"/>
  <c r="AEQ2" i="1"/>
  <c r="AEQ6" i="1"/>
  <c r="AEQ3" i="1"/>
  <c r="AEK4" i="1"/>
  <c r="AEK5" i="1"/>
  <c r="AEK7" i="1"/>
  <c r="AEK2" i="1"/>
  <c r="AEK3" i="1"/>
  <c r="AEK6" i="1"/>
  <c r="AEE4" i="1"/>
  <c r="AEE5" i="1"/>
  <c r="AEE7" i="1"/>
  <c r="AEE2" i="1"/>
  <c r="AEE3" i="1"/>
  <c r="AEE6" i="1"/>
  <c r="ADY4" i="1"/>
  <c r="ADY5" i="1"/>
  <c r="ADY7" i="1"/>
  <c r="ADY2" i="1"/>
  <c r="ADY6" i="1"/>
  <c r="ADY3" i="1"/>
  <c r="ADS4" i="1"/>
  <c r="ADS5" i="1"/>
  <c r="ADS7" i="1"/>
  <c r="ADS2" i="1"/>
  <c r="ADS3" i="1"/>
  <c r="ADS6" i="1"/>
  <c r="ADM4" i="1"/>
  <c r="ADM5" i="1"/>
  <c r="ADM7" i="1"/>
  <c r="ADM2" i="1"/>
  <c r="ADM6" i="1"/>
  <c r="ADM3" i="1"/>
  <c r="ADG4" i="1"/>
  <c r="ADG5" i="1"/>
  <c r="ADG7" i="1"/>
  <c r="ADG2" i="1"/>
  <c r="ADG6" i="1"/>
  <c r="ADG3" i="1"/>
  <c r="ADB4" i="1"/>
  <c r="ADB5" i="1"/>
  <c r="ADB7" i="1"/>
  <c r="ADB2" i="1"/>
  <c r="ADB8" i="1"/>
  <c r="ADB6" i="1"/>
  <c r="ADB3" i="1"/>
  <c r="ACV4" i="1"/>
  <c r="ACV5" i="1"/>
  <c r="ACV7" i="1"/>
  <c r="ACV2" i="1"/>
  <c r="ACV3" i="1"/>
  <c r="ACV6" i="1"/>
  <c r="ACP4" i="1"/>
  <c r="ACP5" i="1"/>
  <c r="ACP7" i="1"/>
  <c r="ACP2" i="1"/>
  <c r="ACP6" i="1"/>
  <c r="ACP3" i="1"/>
  <c r="ACJ4" i="1"/>
  <c r="ACJ5" i="1"/>
  <c r="ACJ7" i="1"/>
  <c r="ACJ2" i="1"/>
  <c r="ACJ6" i="1"/>
  <c r="ACJ3" i="1"/>
  <c r="ACD4" i="1"/>
  <c r="ACD5" i="1"/>
  <c r="ACD7" i="1"/>
  <c r="ACD2" i="1"/>
  <c r="ACD3" i="1"/>
  <c r="ACD6" i="1"/>
  <c r="ABX4" i="1"/>
  <c r="ABX5" i="1"/>
  <c r="ABX7" i="1"/>
  <c r="ABX2" i="1"/>
  <c r="ABX6" i="1"/>
  <c r="ABX3" i="1"/>
  <c r="ABR4" i="1"/>
  <c r="ABR5" i="1"/>
  <c r="ABR7" i="1"/>
  <c r="ABR2" i="1"/>
  <c r="ABR6" i="1"/>
  <c r="ABR3" i="1"/>
  <c r="ABL4" i="1"/>
  <c r="ABL5" i="1"/>
  <c r="ABL7" i="1"/>
  <c r="ABL2" i="1"/>
  <c r="ABL3" i="1"/>
  <c r="ABL6" i="1"/>
  <c r="ABE4" i="1"/>
  <c r="ABE5" i="1"/>
  <c r="ABE7" i="1"/>
  <c r="ABE2" i="1"/>
  <c r="ABE6" i="1"/>
  <c r="ABE3" i="1"/>
  <c r="AAY4" i="1"/>
  <c r="AAY5" i="1"/>
  <c r="AAY7" i="1"/>
  <c r="AAY2" i="1"/>
  <c r="AAY3" i="1"/>
  <c r="AAY6" i="1"/>
  <c r="AAS4" i="1"/>
  <c r="AAS5" i="1"/>
  <c r="AAS7" i="1"/>
  <c r="AAS2" i="1"/>
  <c r="AAS6" i="1"/>
  <c r="AAS3" i="1"/>
  <c r="AAN4" i="1"/>
  <c r="AAN5" i="1"/>
  <c r="AAN7" i="1"/>
  <c r="AAN2" i="1"/>
  <c r="AAN8" i="1"/>
  <c r="AAN6" i="1"/>
  <c r="AAN3" i="1"/>
  <c r="AAH4" i="1"/>
  <c r="AAH5" i="1"/>
  <c r="AAH7" i="1"/>
  <c r="AAH2" i="1"/>
  <c r="AAH6" i="1"/>
  <c r="AAH3" i="1"/>
  <c r="AAB4" i="1"/>
  <c r="AAB5" i="1"/>
  <c r="AAB7" i="1"/>
  <c r="AAB2" i="1"/>
  <c r="AAB3" i="1"/>
  <c r="AAB6" i="1"/>
  <c r="ZW4" i="1"/>
  <c r="ZW5" i="1"/>
  <c r="ZW7" i="1"/>
  <c r="ZW2" i="1"/>
  <c r="ZW3" i="1"/>
  <c r="ZW6" i="1"/>
  <c r="ZQ4" i="1"/>
  <c r="ZQ5" i="1"/>
  <c r="ZQ7" i="1"/>
  <c r="ZQ2" i="1"/>
  <c r="ZQ6" i="1"/>
  <c r="ZQ3" i="1"/>
  <c r="ZK4" i="1"/>
  <c r="ZK5" i="1"/>
  <c r="ZK7" i="1"/>
  <c r="ZK2" i="1"/>
  <c r="ZK6" i="1"/>
  <c r="ZK3" i="1"/>
  <c r="ZE4" i="1"/>
  <c r="ZE5" i="1"/>
  <c r="ZE7" i="1"/>
  <c r="ZE2" i="1"/>
  <c r="ZE3" i="1"/>
  <c r="ZE6" i="1"/>
  <c r="YY4" i="1"/>
  <c r="YY5" i="1"/>
  <c r="YY7" i="1"/>
  <c r="YY2" i="1"/>
  <c r="YY6" i="1"/>
  <c r="YY3" i="1"/>
  <c r="YS4" i="1"/>
  <c r="YS5" i="1"/>
  <c r="YS7" i="1"/>
  <c r="YS2" i="1"/>
  <c r="YS6" i="1"/>
  <c r="YS3" i="1"/>
  <c r="YM4" i="1"/>
  <c r="YM5" i="1"/>
  <c r="YM7" i="1"/>
  <c r="YM2" i="1"/>
  <c r="YM3" i="1"/>
  <c r="YM6" i="1"/>
  <c r="YG4" i="1"/>
  <c r="YG5" i="1"/>
  <c r="YG7" i="1"/>
  <c r="YG2" i="1"/>
  <c r="YG6" i="1"/>
  <c r="YG3" i="1"/>
  <c r="YA4" i="1"/>
  <c r="YA5" i="1"/>
  <c r="YA7" i="1"/>
  <c r="YA2" i="1"/>
  <c r="YA6" i="1"/>
  <c r="YA3" i="1"/>
  <c r="XU4" i="1"/>
  <c r="XU5" i="1"/>
  <c r="XU7" i="1"/>
  <c r="XU2" i="1"/>
  <c r="XU3" i="1"/>
  <c r="XU6" i="1"/>
  <c r="XP4" i="1"/>
  <c r="XP5" i="1"/>
  <c r="XP7" i="1"/>
  <c r="XP2" i="1"/>
  <c r="XP3" i="1"/>
  <c r="XP6" i="1"/>
  <c r="XF4" i="1"/>
  <c r="XF5" i="1"/>
  <c r="XF7" i="1"/>
  <c r="XF2" i="1"/>
  <c r="XF3" i="1"/>
  <c r="XF6" i="1"/>
  <c r="WZ4" i="1"/>
  <c r="WZ5" i="1"/>
  <c r="WZ7" i="1"/>
  <c r="WZ2" i="1"/>
  <c r="WZ6" i="1"/>
  <c r="WZ3" i="1"/>
  <c r="WT4" i="1"/>
  <c r="WT5" i="1"/>
  <c r="WT7" i="1"/>
  <c r="WT2" i="1"/>
  <c r="WT6" i="1"/>
  <c r="WT3" i="1"/>
  <c r="WP4" i="1"/>
  <c r="WP5" i="1"/>
  <c r="WP7" i="1"/>
  <c r="WP2" i="1"/>
  <c r="WP6" i="1"/>
  <c r="WP3" i="1"/>
  <c r="VH2" i="1"/>
  <c r="VH3" i="1"/>
  <c r="VH5" i="1"/>
  <c r="VH6" i="1"/>
  <c r="VH4" i="1"/>
  <c r="VH7" i="1"/>
  <c r="UK2" i="1"/>
  <c r="UK3" i="1"/>
  <c r="UK5" i="1"/>
  <c r="UK6" i="1"/>
  <c r="UK7" i="1"/>
  <c r="UK4" i="1"/>
  <c r="TI2" i="1"/>
  <c r="TI3" i="1"/>
  <c r="TI5" i="1"/>
  <c r="TI6" i="1"/>
  <c r="TI7" i="1"/>
  <c r="TI4" i="1"/>
  <c r="TD2" i="1"/>
  <c r="TD8" i="1"/>
  <c r="TD3" i="1"/>
  <c r="TD5" i="1"/>
  <c r="TD6" i="1"/>
  <c r="TD7" i="1"/>
  <c r="TD4" i="1"/>
  <c r="TB2" i="1"/>
  <c r="TB8" i="1"/>
  <c r="TB3" i="1"/>
  <c r="TB9" i="1"/>
  <c r="TB5" i="1"/>
  <c r="TB11" i="1"/>
  <c r="TB6" i="1"/>
  <c r="TB7" i="1"/>
  <c r="TB10" i="1"/>
  <c r="TB4" i="1"/>
  <c r="SW2" i="1"/>
  <c r="SW8" i="1"/>
  <c r="SW3" i="1"/>
  <c r="SW5" i="1"/>
  <c r="SW6" i="1"/>
  <c r="SW7" i="1"/>
  <c r="SW4" i="1"/>
  <c r="SG2" i="1"/>
  <c r="SG3" i="1"/>
  <c r="SG5" i="1"/>
  <c r="SG6" i="1"/>
  <c r="SG4" i="1"/>
  <c r="SG7" i="1"/>
  <c r="RJ2" i="1"/>
  <c r="RJ3" i="1"/>
  <c r="RJ5" i="1"/>
  <c r="RJ6" i="1"/>
  <c r="RJ4" i="1"/>
  <c r="RJ7" i="1"/>
  <c r="QM2" i="1"/>
  <c r="QM3" i="1"/>
  <c r="QM5" i="1"/>
  <c r="QM6" i="1"/>
  <c r="QM4" i="1"/>
  <c r="QM7" i="1"/>
  <c r="MC2" i="1"/>
  <c r="MC3" i="1"/>
  <c r="MC5" i="1"/>
  <c r="MC6" i="1"/>
  <c r="MC4" i="1"/>
  <c r="MC7" i="1"/>
  <c r="IR2" i="1"/>
  <c r="IR3" i="1"/>
  <c r="IR5" i="1"/>
  <c r="IR6" i="1"/>
  <c r="IR4" i="1"/>
  <c r="IR7" i="1"/>
  <c r="AGE3" i="1"/>
  <c r="AGE4" i="1"/>
  <c r="AGE2" i="1"/>
  <c r="AGE5" i="1"/>
  <c r="AGE7" i="1"/>
  <c r="AGE6" i="1"/>
  <c r="AFY6" i="1"/>
  <c r="AFY7" i="1"/>
  <c r="AFY3" i="1"/>
  <c r="AFY4" i="1"/>
  <c r="AFY2" i="1"/>
  <c r="AFY5" i="1"/>
  <c r="AFT6" i="1"/>
  <c r="AFT7" i="1"/>
  <c r="AFT3" i="1"/>
  <c r="AFT4" i="1"/>
  <c r="AFT2" i="1"/>
  <c r="AFT5" i="1"/>
  <c r="AFN6" i="1"/>
  <c r="AFN7" i="1"/>
  <c r="AFN3" i="1"/>
  <c r="AFN4" i="1"/>
  <c r="AFN2" i="1"/>
  <c r="AFN5" i="1"/>
  <c r="AFH6" i="1"/>
  <c r="AFH7" i="1"/>
  <c r="AFH3" i="1"/>
  <c r="AFH4" i="1"/>
  <c r="AFH5" i="1"/>
  <c r="AFH2" i="1"/>
  <c r="AFB6" i="1"/>
  <c r="AFB7" i="1"/>
  <c r="AFB3" i="1"/>
  <c r="AFB4" i="1"/>
  <c r="AFB2" i="1"/>
  <c r="AFB5" i="1"/>
  <c r="AFB8" i="1"/>
  <c r="AEV6" i="1"/>
  <c r="AEV7" i="1"/>
  <c r="AEV3" i="1"/>
  <c r="AEV4" i="1"/>
  <c r="AEV2" i="1"/>
  <c r="AEV5" i="1"/>
  <c r="AEU6" i="1"/>
  <c r="AEU3" i="1"/>
  <c r="AEU4" i="1"/>
  <c r="AEU5" i="1"/>
  <c r="AEU2" i="1"/>
  <c r="AEO6" i="1"/>
  <c r="AEO7" i="1"/>
  <c r="AEO3" i="1"/>
  <c r="AEO4" i="1"/>
  <c r="AEO2" i="1"/>
  <c r="AEO5" i="1"/>
  <c r="AEI6" i="1"/>
  <c r="AEI7" i="1"/>
  <c r="AEI3" i="1"/>
  <c r="AEI4" i="1"/>
  <c r="AEI2" i="1"/>
  <c r="AEI5" i="1"/>
  <c r="AEC6" i="1"/>
  <c r="AEC7" i="1"/>
  <c r="AEC3" i="1"/>
  <c r="AEC4" i="1"/>
  <c r="AEC2" i="1"/>
  <c r="AEC5" i="1"/>
  <c r="ADW6" i="1"/>
  <c r="ADW7" i="1"/>
  <c r="ADW3" i="1"/>
  <c r="ADW4" i="1"/>
  <c r="ADW2" i="1"/>
  <c r="ADW5" i="1"/>
  <c r="ADQ6" i="1"/>
  <c r="ADQ7" i="1"/>
  <c r="ADQ3" i="1"/>
  <c r="ADQ4" i="1"/>
  <c r="ADQ2" i="1"/>
  <c r="ADQ5" i="1"/>
  <c r="ADK6" i="1"/>
  <c r="ADK7" i="1"/>
  <c r="ADK3" i="1"/>
  <c r="ADK4" i="1"/>
  <c r="ADK2" i="1"/>
  <c r="ADK5" i="1"/>
  <c r="ADE6" i="1"/>
  <c r="ADE7" i="1"/>
  <c r="ADE3" i="1"/>
  <c r="ADE4" i="1"/>
  <c r="ADE2" i="1"/>
  <c r="ADE5" i="1"/>
  <c r="ACZ6" i="1"/>
  <c r="ACZ7" i="1"/>
  <c r="ACZ3" i="1"/>
  <c r="ACZ4" i="1"/>
  <c r="ACZ2" i="1"/>
  <c r="ACZ5" i="1"/>
  <c r="ACT6" i="1"/>
  <c r="ACT7" i="1"/>
  <c r="ACT3" i="1"/>
  <c r="ACT4" i="1"/>
  <c r="ACT2" i="1"/>
  <c r="ACT5" i="1"/>
  <c r="ACN6" i="1"/>
  <c r="ACN7" i="1"/>
  <c r="ACN3" i="1"/>
  <c r="ACN4" i="1"/>
  <c r="ACN2" i="1"/>
  <c r="ACN5" i="1"/>
  <c r="ACH6" i="1"/>
  <c r="ACH7" i="1"/>
  <c r="ACH3" i="1"/>
  <c r="ACH4" i="1"/>
  <c r="ACH2" i="1"/>
  <c r="ACH5" i="1"/>
  <c r="ACB6" i="1"/>
  <c r="ACB7" i="1"/>
  <c r="ACB3" i="1"/>
  <c r="ACB4" i="1"/>
  <c r="ACB2" i="1"/>
  <c r="ACB5" i="1"/>
  <c r="ABV6" i="1"/>
  <c r="ABV7" i="1"/>
  <c r="ABV3" i="1"/>
  <c r="ABV4" i="1"/>
  <c r="ABV2" i="1"/>
  <c r="ABV5" i="1"/>
  <c r="ABP6" i="1"/>
  <c r="ABP7" i="1"/>
  <c r="ABP3" i="1"/>
  <c r="ABP4" i="1"/>
  <c r="ABP2" i="1"/>
  <c r="ABP5" i="1"/>
  <c r="ABJ6" i="1"/>
  <c r="ABJ7" i="1"/>
  <c r="ABJ3" i="1"/>
  <c r="ABJ4" i="1"/>
  <c r="ABJ2" i="1"/>
  <c r="ABJ5" i="1"/>
  <c r="ABI6" i="1"/>
  <c r="ABI3" i="1"/>
  <c r="ABI4" i="1"/>
  <c r="ABI2" i="1"/>
  <c r="ABI5" i="1"/>
  <c r="ABC6" i="1"/>
  <c r="ABC7" i="1"/>
  <c r="ABC3" i="1"/>
  <c r="ABC4" i="1"/>
  <c r="ABC2" i="1"/>
  <c r="ABC5" i="1"/>
  <c r="AAW6" i="1"/>
  <c r="AAW7" i="1"/>
  <c r="AAW3" i="1"/>
  <c r="AAW4" i="1"/>
  <c r="AAW2" i="1"/>
  <c r="AAW5" i="1"/>
  <c r="AAQ6" i="1"/>
  <c r="AAQ7" i="1"/>
  <c r="AAQ3" i="1"/>
  <c r="AAQ4" i="1"/>
  <c r="AAQ2" i="1"/>
  <c r="AAQ5" i="1"/>
  <c r="AAL6" i="1"/>
  <c r="AAL7" i="1"/>
  <c r="AAL3" i="1"/>
  <c r="AAL4" i="1"/>
  <c r="AAL2" i="1"/>
  <c r="AAL5" i="1"/>
  <c r="AAF6" i="1"/>
  <c r="AAF7" i="1"/>
  <c r="AAF3" i="1"/>
  <c r="AAF4" i="1"/>
  <c r="AAF2" i="1"/>
  <c r="AAF5" i="1"/>
  <c r="AAA6" i="1"/>
  <c r="AAA7" i="1"/>
  <c r="AAA3" i="1"/>
  <c r="AAA4" i="1"/>
  <c r="AAA8" i="1"/>
  <c r="AAA2" i="1"/>
  <c r="AAA5" i="1"/>
  <c r="ZU6" i="1"/>
  <c r="ZU7" i="1"/>
  <c r="ZU3" i="1"/>
  <c r="ZU4" i="1"/>
  <c r="ZU2" i="1"/>
  <c r="ZU5" i="1"/>
  <c r="ZO6" i="1"/>
  <c r="ZO7" i="1"/>
  <c r="ZO3" i="1"/>
  <c r="ZO4" i="1"/>
  <c r="ZO2" i="1"/>
  <c r="ZO5" i="1"/>
  <c r="ZI6" i="1"/>
  <c r="ZI7" i="1"/>
  <c r="ZI3" i="1"/>
  <c r="ZI4" i="1"/>
  <c r="ZI2" i="1"/>
  <c r="ZI5" i="1"/>
  <c r="ZC6" i="1"/>
  <c r="ZC7" i="1"/>
  <c r="ZC3" i="1"/>
  <c r="ZC4" i="1"/>
  <c r="ZC2" i="1"/>
  <c r="ZC5" i="1"/>
  <c r="YW6" i="1"/>
  <c r="YW7" i="1"/>
  <c r="YW3" i="1"/>
  <c r="YW4" i="1"/>
  <c r="YW2" i="1"/>
  <c r="YW5" i="1"/>
  <c r="YQ6" i="1"/>
  <c r="YQ7" i="1"/>
  <c r="YQ3" i="1"/>
  <c r="YQ4" i="1"/>
  <c r="YQ2" i="1"/>
  <c r="YQ5" i="1"/>
  <c r="YK6" i="1"/>
  <c r="YK7" i="1"/>
  <c r="YK3" i="1"/>
  <c r="YK4" i="1"/>
  <c r="YK2" i="1"/>
  <c r="YK5" i="1"/>
  <c r="YE6" i="1"/>
  <c r="YE7" i="1"/>
  <c r="YE3" i="1"/>
  <c r="YE4" i="1"/>
  <c r="YE2" i="1"/>
  <c r="YE5" i="1"/>
  <c r="XY6" i="1"/>
  <c r="XY7" i="1"/>
  <c r="XY3" i="1"/>
  <c r="XY4" i="1"/>
  <c r="XY2" i="1"/>
  <c r="XY5" i="1"/>
  <c r="XS6" i="1"/>
  <c r="XS7" i="1"/>
  <c r="XS3" i="1"/>
  <c r="XS4" i="1"/>
  <c r="XS2" i="1"/>
  <c r="XS5" i="1"/>
  <c r="XN6" i="1"/>
  <c r="XN7" i="1"/>
  <c r="XN3" i="1"/>
  <c r="XN4" i="1"/>
  <c r="XN2" i="1"/>
  <c r="XN5" i="1"/>
  <c r="XJ6" i="1"/>
  <c r="XJ7" i="1"/>
  <c r="XJ3" i="1"/>
  <c r="XJ4" i="1"/>
  <c r="XJ2" i="1"/>
  <c r="XJ5" i="1"/>
  <c r="XD6" i="1"/>
  <c r="XD7" i="1"/>
  <c r="XD3" i="1"/>
  <c r="XD4" i="1"/>
  <c r="XD2" i="1"/>
  <c r="XD5" i="1"/>
  <c r="WX6" i="1"/>
  <c r="WX7" i="1"/>
  <c r="WX3" i="1"/>
  <c r="WX4" i="1"/>
  <c r="WX2" i="1"/>
  <c r="WX5" i="1"/>
  <c r="WN6" i="1"/>
  <c r="WN7" i="1"/>
  <c r="WN3" i="1"/>
  <c r="WN4" i="1"/>
  <c r="WN2" i="1"/>
  <c r="WN5" i="1"/>
  <c r="VT2" i="1"/>
  <c r="VT3" i="1"/>
  <c r="VT5" i="1"/>
  <c r="VT6" i="1"/>
  <c r="VT7" i="1"/>
  <c r="VT4" i="1"/>
  <c r="VB2" i="1"/>
  <c r="VB3" i="1"/>
  <c r="VB5" i="1"/>
  <c r="VB6" i="1"/>
  <c r="VB7" i="1"/>
  <c r="VB4" i="1"/>
  <c r="UW2" i="1"/>
  <c r="UW3" i="1"/>
  <c r="UW5" i="1"/>
  <c r="UW6" i="1"/>
  <c r="UW7" i="1"/>
  <c r="UW4" i="1"/>
  <c r="UE2" i="1"/>
  <c r="UE3" i="1"/>
  <c r="UE5" i="1"/>
  <c r="UE6" i="1"/>
  <c r="UE7" i="1"/>
  <c r="UE4" i="1"/>
  <c r="TU2" i="1"/>
  <c r="TU3" i="1"/>
  <c r="TU5" i="1"/>
  <c r="TU6" i="1"/>
  <c r="TU7" i="1"/>
  <c r="TU4" i="1"/>
  <c r="PU2" i="1"/>
  <c r="PU3" i="1"/>
  <c r="PU5" i="1"/>
  <c r="PU6" i="1"/>
  <c r="PU4" i="1"/>
  <c r="PU7" i="1"/>
  <c r="OX2" i="1"/>
  <c r="OX3" i="1"/>
  <c r="OX5" i="1"/>
  <c r="OX6" i="1"/>
  <c r="OX4" i="1"/>
  <c r="OX7" i="1"/>
  <c r="KX2" i="1"/>
  <c r="KX3" i="1"/>
  <c r="KX5" i="1"/>
  <c r="KX6" i="1"/>
  <c r="KX4" i="1"/>
  <c r="KX7" i="1"/>
  <c r="KA2" i="1"/>
  <c r="KA3" i="1"/>
  <c r="KA5" i="1"/>
  <c r="KA6" i="1"/>
  <c r="KA4" i="1"/>
  <c r="KA7" i="1"/>
  <c r="AGD2" i="1"/>
  <c r="AGD4" i="1"/>
  <c r="AGD5" i="1"/>
  <c r="AGD3" i="1"/>
  <c r="AGD6" i="1"/>
  <c r="AGD7" i="1"/>
  <c r="AFX7" i="1"/>
  <c r="AFX2" i="1"/>
  <c r="AFX4" i="1"/>
  <c r="AFX5" i="1"/>
  <c r="AFX3" i="1"/>
  <c r="AFX6" i="1"/>
  <c r="AFS7" i="1"/>
  <c r="AFS2" i="1"/>
  <c r="AFS4" i="1"/>
  <c r="AFS5" i="1"/>
  <c r="AFS3" i="1"/>
  <c r="AFS6" i="1"/>
  <c r="AFM7" i="1"/>
  <c r="AFM2" i="1"/>
  <c r="AFM4" i="1"/>
  <c r="AFM5" i="1"/>
  <c r="AFM6" i="1"/>
  <c r="AFM3" i="1"/>
  <c r="AFG7" i="1"/>
  <c r="AFG2" i="1"/>
  <c r="AFG4" i="1"/>
  <c r="AFG5" i="1"/>
  <c r="AFG3" i="1"/>
  <c r="AFG6" i="1"/>
  <c r="AFF2" i="1"/>
  <c r="AFF4" i="1"/>
  <c r="AFF5" i="1"/>
  <c r="AFF3" i="1"/>
  <c r="AFF6" i="1"/>
  <c r="AFA7" i="1"/>
  <c r="AFA2" i="1"/>
  <c r="AFA4" i="1"/>
  <c r="AFA5" i="1"/>
  <c r="AFA3" i="1"/>
  <c r="AFA6" i="1"/>
  <c r="AET7" i="1"/>
  <c r="AET2" i="1"/>
  <c r="AET4" i="1"/>
  <c r="AET5" i="1"/>
  <c r="AET3" i="1"/>
  <c r="AET6" i="1"/>
  <c r="AEN7" i="1"/>
  <c r="AEN2" i="1"/>
  <c r="AEN4" i="1"/>
  <c r="AEN5" i="1"/>
  <c r="AEN3" i="1"/>
  <c r="AEN6" i="1"/>
  <c r="AEH7" i="1"/>
  <c r="AEH2" i="1"/>
  <c r="AEH4" i="1"/>
  <c r="AEH5" i="1"/>
  <c r="AEH6" i="1"/>
  <c r="AEH3" i="1"/>
  <c r="AEB7" i="1"/>
  <c r="AEB2" i="1"/>
  <c r="AEB4" i="1"/>
  <c r="AEB5" i="1"/>
  <c r="AEB3" i="1"/>
  <c r="AEB6" i="1"/>
  <c r="ADV7" i="1"/>
  <c r="ADV2" i="1"/>
  <c r="ADV4" i="1"/>
  <c r="ADV5" i="1"/>
  <c r="ADV3" i="1"/>
  <c r="ADV6" i="1"/>
  <c r="ADP7" i="1"/>
  <c r="ADP2" i="1"/>
  <c r="ADP4" i="1"/>
  <c r="ADP5" i="1"/>
  <c r="ADP3" i="1"/>
  <c r="ADP6" i="1"/>
  <c r="ADJ7" i="1"/>
  <c r="ADJ2" i="1"/>
  <c r="ADJ4" i="1"/>
  <c r="ADJ5" i="1"/>
  <c r="ADJ3" i="1"/>
  <c r="ADJ6" i="1"/>
  <c r="ADD7" i="1"/>
  <c r="ADD2" i="1"/>
  <c r="ADD4" i="1"/>
  <c r="ADD5" i="1"/>
  <c r="ADD3" i="1"/>
  <c r="ADD6" i="1"/>
  <c r="ACY7" i="1"/>
  <c r="ACY2" i="1"/>
  <c r="ACY4" i="1"/>
  <c r="ACY5" i="1"/>
  <c r="ACY3" i="1"/>
  <c r="ACY6" i="1"/>
  <c r="ACS7" i="1"/>
  <c r="ACS2" i="1"/>
  <c r="ACS4" i="1"/>
  <c r="ACS5" i="1"/>
  <c r="ACS3" i="1"/>
  <c r="ACS6" i="1"/>
  <c r="ACM7" i="1"/>
  <c r="ACM2" i="1"/>
  <c r="ACM4" i="1"/>
  <c r="ACM5" i="1"/>
  <c r="ACM3" i="1"/>
  <c r="ACM6" i="1"/>
  <c r="ACG7" i="1"/>
  <c r="ACG2" i="1"/>
  <c r="ACG4" i="1"/>
  <c r="ACG5" i="1"/>
  <c r="ACG3" i="1"/>
  <c r="ACG6" i="1"/>
  <c r="ACA7" i="1"/>
  <c r="ACA2" i="1"/>
  <c r="ACA4" i="1"/>
  <c r="ACA5" i="1"/>
  <c r="ACA3" i="1"/>
  <c r="ACA6" i="1"/>
  <c r="ABU7" i="1"/>
  <c r="ABU2" i="1"/>
  <c r="ABU4" i="1"/>
  <c r="ABU5" i="1"/>
  <c r="ABU3" i="1"/>
  <c r="ABU6" i="1"/>
  <c r="ABO7" i="1"/>
  <c r="ABO2" i="1"/>
  <c r="ABO4" i="1"/>
  <c r="ABO5" i="1"/>
  <c r="ABO3" i="1"/>
  <c r="ABO6" i="1"/>
  <c r="ABH7" i="1"/>
  <c r="ABH2" i="1"/>
  <c r="ABH4" i="1"/>
  <c r="ABH5" i="1"/>
  <c r="ABH3" i="1"/>
  <c r="ABH6" i="1"/>
  <c r="ABB7" i="1"/>
  <c r="ABB2" i="1"/>
  <c r="ABB4" i="1"/>
  <c r="ABB5" i="1"/>
  <c r="ABB3" i="1"/>
  <c r="ABB6" i="1"/>
  <c r="AAV7" i="1"/>
  <c r="AAV2" i="1"/>
  <c r="AAV4" i="1"/>
  <c r="AAV5" i="1"/>
  <c r="AAV3" i="1"/>
  <c r="AAV6" i="1"/>
  <c r="AAP7" i="1"/>
  <c r="AAP2" i="1"/>
  <c r="AAP4" i="1"/>
  <c r="AAP5" i="1"/>
  <c r="AAP3" i="1"/>
  <c r="AAP6" i="1"/>
  <c r="AAK7" i="1"/>
  <c r="AAK2" i="1"/>
  <c r="AAK4" i="1"/>
  <c r="AAK5" i="1"/>
  <c r="AAK3" i="1"/>
  <c r="AAK6" i="1"/>
  <c r="AAE7" i="1"/>
  <c r="AAE2" i="1"/>
  <c r="AAE4" i="1"/>
  <c r="AAE5" i="1"/>
  <c r="AAE3" i="1"/>
  <c r="AAE6" i="1"/>
  <c r="ZZ7" i="1"/>
  <c r="ZZ2" i="1"/>
  <c r="ZZ4" i="1"/>
  <c r="ZZ5" i="1"/>
  <c r="ZZ3" i="1"/>
  <c r="ZZ6" i="1"/>
  <c r="ZT7" i="1"/>
  <c r="ZT2" i="1"/>
  <c r="ZT4" i="1"/>
  <c r="ZT5" i="1"/>
  <c r="ZT3" i="1"/>
  <c r="ZT6" i="1"/>
  <c r="ZN7" i="1"/>
  <c r="ZN2" i="1"/>
  <c r="ZN4" i="1"/>
  <c r="ZN5" i="1"/>
  <c r="ZN3" i="1"/>
  <c r="ZN6" i="1"/>
  <c r="ZH7" i="1"/>
  <c r="ZH2" i="1"/>
  <c r="ZH4" i="1"/>
  <c r="ZH5" i="1"/>
  <c r="ZH3" i="1"/>
  <c r="ZH6" i="1"/>
  <c r="ZB7" i="1"/>
  <c r="ZB2" i="1"/>
  <c r="ZB4" i="1"/>
  <c r="ZB5" i="1"/>
  <c r="ZB3" i="1"/>
  <c r="ZB6" i="1"/>
  <c r="YV7" i="1"/>
  <c r="YV2" i="1"/>
  <c r="YV4" i="1"/>
  <c r="YV5" i="1"/>
  <c r="YV3" i="1"/>
  <c r="YV6" i="1"/>
  <c r="YP7" i="1"/>
  <c r="YP2" i="1"/>
  <c r="YP4" i="1"/>
  <c r="YP5" i="1"/>
  <c r="YP3" i="1"/>
  <c r="YP6" i="1"/>
  <c r="YJ7" i="1"/>
  <c r="YJ2" i="1"/>
  <c r="YJ4" i="1"/>
  <c r="YJ5" i="1"/>
  <c r="YJ3" i="1"/>
  <c r="YJ6" i="1"/>
  <c r="YD7" i="1"/>
  <c r="YD2" i="1"/>
  <c r="YD4" i="1"/>
  <c r="YD5" i="1"/>
  <c r="YD3" i="1"/>
  <c r="YD6" i="1"/>
  <c r="XX7" i="1"/>
  <c r="XX2" i="1"/>
  <c r="XX4" i="1"/>
  <c r="XX5" i="1"/>
  <c r="XX3" i="1"/>
  <c r="XX6" i="1"/>
  <c r="XM7" i="1"/>
  <c r="XM2" i="1"/>
  <c r="XM4" i="1"/>
  <c r="XM5" i="1"/>
  <c r="XM3" i="1"/>
  <c r="XM6" i="1"/>
  <c r="XI7" i="1"/>
  <c r="XI2" i="1"/>
  <c r="XI4" i="1"/>
  <c r="XI5" i="1"/>
  <c r="XI3" i="1"/>
  <c r="XI6" i="1"/>
  <c r="XC7" i="1"/>
  <c r="XC2" i="1"/>
  <c r="XC4" i="1"/>
  <c r="XC5" i="1"/>
  <c r="XC3" i="1"/>
  <c r="XC6" i="1"/>
  <c r="WW7" i="1"/>
  <c r="WW2" i="1"/>
  <c r="WW4" i="1"/>
  <c r="WW5" i="1"/>
  <c r="WW3" i="1"/>
  <c r="WW6" i="1"/>
  <c r="WS7" i="1"/>
  <c r="WS2" i="1"/>
  <c r="WS8" i="1"/>
  <c r="WS4" i="1"/>
  <c r="WS5" i="1"/>
  <c r="WS3" i="1"/>
  <c r="WS6" i="1"/>
  <c r="WS9" i="1"/>
  <c r="WI5" i="1"/>
  <c r="WI6" i="1"/>
  <c r="WI2" i="1"/>
  <c r="WI3" i="1"/>
  <c r="WI4" i="1"/>
  <c r="WI7" i="1"/>
  <c r="WD5" i="1"/>
  <c r="WD6" i="1"/>
  <c r="WD2" i="1"/>
  <c r="WD3" i="1"/>
  <c r="WD4" i="1"/>
  <c r="WD7" i="1"/>
  <c r="VQ5" i="1"/>
  <c r="VQ6" i="1"/>
  <c r="VQ2" i="1"/>
  <c r="VQ3" i="1"/>
  <c r="VQ4" i="1"/>
  <c r="VQ7" i="1"/>
  <c r="UT5" i="1"/>
  <c r="UT6" i="1"/>
  <c r="UT2" i="1"/>
  <c r="UT3" i="1"/>
  <c r="UT4" i="1"/>
  <c r="UT7" i="1"/>
  <c r="TR5" i="1"/>
  <c r="TR6" i="1"/>
  <c r="TR2" i="1"/>
  <c r="TR3" i="1"/>
  <c r="TR4" i="1"/>
  <c r="TR7" i="1"/>
  <c r="SC5" i="1"/>
  <c r="SC6" i="1"/>
  <c r="SC2" i="1"/>
  <c r="SC3" i="1"/>
  <c r="SC4" i="1"/>
  <c r="SC7" i="1"/>
  <c r="RF5" i="1"/>
  <c r="RF6" i="1"/>
  <c r="RF2" i="1"/>
  <c r="RF3" i="1"/>
  <c r="RF4" i="1"/>
  <c r="RF7" i="1"/>
  <c r="GH4" i="1"/>
  <c r="GH6" i="1"/>
  <c r="GH2" i="1"/>
  <c r="GH3" i="1"/>
  <c r="GH5" i="1"/>
  <c r="GH7" i="1"/>
  <c r="UQ2" i="1"/>
  <c r="UQ3" i="1"/>
  <c r="UQ5" i="1"/>
  <c r="UQ6" i="1"/>
  <c r="UQ4" i="1"/>
  <c r="UQ7" i="1"/>
  <c r="TO2" i="1"/>
  <c r="TO3" i="1"/>
  <c r="TO5" i="1"/>
  <c r="TO6" i="1"/>
  <c r="TO4" i="1"/>
  <c r="TO7" i="1"/>
  <c r="QW2" i="1"/>
  <c r="QW3" i="1"/>
  <c r="QW5" i="1"/>
  <c r="QW6" i="1"/>
  <c r="QW4" i="1"/>
  <c r="QW7" i="1"/>
  <c r="WK3" i="1"/>
  <c r="WK4" i="1"/>
  <c r="WK6" i="1"/>
  <c r="WK5" i="1"/>
  <c r="WK7" i="1"/>
  <c r="WK2" i="1"/>
  <c r="WF3" i="1"/>
  <c r="WF4" i="1"/>
  <c r="WF6" i="1"/>
  <c r="WF7" i="1"/>
  <c r="WF5" i="1"/>
  <c r="WF8" i="1"/>
  <c r="WF2" i="1"/>
  <c r="VZ3" i="1"/>
  <c r="VZ4" i="1"/>
  <c r="VZ6" i="1"/>
  <c r="VZ7" i="1"/>
  <c r="VZ2" i="1"/>
  <c r="VZ5" i="1"/>
  <c r="VS3" i="1"/>
  <c r="VS4" i="1"/>
  <c r="VS6" i="1"/>
  <c r="VS7" i="1"/>
  <c r="VS5" i="1"/>
  <c r="VS2" i="1"/>
  <c r="VM3" i="1"/>
  <c r="VM4" i="1"/>
  <c r="VM6" i="1"/>
  <c r="VM7" i="1"/>
  <c r="VM2" i="1"/>
  <c r="VM5" i="1"/>
  <c r="VG3" i="1"/>
  <c r="VG4" i="1"/>
  <c r="VG6" i="1"/>
  <c r="VG7" i="1"/>
  <c r="VG2" i="1"/>
  <c r="VG5" i="1"/>
  <c r="VA3" i="1"/>
  <c r="VA4" i="1"/>
  <c r="VA6" i="1"/>
  <c r="VA7" i="1"/>
  <c r="VA5" i="1"/>
  <c r="VA2" i="1"/>
  <c r="UV3" i="1"/>
  <c r="UV4" i="1"/>
  <c r="UV6" i="1"/>
  <c r="UV7" i="1"/>
  <c r="UV2" i="1"/>
  <c r="UV5" i="1"/>
  <c r="UP3" i="1"/>
  <c r="UP4" i="1"/>
  <c r="UP6" i="1"/>
  <c r="UP7" i="1"/>
  <c r="UP2" i="1"/>
  <c r="UP5" i="1"/>
  <c r="UJ3" i="1"/>
  <c r="UJ4" i="1"/>
  <c r="UJ6" i="1"/>
  <c r="UJ7" i="1"/>
  <c r="UJ2" i="1"/>
  <c r="UJ5" i="1"/>
  <c r="UD3" i="1"/>
  <c r="UD4" i="1"/>
  <c r="UD6" i="1"/>
  <c r="UD7" i="1"/>
  <c r="UD2" i="1"/>
  <c r="UD5" i="1"/>
  <c r="TZ3" i="1"/>
  <c r="TZ4" i="1"/>
  <c r="TZ6" i="1"/>
  <c r="TZ7" i="1"/>
  <c r="TZ2" i="1"/>
  <c r="TZ8" i="1"/>
  <c r="TZ5" i="1"/>
  <c r="TT3" i="1"/>
  <c r="TT4" i="1"/>
  <c r="TT6" i="1"/>
  <c r="TT7" i="1"/>
  <c r="TT2" i="1"/>
  <c r="TT5" i="1"/>
  <c r="TN3" i="1"/>
  <c r="TN4" i="1"/>
  <c r="TN6" i="1"/>
  <c r="TN7" i="1"/>
  <c r="TN2" i="1"/>
  <c r="TN5" i="1"/>
  <c r="TH3" i="1"/>
  <c r="TH4" i="1"/>
  <c r="TH6" i="1"/>
  <c r="TH7" i="1"/>
  <c r="TH2" i="1"/>
  <c r="TH5" i="1"/>
  <c r="TC3" i="1"/>
  <c r="TC4" i="1"/>
  <c r="TC6" i="1"/>
  <c r="TC7" i="1"/>
  <c r="TC2" i="1"/>
  <c r="TC5" i="1"/>
  <c r="TA3" i="1"/>
  <c r="TA4" i="1"/>
  <c r="TA6" i="1"/>
  <c r="TA7" i="1"/>
  <c r="TA2" i="1"/>
  <c r="TA5" i="1"/>
  <c r="SV3" i="1"/>
  <c r="SV4" i="1"/>
  <c r="SV6" i="1"/>
  <c r="SV7" i="1"/>
  <c r="SV2" i="1"/>
  <c r="SV5" i="1"/>
  <c r="SQ3" i="1"/>
  <c r="SQ4" i="1"/>
  <c r="SQ6" i="1"/>
  <c r="SQ7" i="1"/>
  <c r="SQ2" i="1"/>
  <c r="SQ8" i="1"/>
  <c r="SQ5" i="1"/>
  <c r="QJ5" i="1"/>
  <c r="QJ6" i="1"/>
  <c r="QJ2" i="1"/>
  <c r="QJ3" i="1"/>
  <c r="QJ7" i="1"/>
  <c r="QJ4" i="1"/>
  <c r="PR5" i="1"/>
  <c r="PR6" i="1"/>
  <c r="PR2" i="1"/>
  <c r="PR3" i="1"/>
  <c r="PR7" i="1"/>
  <c r="PR4" i="1"/>
  <c r="OU5" i="1"/>
  <c r="OU6" i="1"/>
  <c r="OU2" i="1"/>
  <c r="OU3" i="1"/>
  <c r="OU7" i="1"/>
  <c r="OU4" i="1"/>
  <c r="MY5" i="1"/>
  <c r="MY6" i="1"/>
  <c r="MY2" i="1"/>
  <c r="MY3" i="1"/>
  <c r="MY4" i="1"/>
  <c r="MY7" i="1"/>
  <c r="LT5" i="1"/>
  <c r="LT6" i="1"/>
  <c r="LT2" i="1"/>
  <c r="LT3" i="1"/>
  <c r="LT4" i="1"/>
  <c r="LT7" i="1"/>
  <c r="WJ4" i="1"/>
  <c r="WJ5" i="1"/>
  <c r="WJ7" i="1"/>
  <c r="WJ2" i="1"/>
  <c r="WJ3" i="1"/>
  <c r="WJ6" i="1"/>
  <c r="WE4" i="1"/>
  <c r="WE5" i="1"/>
  <c r="WE7" i="1"/>
  <c r="WE2" i="1"/>
  <c r="WE3" i="1"/>
  <c r="WE6" i="1"/>
  <c r="VY4" i="1"/>
  <c r="VY5" i="1"/>
  <c r="VY7" i="1"/>
  <c r="VY2" i="1"/>
  <c r="VY3" i="1"/>
  <c r="VY6" i="1"/>
  <c r="VX4" i="1"/>
  <c r="VX5" i="1"/>
  <c r="VX2" i="1"/>
  <c r="VX6" i="1"/>
  <c r="VX3" i="1"/>
  <c r="VR4" i="1"/>
  <c r="VR5" i="1"/>
  <c r="VR7" i="1"/>
  <c r="VR2" i="1"/>
  <c r="VR3" i="1"/>
  <c r="VR6" i="1"/>
  <c r="VL4" i="1"/>
  <c r="VL5" i="1"/>
  <c r="VL7" i="1"/>
  <c r="VL2" i="1"/>
  <c r="VL3" i="1"/>
  <c r="VL6" i="1"/>
  <c r="VF4" i="1"/>
  <c r="VF5" i="1"/>
  <c r="VF7" i="1"/>
  <c r="VF2" i="1"/>
  <c r="VF6" i="1"/>
  <c r="VF3" i="1"/>
  <c r="UU4" i="1"/>
  <c r="UU5" i="1"/>
  <c r="UU7" i="1"/>
  <c r="UU2" i="1"/>
  <c r="UU3" i="1"/>
  <c r="UU6" i="1"/>
  <c r="UO4" i="1"/>
  <c r="UO5" i="1"/>
  <c r="UO7" i="1"/>
  <c r="UO2" i="1"/>
  <c r="UO3" i="1"/>
  <c r="UO6" i="1"/>
  <c r="UI4" i="1"/>
  <c r="UI5" i="1"/>
  <c r="UI7" i="1"/>
  <c r="UI2" i="1"/>
  <c r="UI3" i="1"/>
  <c r="UI6" i="1"/>
  <c r="UC4" i="1"/>
  <c r="UC5" i="1"/>
  <c r="UC7" i="1"/>
  <c r="UC2" i="1"/>
  <c r="UC3" i="1"/>
  <c r="UC6" i="1"/>
  <c r="TY4" i="1"/>
  <c r="TY5" i="1"/>
  <c r="TY7" i="1"/>
  <c r="TY2" i="1"/>
  <c r="TY3" i="1"/>
  <c r="TY6" i="1"/>
  <c r="TS4" i="1"/>
  <c r="TS5" i="1"/>
  <c r="TS7" i="1"/>
  <c r="TS2" i="1"/>
  <c r="TS3" i="1"/>
  <c r="TS6" i="1"/>
  <c r="TM4" i="1"/>
  <c r="TM5" i="1"/>
  <c r="TM7" i="1"/>
  <c r="TM2" i="1"/>
  <c r="TM3" i="1"/>
  <c r="TM6" i="1"/>
  <c r="TG4" i="1"/>
  <c r="TG5" i="1"/>
  <c r="TG7" i="1"/>
  <c r="TG2" i="1"/>
  <c r="TG3" i="1"/>
  <c r="TG6" i="1"/>
  <c r="SZ4" i="1"/>
  <c r="SZ5" i="1"/>
  <c r="SZ7" i="1"/>
  <c r="SZ2" i="1"/>
  <c r="SZ3" i="1"/>
  <c r="SZ6" i="1"/>
  <c r="SU4" i="1"/>
  <c r="SU5" i="1"/>
  <c r="SU7" i="1"/>
  <c r="SU2" i="1"/>
  <c r="SU3" i="1"/>
  <c r="SU6" i="1"/>
  <c r="SP4" i="1"/>
  <c r="SP5" i="1"/>
  <c r="SP7" i="1"/>
  <c r="SP2" i="1"/>
  <c r="SP3" i="1"/>
  <c r="SP6" i="1"/>
  <c r="RI2" i="1"/>
  <c r="RI3" i="1"/>
  <c r="RI5" i="1"/>
  <c r="RI6" i="1"/>
  <c r="RI4" i="1"/>
  <c r="QG2" i="1"/>
  <c r="QG3" i="1"/>
  <c r="QG5" i="1"/>
  <c r="QG6" i="1"/>
  <c r="QG4" i="1"/>
  <c r="QG7" i="1"/>
  <c r="PO2" i="1"/>
  <c r="PO3" i="1"/>
  <c r="PO5" i="1"/>
  <c r="PO6" i="1"/>
  <c r="PO4" i="1"/>
  <c r="PO7" i="1"/>
  <c r="PJ2" i="1"/>
  <c r="PJ3" i="1"/>
  <c r="PJ5" i="1"/>
  <c r="PJ6" i="1"/>
  <c r="PJ4" i="1"/>
  <c r="PJ7" i="1"/>
  <c r="MP2" i="1"/>
  <c r="MP3" i="1"/>
  <c r="MP5" i="1"/>
  <c r="MP6" i="1"/>
  <c r="MP4" i="1"/>
  <c r="MP7" i="1"/>
  <c r="KF2" i="1"/>
  <c r="KF3" i="1"/>
  <c r="KF5" i="1"/>
  <c r="KF6" i="1"/>
  <c r="KF4" i="1"/>
  <c r="KF7" i="1"/>
  <c r="WH6" i="1"/>
  <c r="WH7" i="1"/>
  <c r="WH3" i="1"/>
  <c r="WH4" i="1"/>
  <c r="WH2" i="1"/>
  <c r="WH5" i="1"/>
  <c r="WC6" i="1"/>
  <c r="WC7" i="1"/>
  <c r="WC3" i="1"/>
  <c r="WC4" i="1"/>
  <c r="WC2" i="1"/>
  <c r="WC5" i="1"/>
  <c r="VV6" i="1"/>
  <c r="VV7" i="1"/>
  <c r="VV3" i="1"/>
  <c r="VV4" i="1"/>
  <c r="VV2" i="1"/>
  <c r="VV5" i="1"/>
  <c r="VP6" i="1"/>
  <c r="VP7" i="1"/>
  <c r="VP3" i="1"/>
  <c r="VP4" i="1"/>
  <c r="VP2" i="1"/>
  <c r="VP5" i="1"/>
  <c r="VJ6" i="1"/>
  <c r="VJ7" i="1"/>
  <c r="VJ3" i="1"/>
  <c r="VJ4" i="1"/>
  <c r="VJ5" i="1"/>
  <c r="VJ2" i="1"/>
  <c r="VD6" i="1"/>
  <c r="VD7" i="1"/>
  <c r="VD3" i="1"/>
  <c r="VD4" i="1"/>
  <c r="VD2" i="1"/>
  <c r="VD5" i="1"/>
  <c r="UY6" i="1"/>
  <c r="UY7" i="1"/>
  <c r="UY3" i="1"/>
  <c r="UY4" i="1"/>
  <c r="UY2" i="1"/>
  <c r="UY5" i="1"/>
  <c r="US6" i="1"/>
  <c r="US7" i="1"/>
  <c r="US3" i="1"/>
  <c r="US4" i="1"/>
  <c r="US5" i="1"/>
  <c r="US2" i="1"/>
  <c r="UM6" i="1"/>
  <c r="UM7" i="1"/>
  <c r="UM3" i="1"/>
  <c r="UM4" i="1"/>
  <c r="UM5" i="1"/>
  <c r="UM2" i="1"/>
  <c r="UG6" i="1"/>
  <c r="UG7" i="1"/>
  <c r="UG3" i="1"/>
  <c r="UG4" i="1"/>
  <c r="UG2" i="1"/>
  <c r="UG5" i="1"/>
  <c r="UB6" i="1"/>
  <c r="UB7" i="1"/>
  <c r="UB3" i="1"/>
  <c r="UB4" i="1"/>
  <c r="UB2" i="1"/>
  <c r="UB5" i="1"/>
  <c r="UB8" i="1"/>
  <c r="TW6" i="1"/>
  <c r="TW7" i="1"/>
  <c r="TW3" i="1"/>
  <c r="TW4" i="1"/>
  <c r="TW2" i="1"/>
  <c r="TW5" i="1"/>
  <c r="TQ6" i="1"/>
  <c r="TQ7" i="1"/>
  <c r="TQ3" i="1"/>
  <c r="TQ4" i="1"/>
  <c r="TQ5" i="1"/>
  <c r="TQ2" i="1"/>
  <c r="TK6" i="1"/>
  <c r="TK7" i="1"/>
  <c r="TK3" i="1"/>
  <c r="TK4" i="1"/>
  <c r="TK5" i="1"/>
  <c r="TK2" i="1"/>
  <c r="TE6" i="1"/>
  <c r="TE7" i="1"/>
  <c r="TE3" i="1"/>
  <c r="TE4" i="1"/>
  <c r="TE2" i="1"/>
  <c r="TE5" i="1"/>
  <c r="SX6" i="1"/>
  <c r="SX7" i="1"/>
  <c r="SX3" i="1"/>
  <c r="SX4" i="1"/>
  <c r="SX2" i="1"/>
  <c r="SX5" i="1"/>
  <c r="SS6" i="1"/>
  <c r="SS7" i="1"/>
  <c r="SS3" i="1"/>
  <c r="SS4" i="1"/>
  <c r="SS2" i="1"/>
  <c r="SS5" i="1"/>
  <c r="SM2" i="1"/>
  <c r="SM3" i="1"/>
  <c r="SM5" i="1"/>
  <c r="SM6" i="1"/>
  <c r="SM7" i="1"/>
  <c r="SM4" i="1"/>
  <c r="RZ2" i="1"/>
  <c r="RZ3" i="1"/>
  <c r="RZ5" i="1"/>
  <c r="RZ6" i="1"/>
  <c r="RZ7" i="1"/>
  <c r="RZ4" i="1"/>
  <c r="RP2" i="1"/>
  <c r="RP3" i="1"/>
  <c r="RP5" i="1"/>
  <c r="RP6" i="1"/>
  <c r="RP7" i="1"/>
  <c r="RP4" i="1"/>
  <c r="RC2" i="1"/>
  <c r="RC3" i="1"/>
  <c r="RC5" i="1"/>
  <c r="RC6" i="1"/>
  <c r="RC7" i="1"/>
  <c r="RC4" i="1"/>
  <c r="QS2" i="1"/>
  <c r="QS3" i="1"/>
  <c r="QS5" i="1"/>
  <c r="QS6" i="1"/>
  <c r="QS7" i="1"/>
  <c r="QS4" i="1"/>
  <c r="QA2" i="1"/>
  <c r="QA3" i="1"/>
  <c r="QA5" i="1"/>
  <c r="QA6" i="1"/>
  <c r="QA7" i="1"/>
  <c r="QA4" i="1"/>
  <c r="PD2" i="1"/>
  <c r="PD3" i="1"/>
  <c r="PD5" i="1"/>
  <c r="PD6" i="1"/>
  <c r="PD7" i="1"/>
  <c r="PD4" i="1"/>
  <c r="OG2" i="1"/>
  <c r="OG3" i="1"/>
  <c r="OG5" i="1"/>
  <c r="OG6" i="1"/>
  <c r="OG4" i="1"/>
  <c r="OG7" i="1"/>
  <c r="NR2" i="1"/>
  <c r="NR3" i="1"/>
  <c r="NR5" i="1"/>
  <c r="NR6" i="1"/>
  <c r="NR4" i="1"/>
  <c r="NR7" i="1"/>
  <c r="WM7" i="1"/>
  <c r="WM2" i="1"/>
  <c r="WM4" i="1"/>
  <c r="WM5" i="1"/>
  <c r="WM3" i="1"/>
  <c r="WM6" i="1"/>
  <c r="WG7" i="1"/>
  <c r="WG2" i="1"/>
  <c r="WG4" i="1"/>
  <c r="WG5" i="1"/>
  <c r="WG6" i="1"/>
  <c r="WG3" i="1"/>
  <c r="WB7" i="1"/>
  <c r="WB2" i="1"/>
  <c r="WB4" i="1"/>
  <c r="WB5" i="1"/>
  <c r="WB6" i="1"/>
  <c r="WB3" i="1"/>
  <c r="VU7" i="1"/>
  <c r="VU2" i="1"/>
  <c r="VU4" i="1"/>
  <c r="VU5" i="1"/>
  <c r="VU3" i="1"/>
  <c r="VU6" i="1"/>
  <c r="VO7" i="1"/>
  <c r="VO2" i="1"/>
  <c r="VO4" i="1"/>
  <c r="VO5" i="1"/>
  <c r="VO6" i="1"/>
  <c r="VO3" i="1"/>
  <c r="VI7" i="1"/>
  <c r="VI2" i="1"/>
  <c r="VI4" i="1"/>
  <c r="VI5" i="1"/>
  <c r="VI3" i="1"/>
  <c r="VI6" i="1"/>
  <c r="VC7" i="1"/>
  <c r="VC2" i="1"/>
  <c r="VC4" i="1"/>
  <c r="VC5" i="1"/>
  <c r="VC3" i="1"/>
  <c r="VC6" i="1"/>
  <c r="UX7" i="1"/>
  <c r="UX2" i="1"/>
  <c r="UX4" i="1"/>
  <c r="UX5" i="1"/>
  <c r="UX6" i="1"/>
  <c r="UX3" i="1"/>
  <c r="UR7" i="1"/>
  <c r="UR2" i="1"/>
  <c r="UR4" i="1"/>
  <c r="UR5" i="1"/>
  <c r="UR6" i="1"/>
  <c r="UR3" i="1"/>
  <c r="UL7" i="1"/>
  <c r="UL2" i="1"/>
  <c r="UL4" i="1"/>
  <c r="UL5" i="1"/>
  <c r="UL3" i="1"/>
  <c r="UL6" i="1"/>
  <c r="UF7" i="1"/>
  <c r="UF2" i="1"/>
  <c r="UF4" i="1"/>
  <c r="UF5" i="1"/>
  <c r="UF6" i="1"/>
  <c r="UF3" i="1"/>
  <c r="UA7" i="1"/>
  <c r="UA2" i="1"/>
  <c r="UA4" i="1"/>
  <c r="UA5" i="1"/>
  <c r="UA6" i="1"/>
  <c r="UA3" i="1"/>
  <c r="TV7" i="1"/>
  <c r="TV2" i="1"/>
  <c r="TV4" i="1"/>
  <c r="TV5" i="1"/>
  <c r="TV6" i="1"/>
  <c r="TV3" i="1"/>
  <c r="TP7" i="1"/>
  <c r="TP2" i="1"/>
  <c r="TP4" i="1"/>
  <c r="TP5" i="1"/>
  <c r="TP6" i="1"/>
  <c r="TP3" i="1"/>
  <c r="TJ7" i="1"/>
  <c r="TJ2" i="1"/>
  <c r="TJ4" i="1"/>
  <c r="TJ5" i="1"/>
  <c r="TJ3" i="1"/>
  <c r="TJ6" i="1"/>
  <c r="SR7" i="1"/>
  <c r="SR2" i="1"/>
  <c r="SR4" i="1"/>
  <c r="SR5" i="1"/>
  <c r="SR6" i="1"/>
  <c r="SR3" i="1"/>
  <c r="SJ5" i="1"/>
  <c r="SJ6" i="1"/>
  <c r="SJ2" i="1"/>
  <c r="SJ3" i="1"/>
  <c r="SJ4" i="1"/>
  <c r="SJ7" i="1"/>
  <c r="RW5" i="1"/>
  <c r="RW6" i="1"/>
  <c r="RW2" i="1"/>
  <c r="RW3" i="1"/>
  <c r="RW4" i="1"/>
  <c r="RW7" i="1"/>
  <c r="RM5" i="1"/>
  <c r="RM6" i="1"/>
  <c r="RM2" i="1"/>
  <c r="RM3" i="1"/>
  <c r="RM4" i="1"/>
  <c r="RM7" i="1"/>
  <c r="QZ5" i="1"/>
  <c r="QZ6" i="1"/>
  <c r="QZ2" i="1"/>
  <c r="QZ3" i="1"/>
  <c r="QZ4" i="1"/>
  <c r="QZ7" i="1"/>
  <c r="QP5" i="1"/>
  <c r="QP6" i="1"/>
  <c r="QP2" i="1"/>
  <c r="QP3" i="1"/>
  <c r="QP4" i="1"/>
  <c r="QP7" i="1"/>
  <c r="PX5" i="1"/>
  <c r="PX6" i="1"/>
  <c r="PX2" i="1"/>
  <c r="PX3" i="1"/>
  <c r="PX4" i="1"/>
  <c r="PX7" i="1"/>
  <c r="PA5" i="1"/>
  <c r="PA6" i="1"/>
  <c r="PA2" i="1"/>
  <c r="PA3" i="1"/>
  <c r="PA4" i="1"/>
  <c r="PA7" i="1"/>
  <c r="NI5" i="1"/>
  <c r="NI6" i="1"/>
  <c r="NI2" i="1"/>
  <c r="NI3" i="1"/>
  <c r="NI4" i="1"/>
  <c r="NI7" i="1"/>
  <c r="ML5" i="1"/>
  <c r="ML6" i="1"/>
  <c r="ML2" i="1"/>
  <c r="ML3" i="1"/>
  <c r="ML4" i="1"/>
  <c r="ML7" i="1"/>
  <c r="JS5" i="1"/>
  <c r="JS6" i="1"/>
  <c r="JS2" i="1"/>
  <c r="JS3" i="1"/>
  <c r="JS4" i="1"/>
  <c r="JS7" i="1"/>
  <c r="EH2" i="1"/>
  <c r="EH4" i="1"/>
  <c r="EH5" i="1"/>
  <c r="EH6" i="1"/>
  <c r="EH3" i="1"/>
  <c r="EH7" i="1"/>
  <c r="SL3" i="1"/>
  <c r="SL4" i="1"/>
  <c r="SL6" i="1"/>
  <c r="SL7" i="1"/>
  <c r="SL5" i="1"/>
  <c r="SL2" i="1"/>
  <c r="SF3" i="1"/>
  <c r="SF4" i="1"/>
  <c r="SF6" i="1"/>
  <c r="SF7" i="1"/>
  <c r="SF2" i="1"/>
  <c r="SF5" i="1"/>
  <c r="RY3" i="1"/>
  <c r="RY4" i="1"/>
  <c r="RY6" i="1"/>
  <c r="RY7" i="1"/>
  <c r="RY5" i="1"/>
  <c r="RY2" i="1"/>
  <c r="RO3" i="1"/>
  <c r="RO4" i="1"/>
  <c r="RO6" i="1"/>
  <c r="RO7" i="1"/>
  <c r="RO5" i="1"/>
  <c r="RO2" i="1"/>
  <c r="RH3" i="1"/>
  <c r="RH4" i="1"/>
  <c r="RH6" i="1"/>
  <c r="RH7" i="1"/>
  <c r="RH2" i="1"/>
  <c r="RH5" i="1"/>
  <c r="RB3" i="1"/>
  <c r="RB4" i="1"/>
  <c r="RB6" i="1"/>
  <c r="RB7" i="1"/>
  <c r="RB5" i="1"/>
  <c r="RB2" i="1"/>
  <c r="QR3" i="1"/>
  <c r="QR4" i="1"/>
  <c r="QR6" i="1"/>
  <c r="QR7" i="1"/>
  <c r="QR5" i="1"/>
  <c r="QR2" i="1"/>
  <c r="QL3" i="1"/>
  <c r="QL4" i="1"/>
  <c r="QL6" i="1"/>
  <c r="QL7" i="1"/>
  <c r="QL2" i="1"/>
  <c r="QL5" i="1"/>
  <c r="QF3" i="1"/>
  <c r="QF4" i="1"/>
  <c r="QF6" i="1"/>
  <c r="QF7" i="1"/>
  <c r="QF2" i="1"/>
  <c r="QF5" i="1"/>
  <c r="PZ3" i="1"/>
  <c r="PZ4" i="1"/>
  <c r="PZ6" i="1"/>
  <c r="PZ7" i="1"/>
  <c r="PZ5" i="1"/>
  <c r="PZ2" i="1"/>
  <c r="PT3" i="1"/>
  <c r="PT4" i="1"/>
  <c r="PT6" i="1"/>
  <c r="PT7" i="1"/>
  <c r="PT2" i="1"/>
  <c r="PT5" i="1"/>
  <c r="PN3" i="1"/>
  <c r="PN4" i="1"/>
  <c r="PN6" i="1"/>
  <c r="PN7" i="1"/>
  <c r="PN2" i="1"/>
  <c r="PN5" i="1"/>
  <c r="PI3" i="1"/>
  <c r="PI4" i="1"/>
  <c r="PI6" i="1"/>
  <c r="PI7" i="1"/>
  <c r="PI2" i="1"/>
  <c r="PI5" i="1"/>
  <c r="PC3" i="1"/>
  <c r="PC4" i="1"/>
  <c r="PC6" i="1"/>
  <c r="PC7" i="1"/>
  <c r="PC5" i="1"/>
  <c r="PC2" i="1"/>
  <c r="OW3" i="1"/>
  <c r="OW4" i="1"/>
  <c r="OW6" i="1"/>
  <c r="OW7" i="1"/>
  <c r="OW2" i="1"/>
  <c r="OW5" i="1"/>
  <c r="OD5" i="1"/>
  <c r="OD6" i="1"/>
  <c r="OD2" i="1"/>
  <c r="OD3" i="1"/>
  <c r="OD7" i="1"/>
  <c r="OD4" i="1"/>
  <c r="NO5" i="1"/>
  <c r="NO6" i="1"/>
  <c r="NO2" i="1"/>
  <c r="NO3" i="1"/>
  <c r="NO7" i="1"/>
  <c r="NO4" i="1"/>
  <c r="LZ5" i="1"/>
  <c r="LZ6" i="1"/>
  <c r="LZ2" i="1"/>
  <c r="LZ3" i="1"/>
  <c r="LZ7" i="1"/>
  <c r="LZ4" i="1"/>
  <c r="LM5" i="1"/>
  <c r="LM6" i="1"/>
  <c r="LM2" i="1"/>
  <c r="LM3" i="1"/>
  <c r="LM7" i="1"/>
  <c r="LM4" i="1"/>
  <c r="LH5" i="1"/>
  <c r="LH6" i="1"/>
  <c r="LH2" i="1"/>
  <c r="LH3" i="1"/>
  <c r="LH7" i="1"/>
  <c r="LH4" i="1"/>
  <c r="KU5" i="1"/>
  <c r="KU6" i="1"/>
  <c r="KU2" i="1"/>
  <c r="KU3" i="1"/>
  <c r="KU7" i="1"/>
  <c r="KU4" i="1"/>
  <c r="KP5" i="1"/>
  <c r="KP6" i="1"/>
  <c r="KP2" i="1"/>
  <c r="KP3" i="1"/>
  <c r="KP7" i="1"/>
  <c r="KP4" i="1"/>
  <c r="JX5" i="1"/>
  <c r="JX6" i="1"/>
  <c r="JX2" i="1"/>
  <c r="JX3" i="1"/>
  <c r="JX7" i="1"/>
  <c r="JX4" i="1"/>
  <c r="II5" i="1"/>
  <c r="II6" i="1"/>
  <c r="II2" i="1"/>
  <c r="II3" i="1"/>
  <c r="II4" i="1"/>
  <c r="II7" i="1"/>
  <c r="SK4" i="1"/>
  <c r="SK5" i="1"/>
  <c r="SK7" i="1"/>
  <c r="SK2" i="1"/>
  <c r="SK3" i="1"/>
  <c r="SK6" i="1"/>
  <c r="SE4" i="1"/>
  <c r="SE5" i="1"/>
  <c r="SE7" i="1"/>
  <c r="SE2" i="1"/>
  <c r="SE3" i="1"/>
  <c r="SE6" i="1"/>
  <c r="SD4" i="1"/>
  <c r="SD5" i="1"/>
  <c r="SD2" i="1"/>
  <c r="SD6" i="1"/>
  <c r="SD3" i="1"/>
  <c r="RX4" i="1"/>
  <c r="RX5" i="1"/>
  <c r="RX7" i="1"/>
  <c r="RX2" i="1"/>
  <c r="RX3" i="1"/>
  <c r="RX6" i="1"/>
  <c r="RT4" i="1"/>
  <c r="RT5" i="1"/>
  <c r="RT7" i="1"/>
  <c r="RT2" i="1"/>
  <c r="RT8" i="1"/>
  <c r="RT6" i="1"/>
  <c r="RT9" i="1"/>
  <c r="RT3" i="1"/>
  <c r="RN4" i="1"/>
  <c r="RN5" i="1"/>
  <c r="RN7" i="1"/>
  <c r="RN2" i="1"/>
  <c r="RN3" i="1"/>
  <c r="RN6" i="1"/>
  <c r="RG4" i="1"/>
  <c r="RG5" i="1"/>
  <c r="RG7" i="1"/>
  <c r="RG2" i="1"/>
  <c r="RG6" i="1"/>
  <c r="RG3" i="1"/>
  <c r="RA4" i="1"/>
  <c r="RA5" i="1"/>
  <c r="RA7" i="1"/>
  <c r="RA2" i="1"/>
  <c r="RA3" i="1"/>
  <c r="RA6" i="1"/>
  <c r="QQ4" i="1"/>
  <c r="QQ5" i="1"/>
  <c r="QQ7" i="1"/>
  <c r="QQ2" i="1"/>
  <c r="QQ3" i="1"/>
  <c r="QQ6" i="1"/>
  <c r="QK4" i="1"/>
  <c r="QK5" i="1"/>
  <c r="QK7" i="1"/>
  <c r="QK2" i="1"/>
  <c r="QK3" i="1"/>
  <c r="QK6" i="1"/>
  <c r="QE4" i="1"/>
  <c r="QE5" i="1"/>
  <c r="QE7" i="1"/>
  <c r="QE2" i="1"/>
  <c r="QE6" i="1"/>
  <c r="QE3" i="1"/>
  <c r="PY4" i="1"/>
  <c r="PY5" i="1"/>
  <c r="PY7" i="1"/>
  <c r="PY2" i="1"/>
  <c r="PY3" i="1"/>
  <c r="PY6" i="1"/>
  <c r="PS4" i="1"/>
  <c r="PS5" i="1"/>
  <c r="PS7" i="1"/>
  <c r="PS2" i="1"/>
  <c r="PS3" i="1"/>
  <c r="PS6" i="1"/>
  <c r="PM4" i="1"/>
  <c r="PM5" i="1"/>
  <c r="PM7" i="1"/>
  <c r="PM2" i="1"/>
  <c r="PM6" i="1"/>
  <c r="PM3" i="1"/>
  <c r="PH4" i="1"/>
  <c r="PH5" i="1"/>
  <c r="PH7" i="1"/>
  <c r="PH2" i="1"/>
  <c r="PH6" i="1"/>
  <c r="PH3" i="1"/>
  <c r="PB4" i="1"/>
  <c r="PB5" i="1"/>
  <c r="PB7" i="1"/>
  <c r="PB2" i="1"/>
  <c r="PB3" i="1"/>
  <c r="PB6" i="1"/>
  <c r="OV4" i="1"/>
  <c r="OV5" i="1"/>
  <c r="OV7" i="1"/>
  <c r="OV2" i="1"/>
  <c r="OV3" i="1"/>
  <c r="OV6" i="1"/>
  <c r="OA2" i="1"/>
  <c r="OA3" i="1"/>
  <c r="OA5" i="1"/>
  <c r="OA6" i="1"/>
  <c r="OA4" i="1"/>
  <c r="OA7" i="1"/>
  <c r="NL2" i="1"/>
  <c r="NL3" i="1"/>
  <c r="NL5" i="1"/>
  <c r="NL6" i="1"/>
  <c r="NL4" i="1"/>
  <c r="NL7" i="1"/>
  <c r="MO2" i="1"/>
  <c r="MO3" i="1"/>
  <c r="MO5" i="1"/>
  <c r="MO6" i="1"/>
  <c r="MO4" i="1"/>
  <c r="LW2" i="1"/>
  <c r="LW3" i="1"/>
  <c r="LW5" i="1"/>
  <c r="LW6" i="1"/>
  <c r="LW4" i="1"/>
  <c r="LW7" i="1"/>
  <c r="LE2" i="1"/>
  <c r="LE3" i="1"/>
  <c r="LE5" i="1"/>
  <c r="LE6" i="1"/>
  <c r="LE4" i="1"/>
  <c r="LE7" i="1"/>
  <c r="IH2" i="1"/>
  <c r="IH8" i="1"/>
  <c r="IH3" i="1"/>
  <c r="IH9" i="1"/>
  <c r="IH5" i="1"/>
  <c r="IH6" i="1"/>
  <c r="IH4" i="1"/>
  <c r="IH7" i="1"/>
  <c r="GL6" i="1"/>
  <c r="GL2" i="1"/>
  <c r="GL4" i="1"/>
  <c r="GL5" i="1"/>
  <c r="GL3" i="1"/>
  <c r="GL7" i="1"/>
  <c r="ET2" i="1"/>
  <c r="ET4" i="1"/>
  <c r="ET5" i="1"/>
  <c r="ET6" i="1"/>
  <c r="ET3" i="1"/>
  <c r="ET7" i="1"/>
  <c r="SO6" i="1"/>
  <c r="SO3" i="1"/>
  <c r="SO4" i="1"/>
  <c r="SO2" i="1"/>
  <c r="SO5" i="1"/>
  <c r="SO7" i="1"/>
  <c r="SI6" i="1"/>
  <c r="SI7" i="1"/>
  <c r="SI3" i="1"/>
  <c r="SI4" i="1"/>
  <c r="SI2" i="1"/>
  <c r="SI5" i="1"/>
  <c r="SB6" i="1"/>
  <c r="SB7" i="1"/>
  <c r="SB3" i="1"/>
  <c r="SB4" i="1"/>
  <c r="SB2" i="1"/>
  <c r="SB5" i="1"/>
  <c r="RV6" i="1"/>
  <c r="RV7" i="1"/>
  <c r="RV3" i="1"/>
  <c r="RV4" i="1"/>
  <c r="RV2" i="1"/>
  <c r="RV5" i="1"/>
  <c r="RR6" i="1"/>
  <c r="RR7" i="1"/>
  <c r="RR3" i="1"/>
  <c r="RR4" i="1"/>
  <c r="RR2" i="1"/>
  <c r="RR5" i="1"/>
  <c r="RL6" i="1"/>
  <c r="RL7" i="1"/>
  <c r="RL3" i="1"/>
  <c r="RL4" i="1"/>
  <c r="RL2" i="1"/>
  <c r="RL5" i="1"/>
  <c r="RE6" i="1"/>
  <c r="RE7" i="1"/>
  <c r="RE3" i="1"/>
  <c r="RE4" i="1"/>
  <c r="RE2" i="1"/>
  <c r="RE5" i="1"/>
  <c r="QY6" i="1"/>
  <c r="QY7" i="1"/>
  <c r="QY3" i="1"/>
  <c r="QY4" i="1"/>
  <c r="QY2" i="1"/>
  <c r="QY5" i="1"/>
  <c r="QU6" i="1"/>
  <c r="QU7" i="1"/>
  <c r="QU3" i="1"/>
  <c r="QU4" i="1"/>
  <c r="QU2" i="1"/>
  <c r="QU5" i="1"/>
  <c r="QO6" i="1"/>
  <c r="QO7" i="1"/>
  <c r="QO3" i="1"/>
  <c r="QO4" i="1"/>
  <c r="QO2" i="1"/>
  <c r="QO5" i="1"/>
  <c r="QI6" i="1"/>
  <c r="QI7" i="1"/>
  <c r="QI3" i="1"/>
  <c r="QI4" i="1"/>
  <c r="QI5" i="1"/>
  <c r="QI2" i="1"/>
  <c r="QC6" i="1"/>
  <c r="QC7" i="1"/>
  <c r="QC3" i="1"/>
  <c r="QC4" i="1"/>
  <c r="QC2" i="1"/>
  <c r="QC5" i="1"/>
  <c r="PW6" i="1"/>
  <c r="PW7" i="1"/>
  <c r="PW3" i="1"/>
  <c r="PW4" i="1"/>
  <c r="PW2" i="1"/>
  <c r="PW5" i="1"/>
  <c r="PQ6" i="1"/>
  <c r="PQ7" i="1"/>
  <c r="PQ3" i="1"/>
  <c r="PQ4" i="1"/>
  <c r="PQ5" i="1"/>
  <c r="PQ2" i="1"/>
  <c r="PL6" i="1"/>
  <c r="PL7" i="1"/>
  <c r="PL3" i="1"/>
  <c r="PL4" i="1"/>
  <c r="PL5" i="1"/>
  <c r="PL8" i="1"/>
  <c r="PL2" i="1"/>
  <c r="PF6" i="1"/>
  <c r="PF7" i="1"/>
  <c r="PF3" i="1"/>
  <c r="PF4" i="1"/>
  <c r="PF2" i="1"/>
  <c r="PF5" i="1"/>
  <c r="OZ6" i="1"/>
  <c r="OZ7" i="1"/>
  <c r="OZ3" i="1"/>
  <c r="OZ4" i="1"/>
  <c r="OZ2" i="1"/>
  <c r="OZ5" i="1"/>
  <c r="OT6" i="1"/>
  <c r="OT7" i="1"/>
  <c r="OT3" i="1"/>
  <c r="OT4" i="1"/>
  <c r="OT5" i="1"/>
  <c r="OT2" i="1"/>
  <c r="OM2" i="1"/>
  <c r="OM3" i="1"/>
  <c r="OM5" i="1"/>
  <c r="OM6" i="1"/>
  <c r="OM7" i="1"/>
  <c r="OM4" i="1"/>
  <c r="NX2" i="1"/>
  <c r="NX8" i="1"/>
  <c r="NX3" i="1"/>
  <c r="NX9" i="1"/>
  <c r="NX5" i="1"/>
  <c r="NX6" i="1"/>
  <c r="NX7" i="1"/>
  <c r="NX10" i="1"/>
  <c r="NX4" i="1"/>
  <c r="NF2" i="1"/>
  <c r="NF3" i="1"/>
  <c r="NF5" i="1"/>
  <c r="NF6" i="1"/>
  <c r="NF7" i="1"/>
  <c r="NF4" i="1"/>
  <c r="MV2" i="1"/>
  <c r="MV3" i="1"/>
  <c r="MV5" i="1"/>
  <c r="MV6" i="1"/>
  <c r="MV7" i="1"/>
  <c r="MV4" i="1"/>
  <c r="MI2" i="1"/>
  <c r="MI3" i="1"/>
  <c r="MI5" i="1"/>
  <c r="MI6" i="1"/>
  <c r="MI7" i="1"/>
  <c r="MI4" i="1"/>
  <c r="LQ2" i="1"/>
  <c r="LQ3" i="1"/>
  <c r="LQ5" i="1"/>
  <c r="LQ6" i="1"/>
  <c r="LQ7" i="1"/>
  <c r="LQ4" i="1"/>
  <c r="KL2" i="1"/>
  <c r="KL3" i="1"/>
  <c r="KL5" i="1"/>
  <c r="KL6" i="1"/>
  <c r="KL7" i="1"/>
  <c r="KL4" i="1"/>
  <c r="JJ2" i="1"/>
  <c r="JJ3" i="1"/>
  <c r="JJ5" i="1"/>
  <c r="JJ6" i="1"/>
  <c r="JJ4" i="1"/>
  <c r="JJ7" i="1"/>
  <c r="SN7" i="1"/>
  <c r="SN2" i="1"/>
  <c r="SN4" i="1"/>
  <c r="SN5" i="1"/>
  <c r="SN3" i="1"/>
  <c r="SN6" i="1"/>
  <c r="SH7" i="1"/>
  <c r="SH2" i="1"/>
  <c r="SH4" i="1"/>
  <c r="SH5" i="1"/>
  <c r="SH6" i="1"/>
  <c r="SH3" i="1"/>
  <c r="SA7" i="1"/>
  <c r="SA2" i="1"/>
  <c r="SA4" i="1"/>
  <c r="SA5" i="1"/>
  <c r="SA3" i="1"/>
  <c r="SA6" i="1"/>
  <c r="RU7" i="1"/>
  <c r="RU2" i="1"/>
  <c r="RU4" i="1"/>
  <c r="RU5" i="1"/>
  <c r="RU6" i="1"/>
  <c r="RU3" i="1"/>
  <c r="RQ7" i="1"/>
  <c r="RQ2" i="1"/>
  <c r="RQ4" i="1"/>
  <c r="RQ5" i="1"/>
  <c r="RQ3" i="1"/>
  <c r="RQ6" i="1"/>
  <c r="RK7" i="1"/>
  <c r="RK2" i="1"/>
  <c r="RK4" i="1"/>
  <c r="RK5" i="1"/>
  <c r="RK6" i="1"/>
  <c r="RK3" i="1"/>
  <c r="RD7" i="1"/>
  <c r="RD2" i="1"/>
  <c r="RD4" i="1"/>
  <c r="RD5" i="1"/>
  <c r="RD3" i="1"/>
  <c r="RD6" i="1"/>
  <c r="QX7" i="1"/>
  <c r="QX2" i="1"/>
  <c r="QX4" i="1"/>
  <c r="QX5" i="1"/>
  <c r="QX6" i="1"/>
  <c r="QX3" i="1"/>
  <c r="QT7" i="1"/>
  <c r="QT2" i="1"/>
  <c r="QT4" i="1"/>
  <c r="QT5" i="1"/>
  <c r="QT3" i="1"/>
  <c r="QT6" i="1"/>
  <c r="QN7" i="1"/>
  <c r="QN2" i="1"/>
  <c r="QN4" i="1"/>
  <c r="QN5" i="1"/>
  <c r="QN6" i="1"/>
  <c r="QN3" i="1"/>
  <c r="QH7" i="1"/>
  <c r="QH2" i="1"/>
  <c r="QH4" i="1"/>
  <c r="QH5" i="1"/>
  <c r="QH3" i="1"/>
  <c r="QH6" i="1"/>
  <c r="QB7" i="1"/>
  <c r="QB2" i="1"/>
  <c r="QB4" i="1"/>
  <c r="QB5" i="1"/>
  <c r="QB3" i="1"/>
  <c r="QB6" i="1"/>
  <c r="PV7" i="1"/>
  <c r="PV2" i="1"/>
  <c r="PV4" i="1"/>
  <c r="PV5" i="1"/>
  <c r="PV6" i="1"/>
  <c r="PV3" i="1"/>
  <c r="PP7" i="1"/>
  <c r="PP2" i="1"/>
  <c r="PP4" i="1"/>
  <c r="PP5" i="1"/>
  <c r="PP3" i="1"/>
  <c r="PP6" i="1"/>
  <c r="PK7" i="1"/>
  <c r="PK2" i="1"/>
  <c r="PK4" i="1"/>
  <c r="PK5" i="1"/>
  <c r="PK3" i="1"/>
  <c r="PK6" i="1"/>
  <c r="PE7" i="1"/>
  <c r="PE2" i="1"/>
  <c r="PE4" i="1"/>
  <c r="PE5" i="1"/>
  <c r="PE3" i="1"/>
  <c r="PE6" i="1"/>
  <c r="OY7" i="1"/>
  <c r="OY2" i="1"/>
  <c r="OY4" i="1"/>
  <c r="OY5" i="1"/>
  <c r="OY6" i="1"/>
  <c r="OY3" i="1"/>
  <c r="OS7" i="1"/>
  <c r="OS2" i="1"/>
  <c r="OS4" i="1"/>
  <c r="OS5" i="1"/>
  <c r="OS3" i="1"/>
  <c r="OS6" i="1"/>
  <c r="OJ5" i="1"/>
  <c r="OJ6" i="1"/>
  <c r="OJ2" i="1"/>
  <c r="OJ3" i="1"/>
  <c r="OJ4" i="1"/>
  <c r="OJ7" i="1"/>
  <c r="NU5" i="1"/>
  <c r="NU6" i="1"/>
  <c r="NU2" i="1"/>
  <c r="NU3" i="1"/>
  <c r="NU4" i="1"/>
  <c r="NU7" i="1"/>
  <c r="NC5" i="1"/>
  <c r="NC6" i="1"/>
  <c r="NC2" i="1"/>
  <c r="NC3" i="1"/>
  <c r="NC4" i="1"/>
  <c r="NC7" i="1"/>
  <c r="MS5" i="1"/>
  <c r="MS6" i="1"/>
  <c r="MS2" i="1"/>
  <c r="MS3" i="1"/>
  <c r="MS4" i="1"/>
  <c r="MS7" i="1"/>
  <c r="MF5" i="1"/>
  <c r="MF6" i="1"/>
  <c r="MF2" i="1"/>
  <c r="MF3" i="1"/>
  <c r="MF4" i="1"/>
  <c r="MF7" i="1"/>
  <c r="LA5" i="1"/>
  <c r="LA6" i="1"/>
  <c r="LA2" i="1"/>
  <c r="LA3" i="1"/>
  <c r="LA4" i="1"/>
  <c r="LA7" i="1"/>
  <c r="KI5" i="1"/>
  <c r="KI6" i="1"/>
  <c r="KI2" i="1"/>
  <c r="KI3" i="1"/>
  <c r="KI4" i="1"/>
  <c r="KI7" i="1"/>
  <c r="KD5" i="1"/>
  <c r="KD6" i="1"/>
  <c r="KD2" i="1"/>
  <c r="KD3" i="1"/>
  <c r="KD4" i="1"/>
  <c r="KD7" i="1"/>
  <c r="JA5" i="1"/>
  <c r="JA6" i="1"/>
  <c r="JA2" i="1"/>
  <c r="JA3" i="1"/>
  <c r="JA4" i="1"/>
  <c r="JA7" i="1"/>
  <c r="OR3" i="1"/>
  <c r="OR4" i="1"/>
  <c r="OR5" i="1"/>
  <c r="OR6" i="1"/>
  <c r="OR2" i="1"/>
  <c r="OR7" i="1"/>
  <c r="OL3" i="1"/>
  <c r="OL4" i="1"/>
  <c r="OL6" i="1"/>
  <c r="OL7" i="1"/>
  <c r="OL5" i="1"/>
  <c r="OL2" i="1"/>
  <c r="OF3" i="1"/>
  <c r="OF4" i="1"/>
  <c r="OF6" i="1"/>
  <c r="OF7" i="1"/>
  <c r="OF2" i="1"/>
  <c r="OF5" i="1"/>
  <c r="NZ3" i="1"/>
  <c r="NZ4" i="1"/>
  <c r="NZ6" i="1"/>
  <c r="NZ7" i="1"/>
  <c r="NZ2" i="1"/>
  <c r="NZ5" i="1"/>
  <c r="NW3" i="1"/>
  <c r="NW4" i="1"/>
  <c r="NW6" i="1"/>
  <c r="NW7" i="1"/>
  <c r="NW5" i="1"/>
  <c r="NW2" i="1"/>
  <c r="NQ3" i="1"/>
  <c r="NQ4" i="1"/>
  <c r="NQ6" i="1"/>
  <c r="NQ7" i="1"/>
  <c r="NQ2" i="1"/>
  <c r="NQ5" i="1"/>
  <c r="NK3" i="1"/>
  <c r="NK4" i="1"/>
  <c r="NK6" i="1"/>
  <c r="NK7" i="1"/>
  <c r="NK2" i="1"/>
  <c r="NK5" i="1"/>
  <c r="NE3" i="1"/>
  <c r="NE4" i="1"/>
  <c r="NE6" i="1"/>
  <c r="NE7" i="1"/>
  <c r="NE5" i="1"/>
  <c r="NE2" i="1"/>
  <c r="MU3" i="1"/>
  <c r="MU4" i="1"/>
  <c r="MU6" i="1"/>
  <c r="MU7" i="1"/>
  <c r="MU5" i="1"/>
  <c r="MU2" i="1"/>
  <c r="MN3" i="1"/>
  <c r="MN4" i="1"/>
  <c r="MN6" i="1"/>
  <c r="MN7" i="1"/>
  <c r="MN2" i="1"/>
  <c r="MN5" i="1"/>
  <c r="MH3" i="1"/>
  <c r="MH4" i="1"/>
  <c r="MH6" i="1"/>
  <c r="MH7" i="1"/>
  <c r="MH5" i="1"/>
  <c r="MH2" i="1"/>
  <c r="MB3" i="1"/>
  <c r="MB4" i="1"/>
  <c r="MB6" i="1"/>
  <c r="MB7" i="1"/>
  <c r="MB2" i="1"/>
  <c r="MB5" i="1"/>
  <c r="LV3" i="1"/>
  <c r="LV4" i="1"/>
  <c r="LV6" i="1"/>
  <c r="LV7" i="1"/>
  <c r="LV2" i="1"/>
  <c r="LV5" i="1"/>
  <c r="LP3" i="1"/>
  <c r="LP4" i="1"/>
  <c r="LP6" i="1"/>
  <c r="LP7" i="1"/>
  <c r="LP5" i="1"/>
  <c r="LP2" i="1"/>
  <c r="LO3" i="1"/>
  <c r="LO4" i="1"/>
  <c r="LO6" i="1"/>
  <c r="LO2" i="1"/>
  <c r="LO5" i="1"/>
  <c r="LJ3" i="1"/>
  <c r="LJ4" i="1"/>
  <c r="LJ6" i="1"/>
  <c r="LJ7" i="1"/>
  <c r="LJ2" i="1"/>
  <c r="LJ5" i="1"/>
  <c r="LJ8" i="1"/>
  <c r="LD3" i="1"/>
  <c r="LD4" i="1"/>
  <c r="LD6" i="1"/>
  <c r="LD7" i="1"/>
  <c r="LD2" i="1"/>
  <c r="LD5" i="1"/>
  <c r="KW3" i="1"/>
  <c r="KW4" i="1"/>
  <c r="KW6" i="1"/>
  <c r="KW7" i="1"/>
  <c r="KW2" i="1"/>
  <c r="KW5" i="1"/>
  <c r="KR3" i="1"/>
  <c r="KR4" i="1"/>
  <c r="KR6" i="1"/>
  <c r="KR7" i="1"/>
  <c r="KR2" i="1"/>
  <c r="KR5" i="1"/>
  <c r="KR8" i="1"/>
  <c r="KK3" i="1"/>
  <c r="KK4" i="1"/>
  <c r="KK6" i="1"/>
  <c r="KK7" i="1"/>
  <c r="KK5" i="1"/>
  <c r="KK2" i="1"/>
  <c r="JZ3" i="1"/>
  <c r="JZ4" i="1"/>
  <c r="JZ6" i="1"/>
  <c r="JZ7" i="1"/>
  <c r="JZ2" i="1"/>
  <c r="JZ5" i="1"/>
  <c r="JG5" i="1"/>
  <c r="JG6" i="1"/>
  <c r="JG2" i="1"/>
  <c r="JG3" i="1"/>
  <c r="JG7" i="1"/>
  <c r="JG4" i="1"/>
  <c r="IO5" i="1"/>
  <c r="IO6" i="1"/>
  <c r="IO2" i="1"/>
  <c r="IO3" i="1"/>
  <c r="IO7" i="1"/>
  <c r="IO4" i="1"/>
  <c r="IE5" i="1"/>
  <c r="IE6" i="1"/>
  <c r="IE2" i="1"/>
  <c r="IE3" i="1"/>
  <c r="IE7" i="1"/>
  <c r="IE4" i="1"/>
  <c r="HV6" i="1"/>
  <c r="HV2" i="1"/>
  <c r="HV5" i="1"/>
  <c r="HV3" i="1"/>
  <c r="HV4" i="1"/>
  <c r="HV7" i="1"/>
  <c r="GZ4" i="1"/>
  <c r="GZ6" i="1"/>
  <c r="GZ2" i="1"/>
  <c r="GZ3" i="1"/>
  <c r="GZ5" i="1"/>
  <c r="GZ7" i="1"/>
  <c r="OQ4" i="1"/>
  <c r="OQ5" i="1"/>
  <c r="OQ2" i="1"/>
  <c r="OQ6" i="1"/>
  <c r="OQ7" i="1"/>
  <c r="OQ3" i="1"/>
  <c r="OK4" i="1"/>
  <c r="OK5" i="1"/>
  <c r="OK7" i="1"/>
  <c r="OK2" i="1"/>
  <c r="OK3" i="1"/>
  <c r="OK6" i="1"/>
  <c r="OE4" i="1"/>
  <c r="OE5" i="1"/>
  <c r="OE7" i="1"/>
  <c r="OE2" i="1"/>
  <c r="OE3" i="1"/>
  <c r="OE6" i="1"/>
  <c r="NY4" i="1"/>
  <c r="NY5" i="1"/>
  <c r="NY7" i="1"/>
  <c r="NY2" i="1"/>
  <c r="NY6" i="1"/>
  <c r="NY3" i="1"/>
  <c r="NV4" i="1"/>
  <c r="NV5" i="1"/>
  <c r="NV7" i="1"/>
  <c r="NV2" i="1"/>
  <c r="NV3" i="1"/>
  <c r="NV6" i="1"/>
  <c r="NP4" i="1"/>
  <c r="NP5" i="1"/>
  <c r="NP7" i="1"/>
  <c r="NP2" i="1"/>
  <c r="NP3" i="1"/>
  <c r="NP6" i="1"/>
  <c r="NJ4" i="1"/>
  <c r="NJ5" i="1"/>
  <c r="NJ7" i="1"/>
  <c r="NJ2" i="1"/>
  <c r="NJ6" i="1"/>
  <c r="NJ3" i="1"/>
  <c r="ND4" i="1"/>
  <c r="ND5" i="1"/>
  <c r="ND7" i="1"/>
  <c r="ND2" i="1"/>
  <c r="ND3" i="1"/>
  <c r="ND6" i="1"/>
  <c r="MZ4" i="1"/>
  <c r="MZ5" i="1"/>
  <c r="MZ7" i="1"/>
  <c r="MZ2" i="1"/>
  <c r="MZ8" i="1"/>
  <c r="MZ6" i="1"/>
  <c r="MZ9" i="1"/>
  <c r="MZ3" i="1"/>
  <c r="MT4" i="1"/>
  <c r="MT5" i="1"/>
  <c r="MT7" i="1"/>
  <c r="MT2" i="1"/>
  <c r="MT3" i="1"/>
  <c r="MT6" i="1"/>
  <c r="MM4" i="1"/>
  <c r="MM5" i="1"/>
  <c r="MM7" i="1"/>
  <c r="MM2" i="1"/>
  <c r="MM6" i="1"/>
  <c r="MM3" i="1"/>
  <c r="MG4" i="1"/>
  <c r="MG5" i="1"/>
  <c r="MG7" i="1"/>
  <c r="MG2" i="1"/>
  <c r="MG3" i="1"/>
  <c r="MG6" i="1"/>
  <c r="MA4" i="1"/>
  <c r="MA5" i="1"/>
  <c r="MA7" i="1"/>
  <c r="MA2" i="1"/>
  <c r="MA3" i="1"/>
  <c r="MA6" i="1"/>
  <c r="LU4" i="1"/>
  <c r="LU5" i="1"/>
  <c r="LU7" i="1"/>
  <c r="LU2" i="1"/>
  <c r="LU6" i="1"/>
  <c r="LU3" i="1"/>
  <c r="LN4" i="1"/>
  <c r="LN5" i="1"/>
  <c r="LN7" i="1"/>
  <c r="LN2" i="1"/>
  <c r="LN3" i="1"/>
  <c r="LN6" i="1"/>
  <c r="LI4" i="1"/>
  <c r="LI5" i="1"/>
  <c r="LI7" i="1"/>
  <c r="LI2" i="1"/>
  <c r="LI3" i="1"/>
  <c r="LI6" i="1"/>
  <c r="LC4" i="1"/>
  <c r="LC5" i="1"/>
  <c r="LC7" i="1"/>
  <c r="LC2" i="1"/>
  <c r="LC6" i="1"/>
  <c r="LC3" i="1"/>
  <c r="LB4" i="1"/>
  <c r="LB5" i="1"/>
  <c r="LB2" i="1"/>
  <c r="LB3" i="1"/>
  <c r="LB6" i="1"/>
  <c r="KV4" i="1"/>
  <c r="KV5" i="1"/>
  <c r="KV7" i="1"/>
  <c r="KV2" i="1"/>
  <c r="KV3" i="1"/>
  <c r="KV6" i="1"/>
  <c r="KQ4" i="1"/>
  <c r="KQ5" i="1"/>
  <c r="KQ7" i="1"/>
  <c r="KQ2" i="1"/>
  <c r="KQ3" i="1"/>
  <c r="KQ6" i="1"/>
  <c r="KJ4" i="1"/>
  <c r="KJ5" i="1"/>
  <c r="KJ7" i="1"/>
  <c r="KJ2" i="1"/>
  <c r="KJ3" i="1"/>
  <c r="KJ6" i="1"/>
  <c r="KE4" i="1"/>
  <c r="KE5" i="1"/>
  <c r="KE7" i="1"/>
  <c r="KE2" i="1"/>
  <c r="KE8" i="1"/>
  <c r="KE3" i="1"/>
  <c r="KE6" i="1"/>
  <c r="JY4" i="1"/>
  <c r="JY5" i="1"/>
  <c r="JY7" i="1"/>
  <c r="JY2" i="1"/>
  <c r="JY3" i="1"/>
  <c r="JY6" i="1"/>
  <c r="JD2" i="1"/>
  <c r="JD3" i="1"/>
  <c r="JD5" i="1"/>
  <c r="JD6" i="1"/>
  <c r="JD4" i="1"/>
  <c r="JD7" i="1"/>
  <c r="IL2" i="1"/>
  <c r="IL3" i="1"/>
  <c r="IL5" i="1"/>
  <c r="IL6" i="1"/>
  <c r="IL4" i="1"/>
  <c r="IL7" i="1"/>
  <c r="IB2" i="1"/>
  <c r="IB3" i="1"/>
  <c r="IB5" i="1"/>
  <c r="IB6" i="1"/>
  <c r="IB4" i="1"/>
  <c r="IB7" i="1"/>
  <c r="OO6" i="1"/>
  <c r="OO7" i="1"/>
  <c r="OO3" i="1"/>
  <c r="OO4" i="1"/>
  <c r="OO2" i="1"/>
  <c r="OO5" i="1"/>
  <c r="OI6" i="1"/>
  <c r="OI7" i="1"/>
  <c r="OI3" i="1"/>
  <c r="OI4" i="1"/>
  <c r="OI2" i="1"/>
  <c r="OI5" i="1"/>
  <c r="OC6" i="1"/>
  <c r="OC7" i="1"/>
  <c r="OC3" i="1"/>
  <c r="OC4" i="1"/>
  <c r="OC5" i="1"/>
  <c r="OC2" i="1"/>
  <c r="NT6" i="1"/>
  <c r="NT7" i="1"/>
  <c r="NT3" i="1"/>
  <c r="NT4" i="1"/>
  <c r="NT2" i="1"/>
  <c r="NT5" i="1"/>
  <c r="NN6" i="1"/>
  <c r="NN7" i="1"/>
  <c r="NN3" i="1"/>
  <c r="NN4" i="1"/>
  <c r="NN5" i="1"/>
  <c r="NN2" i="1"/>
  <c r="NH6" i="1"/>
  <c r="NH7" i="1"/>
  <c r="NH3" i="1"/>
  <c r="NH4" i="1"/>
  <c r="NH2" i="1"/>
  <c r="NH5" i="1"/>
  <c r="NB6" i="1"/>
  <c r="NB7" i="1"/>
  <c r="NB3" i="1"/>
  <c r="NB4" i="1"/>
  <c r="NB2" i="1"/>
  <c r="NB5" i="1"/>
  <c r="MX6" i="1"/>
  <c r="MX7" i="1"/>
  <c r="MX3" i="1"/>
  <c r="MX4" i="1"/>
  <c r="MX2" i="1"/>
  <c r="MX5" i="1"/>
  <c r="MR6" i="1"/>
  <c r="MR7" i="1"/>
  <c r="MR3" i="1"/>
  <c r="MR4" i="1"/>
  <c r="MR2" i="1"/>
  <c r="MR5" i="1"/>
  <c r="MK6" i="1"/>
  <c r="MK7" i="1"/>
  <c r="MK3" i="1"/>
  <c r="MK4" i="1"/>
  <c r="MK2" i="1"/>
  <c r="MK5" i="1"/>
  <c r="ME6" i="1"/>
  <c r="ME7" i="1"/>
  <c r="ME3" i="1"/>
  <c r="ME4" i="1"/>
  <c r="ME2" i="1"/>
  <c r="ME5" i="1"/>
  <c r="LY6" i="1"/>
  <c r="LY7" i="1"/>
  <c r="LY3" i="1"/>
  <c r="LY4" i="1"/>
  <c r="LY5" i="1"/>
  <c r="LY2" i="1"/>
  <c r="LS6" i="1"/>
  <c r="LS7" i="1"/>
  <c r="LS3" i="1"/>
  <c r="LS4" i="1"/>
  <c r="LS2" i="1"/>
  <c r="LS5" i="1"/>
  <c r="LL6" i="1"/>
  <c r="LL7" i="1"/>
  <c r="LL3" i="1"/>
  <c r="LL4" i="1"/>
  <c r="LL5" i="1"/>
  <c r="LL2" i="1"/>
  <c r="LG6" i="1"/>
  <c r="LG7" i="1"/>
  <c r="LG3" i="1"/>
  <c r="LG4" i="1"/>
  <c r="LG5" i="1"/>
  <c r="LG2" i="1"/>
  <c r="KZ6" i="1"/>
  <c r="KZ7" i="1"/>
  <c r="KZ3" i="1"/>
  <c r="KZ4" i="1"/>
  <c r="KZ2" i="1"/>
  <c r="KZ5" i="1"/>
  <c r="KT6" i="1"/>
  <c r="KT7" i="1"/>
  <c r="KT3" i="1"/>
  <c r="KT4" i="1"/>
  <c r="KT5" i="1"/>
  <c r="KT2" i="1"/>
  <c r="KO6" i="1"/>
  <c r="KO7" i="1"/>
  <c r="KO3" i="1"/>
  <c r="KO4" i="1"/>
  <c r="KO5" i="1"/>
  <c r="KO2" i="1"/>
  <c r="KH6" i="1"/>
  <c r="KH7" i="1"/>
  <c r="KH3" i="1"/>
  <c r="KH4" i="1"/>
  <c r="KH2" i="1"/>
  <c r="KH5" i="1"/>
  <c r="KC6" i="1"/>
  <c r="KC7" i="1"/>
  <c r="KC3" i="1"/>
  <c r="KC4" i="1"/>
  <c r="KC2" i="1"/>
  <c r="KC5" i="1"/>
  <c r="JW6" i="1"/>
  <c r="JW7" i="1"/>
  <c r="JW3" i="1"/>
  <c r="JW4" i="1"/>
  <c r="JW5" i="1"/>
  <c r="JW2" i="1"/>
  <c r="JU4" i="1"/>
  <c r="JU5" i="1"/>
  <c r="JU3" i="1"/>
  <c r="JU6" i="1"/>
  <c r="JU2" i="1"/>
  <c r="JU7" i="1"/>
  <c r="JP2" i="1"/>
  <c r="JP3" i="1"/>
  <c r="JP5" i="1"/>
  <c r="JP6" i="1"/>
  <c r="JP7" i="1"/>
  <c r="JP4" i="1"/>
  <c r="IX2" i="1"/>
  <c r="IX3" i="1"/>
  <c r="IX5" i="1"/>
  <c r="IX6" i="1"/>
  <c r="IX7" i="1"/>
  <c r="IX4" i="1"/>
  <c r="HD6" i="1"/>
  <c r="HD2" i="1"/>
  <c r="HD4" i="1"/>
  <c r="HD5" i="1"/>
  <c r="HD3" i="1"/>
  <c r="HD7" i="1"/>
  <c r="ON7" i="1"/>
  <c r="ON2" i="1"/>
  <c r="ON4" i="1"/>
  <c r="ON5" i="1"/>
  <c r="ON3" i="1"/>
  <c r="ON6" i="1"/>
  <c r="OH7" i="1"/>
  <c r="OH2" i="1"/>
  <c r="OH4" i="1"/>
  <c r="OH5" i="1"/>
  <c r="OH6" i="1"/>
  <c r="OH3" i="1"/>
  <c r="OB7" i="1"/>
  <c r="OB2" i="1"/>
  <c r="OB4" i="1"/>
  <c r="OB5" i="1"/>
  <c r="OB3" i="1"/>
  <c r="OB6" i="1"/>
  <c r="NS7" i="1"/>
  <c r="NS2" i="1"/>
  <c r="NS4" i="1"/>
  <c r="NS5" i="1"/>
  <c r="NS6" i="1"/>
  <c r="NS3" i="1"/>
  <c r="NM7" i="1"/>
  <c r="NM2" i="1"/>
  <c r="NM4" i="1"/>
  <c r="NM5" i="1"/>
  <c r="NM3" i="1"/>
  <c r="NM6" i="1"/>
  <c r="NG7" i="1"/>
  <c r="NG2" i="1"/>
  <c r="NG4" i="1"/>
  <c r="NG5" i="1"/>
  <c r="NG3" i="1"/>
  <c r="NG6" i="1"/>
  <c r="NA7" i="1"/>
  <c r="NA2" i="1"/>
  <c r="NA4" i="1"/>
  <c r="NA5" i="1"/>
  <c r="NA6" i="1"/>
  <c r="NA3" i="1"/>
  <c r="MW7" i="1"/>
  <c r="MW2" i="1"/>
  <c r="MW4" i="1"/>
  <c r="MW5" i="1"/>
  <c r="MW3" i="1"/>
  <c r="MW6" i="1"/>
  <c r="MQ7" i="1"/>
  <c r="MQ2" i="1"/>
  <c r="MQ4" i="1"/>
  <c r="MQ5" i="1"/>
  <c r="MQ6" i="1"/>
  <c r="MQ3" i="1"/>
  <c r="MJ7" i="1"/>
  <c r="MJ2" i="1"/>
  <c r="MJ4" i="1"/>
  <c r="MJ5" i="1"/>
  <c r="MJ3" i="1"/>
  <c r="MJ6" i="1"/>
  <c r="MD7" i="1"/>
  <c r="MD2" i="1"/>
  <c r="MD4" i="1"/>
  <c r="MD5" i="1"/>
  <c r="MD6" i="1"/>
  <c r="MD3" i="1"/>
  <c r="LX7" i="1"/>
  <c r="LX2" i="1"/>
  <c r="LX4" i="1"/>
  <c r="LX5" i="1"/>
  <c r="LX3" i="1"/>
  <c r="LX6" i="1"/>
  <c r="LR7" i="1"/>
  <c r="LR2" i="1"/>
  <c r="LR4" i="1"/>
  <c r="LR5" i="1"/>
  <c r="LR3" i="1"/>
  <c r="LR6" i="1"/>
  <c r="LK7" i="1"/>
  <c r="LK2" i="1"/>
  <c r="LK4" i="1"/>
  <c r="LK5" i="1"/>
  <c r="LK3" i="1"/>
  <c r="LK6" i="1"/>
  <c r="LF7" i="1"/>
  <c r="LF2" i="1"/>
  <c r="LF4" i="1"/>
  <c r="LF5" i="1"/>
  <c r="LF3" i="1"/>
  <c r="LF6" i="1"/>
  <c r="KY7" i="1"/>
  <c r="KY2" i="1"/>
  <c r="KY4" i="1"/>
  <c r="KY5" i="1"/>
  <c r="KY6" i="1"/>
  <c r="KY3" i="1"/>
  <c r="KS7" i="1"/>
  <c r="KS2" i="1"/>
  <c r="KS4" i="1"/>
  <c r="KS5" i="1"/>
  <c r="KS3" i="1"/>
  <c r="KS6" i="1"/>
  <c r="KN7" i="1"/>
  <c r="KN2" i="1"/>
  <c r="KN4" i="1"/>
  <c r="KN5" i="1"/>
  <c r="KN3" i="1"/>
  <c r="KN6" i="1"/>
  <c r="KM2" i="1"/>
  <c r="KM4" i="1"/>
  <c r="KM5" i="1"/>
  <c r="KM3" i="1"/>
  <c r="KM6" i="1"/>
  <c r="KG7" i="1"/>
  <c r="KG2" i="1"/>
  <c r="KG4" i="1"/>
  <c r="KG5" i="1"/>
  <c r="KG6" i="1"/>
  <c r="KG3" i="1"/>
  <c r="KB7" i="1"/>
  <c r="KB2" i="1"/>
  <c r="KB4" i="1"/>
  <c r="KB5" i="1"/>
  <c r="KB6" i="1"/>
  <c r="KB3" i="1"/>
  <c r="JV7" i="1"/>
  <c r="JV2" i="1"/>
  <c r="JV4" i="1"/>
  <c r="JV5" i="1"/>
  <c r="JV3" i="1"/>
  <c r="JV6" i="1"/>
  <c r="JM5" i="1"/>
  <c r="JM6" i="1"/>
  <c r="JM2" i="1"/>
  <c r="JM3" i="1"/>
  <c r="JM4" i="1"/>
  <c r="JM7" i="1"/>
  <c r="IU5" i="1"/>
  <c r="IU6" i="1"/>
  <c r="IU2" i="1"/>
  <c r="IU3" i="1"/>
  <c r="IU4" i="1"/>
  <c r="IU7" i="1"/>
  <c r="HR4" i="1"/>
  <c r="HR6" i="1"/>
  <c r="HR2" i="1"/>
  <c r="HR3" i="1"/>
  <c r="HR5" i="1"/>
  <c r="HR7" i="1"/>
  <c r="JO3" i="1"/>
  <c r="JO4" i="1"/>
  <c r="JO6" i="1"/>
  <c r="JO7" i="1"/>
  <c r="JO5" i="1"/>
  <c r="JO2" i="1"/>
  <c r="JI3" i="1"/>
  <c r="JI4" i="1"/>
  <c r="JI6" i="1"/>
  <c r="JI7" i="1"/>
  <c r="JI2" i="1"/>
  <c r="JI5" i="1"/>
  <c r="JC3" i="1"/>
  <c r="JC4" i="1"/>
  <c r="JC6" i="1"/>
  <c r="JC7" i="1"/>
  <c r="JC2" i="1"/>
  <c r="JC5" i="1"/>
  <c r="IW3" i="1"/>
  <c r="IW4" i="1"/>
  <c r="IW6" i="1"/>
  <c r="IW7" i="1"/>
  <c r="IW5" i="1"/>
  <c r="IW2" i="1"/>
  <c r="IQ3" i="1"/>
  <c r="IQ4" i="1"/>
  <c r="IQ6" i="1"/>
  <c r="IQ7" i="1"/>
  <c r="IQ2" i="1"/>
  <c r="IQ5" i="1"/>
  <c r="IK3" i="1"/>
  <c r="IK4" i="1"/>
  <c r="IK6" i="1"/>
  <c r="IK7" i="1"/>
  <c r="IK2" i="1"/>
  <c r="IK5" i="1"/>
  <c r="IG3" i="1"/>
  <c r="IG4" i="1"/>
  <c r="IG6" i="1"/>
  <c r="IG7" i="1"/>
  <c r="IG2" i="1"/>
  <c r="IG5" i="1"/>
  <c r="IA3" i="1"/>
  <c r="IA4" i="1"/>
  <c r="IA6" i="1"/>
  <c r="IA7" i="1"/>
  <c r="IA2" i="1"/>
  <c r="IA5" i="1"/>
  <c r="HX4" i="1"/>
  <c r="HX3" i="1"/>
  <c r="HX5" i="1"/>
  <c r="HX6" i="1"/>
  <c r="HX2" i="1"/>
  <c r="HX7" i="1"/>
  <c r="HF4" i="1"/>
  <c r="HF6" i="1"/>
  <c r="HF2" i="1"/>
  <c r="HF3" i="1"/>
  <c r="HF7" i="1"/>
  <c r="HF5" i="1"/>
  <c r="GN4" i="1"/>
  <c r="GN6" i="1"/>
  <c r="GN2" i="1"/>
  <c r="GN3" i="1"/>
  <c r="GN7" i="1"/>
  <c r="GN5" i="1"/>
  <c r="EZ2" i="1"/>
  <c r="EZ4" i="1"/>
  <c r="EZ5" i="1"/>
  <c r="EZ6" i="1"/>
  <c r="EZ3" i="1"/>
  <c r="EZ7" i="1"/>
  <c r="JT4" i="1"/>
  <c r="JT5" i="1"/>
  <c r="JT2" i="1"/>
  <c r="JT6" i="1"/>
  <c r="JT3" i="1"/>
  <c r="JN4" i="1"/>
  <c r="JN5" i="1"/>
  <c r="JN7" i="1"/>
  <c r="JN2" i="1"/>
  <c r="JN3" i="1"/>
  <c r="JN6" i="1"/>
  <c r="JH4" i="1"/>
  <c r="JH5" i="1"/>
  <c r="JH7" i="1"/>
  <c r="JH2" i="1"/>
  <c r="JH3" i="1"/>
  <c r="JH6" i="1"/>
  <c r="JB4" i="1"/>
  <c r="JB5" i="1"/>
  <c r="JB7" i="1"/>
  <c r="JB2" i="1"/>
  <c r="JB6" i="1"/>
  <c r="JB3" i="1"/>
  <c r="IV4" i="1"/>
  <c r="IV5" i="1"/>
  <c r="IV7" i="1"/>
  <c r="IV2" i="1"/>
  <c r="IV3" i="1"/>
  <c r="IV6" i="1"/>
  <c r="IP4" i="1"/>
  <c r="IP5" i="1"/>
  <c r="IP7" i="1"/>
  <c r="IP2" i="1"/>
  <c r="IP3" i="1"/>
  <c r="IP6" i="1"/>
  <c r="IJ4" i="1"/>
  <c r="IJ5" i="1"/>
  <c r="IJ7" i="1"/>
  <c r="IJ2" i="1"/>
  <c r="IJ6" i="1"/>
  <c r="IJ3" i="1"/>
  <c r="IF4" i="1"/>
  <c r="IF5" i="1"/>
  <c r="IF7" i="1"/>
  <c r="IF2" i="1"/>
  <c r="IF3" i="1"/>
  <c r="IF6" i="1"/>
  <c r="HZ4" i="1"/>
  <c r="HZ5" i="1"/>
  <c r="HZ7" i="1"/>
  <c r="HZ2" i="1"/>
  <c r="HZ6" i="1"/>
  <c r="HZ3" i="1"/>
  <c r="HY3" i="1"/>
  <c r="HY5" i="1"/>
  <c r="HY6" i="1"/>
  <c r="HY2" i="1"/>
  <c r="HY4" i="1"/>
  <c r="HY7" i="1"/>
  <c r="HP6" i="1"/>
  <c r="HP2" i="1"/>
  <c r="HP4" i="1"/>
  <c r="HP5" i="1"/>
  <c r="HP3" i="1"/>
  <c r="HP7" i="1"/>
  <c r="GX6" i="1"/>
  <c r="GX2" i="1"/>
  <c r="GX4" i="1"/>
  <c r="GX5" i="1"/>
  <c r="GX3" i="1"/>
  <c r="GX7" i="1"/>
  <c r="GF6" i="1"/>
  <c r="GF2" i="1"/>
  <c r="GF4" i="1"/>
  <c r="GF5" i="1"/>
  <c r="GF3" i="1"/>
  <c r="GF7" i="1"/>
  <c r="EB2" i="1"/>
  <c r="EB4" i="1"/>
  <c r="EB5" i="1"/>
  <c r="EB6" i="1"/>
  <c r="EB3" i="1"/>
  <c r="EB7" i="1"/>
  <c r="JR6" i="1"/>
  <c r="JR7" i="1"/>
  <c r="JR3" i="1"/>
  <c r="JR4" i="1"/>
  <c r="JR2" i="1"/>
  <c r="JR5" i="1"/>
  <c r="JL6" i="1"/>
  <c r="JL7" i="1"/>
  <c r="JL3" i="1"/>
  <c r="JL4" i="1"/>
  <c r="JL2" i="1"/>
  <c r="JL5" i="1"/>
  <c r="JF6" i="1"/>
  <c r="JF7" i="1"/>
  <c r="JF3" i="1"/>
  <c r="JF4" i="1"/>
  <c r="JF5" i="1"/>
  <c r="JF2" i="1"/>
  <c r="IZ6" i="1"/>
  <c r="IZ7" i="1"/>
  <c r="IZ3" i="1"/>
  <c r="IZ4" i="1"/>
  <c r="IZ2" i="1"/>
  <c r="IZ5" i="1"/>
  <c r="IT6" i="1"/>
  <c r="IT7" i="1"/>
  <c r="IT3" i="1"/>
  <c r="IT4" i="1"/>
  <c r="IT2" i="1"/>
  <c r="IT5" i="1"/>
  <c r="IN6" i="1"/>
  <c r="IN7" i="1"/>
  <c r="IN3" i="1"/>
  <c r="IN4" i="1"/>
  <c r="IN5" i="1"/>
  <c r="IN2" i="1"/>
  <c r="ID6" i="1"/>
  <c r="ID7" i="1"/>
  <c r="ID3" i="1"/>
  <c r="ID4" i="1"/>
  <c r="ID5" i="1"/>
  <c r="ID2" i="1"/>
  <c r="HJ6" i="1"/>
  <c r="HJ2" i="1"/>
  <c r="HJ4" i="1"/>
  <c r="HJ5" i="1"/>
  <c r="HJ7" i="1"/>
  <c r="HJ3" i="1"/>
  <c r="GR6" i="1"/>
  <c r="GR2" i="1"/>
  <c r="GR4" i="1"/>
  <c r="GR5" i="1"/>
  <c r="GR7" i="1"/>
  <c r="GR3" i="1"/>
  <c r="FL2" i="1"/>
  <c r="FL4" i="1"/>
  <c r="FL5" i="1"/>
  <c r="FL6" i="1"/>
  <c r="FL3" i="1"/>
  <c r="FL7" i="1"/>
  <c r="CG2" i="1"/>
  <c r="CG4" i="1"/>
  <c r="CG5" i="1"/>
  <c r="CG6" i="1"/>
  <c r="CG3" i="1"/>
  <c r="CG7" i="1"/>
  <c r="JQ7" i="1"/>
  <c r="JQ2" i="1"/>
  <c r="JQ4" i="1"/>
  <c r="JQ5" i="1"/>
  <c r="JQ3" i="1"/>
  <c r="JQ6" i="1"/>
  <c r="JK7" i="1"/>
  <c r="JK2" i="1"/>
  <c r="JK4" i="1"/>
  <c r="JK5" i="1"/>
  <c r="JK6" i="1"/>
  <c r="JK3" i="1"/>
  <c r="JE7" i="1"/>
  <c r="JE2" i="1"/>
  <c r="JE4" i="1"/>
  <c r="JE5" i="1"/>
  <c r="JE3" i="1"/>
  <c r="JE6" i="1"/>
  <c r="IY7" i="1"/>
  <c r="IY2" i="1"/>
  <c r="IY4" i="1"/>
  <c r="IY5" i="1"/>
  <c r="IY3" i="1"/>
  <c r="IY6" i="1"/>
  <c r="IS7" i="1"/>
  <c r="IS2" i="1"/>
  <c r="IS4" i="1"/>
  <c r="IS5" i="1"/>
  <c r="IS6" i="1"/>
  <c r="IS3" i="1"/>
  <c r="IM7" i="1"/>
  <c r="IM2" i="1"/>
  <c r="IM4" i="1"/>
  <c r="IM5" i="1"/>
  <c r="IM3" i="1"/>
  <c r="IM6" i="1"/>
  <c r="IC7" i="1"/>
  <c r="IC2" i="1"/>
  <c r="IC4" i="1"/>
  <c r="IC5" i="1"/>
  <c r="IC3" i="1"/>
  <c r="IC6" i="1"/>
  <c r="HL4" i="1"/>
  <c r="HL6" i="1"/>
  <c r="HL2" i="1"/>
  <c r="HL3" i="1"/>
  <c r="HL5" i="1"/>
  <c r="HL7" i="1"/>
  <c r="GT4" i="1"/>
  <c r="GT6" i="1"/>
  <c r="GT2" i="1"/>
  <c r="GT3" i="1"/>
  <c r="GT5" i="1"/>
  <c r="GT7" i="1"/>
  <c r="GB4" i="1"/>
  <c r="GB6" i="1"/>
  <c r="GB2" i="1"/>
  <c r="GB3" i="1"/>
  <c r="GB5" i="1"/>
  <c r="GB7" i="1"/>
  <c r="FR2" i="1"/>
  <c r="FR4" i="1"/>
  <c r="FR5" i="1"/>
  <c r="FR6" i="1"/>
  <c r="FR3" i="1"/>
  <c r="FR7" i="1"/>
  <c r="CY2" i="1"/>
  <c r="CY4" i="1"/>
  <c r="CY5" i="1"/>
  <c r="CY6" i="1"/>
  <c r="CY3" i="1"/>
  <c r="CY7" i="1"/>
  <c r="HT2" i="1"/>
  <c r="HT4" i="1"/>
  <c r="HT7" i="1"/>
  <c r="HT5" i="1"/>
  <c r="HT6" i="1"/>
  <c r="HT3" i="1"/>
  <c r="HN2" i="1"/>
  <c r="HN4" i="1"/>
  <c r="HN6" i="1"/>
  <c r="HN7" i="1"/>
  <c r="HN5" i="1"/>
  <c r="HN3" i="1"/>
  <c r="HH2" i="1"/>
  <c r="HH4" i="1"/>
  <c r="HH6" i="1"/>
  <c r="HH7" i="1"/>
  <c r="HH3" i="1"/>
  <c r="HH5" i="1"/>
  <c r="HB2" i="1"/>
  <c r="HB4" i="1"/>
  <c r="HB6" i="1"/>
  <c r="HB7" i="1"/>
  <c r="HB3" i="1"/>
  <c r="HB5" i="1"/>
  <c r="GV2" i="1"/>
  <c r="GV4" i="1"/>
  <c r="GV6" i="1"/>
  <c r="GV7" i="1"/>
  <c r="GV5" i="1"/>
  <c r="GV3" i="1"/>
  <c r="GP2" i="1"/>
  <c r="GP4" i="1"/>
  <c r="GP6" i="1"/>
  <c r="GP7" i="1"/>
  <c r="GP3" i="1"/>
  <c r="GP5" i="1"/>
  <c r="GJ2" i="1"/>
  <c r="GJ4" i="1"/>
  <c r="GJ6" i="1"/>
  <c r="GJ7" i="1"/>
  <c r="GJ3" i="1"/>
  <c r="GJ5" i="1"/>
  <c r="GD2" i="1"/>
  <c r="GD4" i="1"/>
  <c r="GD6" i="1"/>
  <c r="GD7" i="1"/>
  <c r="GD5" i="1"/>
  <c r="GD3" i="1"/>
  <c r="FX2" i="1"/>
  <c r="FX4" i="1"/>
  <c r="FX5" i="1"/>
  <c r="FX3" i="1"/>
  <c r="FX7" i="1"/>
  <c r="FX6" i="1"/>
  <c r="FF2" i="1"/>
  <c r="FF4" i="1"/>
  <c r="FF5" i="1"/>
  <c r="FF6" i="1"/>
  <c r="FF3" i="1"/>
  <c r="FF7" i="1"/>
  <c r="EN2" i="1"/>
  <c r="EN4" i="1"/>
  <c r="EN5" i="1"/>
  <c r="EN6" i="1"/>
  <c r="EN3" i="1"/>
  <c r="EN7" i="1"/>
  <c r="EA2" i="1"/>
  <c r="EA4" i="1"/>
  <c r="EA5" i="1"/>
  <c r="EA6" i="1"/>
  <c r="EA3" i="1"/>
  <c r="DQ2" i="1"/>
  <c r="DQ4" i="1"/>
  <c r="DQ5" i="1"/>
  <c r="DQ6" i="1"/>
  <c r="DQ3" i="1"/>
  <c r="DQ7" i="1"/>
  <c r="AU2" i="1"/>
  <c r="AU4" i="1"/>
  <c r="AU5" i="1"/>
  <c r="AU6" i="1"/>
  <c r="AU3" i="1"/>
  <c r="AU7" i="1"/>
  <c r="X2" i="1"/>
  <c r="X4" i="1"/>
  <c r="X5" i="1"/>
  <c r="X6" i="1"/>
  <c r="X3" i="1"/>
  <c r="X7" i="1"/>
  <c r="HS3" i="1"/>
  <c r="HS5" i="1"/>
  <c r="HS2" i="1"/>
  <c r="HS6" i="1"/>
  <c r="HS7" i="1"/>
  <c r="HS4" i="1"/>
  <c r="HM3" i="1"/>
  <c r="HM5" i="1"/>
  <c r="HM7" i="1"/>
  <c r="HM2" i="1"/>
  <c r="HM4" i="1"/>
  <c r="HM6" i="1"/>
  <c r="HG3" i="1"/>
  <c r="HG5" i="1"/>
  <c r="HG7" i="1"/>
  <c r="HG2" i="1"/>
  <c r="HG4" i="1"/>
  <c r="HG6" i="1"/>
  <c r="HA3" i="1"/>
  <c r="HA5" i="1"/>
  <c r="HA7" i="1"/>
  <c r="HA2" i="1"/>
  <c r="HA6" i="1"/>
  <c r="HA4" i="1"/>
  <c r="GU3" i="1"/>
  <c r="GU5" i="1"/>
  <c r="GU7" i="1"/>
  <c r="GU2" i="1"/>
  <c r="GU4" i="1"/>
  <c r="GU6" i="1"/>
  <c r="GO3" i="1"/>
  <c r="GO5" i="1"/>
  <c r="GO7" i="1"/>
  <c r="GO2" i="1"/>
  <c r="GO4" i="1"/>
  <c r="GO6" i="1"/>
  <c r="GI3" i="1"/>
  <c r="GI5" i="1"/>
  <c r="GI7" i="1"/>
  <c r="GI2" i="1"/>
  <c r="GI6" i="1"/>
  <c r="GI4" i="1"/>
  <c r="GC3" i="1"/>
  <c r="GC5" i="1"/>
  <c r="GC7" i="1"/>
  <c r="GC2" i="1"/>
  <c r="GC4" i="1"/>
  <c r="GC6" i="1"/>
  <c r="FH6" i="1"/>
  <c r="FH2" i="1"/>
  <c r="FH3" i="1"/>
  <c r="FH4" i="1"/>
  <c r="FH7" i="1"/>
  <c r="FH5" i="1"/>
  <c r="EP6" i="1"/>
  <c r="EP2" i="1"/>
  <c r="EP3" i="1"/>
  <c r="EP4" i="1"/>
  <c r="EP7" i="1"/>
  <c r="EP5" i="1"/>
  <c r="DW2" i="1"/>
  <c r="DW4" i="1"/>
  <c r="DW5" i="1"/>
  <c r="DW6" i="1"/>
  <c r="DW3" i="1"/>
  <c r="DW7" i="1"/>
  <c r="BM2" i="1"/>
  <c r="BM4" i="1"/>
  <c r="BM5" i="1"/>
  <c r="BM6" i="1"/>
  <c r="BM3" i="1"/>
  <c r="BM7" i="1"/>
  <c r="HW5" i="1"/>
  <c r="HW4" i="1"/>
  <c r="HW2" i="1"/>
  <c r="HW3" i="1"/>
  <c r="HW7" i="1"/>
  <c r="HW6" i="1"/>
  <c r="HQ5" i="1"/>
  <c r="HQ7" i="1"/>
  <c r="HQ3" i="1"/>
  <c r="HQ4" i="1"/>
  <c r="HQ2" i="1"/>
  <c r="HQ6" i="1"/>
  <c r="HK5" i="1"/>
  <c r="HK7" i="1"/>
  <c r="HK3" i="1"/>
  <c r="HK4" i="1"/>
  <c r="HK2" i="1"/>
  <c r="HK6" i="1"/>
  <c r="HE5" i="1"/>
  <c r="HE7" i="1"/>
  <c r="HE3" i="1"/>
  <c r="HE4" i="1"/>
  <c r="HE6" i="1"/>
  <c r="HE2" i="1"/>
  <c r="GY5" i="1"/>
  <c r="GY7" i="1"/>
  <c r="GY3" i="1"/>
  <c r="GY4" i="1"/>
  <c r="GY2" i="1"/>
  <c r="GY6" i="1"/>
  <c r="GS5" i="1"/>
  <c r="GS7" i="1"/>
  <c r="GS3" i="1"/>
  <c r="GS4" i="1"/>
  <c r="GS2" i="1"/>
  <c r="GS6" i="1"/>
  <c r="GM5" i="1"/>
  <c r="GM7" i="1"/>
  <c r="GM3" i="1"/>
  <c r="GM4" i="1"/>
  <c r="GM6" i="1"/>
  <c r="GM2" i="1"/>
  <c r="GG5" i="1"/>
  <c r="GG7" i="1"/>
  <c r="GG3" i="1"/>
  <c r="GG4" i="1"/>
  <c r="GG2" i="1"/>
  <c r="GG6" i="1"/>
  <c r="GA5" i="1"/>
  <c r="GA7" i="1"/>
  <c r="GA3" i="1"/>
  <c r="GA4" i="1"/>
  <c r="GA2" i="1"/>
  <c r="GA6" i="1"/>
  <c r="FZ2" i="1"/>
  <c r="FZ6" i="1"/>
  <c r="FZ4" i="1"/>
  <c r="FZ5" i="1"/>
  <c r="FZ7" i="1"/>
  <c r="FZ3" i="1"/>
  <c r="FT6" i="1"/>
  <c r="FT2" i="1"/>
  <c r="FT3" i="1"/>
  <c r="FT4" i="1"/>
  <c r="FT7" i="1"/>
  <c r="FT5" i="1"/>
  <c r="FB6" i="1"/>
  <c r="FB2" i="1"/>
  <c r="FB3" i="1"/>
  <c r="FB4" i="1"/>
  <c r="FB7" i="1"/>
  <c r="FB5" i="1"/>
  <c r="EJ6" i="1"/>
  <c r="EJ2" i="1"/>
  <c r="EJ3" i="1"/>
  <c r="EJ4" i="1"/>
  <c r="EJ7" i="1"/>
  <c r="EJ5" i="1"/>
  <c r="DE2" i="1"/>
  <c r="DE4" i="1"/>
  <c r="DE5" i="1"/>
  <c r="DE6" i="1"/>
  <c r="DE3" i="1"/>
  <c r="DE7" i="1"/>
  <c r="HU7" i="1"/>
  <c r="HU3" i="1"/>
  <c r="HU6" i="1"/>
  <c r="HU4" i="1"/>
  <c r="HU5" i="1"/>
  <c r="HU2" i="1"/>
  <c r="HO7" i="1"/>
  <c r="HO3" i="1"/>
  <c r="HO5" i="1"/>
  <c r="HO6" i="1"/>
  <c r="HO2" i="1"/>
  <c r="HO4" i="1"/>
  <c r="HI7" i="1"/>
  <c r="HI3" i="1"/>
  <c r="HI5" i="1"/>
  <c r="HI6" i="1"/>
  <c r="HI4" i="1"/>
  <c r="HI2" i="1"/>
  <c r="HC7" i="1"/>
  <c r="HC3" i="1"/>
  <c r="HC5" i="1"/>
  <c r="HC6" i="1"/>
  <c r="HC2" i="1"/>
  <c r="HC4" i="1"/>
  <c r="GW7" i="1"/>
  <c r="GW3" i="1"/>
  <c r="GW5" i="1"/>
  <c r="GW6" i="1"/>
  <c r="GW2" i="1"/>
  <c r="GW4" i="1"/>
  <c r="GQ7" i="1"/>
  <c r="GQ3" i="1"/>
  <c r="GQ5" i="1"/>
  <c r="GQ6" i="1"/>
  <c r="GQ4" i="1"/>
  <c r="GQ2" i="1"/>
  <c r="GK7" i="1"/>
  <c r="GK3" i="1"/>
  <c r="GK5" i="1"/>
  <c r="GK6" i="1"/>
  <c r="GK2" i="1"/>
  <c r="GK4" i="1"/>
  <c r="GE7" i="1"/>
  <c r="GE3" i="1"/>
  <c r="GE5" i="1"/>
  <c r="GE6" i="1"/>
  <c r="GE2" i="1"/>
  <c r="GE4" i="1"/>
  <c r="FN6" i="1"/>
  <c r="FN2" i="1"/>
  <c r="FN3" i="1"/>
  <c r="FN4" i="1"/>
  <c r="FN7" i="1"/>
  <c r="FN5" i="1"/>
  <c r="EV6" i="1"/>
  <c r="EV2" i="1"/>
  <c r="EV3" i="1"/>
  <c r="EV4" i="1"/>
  <c r="EV7" i="1"/>
  <c r="EV5" i="1"/>
  <c r="ED6" i="1"/>
  <c r="ED2" i="1"/>
  <c r="ED3" i="1"/>
  <c r="ED4" i="1"/>
  <c r="ED7" i="1"/>
  <c r="ED5" i="1"/>
  <c r="CM2" i="1"/>
  <c r="CM4" i="1"/>
  <c r="CM5" i="1"/>
  <c r="CM6" i="1"/>
  <c r="CM3" i="1"/>
  <c r="CM7" i="1"/>
  <c r="FW3" i="1"/>
  <c r="FW5" i="1"/>
  <c r="FW6" i="1"/>
  <c r="FW7" i="1"/>
  <c r="FW4" i="1"/>
  <c r="FW2" i="1"/>
  <c r="FQ3" i="1"/>
  <c r="FQ5" i="1"/>
  <c r="FQ6" i="1"/>
  <c r="FQ7" i="1"/>
  <c r="FQ4" i="1"/>
  <c r="FQ2" i="1"/>
  <c r="FK3" i="1"/>
  <c r="FK5" i="1"/>
  <c r="FK6" i="1"/>
  <c r="FK7" i="1"/>
  <c r="FK4" i="1"/>
  <c r="FK2" i="1"/>
  <c r="FE3" i="1"/>
  <c r="FE5" i="1"/>
  <c r="FE6" i="1"/>
  <c r="FE7" i="1"/>
  <c r="FE4" i="1"/>
  <c r="FE2" i="1"/>
  <c r="EY3" i="1"/>
  <c r="EY5" i="1"/>
  <c r="EY6" i="1"/>
  <c r="EY7" i="1"/>
  <c r="EY4" i="1"/>
  <c r="EY2" i="1"/>
  <c r="ES3" i="1"/>
  <c r="ES5" i="1"/>
  <c r="ES6" i="1"/>
  <c r="ES7" i="1"/>
  <c r="ES4" i="1"/>
  <c r="ES2" i="1"/>
  <c r="EM3" i="1"/>
  <c r="EM5" i="1"/>
  <c r="EM6" i="1"/>
  <c r="EM7" i="1"/>
  <c r="EM4" i="1"/>
  <c r="EM2" i="1"/>
  <c r="EG3" i="1"/>
  <c r="EG5" i="1"/>
  <c r="EG6" i="1"/>
  <c r="EG7" i="1"/>
  <c r="EG4" i="1"/>
  <c r="EG2" i="1"/>
  <c r="DZ3" i="1"/>
  <c r="DZ5" i="1"/>
  <c r="DZ6" i="1"/>
  <c r="DZ7" i="1"/>
  <c r="DZ4" i="1"/>
  <c r="DZ2" i="1"/>
  <c r="DY3" i="1"/>
  <c r="DY5" i="1"/>
  <c r="DY6" i="1"/>
  <c r="DY4" i="1"/>
  <c r="DY2" i="1"/>
  <c r="DS6" i="1"/>
  <c r="DS2" i="1"/>
  <c r="DS3" i="1"/>
  <c r="DS4" i="1"/>
  <c r="DS7" i="1"/>
  <c r="DS5" i="1"/>
  <c r="DA6" i="1"/>
  <c r="DA2" i="1"/>
  <c r="DA3" i="1"/>
  <c r="DA4" i="1"/>
  <c r="DA7" i="1"/>
  <c r="DA5" i="1"/>
  <c r="CI6" i="1"/>
  <c r="CI2" i="1"/>
  <c r="CI3" i="1"/>
  <c r="CI4" i="1"/>
  <c r="CI7" i="1"/>
  <c r="CI5" i="1"/>
  <c r="BA2" i="1"/>
  <c r="BA4" i="1"/>
  <c r="BA5" i="1"/>
  <c r="BA6" i="1"/>
  <c r="BA3" i="1"/>
  <c r="BA7" i="1"/>
  <c r="FV4" i="1"/>
  <c r="FV6" i="1"/>
  <c r="FV7" i="1"/>
  <c r="FV2" i="1"/>
  <c r="FV5" i="1"/>
  <c r="FV3" i="1"/>
  <c r="FP4" i="1"/>
  <c r="FP6" i="1"/>
  <c r="FP7" i="1"/>
  <c r="FP2" i="1"/>
  <c r="FP5" i="1"/>
  <c r="FP3" i="1"/>
  <c r="FJ4" i="1"/>
  <c r="FJ6" i="1"/>
  <c r="FJ7" i="1"/>
  <c r="FJ2" i="1"/>
  <c r="FJ5" i="1"/>
  <c r="FJ3" i="1"/>
  <c r="FD4" i="1"/>
  <c r="FD6" i="1"/>
  <c r="FD7" i="1"/>
  <c r="FD2" i="1"/>
  <c r="FD5" i="1"/>
  <c r="FD3" i="1"/>
  <c r="EX4" i="1"/>
  <c r="EX6" i="1"/>
  <c r="EX7" i="1"/>
  <c r="EX2" i="1"/>
  <c r="EX5" i="1"/>
  <c r="EX3" i="1"/>
  <c r="ER4" i="1"/>
  <c r="ER6" i="1"/>
  <c r="ER7" i="1"/>
  <c r="ER2" i="1"/>
  <c r="ER5" i="1"/>
  <c r="ER3" i="1"/>
  <c r="EL4" i="1"/>
  <c r="EL6" i="1"/>
  <c r="EL7" i="1"/>
  <c r="EL2" i="1"/>
  <c r="EL5" i="1"/>
  <c r="EL3" i="1"/>
  <c r="EF4" i="1"/>
  <c r="EF6" i="1"/>
  <c r="EF7" i="1"/>
  <c r="EF2" i="1"/>
  <c r="EF5" i="1"/>
  <c r="EF3" i="1"/>
  <c r="DK2" i="1"/>
  <c r="DK4" i="1"/>
  <c r="DK5" i="1"/>
  <c r="DK6" i="1"/>
  <c r="DK3" i="1"/>
  <c r="DK7" i="1"/>
  <c r="CS2" i="1"/>
  <c r="CS4" i="1"/>
  <c r="CS5" i="1"/>
  <c r="CS6" i="1"/>
  <c r="CS3" i="1"/>
  <c r="CS7" i="1"/>
  <c r="CA2" i="1"/>
  <c r="CA4" i="1"/>
  <c r="CA5" i="1"/>
  <c r="CA6" i="1"/>
  <c r="CA3" i="1"/>
  <c r="CA7" i="1"/>
  <c r="AC2" i="1"/>
  <c r="AC4" i="1"/>
  <c r="AC5" i="1"/>
  <c r="AC6" i="1"/>
  <c r="AC3" i="1"/>
  <c r="AC7" i="1"/>
  <c r="F2" i="1"/>
  <c r="F4" i="1"/>
  <c r="F5" i="1"/>
  <c r="F6" i="1"/>
  <c r="F3" i="1"/>
  <c r="F7" i="1"/>
  <c r="FU5" i="1"/>
  <c r="FU7" i="1"/>
  <c r="FU2" i="1"/>
  <c r="FU3" i="1"/>
  <c r="FU6" i="1"/>
  <c r="FU4" i="1"/>
  <c r="FO5" i="1"/>
  <c r="FO7" i="1"/>
  <c r="FO2" i="1"/>
  <c r="FO3" i="1"/>
  <c r="FO6" i="1"/>
  <c r="FO4" i="1"/>
  <c r="FI5" i="1"/>
  <c r="FI7" i="1"/>
  <c r="FI2" i="1"/>
  <c r="FI3" i="1"/>
  <c r="FI6" i="1"/>
  <c r="FI4" i="1"/>
  <c r="FC5" i="1"/>
  <c r="FC7" i="1"/>
  <c r="FC2" i="1"/>
  <c r="FC3" i="1"/>
  <c r="FC6" i="1"/>
  <c r="FC4" i="1"/>
  <c r="EW5" i="1"/>
  <c r="EW7" i="1"/>
  <c r="EW2" i="1"/>
  <c r="EW3" i="1"/>
  <c r="EW6" i="1"/>
  <c r="EW4" i="1"/>
  <c r="EQ5" i="1"/>
  <c r="EQ7" i="1"/>
  <c r="EQ2" i="1"/>
  <c r="EQ3" i="1"/>
  <c r="EQ6" i="1"/>
  <c r="EQ4" i="1"/>
  <c r="EK5" i="1"/>
  <c r="EK7" i="1"/>
  <c r="EK2" i="1"/>
  <c r="EK3" i="1"/>
  <c r="EK6" i="1"/>
  <c r="EK4" i="1"/>
  <c r="EE5" i="1"/>
  <c r="EE7" i="1"/>
  <c r="EE2" i="1"/>
  <c r="EE3" i="1"/>
  <c r="EE6" i="1"/>
  <c r="EE4" i="1"/>
  <c r="DM6" i="1"/>
  <c r="DM2" i="1"/>
  <c r="DM3" i="1"/>
  <c r="DM4" i="1"/>
  <c r="DM5" i="1"/>
  <c r="DM7" i="1"/>
  <c r="CU6" i="1"/>
  <c r="CU2" i="1"/>
  <c r="CU3" i="1"/>
  <c r="CU4" i="1"/>
  <c r="CU5" i="1"/>
  <c r="CU7" i="1"/>
  <c r="CC6" i="1"/>
  <c r="CC2" i="1"/>
  <c r="CC3" i="1"/>
  <c r="CC4" i="1"/>
  <c r="CC5" i="1"/>
  <c r="CC7" i="1"/>
  <c r="AI2" i="1"/>
  <c r="AI4" i="1"/>
  <c r="AI5" i="1"/>
  <c r="AI6" i="1"/>
  <c r="AI3" i="1"/>
  <c r="AI7" i="1"/>
  <c r="L2" i="1"/>
  <c r="L4" i="1"/>
  <c r="L5" i="1"/>
  <c r="L6" i="1"/>
  <c r="L3" i="1"/>
  <c r="L7" i="1"/>
  <c r="FY3" i="1"/>
  <c r="FY6" i="1"/>
  <c r="FY4" i="1"/>
  <c r="FY5" i="1"/>
  <c r="FY2" i="1"/>
  <c r="FY7" i="1"/>
  <c r="FS7" i="1"/>
  <c r="FS3" i="1"/>
  <c r="FS4" i="1"/>
  <c r="FS5" i="1"/>
  <c r="FS2" i="1"/>
  <c r="FS6" i="1"/>
  <c r="FM7" i="1"/>
  <c r="FM3" i="1"/>
  <c r="FM4" i="1"/>
  <c r="FM5" i="1"/>
  <c r="FM2" i="1"/>
  <c r="FM6" i="1"/>
  <c r="FG7" i="1"/>
  <c r="FG3" i="1"/>
  <c r="FG4" i="1"/>
  <c r="FG5" i="1"/>
  <c r="FG2" i="1"/>
  <c r="FG6" i="1"/>
  <c r="FA7" i="1"/>
  <c r="FA3" i="1"/>
  <c r="FA4" i="1"/>
  <c r="FA5" i="1"/>
  <c r="FA2" i="1"/>
  <c r="FA6" i="1"/>
  <c r="EU7" i="1"/>
  <c r="EU3" i="1"/>
  <c r="EU4" i="1"/>
  <c r="EU5" i="1"/>
  <c r="EU2" i="1"/>
  <c r="EU6" i="1"/>
  <c r="EO7" i="1"/>
  <c r="EO3" i="1"/>
  <c r="EO4" i="1"/>
  <c r="EO5" i="1"/>
  <c r="EO2" i="1"/>
  <c r="EO6" i="1"/>
  <c r="EI7" i="1"/>
  <c r="EI3" i="1"/>
  <c r="EI4" i="1"/>
  <c r="EI5" i="1"/>
  <c r="EI2" i="1"/>
  <c r="EI6" i="1"/>
  <c r="EC7" i="1"/>
  <c r="EC3" i="1"/>
  <c r="EC4" i="1"/>
  <c r="EC5" i="1"/>
  <c r="EC2" i="1"/>
  <c r="EC6" i="1"/>
  <c r="DG6" i="1"/>
  <c r="DG2" i="1"/>
  <c r="DG3" i="1"/>
  <c r="DG4" i="1"/>
  <c r="DG7" i="1"/>
  <c r="DG5" i="1"/>
  <c r="CO6" i="1"/>
  <c r="CO2" i="1"/>
  <c r="CO3" i="1"/>
  <c r="CO4" i="1"/>
  <c r="CO7" i="1"/>
  <c r="CO5" i="1"/>
  <c r="BS2" i="1"/>
  <c r="BS4" i="1"/>
  <c r="BS5" i="1"/>
  <c r="BS6" i="1"/>
  <c r="BS3" i="1"/>
  <c r="BS7" i="1"/>
  <c r="DV3" i="1"/>
  <c r="DV5" i="1"/>
  <c r="DV6" i="1"/>
  <c r="DV7" i="1"/>
  <c r="DV4" i="1"/>
  <c r="DV2" i="1"/>
  <c r="DP3" i="1"/>
  <c r="DP5" i="1"/>
  <c r="DP6" i="1"/>
  <c r="DP7" i="1"/>
  <c r="DP2" i="1"/>
  <c r="DP4" i="1"/>
  <c r="DJ3" i="1"/>
  <c r="DJ5" i="1"/>
  <c r="DJ6" i="1"/>
  <c r="DJ7" i="1"/>
  <c r="DJ4" i="1"/>
  <c r="DJ2" i="1"/>
  <c r="DD3" i="1"/>
  <c r="DD5" i="1"/>
  <c r="DD6" i="1"/>
  <c r="DD7" i="1"/>
  <c r="DD4" i="1"/>
  <c r="DD2" i="1"/>
  <c r="CX3" i="1"/>
  <c r="CX5" i="1"/>
  <c r="CX6" i="1"/>
  <c r="CX7" i="1"/>
  <c r="CX2" i="1"/>
  <c r="CX4" i="1"/>
  <c r="CR3" i="1"/>
  <c r="CR5" i="1"/>
  <c r="CR6" i="1"/>
  <c r="CR7" i="1"/>
  <c r="CR4" i="1"/>
  <c r="CR2" i="1"/>
  <c r="CL3" i="1"/>
  <c r="CL5" i="1"/>
  <c r="CL6" i="1"/>
  <c r="CL7" i="1"/>
  <c r="CL4" i="1"/>
  <c r="CL2" i="1"/>
  <c r="CF3" i="1"/>
  <c r="CF5" i="1"/>
  <c r="CF6" i="1"/>
  <c r="CF7" i="1"/>
  <c r="CF2" i="1"/>
  <c r="CF4" i="1"/>
  <c r="BZ3" i="1"/>
  <c r="BZ5" i="1"/>
  <c r="BZ6" i="1"/>
  <c r="BZ7" i="1"/>
  <c r="BZ4" i="1"/>
  <c r="BZ2" i="1"/>
  <c r="BO6" i="1"/>
  <c r="BO2" i="1"/>
  <c r="BO3" i="1"/>
  <c r="BO4" i="1"/>
  <c r="BO7" i="1"/>
  <c r="BO5" i="1"/>
  <c r="AW6" i="1"/>
  <c r="AW2" i="1"/>
  <c r="AW3" i="1"/>
  <c r="AW4" i="1"/>
  <c r="AW7" i="1"/>
  <c r="AW5" i="1"/>
  <c r="AE6" i="1"/>
  <c r="AE2" i="1"/>
  <c r="AE3" i="1"/>
  <c r="AE4" i="1"/>
  <c r="AE7" i="1"/>
  <c r="AE5" i="1"/>
  <c r="Z6" i="1"/>
  <c r="Z2" i="1"/>
  <c r="Z3" i="1"/>
  <c r="Z4" i="1"/>
  <c r="Z7" i="1"/>
  <c r="Z5" i="1"/>
  <c r="H6" i="1"/>
  <c r="H2" i="1"/>
  <c r="H3" i="1"/>
  <c r="H4" i="1"/>
  <c r="H7" i="1"/>
  <c r="H5" i="1"/>
  <c r="DU4" i="1"/>
  <c r="DU6" i="1"/>
  <c r="DU7" i="1"/>
  <c r="DU2" i="1"/>
  <c r="DU3" i="1"/>
  <c r="DU5" i="1"/>
  <c r="DO4" i="1"/>
  <c r="DO6" i="1"/>
  <c r="DO7" i="1"/>
  <c r="DO2" i="1"/>
  <c r="DO5" i="1"/>
  <c r="DO3" i="1"/>
  <c r="DI4" i="1"/>
  <c r="DI6" i="1"/>
  <c r="DI7" i="1"/>
  <c r="DI2" i="1"/>
  <c r="DI5" i="1"/>
  <c r="DI3" i="1"/>
  <c r="DC4" i="1"/>
  <c r="DC6" i="1"/>
  <c r="DC7" i="1"/>
  <c r="DC2" i="1"/>
  <c r="DC3" i="1"/>
  <c r="DC5" i="1"/>
  <c r="CW4" i="1"/>
  <c r="CW6" i="1"/>
  <c r="CW7" i="1"/>
  <c r="CW2" i="1"/>
  <c r="CW5" i="1"/>
  <c r="CW3" i="1"/>
  <c r="CQ4" i="1"/>
  <c r="CQ6" i="1"/>
  <c r="CQ7" i="1"/>
  <c r="CQ2" i="1"/>
  <c r="CQ5" i="1"/>
  <c r="CQ3" i="1"/>
  <c r="CK4" i="1"/>
  <c r="CK6" i="1"/>
  <c r="CK7" i="1"/>
  <c r="CK2" i="1"/>
  <c r="CK3" i="1"/>
  <c r="CK5" i="1"/>
  <c r="CE4" i="1"/>
  <c r="CE6" i="1"/>
  <c r="CE7" i="1"/>
  <c r="CE2" i="1"/>
  <c r="CE5" i="1"/>
  <c r="CE3" i="1"/>
  <c r="BY4" i="1"/>
  <c r="BY6" i="1"/>
  <c r="BY7" i="1"/>
  <c r="BY2" i="1"/>
  <c r="BY5" i="1"/>
  <c r="BY3" i="1"/>
  <c r="BG2" i="1"/>
  <c r="BG4" i="1"/>
  <c r="BG5" i="1"/>
  <c r="BG6" i="1"/>
  <c r="BG3" i="1"/>
  <c r="BG7" i="1"/>
  <c r="AO2" i="1"/>
  <c r="AO4" i="1"/>
  <c r="AO5" i="1"/>
  <c r="AO6" i="1"/>
  <c r="AO3" i="1"/>
  <c r="AO7" i="1"/>
  <c r="R2" i="1"/>
  <c r="R4" i="1"/>
  <c r="R5" i="1"/>
  <c r="R6" i="1"/>
  <c r="R3" i="1"/>
  <c r="R7" i="1"/>
  <c r="DT5" i="1"/>
  <c r="DT7" i="1"/>
  <c r="DT2" i="1"/>
  <c r="DT3" i="1"/>
  <c r="DT6" i="1"/>
  <c r="DT4" i="1"/>
  <c r="DN5" i="1"/>
  <c r="DN7" i="1"/>
  <c r="DN2" i="1"/>
  <c r="DN3" i="1"/>
  <c r="DN6" i="1"/>
  <c r="DN4" i="1"/>
  <c r="DH5" i="1"/>
  <c r="DH7" i="1"/>
  <c r="DH2" i="1"/>
  <c r="DH3" i="1"/>
  <c r="DH4" i="1"/>
  <c r="DH6" i="1"/>
  <c r="DB5" i="1"/>
  <c r="DB7" i="1"/>
  <c r="DB2" i="1"/>
  <c r="DB3" i="1"/>
  <c r="DB6" i="1"/>
  <c r="DB4" i="1"/>
  <c r="CV5" i="1"/>
  <c r="CV7" i="1"/>
  <c r="CV2" i="1"/>
  <c r="CV3" i="1"/>
  <c r="CV6" i="1"/>
  <c r="CV4" i="1"/>
  <c r="CP5" i="1"/>
  <c r="CP7" i="1"/>
  <c r="CP2" i="1"/>
  <c r="CP3" i="1"/>
  <c r="CP4" i="1"/>
  <c r="CP6" i="1"/>
  <c r="CJ5" i="1"/>
  <c r="CJ7" i="1"/>
  <c r="CJ2" i="1"/>
  <c r="CJ3" i="1"/>
  <c r="CJ6" i="1"/>
  <c r="CJ4" i="1"/>
  <c r="CD5" i="1"/>
  <c r="CD7" i="1"/>
  <c r="CD2" i="1"/>
  <c r="CD3" i="1"/>
  <c r="CD6" i="1"/>
  <c r="CD4" i="1"/>
  <c r="BI6" i="1"/>
  <c r="BI2" i="1"/>
  <c r="BI3" i="1"/>
  <c r="BI4" i="1"/>
  <c r="BI5" i="1"/>
  <c r="BI7" i="1"/>
  <c r="AQ6" i="1"/>
  <c r="AQ2" i="1"/>
  <c r="AQ3" i="1"/>
  <c r="AQ4" i="1"/>
  <c r="AQ5" i="1"/>
  <c r="AQ7" i="1"/>
  <c r="T6" i="1"/>
  <c r="T2" i="1"/>
  <c r="T3" i="1"/>
  <c r="T4" i="1"/>
  <c r="T5" i="1"/>
  <c r="T7" i="1"/>
  <c r="B6" i="1"/>
  <c r="B2" i="1"/>
  <c r="B3" i="1"/>
  <c r="B4" i="1"/>
  <c r="B5" i="1"/>
  <c r="B7" i="1"/>
  <c r="DX4" i="1"/>
  <c r="DX6" i="1"/>
  <c r="DX7" i="1"/>
  <c r="DX2" i="1"/>
  <c r="DX5" i="1"/>
  <c r="DX3" i="1"/>
  <c r="DR7" i="1"/>
  <c r="DR3" i="1"/>
  <c r="DR4" i="1"/>
  <c r="DR5" i="1"/>
  <c r="DR2" i="1"/>
  <c r="DR6" i="1"/>
  <c r="DL7" i="1"/>
  <c r="DL3" i="1"/>
  <c r="DL4" i="1"/>
  <c r="DL5" i="1"/>
  <c r="DL2" i="1"/>
  <c r="DL6" i="1"/>
  <c r="DF7" i="1"/>
  <c r="DF3" i="1"/>
  <c r="DF4" i="1"/>
  <c r="DF5" i="1"/>
  <c r="DF2" i="1"/>
  <c r="DF6" i="1"/>
  <c r="CZ7" i="1"/>
  <c r="CZ3" i="1"/>
  <c r="CZ4" i="1"/>
  <c r="CZ5" i="1"/>
  <c r="CZ2" i="1"/>
  <c r="CZ6" i="1"/>
  <c r="CT7" i="1"/>
  <c r="CT3" i="1"/>
  <c r="CT4" i="1"/>
  <c r="CT5" i="1"/>
  <c r="CT2" i="1"/>
  <c r="CT6" i="1"/>
  <c r="CN7" i="1"/>
  <c r="CN3" i="1"/>
  <c r="CN4" i="1"/>
  <c r="CN5" i="1"/>
  <c r="CN2" i="1"/>
  <c r="CN6" i="1"/>
  <c r="CH7" i="1"/>
  <c r="CH3" i="1"/>
  <c r="CH4" i="1"/>
  <c r="CH5" i="1"/>
  <c r="CH2" i="1"/>
  <c r="CH6" i="1"/>
  <c r="CB7" i="1"/>
  <c r="CB3" i="1"/>
  <c r="CB4" i="1"/>
  <c r="CB5" i="1"/>
  <c r="CB2" i="1"/>
  <c r="CB6" i="1"/>
  <c r="BU6" i="1"/>
  <c r="BU2" i="1"/>
  <c r="BU3" i="1"/>
  <c r="BU4" i="1"/>
  <c r="BU7" i="1"/>
  <c r="BU5" i="1"/>
  <c r="BC6" i="1"/>
  <c r="BC2" i="1"/>
  <c r="BC3" i="1"/>
  <c r="BC4" i="1"/>
  <c r="BC7" i="1"/>
  <c r="BC5" i="1"/>
  <c r="AK6" i="1"/>
  <c r="AK2" i="1"/>
  <c r="AK3" i="1"/>
  <c r="AK4" i="1"/>
  <c r="AK7" i="1"/>
  <c r="AK5" i="1"/>
  <c r="N6" i="1"/>
  <c r="N2" i="1"/>
  <c r="N3" i="1"/>
  <c r="N4" i="1"/>
  <c r="N7" i="1"/>
  <c r="N5" i="1"/>
  <c r="BX3" i="1"/>
  <c r="BX5" i="1"/>
  <c r="BX6" i="1"/>
  <c r="BX7" i="1"/>
  <c r="BX4" i="1"/>
  <c r="BX2" i="1"/>
  <c r="BR3" i="1"/>
  <c r="BR5" i="1"/>
  <c r="BR6" i="1"/>
  <c r="BR7" i="1"/>
  <c r="BR4" i="1"/>
  <c r="BR2" i="1"/>
  <c r="BL3" i="1"/>
  <c r="BL5" i="1"/>
  <c r="BL6" i="1"/>
  <c r="BL7" i="1"/>
  <c r="BL2" i="1"/>
  <c r="BL4" i="1"/>
  <c r="BF3" i="1"/>
  <c r="BF5" i="1"/>
  <c r="BF6" i="1"/>
  <c r="BF7" i="1"/>
  <c r="BF4" i="1"/>
  <c r="BF2" i="1"/>
  <c r="AZ3" i="1"/>
  <c r="AZ5" i="1"/>
  <c r="AZ6" i="1"/>
  <c r="AZ7" i="1"/>
  <c r="AZ4" i="1"/>
  <c r="AZ2" i="1"/>
  <c r="AT3" i="1"/>
  <c r="AT5" i="1"/>
  <c r="AT6" i="1"/>
  <c r="AT7" i="1"/>
  <c r="AT2" i="1"/>
  <c r="AT4" i="1"/>
  <c r="AN3" i="1"/>
  <c r="AN5" i="1"/>
  <c r="AN6" i="1"/>
  <c r="AN7" i="1"/>
  <c r="AN4" i="1"/>
  <c r="AN2" i="1"/>
  <c r="AH3" i="1"/>
  <c r="AH5" i="1"/>
  <c r="AH6" i="1"/>
  <c r="AH7" i="1"/>
  <c r="AH4" i="1"/>
  <c r="AH2" i="1"/>
  <c r="W3" i="1"/>
  <c r="W5" i="1"/>
  <c r="W6" i="1"/>
  <c r="W7" i="1"/>
  <c r="W2" i="1"/>
  <c r="W4" i="1"/>
  <c r="Q3" i="1"/>
  <c r="Q5" i="1"/>
  <c r="Q6" i="1"/>
  <c r="Q7" i="1"/>
  <c r="Q4" i="1"/>
  <c r="Q2" i="1"/>
  <c r="K3" i="1"/>
  <c r="K5" i="1"/>
  <c r="K6" i="1"/>
  <c r="K7" i="1"/>
  <c r="K4" i="1"/>
  <c r="K2" i="1"/>
  <c r="E3" i="1"/>
  <c r="E5" i="1"/>
  <c r="E6" i="1"/>
  <c r="E7" i="1"/>
  <c r="E2" i="1"/>
  <c r="E4" i="1"/>
  <c r="BW4" i="1"/>
  <c r="BW6" i="1"/>
  <c r="BW7" i="1"/>
  <c r="BW2" i="1"/>
  <c r="BW5" i="1"/>
  <c r="BW3" i="1"/>
  <c r="BQ4" i="1"/>
  <c r="BQ6" i="1"/>
  <c r="BQ7" i="1"/>
  <c r="BQ2" i="1"/>
  <c r="BQ3" i="1"/>
  <c r="BQ5" i="1"/>
  <c r="BK4" i="1"/>
  <c r="BK6" i="1"/>
  <c r="BK7" i="1"/>
  <c r="BK2" i="1"/>
  <c r="BK5" i="1"/>
  <c r="BK3" i="1"/>
  <c r="BE4" i="1"/>
  <c r="BE6" i="1"/>
  <c r="BE7" i="1"/>
  <c r="BE2" i="1"/>
  <c r="BE5" i="1"/>
  <c r="BE3" i="1"/>
  <c r="AY4" i="1"/>
  <c r="AY6" i="1"/>
  <c r="AY7" i="1"/>
  <c r="AY2" i="1"/>
  <c r="AY3" i="1"/>
  <c r="AY5" i="1"/>
  <c r="AS4" i="1"/>
  <c r="AS6" i="1"/>
  <c r="AS7" i="1"/>
  <c r="AS2" i="1"/>
  <c r="AS5" i="1"/>
  <c r="AS3" i="1"/>
  <c r="AM4" i="1"/>
  <c r="AM6" i="1"/>
  <c r="AM7" i="1"/>
  <c r="AM2" i="1"/>
  <c r="AM5" i="1"/>
  <c r="AM3" i="1"/>
  <c r="AG4" i="1"/>
  <c r="AG6" i="1"/>
  <c r="AG7" i="1"/>
  <c r="AG2" i="1"/>
  <c r="AG3" i="1"/>
  <c r="AG5" i="1"/>
  <c r="AB4" i="1"/>
  <c r="AB6" i="1"/>
  <c r="AB7" i="1"/>
  <c r="AB2" i="1"/>
  <c r="AB8" i="1"/>
  <c r="AB3" i="1"/>
  <c r="AB5" i="1"/>
  <c r="V4" i="1"/>
  <c r="V6" i="1"/>
  <c r="V7" i="1"/>
  <c r="V2" i="1"/>
  <c r="V5" i="1"/>
  <c r="V3" i="1"/>
  <c r="P4" i="1"/>
  <c r="P6" i="1"/>
  <c r="P7" i="1"/>
  <c r="P2" i="1"/>
  <c r="P5" i="1"/>
  <c r="P3" i="1"/>
  <c r="J4" i="1"/>
  <c r="J6" i="1"/>
  <c r="J7" i="1"/>
  <c r="J2" i="1"/>
  <c r="J3" i="1"/>
  <c r="J5" i="1"/>
  <c r="D4" i="1"/>
  <c r="D6" i="1"/>
  <c r="D7" i="1"/>
  <c r="D2" i="1"/>
  <c r="D5" i="1"/>
  <c r="D3" i="1"/>
  <c r="BV5" i="1"/>
  <c r="BV7" i="1"/>
  <c r="BV2" i="1"/>
  <c r="BV3" i="1"/>
  <c r="BV4" i="1"/>
  <c r="BV6" i="1"/>
  <c r="BP5" i="1"/>
  <c r="BP7" i="1"/>
  <c r="BP2" i="1"/>
  <c r="BP3" i="1"/>
  <c r="BP6" i="1"/>
  <c r="BP4" i="1"/>
  <c r="BJ5" i="1"/>
  <c r="BJ7" i="1"/>
  <c r="BJ2" i="1"/>
  <c r="BJ3" i="1"/>
  <c r="BJ6" i="1"/>
  <c r="BJ4" i="1"/>
  <c r="BD5" i="1"/>
  <c r="BD7" i="1"/>
  <c r="BD2" i="1"/>
  <c r="BD3" i="1"/>
  <c r="BD4" i="1"/>
  <c r="BD6" i="1"/>
  <c r="AX5" i="1"/>
  <c r="AX7" i="1"/>
  <c r="AX2" i="1"/>
  <c r="AX3" i="1"/>
  <c r="AX6" i="1"/>
  <c r="AX4" i="1"/>
  <c r="AR5" i="1"/>
  <c r="AR7" i="1"/>
  <c r="AR2" i="1"/>
  <c r="AR3" i="1"/>
  <c r="AR6" i="1"/>
  <c r="AR4" i="1"/>
  <c r="AL5" i="1"/>
  <c r="AL7" i="1"/>
  <c r="AL2" i="1"/>
  <c r="AL3" i="1"/>
  <c r="AL4" i="1"/>
  <c r="AL6" i="1"/>
  <c r="AF5" i="1"/>
  <c r="AF7" i="1"/>
  <c r="AF2" i="1"/>
  <c r="AF3" i="1"/>
  <c r="AF6" i="1"/>
  <c r="AF4" i="1"/>
  <c r="AA5" i="1"/>
  <c r="AA7" i="1"/>
  <c r="AA2" i="1"/>
  <c r="AA3" i="1"/>
  <c r="AA6" i="1"/>
  <c r="AA4" i="1"/>
  <c r="U5" i="1"/>
  <c r="U7" i="1"/>
  <c r="U2" i="1"/>
  <c r="U3" i="1"/>
  <c r="U6" i="1"/>
  <c r="U4" i="1"/>
  <c r="O5" i="1"/>
  <c r="O7" i="1"/>
  <c r="O2" i="1"/>
  <c r="O3" i="1"/>
  <c r="O4" i="1"/>
  <c r="O6" i="1"/>
  <c r="I5" i="1"/>
  <c r="I7" i="1"/>
  <c r="I2" i="1"/>
  <c r="I3" i="1"/>
  <c r="I6" i="1"/>
  <c r="I4" i="1"/>
  <c r="C5" i="1"/>
  <c r="C7" i="1"/>
  <c r="C2" i="1"/>
  <c r="C3" i="1"/>
  <c r="C6" i="1"/>
  <c r="C4" i="1"/>
  <c r="BT7" i="1"/>
  <c r="BT3" i="1"/>
  <c r="BT4" i="1"/>
  <c r="BT5" i="1"/>
  <c r="BT2" i="1"/>
  <c r="BT6" i="1"/>
  <c r="BN7" i="1"/>
  <c r="BN3" i="1"/>
  <c r="BN4" i="1"/>
  <c r="BN5" i="1"/>
  <c r="BN2" i="1"/>
  <c r="BN6" i="1"/>
  <c r="BH7" i="1"/>
  <c r="BH3" i="1"/>
  <c r="BH4" i="1"/>
  <c r="BH5" i="1"/>
  <c r="BH2" i="1"/>
  <c r="BH6" i="1"/>
  <c r="BB7" i="1"/>
  <c r="BB3" i="1"/>
  <c r="BB4" i="1"/>
  <c r="BB5" i="1"/>
  <c r="BB2" i="1"/>
  <c r="BB6" i="1"/>
  <c r="AV7" i="1"/>
  <c r="AV3" i="1"/>
  <c r="AV4" i="1"/>
  <c r="AV5" i="1"/>
  <c r="AV2" i="1"/>
  <c r="AV6" i="1"/>
  <c r="AP7" i="1"/>
  <c r="AP3" i="1"/>
  <c r="AP4" i="1"/>
  <c r="AP5" i="1"/>
  <c r="AP2" i="1"/>
  <c r="AP6" i="1"/>
  <c r="AJ7" i="1"/>
  <c r="AJ3" i="1"/>
  <c r="AJ4" i="1"/>
  <c r="AJ5" i="1"/>
  <c r="AJ2" i="1"/>
  <c r="AJ6" i="1"/>
  <c r="AD7" i="1"/>
  <c r="AD3" i="1"/>
  <c r="AD4" i="1"/>
  <c r="AD5" i="1"/>
  <c r="AD2" i="1"/>
  <c r="AD6" i="1"/>
  <c r="Y7" i="1"/>
  <c r="Y3" i="1"/>
  <c r="Y4" i="1"/>
  <c r="Y5" i="1"/>
  <c r="Y2" i="1"/>
  <c r="Y6" i="1"/>
  <c r="S7" i="1"/>
  <c r="S3" i="1"/>
  <c r="S4" i="1"/>
  <c r="S5" i="1"/>
  <c r="S2" i="1"/>
  <c r="S6" i="1"/>
  <c r="M7" i="1"/>
  <c r="M3" i="1"/>
  <c r="M4" i="1"/>
  <c r="M5" i="1"/>
  <c r="M2" i="1"/>
  <c r="M6" i="1"/>
  <c r="G7" i="1"/>
  <c r="G3" i="1"/>
  <c r="G4" i="1"/>
  <c r="G5" i="1"/>
  <c r="G2" i="1"/>
  <c r="G6" i="1"/>
  <c r="A7" i="1"/>
  <c r="A3" i="1"/>
  <c r="A4" i="1"/>
  <c r="A5" i="1"/>
  <c r="A2" i="1"/>
  <c r="A6" i="1"/>
</calcChain>
</file>

<file path=xl/comments1.xml><?xml version="1.0" encoding="utf-8"?>
<comments xmlns="http://schemas.openxmlformats.org/spreadsheetml/2006/main">
  <authors>
    <author>Li Yiran (SH/ER)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Timestamp="1671614813"&gt;&lt;FQL&gt;&lt;Q&gt;80737-HK^FF_OPER_PS_NET_CF(ANN_R,-5AY,NOW)&lt;/Q&gt;&lt;R&gt;5&lt;/R&gt;&lt;C&gt;1&lt;/C&gt;&lt;D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xsi:type="xsd:string"&gt;@NA&lt;/D&gt;&lt;/FQL&gt;&lt;FQL&gt;&lt;Q&gt;9999-HK^FF_OPER_PS_NET_CF(ANN_R,-5AY,NOW)&lt;/Q&gt;&lt;R&gt;6&lt;/R&gt;&lt;C&gt;1&lt;/C&gt;&lt;D xsi:type="xsd:double"&gt;5.23766953000002&lt;/D&gt;&lt;D xsi:type="xsd:double"&gt;3.9678287701373&lt;/D&gt;&lt;D xsi:type="xsd:double"&gt;4.59911310882837&lt;/D&gt;&lt;D xsi:type="xsd:double"&gt;5.65017291731767&lt;/D&gt;&lt;D xsi:type="xsd:double"&gt;8.34886112822674&lt;/D&gt;&lt;D xsi:type="xsd:double"&gt;8.92120583441029&lt;/D&gt;&lt;/FQL&gt;&lt;FQL&gt;&lt;Q&gt;9998-HK^FF_OPER_PS_NET_CF(ANN_R,-5AY,NOW)&lt;/Q&gt;&lt;R&gt;6&lt;/R&gt;&lt;C&gt;1&lt;/C&gt;&lt;D xsi:type="xsd:double"&gt;0.0535908063759572&lt;/D&gt;&lt;D xsi:type="xsd:double"&gt;-0.0214009380233726&lt;/D&gt;&lt;D xsi:type="xsd:double"&gt;-0.0359336578992594&lt;/D&gt;&lt;D xsi:type="xsd:double"&gt;0.160862903708808&lt;/D&gt;&lt;D xsi:type="xsd:double"&gt;-0.0751967619754151&lt;/D&gt;&lt;D xsi:type="xsd:double"&gt;-0.106148798510602&lt;/D&gt;&lt;/FQL&gt;&lt;FQL&gt;&lt;Q&gt;9997-HK^FF_OPER_PS_NET_CF(ANN_R,-5AY,NOW)&lt;/Q&gt;&lt;R&gt;6&lt;/R&gt;&lt;C&gt;1&lt;/C&gt;&lt;D xsi:type="xsd:string"&gt;@NA&lt;/D&gt;&lt;D xsi:type="xsd:double"&gt;0.132342679304156&lt;/D&gt;&lt;D xsi:type="xsd:double"&gt;0.198591110827525&lt;/D&gt;&lt;D xsi:type="xsd:double"&gt;0.309621094500427&lt;/D&gt;&lt;D xsi:type="xsd:double"&gt;0.273703783371498&lt;/D&gt;&lt;D xsi:type="xsd:double"&gt;0.454344050528798&lt;/D&gt;&lt;/FQL&gt;&lt;FQL&gt;&lt;Q&gt;9996-HK^FF_OPER_PS_NET_CF(ANN_R,-5AY,NOW)&lt;/Q&gt;&lt;R&gt;6&lt;/R&gt;&lt;C&gt;1&lt;/C&gt;&lt;D xsi:type="xsd:string"&gt;@NA&lt;/D&gt;&lt;D xsi:type="xsd:string"&gt;@NA&lt;/D&gt;&lt;D xsi:type="xsd:double"&gt;-0.0726390744054233&lt;/D&gt;&lt;D xsi:type="xsd:double"&gt;-0.183207671675335&lt;/D&gt;&lt;D xsi:type="xsd:double"&gt;-0.432406132369114&lt;/D&gt;&lt;D xsi:type="xsd:double"&gt;-0.794847311523966&lt;/D&gt;&lt;/FQL&gt;&lt;FQL&gt;&lt;Q&gt;9995-HK^FF_OPER_PS_NET_CF(ANN_R,-5AY,NOW)&lt;/Q&gt;&lt;R&gt;6&lt;/R&gt;&lt;C&gt;1&lt;/C&gt;&lt;D xsi:type="xsd:string"&gt;@NA&lt;/D&gt;&lt;D xsi:type="xsd:string"&gt;@NA&lt;/D&gt;&lt;D xsi:type="xsd:double"&gt;-0.275250714211763&lt;/D&gt;&lt;D xsi:type="xsd:double"&gt;-0.584835042096117&lt;/D&gt;&lt;D xsi:type="xsd:double"&gt;-1.3579695220007&lt;/D&gt;&lt;D xsi:type="xsd:double"&gt;0.623533679588883&lt;/D&gt;&lt;/FQL&gt;&lt;FQL&gt;&lt;Q&gt;9993-HK^FF_OPER_PS_NET_CF(ANN_R,-5AY,NOW)&lt;/Q&gt;&lt;R&gt;6&lt;/R&gt;&lt;C&gt;1&lt;/C&gt;&lt;D xsi:type="xsd:string"&gt;@NA&lt;/D&gt;&lt;D xsi:type="xsd:double"&gt;-2.46565714168283&lt;/D&gt;&lt;D xsi:type="xsd:double"&gt;0.386339857174527&lt;/D&gt;&lt;D xsi:type="xsd:double"&gt;-2.18219693617858&lt;/D&gt;&lt;D xsi:type="xsd:double"&gt;0.261207096435632&lt;/D&gt;&lt;D xsi:type="xsd:double"&gt;0.253864557838982&lt;/D&gt;&lt;/FQL&gt;&lt;FQL&gt;&lt;Q&gt;9992-HK^FF_OPER_PS_NET_CF(ANN_R,-5AY,NOW)&lt;/Q&gt;&lt;R&gt;6&lt;/R&gt;&lt;C&gt;1&lt;/C&gt;&lt;D xsi:type="xsd:string"&gt;@NA&lt;/D&gt;&lt;D xsi:type="xsd:double"&gt;0.012980619968034&lt;/D&gt;&lt;D xsi:type="xsd:double"&gt;0.150474122222626&lt;/D&gt;&lt;D xsi:type="xsd:double"&gt;0.413960416320969&lt;/D&gt;&lt;D xsi:type="xsd:double"&gt;0.573759462537049&lt;/D&gt;&lt;D xsi:type="xsd:double"&gt;0.687032835879613&lt;/D&gt;&lt;/FQL&gt;&lt;FQL&gt;&lt;Q&gt;9991-HK^FF_OPER_PS_NET_CF(ANN_R,-5AY,NOW)&lt;/Q&gt;&lt;R&gt;6&lt;/R&gt;&lt;C&gt;1&lt;/C&gt;&lt;D xsi:type="xsd:double"&gt;-0.503293318222927&lt;/D&gt;&lt;D xsi:type="xsd:double"&gt;-0.667397592176987&lt;/D&gt;&lt;D xsi:type="xsd:double"&gt;-0.510381069754219&lt;/D&gt;&lt;D xsi:type="xsd:double"&gt;0.819784585556402&lt;/D&gt;&lt;D xsi:type="xsd:double"&gt;-0.399059407738639&lt;/D&gt;&lt;D xsi:type="xsd:double"&gt;-4.18320212218654&lt;/D&gt;&lt;/FQL&gt;&lt;FQL&gt;&lt;Q&gt;9990-HK^FF_OPER_PS_NET_CF(ANN_R,-5AY,NOW)&lt;/Q&gt;&lt;R&gt;6&lt;/R&gt;&lt;C&gt;1&lt;/C&gt;&lt;D xsi:type="xsd:string"&gt;@NA&lt;/D&gt;&lt;D xsi:type="xsd:double"&gt;0.944870889412388&lt;/D&gt;&lt;D xsi:type="xsd:double"&gt;0.269204064835222&lt;/D&gt;&lt;D xsi:type="xsd:double"&gt;0.179798699025963&lt;/D&gt;&lt;D xsi:type="xsd:double"&gt;0.674776359663284&lt;/D&gt;&lt;D xsi:type="xsd:double"&gt;-0.200203970494935&lt;/D&gt;&lt;/FQL&gt;&lt;FQL&gt;&lt;Q&gt;9989-HK^FF_OPER_PS_NET_CF(ANN_R,-5AY,NOW)&lt;/Q&gt;&lt;R&gt;6&lt;/R&gt;&lt;C&gt;1&lt;/C&gt;&lt;D xsi:type="xsd:string"&gt;@NA&lt;/D&gt;&lt;D xsi:type="xsd:double"&gt;-0.425877177889979&lt;/D&gt;&lt;D xsi:type="xsd:string"&gt;@NA&lt;/D&gt;&lt;D xsi:type="xsd:string"&gt;@NA&lt;/D&gt;&lt;D xsi:type="xsd:double"&gt;0.0943573489439472&lt;/D&gt;&lt;D xsi:type="xsd:double"&gt;0.478107796875647&lt;/D&gt;&lt;/FQL&gt;&lt;FQL&gt;&lt;Q&gt;9988-HK^FF_OPER_PS_NET_CF(ANN_R,-5AY,NOW)&lt;/Q&gt;&lt;R&gt;6&lt;/R&gt;&lt;C&gt;1&lt;/C&gt;&lt;D xsi:type="xsd:double"&gt;4.49981727842122&lt;/D&gt;&lt;D xsi:type="xsd:double"&gt;7.06385647395471&lt;/D&gt;&lt;D xsi:type="xsd:double"&gt;8.40681815408556&lt;/D&gt;&lt;D xsi:type="xsd:double"&gt;9.49296699711439&lt;/D&gt;&lt;D xsi:type="xsd:double"&gt;12.0572456487456&lt;/D&gt;&lt;D xsi:type="xsd:double"&gt;7.94843657139202&lt;/D&gt;&lt;/FQL&gt;&lt;FQL&gt;&lt;Q&gt;9987-HK^FF_OPER_PS_NET_CF(ANN_R,-5AY,NOW)&lt;/Q&gt;&lt;R&gt;6&lt;/R&gt;&lt;C&gt;1&lt;/C&gt;&lt;D xsi:type="xsd:double"&gt;18.1684264237046&lt;/D&gt;&lt;D xsi:type="xsd:double"&gt;17.3086678861443&lt;/D&gt;&lt;D xsi:type="xsd:double"&gt;26.4492346624752&lt;/D&gt;&lt;D xsi:type="xsd:double"&gt;23.9296641842582&lt;/D&gt;&lt;D xsi:type="xsd:double"&gt;21.492981115671&lt;/D&gt;&lt;D xsi:type="xsd:double"&gt;28.5123431240692&lt;/D&gt;&lt;/FQL&gt;&lt;FQL&gt;&lt;Q&gt;9986-HK^FF_OPER_PS_NET_CF(ANN_R,-5AY,NOW)&lt;/Q&gt;&lt;R&gt;6&lt;/R&gt;&lt;C&gt;1&lt;/C&gt;&lt;D xsi:type="xsd:string"&gt;@NA&lt;/D&gt;&lt;D xsi:type="xsd:double"&gt;0.198878662373841&lt;/D&gt;&lt;D xsi:type="xsd:double"&gt;0.232383930716957&lt;/D&gt;&lt;D xsi:type="xsd:double"&gt;0.193437647081253&lt;/D&gt;&lt;D xsi:type="xsd:string"&gt;@NA&lt;/D&gt;&lt;D xsi:type="xsd:double"&gt;-0.0830267892681274&lt;/D&gt;&lt;/FQL&gt;&lt;FQL&gt;&lt;Q&gt;9983-HK^FF_OPER_PS_NET_CF(ANN_R,-5AY,NOW)&lt;/Q&gt;&lt;R&gt;6&lt;/R&gt;&lt;C&gt;1&lt;/C&gt;&lt;D xsi:type="xsd:double"&gt;0.0550057650866646&lt;/D&gt;&lt;D xsi:type="xsd:double"&gt;0.05115630651346&lt;/D&gt;&lt;D xsi:type="xsd:double"&gt;0.165359276565067&lt;/D&gt;&lt;D xsi:type="xsd:double"&gt;0.27610092123423&lt;/D&gt;&lt;D xsi:type="xsd:double"&gt;0.253799981127265&lt;/D&gt;&lt;D xsi:type="xsd:double"&gt;0.171350548453306&lt;/D&gt;&lt;/FQL&gt;&lt;FQL&gt;&lt;Q&gt;9982-HK^FF_OPER_PS_NET_CF(ANN_R,-5AY,NOW)&lt;/Q&gt;&lt;R&gt;6&lt;/R&gt;&lt;C&gt;1&lt;/C&gt;&lt;D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xsi:type="xsd:double"&gt;0.212386215528375&lt;/D&gt;&lt;/FQL&gt;&lt;FQL&gt;&lt;Q&gt;9979-HK^FF_OPER_PS_NET_CF(ANN_R,-5AY,NOW)&lt;/Q&gt;&lt;R&gt;6&lt;/R&gt;&lt;C&gt;1&lt;/C&gt;&lt;D xsi:type="xsd:string"&gt;@NA&lt;/D&gt;&lt;D xsi:type="xsd:double"&gt;0.228296977228417&lt;/D&gt;&lt;D xsi:type="xsd:double"&gt;0.333115768083118&lt;/D&gt;&lt;D xsi:type="xsd:double"&gt;0.0789729162324613&lt;/D&gt;&lt;D xsi:type="xsd:double"&gt;0.555579427341581&lt;/D&gt;&lt;D xsi:type="xsd:double"&gt;0.434620457931448&lt;/D&gt;&lt;/FQL&gt;&lt;FQL&gt;&lt;Q&gt;9978-HK^FF_OPER_PS_NET_CF(ANN_R,-5AY,NOW)&lt;/Q&gt;&lt;R&gt;6&lt;/R&gt;&lt;C&gt;1&lt;/C&gt;&lt;D xsi:type="xsd:string"&gt;@NA&lt;/D&gt;&lt;D xsi:type="xsd:double"&gt;0.00202330400947259&lt;/D&gt;&lt;D xsi:type="xsd:double"&gt;0.0591990053632022&lt;/D&gt;&lt;D xsi:type="xsd:double"&gt;-0.0171703302954578&lt;/D&gt;&lt;D xsi:type="xsd:double"&gt;0.124187781840915&lt;/D&gt;&lt;D xsi:type="xsd:double"&gt;-0.0502392185390267&lt;/D&gt;&lt;/FQL&gt;&lt;FQL&gt;&lt;Q&gt;9977-HK^FF_OPER_PS_NET_CF(ANN_R,-5AY,NOW)&lt;/Q&gt;&lt;R&gt;6&lt;/R&gt;&lt;C&gt;1&lt;/C&gt;&lt;D xsi:type="xsd:double"&gt;0.125724335876594&lt;/D&gt;&lt;D xsi:type="xsd:double"&gt;0.0154019463955057&lt;/D&gt;&lt;D xsi:type="xsd:double"&gt;0.594937651738199&lt;/D&gt;&lt;D xsi:type="xsd:double"&gt;0.502555833551596&lt;/D&gt;&lt;D xsi:type="xsd:double"&gt;0.16321940740025&lt;/D&gt;&lt;D xsi:type="xsd:double"&gt;0.0706803413483543&lt;/D&gt;&lt;/FQL&gt;&lt;FQL&gt;&lt;Q&gt;9969-HK^FF_OPER_PS_NET_CF(ANN_R,-5AY,NOW)&lt;/Q&gt;&lt;R&gt;6&lt;/R&gt;&lt;C&gt;1&lt;/C&gt;&lt;D xsi:type="xsd:string"&gt;@NA&lt;/D&gt;&lt;D xsi:type="xsd:double"&gt;-0.045054069453244&lt;/D&gt;&lt;D xsi:type="xsd:double"&gt;-0.0178426270709015&lt;/D&gt;&lt;D xsi:type="xsd:double"&gt;-0.0687853411360762&lt;/D&gt;&lt;D xsi:type="xsd:double"&gt;-0.162954677447024&lt;/D&gt;&lt;D xsi:type="xsd:double"&gt;0.215323702996043&lt;/D&gt;&lt;/FQL&gt;&lt;FQL&gt;&lt;Q&gt;9968-HK^FF_OPER_PS_NET_CF(ANN_R,-5AY,NOW)&lt;/Q&gt;&lt;R&gt;6&lt;/R&gt;&lt;C&gt;1&lt;/C&gt;&lt;D xsi:type="xsd:double"&gt;0.0926764480230647&lt;/D&gt;&lt;D xsi:type="xsd:double"&gt;-0.021559476821607&lt;/D&gt;&lt;D xsi:type="xsd:double"&gt;0.0966851629275567&lt;/D&gt;&lt;D xsi:type="xsd:double"&gt;0.173980211130781&lt;/D&gt;&lt;D xsi:type="xsd:double"&gt;-0.0429196059715781&lt;/D&gt;&lt;D xsi:type="xsd:double"&gt;-0.353968879475958&lt;/D&gt;&lt;/FQL&gt;&lt;FQL&gt;&lt;Q&gt;9966-HK^FF_OPER_PS_NET_CF(ANN_R,-5AY,NOW)&lt;/Q&gt;&lt;R&gt;6&lt;/R&gt;&lt;C&gt;1&lt;/C&gt;&lt;D xsi:type="xsd:string"&gt;@NA&lt;/D&gt;&lt;D xsi:type="xsd:double"&gt;-0.0837590484430148&lt;/D&gt;&lt;D xsi:type="xsd:double"&gt;-0.128083104407542&lt;/D&gt;&lt;D xsi:type="xsd:double"&gt;-0.271800191640717&lt;/D&gt;&lt;D xsi:type="xsd:double"&gt;-0.397066951170295&lt;/D&gt;&lt;D xsi:type="xsd:double"&gt;-0.358632601612381&lt;/D&gt;&lt;/FQL&gt;&lt;FQL&gt;&lt;Q&gt;9963-HK^FF_OPER_PS_NET_CF(ANN_R,-5AY,NOW)&lt;/Q&gt;&lt;R&gt;6&lt;/R&gt;&lt;C&gt;1&lt;/C&gt;&lt;D xsi:type="xsd:double"&gt;0.119746153846154&lt;/D&gt;&lt;D xsi:type="xsd:double"&gt;0.823285082715345&lt;/D&gt;&lt;D xsi:type="xsd:double"&gt;-0.142303846154036&lt;/D&gt;&lt;D xsi:type="xsd:double"&gt;0.08381153846159&lt;/D&gt;&lt;D xsi:type="xsd:double"&gt;-0.199223076923153&lt;/D&gt;&lt;D xsi:type="xsd:double"&gt;-0.186803846154053&lt;/D&gt;&lt;/FQL&gt;&lt;FQL&gt;&lt;Q&gt;9961-HK^FF_OPER_PS_NET_CF(ANN_R,-5AY,NOW)&lt;/Q&gt;&lt;R&gt;6&lt;/R&gt;&lt;C&gt;1&lt;/C&gt;&lt;D xsi:type="xsd:double"&gt;104.125601269518&lt;/D&gt;&lt;D xsi:type="xsd:double"&gt;113.564191632699&lt;/D&gt;&lt;D xsi:type="xsd:double"&gt;118.821772502778&lt;/D&gt;&lt;D xsi:type="xsd:double"&gt;103.621555452288&lt;/D&gt;&lt;D xsi:type="xsd:double"&gt;-57.1937300836575&lt;/D&gt;&lt;D xsi:type="xsd:double"&gt;4.70407455254848&lt;/D&gt;&lt;/FQL&gt;&lt;FQL&gt;&lt;Q&gt;9960-HK^FF_OPER_PS_NET_CF(ANN_R,-5AY,NOW)&lt;/Q&gt;&lt;R&gt;6&lt;/R&gt;&lt;C&gt;1&lt;/C&gt;&lt;D xsi:type="xsd:string"&gt;@NA&lt;/D&gt;&lt;D xsi:type="xsd:string"&gt;@NA&lt;/D&gt;&lt;D xsi:type="xsd:double"&gt;0.0721874878618242&lt;/D&gt;&lt;D xsi:type="xsd:double"&gt;0.126830799693774&lt;/D&gt;&lt;D xsi:type="xsd:double"&gt;0.0946202992115628&lt;/D&gt;&lt;D xsi:type="xsd:double"&gt;0.190796091807903&lt;/D&gt;&lt;/FQL&gt;&lt;FQL&gt;&lt;Q&gt;9959-HK^FF_OPER_PS_NET_CF(ANN_R,-5AY,NOW)&lt;/Q&gt;&lt;R&gt;6&lt;/R&gt;&lt;C&gt;1&lt;/C&gt;&lt;D xsi:type="xsd:string"&gt;@NA&lt;/D&gt;&lt;D xsi:type="xsd:string"&gt;@NA&lt;/D&gt;&lt;D xsi:type="xsd:double"&gt;-0.537770237383577&lt;/D&gt;&lt;D xsi:type="xsd:double"&gt;0.0546707876961877&lt;/D&gt;&lt;D xsi:type="xsd:double"&gt;-1.06015912120866&lt;/D&gt;&lt;D xsi:type="xsd:double"&gt;-0.474288337857841&lt;/D&gt;&lt;/FQL&gt;&lt;FQL&gt;&lt;Q&gt;9958-HK^FF_OPER_PS_NET_CF(ANN_R,-5AY,NOW)&lt;/Q&gt;&lt;R&gt;6&lt;/R&gt;&lt;C&gt;1&lt;/C&gt;&lt;D xsi:type="xsd:double"&gt;-0.0246925779323886&lt;/D&gt;&lt;D xsi:type="xsd:double"&gt;-0.335444508892154&lt;/D&gt;&lt;D xsi:type="xsd:double"&gt;-0.148708185741297&lt;/D&gt;&lt;D xsi:type="xsd:double"&gt;0.417326621227688&lt;/D&gt;&lt;D xsi:type="xsd:double"&gt;-0.330929054092722&lt;/D&gt;&lt;D xsi:type="xsd:double"&gt;-0.567284760422127&lt;/D&gt;&lt;/FQL&gt;&lt;FQL&gt;&lt;Q&gt;9956-HK^FF_OPER_PS_NET_CF(ANN_R,-5AY,NOW)&lt;/Q&gt;&lt;R&gt;6&lt;/R&gt;&lt;C&gt;1&lt;/C&gt;&lt;D xsi:type="xsd:string"&gt;@NA&lt;/D&gt;&lt;D xsi:type="xsd:string"&gt;@NA&lt;/D&gt;&lt;D xsi:type="xsd:double"&gt;-0.184860939646555&lt;/D&gt;&lt;D xsi:type="xsd:double"&gt;0.818105273354039&lt;/D&gt;&lt;D xsi:type="xsd:double"&gt;0.703077298920379&lt;/D&gt;&lt;D xsi:type="xsd:double"&gt;2.83684041477313&lt;/D&gt;&lt;/FQL&gt;&lt;FQL&gt;&lt;Q&gt;9955-HK^FF_OPER_PS_NET_CF(ANN_R,-5AY,NOW)&lt;/Q&gt;&lt;R&gt;6&lt;/R&gt;&lt;C&gt;1&lt;/C&gt;&lt;D xsi:type="xsd:string"&gt;@NA&lt;/D&gt;&lt;D xsi:type="xsd:string"&gt;@NA&lt;/D&gt;&lt;D xsi:type="xsd:double"&gt;-3.21910634713261&lt;/D&gt;&lt;D xsi:type="xsd:double"&gt;-5.0552085681764&lt;/D&gt;&lt;D xsi:type="xsd:double"&gt;-6.57108288628853&lt;/D&gt;&lt;D xsi:type="xsd:double"&gt;-8.3300298686221&lt;/D&gt;&lt;/FQL&gt;&lt;FQL&gt;&lt;Q&gt;9939-HK^FF_OPER_PS_NET_CF(ANN_R,-5AY,NOW)&lt;/Q&gt;&lt;R&gt;6&lt;/R&gt;&lt;C&gt;1&lt;/C&gt;&lt;D xsi:type="xsd:string"&gt;@NA&lt;/D&gt;&lt;D xsi:type="xsd:double"&gt;-0.134976186503917&lt;/D&gt;&lt;D xsi:type="xsd:double"&gt;-0.370695859616226&lt;/D&gt;&lt;D xsi:type="xsd:double"&gt;-0.704525028328406&lt;/D&gt;&lt;D xsi:type="xsd:double"&gt;-1.38040835602145&lt;/D&gt;&lt;D xsi:type="xsd:double"&gt;-3.54233808856533&lt;/D&gt;&lt;/FQL&gt;&lt;FQL&gt;&lt;Q&gt;9938-HK^FF_OPER_PS_NET_CF(ANN_R,-5AY,NOW)&lt;/Q&gt;&lt;R&gt;6&lt;/R&gt;&lt;C&gt;1&lt;/C&gt;&lt;D xsi:type="xsd:double"&gt;0.011231&lt;/D&gt;&lt;D xsi:type="xsd:double"&gt;0.000854000000000003&lt;/D&gt;&lt;D xsi:type="xsd:double"&gt;0.021296&lt;/D&gt;&lt;D xsi:type="xsd:double"&gt;0.0631826644536253&lt;/D&gt;&lt;D xsi:type="xsd:double"&gt;-0.064634&lt;/D&gt;&lt;D xsi:type="xsd:double"&gt;0.055789&lt;/D&gt;&lt;/FQL&gt;&lt;FQL&gt;&lt;Q&gt;9936-HK^FF_OPER_PS_NET_CF(ANN_R,-5AY,NOW)&lt;/Q&gt;&lt;R&gt;6&lt;/R&gt;&lt;C&gt;1&lt;/C&gt;&lt;D xsi:type="xsd:double"&gt;-0.0132401995161773&lt;/D&gt;&lt;D xsi:type="xsd:double"&gt;-0.0825187418950377&lt;/D&gt;&lt;D xsi:type="xsd:double"&gt;0.186654140159448&lt;/D&gt;&lt;D xsi:type="xsd:double"&gt;-0.0289110905134473&lt;/D&gt;&lt;D xsi:type="xsd:double"&gt;-0.378553567587397&lt;/D&gt;&lt;D xsi:type="xsd:double"&gt;0.401857505134448&lt;/D&gt;&lt;/FQL&gt;&lt;FQL&gt;&lt;Q&gt;9933-HK^FF_OPER_PS_NET_CF(ANN_R,-5AY,NOW)&lt;/Q&gt;&lt;R&gt;6&lt;/R&gt;&lt;C&gt;1&lt;/C&gt;&lt;D xsi:type="xsd:double"&gt;0.0723776848590764&lt;/D&gt;&lt;D xsi:type="xsd:double"&gt;0.0525184957615824&lt;/D&gt;&lt;D xsi:type="xsd:double"&gt;0.0114903871754391&lt;/D&gt;&lt;D xsi:type="xsd:double"&gt;0.0513403364561624&lt;/D&gt;&lt;D xsi:type="xsd:double"&gt;0.0314434864357308&lt;/D&gt;&lt;D xsi:type="xsd:double"&gt;-0.174944806176551&lt;/D&gt;&lt;/FQL&gt;&lt;FQL&gt;&lt;Q&gt;9929-HK^FF_OPER_PS_NET_CF(ANN_R,-5AY,NOW)&lt;/Q&gt;&lt;R&gt;6&lt;/R&gt;&lt;C&gt;1&lt;/C&gt;&lt;D xsi:type="xsd:double"&gt;0.0121859209448957&lt;/D&gt;&lt;D xsi:type="xsd:double"&gt;0.0139961169493415&lt;/D&gt;&lt;D xsi:type="xsd:double"&gt;0.00926358778306255&lt;/D&gt;&lt;D xsi:type="xsd:double"&gt;0.00821261557288338&lt;/D&gt;&lt;D xsi:type="xsd:double"&gt;-0.024653404385249&lt;/D&gt;&lt;D xsi:type="xsd:double"&gt;-0.0211495114574554&lt;/D&gt;&lt;/FQL&gt;&lt;FQL&gt;&lt;Q&gt;9928-HK^FF_OPER_PS_NET_CF(ANN_R,-5AY,NOW)&lt;/Q&gt;&lt;R&gt;6&lt;/R&gt;&lt;C&gt;1&lt;/C&gt;&lt;D xsi:type="xsd:double"&gt;-0.00264628306512037&lt;/D&gt;&lt;D xsi:type="xsd:double"&gt;0.0136110718478941&lt;/D&gt;&lt;D xsi:type="xsd:double"&gt;1.44296020180341&lt;/D&gt;&lt;D xsi:type="xsd:double"&gt;-1.29147418491981&lt;/D&gt;&lt;D xsi:type="xsd:double"&gt;0.113266174876646&lt;/D&gt;&lt;D xsi:type="xsd:double"&gt;0.076384268165302&lt;/D&gt;&lt;/FQL&gt;&lt;FQL&gt;&lt;Q&gt;9926-HK^FF_OPER_PS_NET_CF(ANN_R,-5AY,NOW)&lt;/Q&gt;&lt;R&gt;6&lt;/R&gt;&lt;C&gt;1&lt;/C&gt;&lt;D xsi:type="xsd:string"&gt;@NA&lt;/D&gt;&lt;D xsi:type="xsd:double"&gt;0.0299487801460579&lt;/D&gt;&lt;D xsi:type="xsd:double"&gt;-0.181704901944714&lt;/D&gt;&lt;D xsi:type="xsd:double"&gt;-0.317426006476242&lt;/D&gt;&lt;D xsi:type="xsd:double"&gt;-1.09973341203766&lt;/D&gt;&lt;D xsi:type="xsd:double"&gt;-1.48504001728739&lt;/D&gt;&lt;/FQL&gt;&lt;FQL&gt;&lt;Q&gt;9923-HK^FF_OPER_PS_NET_CF(ANN_R,-5AY,NOW)&lt;/Q&gt;&lt;R&gt;6&lt;/R&gt;&lt;C&gt;1&lt;/C&gt;&lt;D xsi:type="xsd:double"&gt;-0.241815357043294&lt;/D&gt;&lt;D xsi:type="xsd:double"&gt;-0.0854840868700417&lt;/D&gt;&lt;D xsi:type="xsd:double"&gt;1.39462382619602&lt;/D&gt;&lt;D xsi:type="xsd:double"&gt;0.214318547044952&lt;/D&gt;&lt;D xsi:type="xsd:double"&gt;-0.517326884049288&lt;/D&gt;&lt;D xsi:type="xsd:double"&gt;1.48894518668515&lt;/D&gt;&lt;/FQL&gt;&lt;FQL&gt;&lt;Q&gt;9922-HK^FF_OPER_PS_NET_CF(ANN_R,-5AY,NOW)&lt;/Q&gt;&lt;R&gt;6&lt;/R&gt;&lt;C&gt;1&lt;/C&gt;&lt;D xsi:type="xsd:double"&gt;0.219512275524506&lt;/D&gt;&lt;D xsi:type="xsd:double"&gt;0.260847141540277&lt;/D&gt;&lt;D xsi:type="xsd:double"&gt;0.318838743342151&lt;/D&gt;&lt;D xsi:type="xsd:double"&gt;0.470664558373834&lt;/D&gt;&lt;D xsi:type="xsd:double"&gt;0.459036923572458&lt;/D&gt;&lt;D xsi:type="xsd:double"&gt;0.722785060158104&lt;/D&gt;&lt;/FQL&gt;&lt;FQL&gt;&lt;Q&gt;9919-HK^FF_OPER_PS_NET_CF(ANN_R,-5AY,NOW)&lt;/Q&gt;&lt;R&gt;6&lt;/R&gt;&lt;C&gt;1&lt;/C&gt;&lt;D xsi:type="xsd:double"&gt;0.0478490643546798&lt;/D&gt;&lt;D xsi:type="xsd:double"&gt;0.0366462368220051&lt;/D&gt;&lt;D xsi:type="xsd:double"&gt;0.0893849258133611&lt;/D&gt;&lt;D xsi:type="xsd:double"&gt;0.150947941393333&lt;/D&gt;&lt;D xsi:type="xsd:double"&gt;-0.0416257973334683&lt;/D&gt;&lt;D xsi:type="xsd:double"&gt;0.288507644486322&lt;/D&gt;&lt;/FQL&gt;&lt;FQL&gt;&lt;Q&gt;9918-HK^FF_OPER_PS_NET_CF(ANN_R,-5AY,NOW)&lt;/Q&gt;&lt;R&gt;6&lt;/R&gt;&lt;C&gt;1&lt;/C&gt;&lt;D xsi:type="xsd:double"&gt;-0.352060000003993&lt;/D&gt;&lt;D xsi:type="xsd:double"&gt;0.216010000000111&lt;/D&gt;&lt;D xsi:type="xsd:double"&gt;0.163470000000739&lt;/D&gt;&lt;D xsi:type="xsd:double"&gt;1.37284000000357&lt;/D&gt;&lt;D xsi:type="xsd:double"&gt;0.46758447556362&lt;/D&gt;&lt;D xsi:type="xsd:double"&gt;0.314420000001914&lt;/D&gt;&lt;/FQL&gt;&lt;FQL&gt;&lt;Q&gt;9916-HK^FF_OPER_PS_NET_CF(ANN_R,-5AY,NOW)&lt;/Q&gt;&lt;R&gt;6&lt;/R&gt;&lt;C&gt;1&lt;/C&gt;&lt;D xsi:type="xsd:double"&gt;0.0568696037767076&lt;/D&gt;&lt;D xsi:type="xsd:double"&gt;0.136130938261965&lt;/D&gt;&lt;D xsi:type="xsd:double"&gt;0.121122540081265&lt;/D&gt;&lt;D xsi:type="xsd:double"&gt;0.155054198544611&lt;/D&gt;&lt;D xsi:type="xsd:double"&gt;0.0954831800540283&lt;/D&gt;&lt;D xsi:type="xsd:double"&gt;0.252844218672155&lt;/D&gt;&lt;/FQL&gt;&lt;FQL&gt;&lt;Q&gt;9913-HK^FF_OPER_PS_NET_CF(ANN_R,-5AY,NOW)&lt;/Q&gt;&lt;R&gt;6&lt;/R&gt;&lt;C&gt;1&lt;/C&gt;&lt;D xsi:type="xsd:double"&gt;-0.026832&lt;/D&gt;&lt;D xsi:type="xsd:double"&gt;0.027109&lt;/D&gt;&lt;D xsi:type="xsd:double"&gt;0.080308&lt;/D&gt;&lt;D xsi:type="xsd:double"&gt;0.052377&lt;/D&gt;&lt;D xsi:type="xsd:double"&gt;0.0494163304074558&lt;/D&gt;&lt;D xsi:type="xsd:double"&gt;0.034329&lt;/D&gt;&lt;/FQL&gt;&lt;FQL&gt;&lt;Q&gt;9911-HK^FF_OPER_PS_NET_CF(ANN_R,-5AY,NOW)&lt;/Q&gt;&lt;R&gt;6&lt;/R&gt;&lt;C&gt;1&lt;/C&gt;&lt;D xsi:type="xsd:double"&gt;-0.0667716128281801&lt;/D&gt;&lt;D xsi:type="xsd:double"&gt;-0.0167935575521822&lt;/D&gt;&lt;D xsi:type="xsd:double"&gt;0.0020337073271032&lt;/D&gt;&lt;D xsi:type="xsd:double"&gt;0.199046564948611&lt;/D&gt;&lt;D xsi:type="xsd:double"&gt;0.332904933575304&lt;/D&gt;&lt;D xsi:type="xsd:double"&gt;0.475060766871442&lt;/D&gt;&lt;/FQL&gt;&lt;FQL&gt;&lt;Q&gt;9909-HK^FF_OPER_PS_NET_CF(ANN_R,-5AY,NOW)&lt;/Q&gt;&lt;R&gt;6&lt;/R&gt;&lt;C&gt;1&lt;/C&gt;&lt;D xsi:type="xsd:double"&gt;0.5505179092199&lt;/D&gt;&lt;D xsi:type="xsd:double"&gt;0.543263438332362&lt;/D&gt;&lt;D xsi:type="xsd:double"&gt;0.598820404390882&lt;/D&gt;&lt;D xsi:type="xsd:double"&gt;0.962356806271893&lt;/D&gt;&lt;D xsi:type="xsd:double"&gt;1.43931157518276&lt;/D&gt;&lt;D xsi:type="xsd:double"&gt;1.86247017826342&lt;/D&gt;&lt;/FQL&gt;&lt;FQL&gt;&lt;Q&gt;9908-HK^FF_OPER_PS_NET_CF(ANN_R,-5AY,NOW)&lt;/Q&gt;&lt;R&gt;6&lt;/R&gt;&lt;C&gt;1&lt;/C&gt;&lt;D xsi:type="xsd:double"&gt;0.625893837511842&lt;/D&gt;&lt;D xsi:type="xsd:double"&gt;2.09702885989324&lt;/D&gt;&lt;D xsi:type="xsd:double"&gt;1.1736743698433&lt;/D&gt;&lt;D xsi:type="xsd:double"&gt;1.12681328105412&lt;/D&gt;&lt;D xsi:type="xsd:double"&gt;1.67637955141041&lt;/D&gt;&lt;D xsi:type="xsd:double"&gt;1.21335530319372&lt;/D&gt;&lt;/FQL&gt;&lt;FQL&gt;&lt;Q&gt;9906-HK^FF_OPER_PS_NET_CF(ANN_R,-5AY,NOW)&lt;/Q&gt;&lt;R&gt;6&lt;/R&gt;&lt;C&gt;1&lt;/C&gt;&lt;D xsi:type="xsd:double"&gt;0.0494163136918216&lt;/D&gt;&lt;D xsi:type="xsd:double"&gt;0.338582827060549&lt;/D&gt;&lt;D xsi:type="xsd:double"&gt;0.269327047509238&lt;/D&gt;&lt;D xsi:type="xsd:double"&gt;0.117076876539938&lt;/D&gt;&lt;D xsi:type="xsd:double"&gt;0.0971205510754071&lt;/D&gt;&lt;D xsi:type="xsd:double"&gt;0.144303924666894&lt;/D&gt;&lt;/FQL&gt;&lt;FQL&gt;&lt;Q&gt;9901-HK^FF_OPER_PS_NET_CF(ANN_R,-5AY,NOW)&lt;/Q&gt;&lt;R&gt;6&lt;/R&gt;&lt;C&gt;1&lt;/C&gt;&lt;D xsi:type="xsd:double"&gt;3.03710580965443&lt;/D&gt;&lt;D xsi:type="xsd:double"&gt;3.85280966154499&lt;/D&gt;&lt;D xsi:type="xsd:double"&gt;3.97239657755069&lt;/D&gt;&lt;D xsi:type="xsd:double"&gt;2.8378671913704&lt;/D&gt;&lt;D xsi:type="xsd:double"&gt;4.29188447745428&lt;/D&gt;&lt;D xsi:type="xsd:double"&gt;-0.333714135249372&lt;/D&gt;&lt;/FQL&gt;&lt;FQL&gt;&lt;Q&gt;9900-HK^FF_OPER_PS_NET_CF(ANN_R,-5AY,NOW)&lt;/Q&gt;&lt;R&gt;6&lt;/R&gt;&lt;C&gt;1&lt;/C&gt;&lt;D xsi:type="xsd:double"&gt;0.0400672043010753&lt;/D&gt;&lt;D xsi:type="xsd:double"&gt;-0.079776613111092&lt;/D&gt;&lt;D xsi:type="xsd:double"&gt;0.0512177419354839&lt;/D&gt;&lt;D xsi:type="xsd:double"&gt;-0.0481881720430107&lt;/D&gt;&lt;D xsi:type="xsd:double"&gt;-0.0265268817204301&lt;/D&gt;&lt;D xsi:type="xsd:double"&gt;0.107989247311828&lt;/D&gt;&lt;/FQL&gt;&lt;FQL&gt;&lt;Q&gt;9899-HK^FF_OPER_PS_NET_CF(ANN_R,-5AY,NOW)&lt;/Q&gt;&lt;R&gt;6&lt;/R&gt;&lt;C&gt;1&lt;/C&gt;&lt;D xsi:type="xsd:string"&gt;@NA&lt;/D&gt;&lt;D xsi:type="xsd:string"&gt;@NA&lt;/D&gt;&lt;D xsi:type="xsd:double"&gt;-16.1236666149143&lt;/D&gt;&lt;D xsi:type="xsd:double"&gt;-9.21125054710462&lt;/D&gt;&lt;D xsi:type="xsd:double"&gt;-4.65200689080688&lt;/D&gt;&lt;D xsi:type="xsd:double"&gt;-8.76155445231985&lt;/D&gt;&lt;/FQL&gt;&lt;FQL&gt;&lt;Q&gt;9898-HK^FF_OPER_PS_NET_CF(ANN_R,-5AY,NOW)&lt;/Q&gt;&lt;R&gt;6&lt;/R&gt;&lt;C&gt;1&lt;/C&gt;&lt;D xsi:type="xsd:double"&gt;8.22867301850374&lt;/D&gt;&lt;D xsi:type="xsd:double"&gt;18.6432769741542&lt;/D&gt;&lt;D xsi:type="xsd:double"&gt;16.4377152541399&lt;/D&gt;&lt;D xsi:type="xsd:double"&gt;21.8589401686672&lt;/D&gt;&lt;D xsi:type="xsd:double"&gt;25.2691902171271&lt;/D&gt;&lt;D xsi:type="xsd:double"&gt;27.4851436770751&lt;/D&gt;&lt;/FQL&gt;&lt;FQL&gt;&lt;Q&gt;9896-HK^FF_OPER_PS_NET_CF(ANN_R,-5AY,NOW)&lt;/Q&gt;&lt;R&gt;6&lt;/R&gt;&lt;C&gt;1&lt;/C&gt;&lt;D xsi:type="xsd:string"&gt;@NA&lt;/D&gt;&lt;D xsi:type="xsd:string"&gt;@NA&lt;/D&gt;&lt;D xsi:type="xsd:double"&gt;0.979373539878817&lt;/D&gt;&lt;D xsi:type="xsd:double"&gt;0.781706196116951&lt;/D&gt;&lt;D xsi:type="xsd:double"&gt;0.973388953215049&lt;/D&gt;&lt;D xsi:type="xsd:double"&gt;1.54288787049106&lt;/D&gt;&lt;/FQL&gt;&lt;FQL&gt;&lt;Q&gt;9889-HK^FF_OPER_PS_NET_CF(ANN_R,-5AY,NOW)&lt;/Q&gt;&lt;R&gt;6&lt;/R&gt;&lt;C&gt;1&lt;/C&gt;&lt;D xsi:type="xsd:string"&gt;@NA&lt;/D&gt;&lt;D xsi:type="xsd:double"&gt;0.234577687672406&lt;/D&gt;&lt;D xsi:type="xsd:double"&gt;0.145129332778545&lt;/D&gt;&lt;D xsi:type="xsd:double"&gt;0.210529788059804&lt;/D&gt;&lt;D xsi:type="xsd:double"&gt;-0.164959249912307&lt;/D&gt;&lt;D xsi:type="xsd:double"&gt;-0.418919659151829&lt;/D&gt;&lt;/FQL&gt;&lt;FQL&gt;&lt;Q&gt;9888-HK^FF_OPER_PS_NET_CF(ANN_R,-5AY,NOW)&lt;/Q&gt;&lt;R&gt;6&lt;/R&gt;&lt;C&gt;1&lt;/C&gt;&lt;D xsi:type="xsd:double"&gt;9.44827299193358&lt;/D&gt;&lt;D xsi:type="xsd:double"&gt;13.5375347495072&lt;/D&gt;&lt;D xsi:type="xsd:double"&gt;15.1407412836654&lt;/D&gt;&lt;D xsi:type="xsd:double"&gt;11.5626810356976&lt;/D&gt;&lt;D xsi:type="xsd:double"&gt;9.86697369920544&lt;/D&gt;&lt;D xsi:type="xsd:double"&gt;8.61807206059438&lt;/D&gt;&lt;/FQL&gt;&lt;FQL&gt;&lt;Q&gt;9886-HK^FF_OPER_PS_NET_CF(ANN_R,-5AY,NOW)&lt;/Q&gt;&lt;R&gt;6&lt;/R&gt;&lt;C&gt;1&lt;/C&gt;&lt;D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xsi:type="xsd:double"&gt;-0.278048637695398&lt;/D&gt;&lt;/FQL&gt;&lt;FQL&gt;&lt;Q&gt;9878-HK^FF_OPER_PS_NET_CF(ANN_R,-5AY,NOW)&lt;/Q&gt;&lt;R&gt;6&lt;/R&gt;&lt;C&gt;1&lt;/C&gt;&lt;D xsi:type="xsd:string"&gt;@NA&lt;/D&gt;&lt;D xsi:type="xsd:string"&gt;@NA&lt;/D&gt;&lt;D xsi:type="xsd:double"&gt;-0.449370703191252&lt;/D&gt;&lt;D xsi:type="xsd:double"&gt;0.914570212686047&lt;/D&gt;&lt;D xsi:type="xsd:double"&gt;4.54841666417545&lt;/D&gt;&lt;D xsi:type="xsd:double"&gt;2.69637196103304&lt;/D&gt;&lt;/FQL&gt;&lt;FQL&gt;&lt;Q&gt;9877-HK^FF_OPER_PS_NET_CF(ANN_R,-5AY,NOW)&lt;/Q&gt;&lt;R&gt;6&lt;/R&gt;&lt;C&gt;1&lt;/C&gt;&lt;D xsi:type="xsd:string"&gt;@NA&lt;/D&gt;&lt;D xsi:type="xsd:string"&gt;@NA&lt;/D&gt;&lt;D xsi:type="xsd:string"&gt;@NA&lt;/D&gt;&lt;D xsi:type="xsd:double"&gt;-0.0446969909695577&lt;/D&gt;&lt;D xsi:type="xsd:double"&gt;-0.126204538685482&lt;/D&gt;&lt;D xsi:type="xsd:double"&gt;-0.392645874251949&lt;/D&gt;&lt;/FQL&gt;&lt;FQL&gt;&lt;Q&gt;9869-HK^FF_OPER_PS_NET_CF(ANN_R,-5AY,NOW)&lt;/Q&gt;&lt;R&gt;6&lt;/R&gt;&lt;C&gt;1&lt;/C&gt;&lt;D xsi:type="xsd:string"&gt;@NA&lt;/D&gt;&lt;D xsi:type="xsd:string"&gt;@NA&lt;/D&gt;&lt;D xsi:type="xsd:double"&gt;-0.0125231094973682&lt;/D&gt;&lt;D xsi:type="xsd:double"&gt;0.132674559361213&lt;/D&gt;&lt;D xsi:type="xsd:double"&gt;0.200204129934286&lt;/D&gt;&lt;D xsi:type="xsd:double"&gt;0.359493542347704&lt;/D&gt;&lt;/FQL&gt;&lt;FQL&gt;&lt;Q&gt;9868-HK^FF_OPER_PS_NET_CF(ANN_R,-5AY,NOW)&lt;/Q&gt;&lt;R&gt;6&lt;/R&gt;&lt;C&gt;1&lt;/C&gt;&lt;D xsi:type="xsd:string"&gt;@NA&lt;/D&gt;&lt;D xsi:type="xsd:string"&gt;@NA&lt;/D&gt;&lt;D xsi:type="xsd:double"&gt;-1.08903163660109&lt;/D&gt;&lt;D xsi:type="xsd:double"&gt;-2.36178605259837&lt;/D&gt;&lt;D xsi:type="xsd:double"&gt;-0.0918166965122077&lt;/D&gt;&lt;D xsi:type="xsd:double"&gt;-0.802975179407348&lt;/D&gt;&lt;/FQL&gt;&lt;FQL&gt;&lt;Q&gt;9866-HK^FF_OPER_PS_NET_CF(ANN_R,-5AY,NOW)&lt;/Q&gt;&lt;R&gt;6&lt;/R&gt;&lt;C&gt;1&lt;/C&gt;&lt;D xsi:type="xsd:double"&gt;-2.4498319301681&lt;/D&gt;&lt;D xsi:type="xsd:double"&gt;-5.02380767832889&lt;/D&gt;&lt;D xsi:type="xsd:double"&gt;-28.2132584141668&lt;/D&gt;&lt;D xsi:type="xsd:double"&gt;-9.22208596818007&lt;/D&gt;&lt;D xsi:type="xsd:double"&gt;1.8536222523766&lt;/D&gt;&lt;D xsi:type="xsd:double"&gt;1.50690326235852&lt;/D&gt;&lt;/FQL&gt;&lt;FQL&gt;&lt;Q&gt;9863-HK^FF_OPER_PS_NET_CF(ANN_R,-5AY,NOW)&lt;/Q&gt;&lt;R&gt;6&lt;/R&gt;&lt;C&gt;1&lt;/C&gt;&lt;D xsi:type="xsd:string"&gt;@NA&lt;/D&gt;&lt;D xsi:type="xsd:string"&gt;@NA&lt;/D&gt;&lt;D xsi:type="xsd:string"&gt;@NA&lt;/D&gt;&lt;D xsi:type="xsd:double"&gt;-0.715054240907411&lt;/D&gt;&lt;D xsi:type="xsd:double"&gt;-0.421792348971575&lt;/D&gt;&lt;D xsi:type="xsd:double"&gt;-0.754458899381158&lt;/D&gt;&lt;/FQL&gt;&lt;FQL&gt;&lt;Q&gt;9858-HK^FF_OPER_PS_NET_CF(ANN_R,-5AY,NOW)&lt;/Q&gt;&lt;R&gt;6&lt;/R&gt;&lt;C&gt;1&lt;/C&gt;&lt;D xsi:type="xsd:string"&gt;@NA&lt;/D&gt;&lt;D xsi:type="xsd:double"&gt;0.208208313159533&lt;/D&gt;&lt;D xsi:type="xsd:double"&gt;0.166203165968711&lt;/D&gt;&lt;D xsi:type="xsd:double"&gt;0.233970037532003&lt;/D&gt;&lt;D xsi:type="xsd:double"&gt;0.422432645752002&lt;/D&gt;&lt;D xsi:type="xsd:double"&gt;0.625584370088266&lt;/D&gt;&lt;/FQL&gt;&lt;FQL&gt;&lt;Q&gt;9857-HK^FF_OPER_PS_NET_CF(ANN_R,-5AY,NOW)&lt;/Q&gt;&lt;R&gt;6&lt;/R&gt;&lt;C&gt;1&lt;/C&gt;&lt;D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xsi:type="xsd:double"&gt;1.42697226314466&lt;/D&gt;&lt;/FQL&gt;&lt;FQL&gt;&lt;Q&gt;9699-HK^FF_OPER_PS_NET_CF(ANN_R,-5AY,NOW)&lt;/Q&gt;&lt;R&gt;6&lt;/R&gt;&lt;C&gt;1&lt;/C&gt;&lt;D xsi:type="xsd:string"&gt;@NA&lt;/D&gt;&lt;D xsi:type="xsd:string"&gt;@NA&lt;/D&gt;&lt;D xsi:type="xsd:double"&gt;-0.465059109889992&lt;/D&gt;&lt;D xsi:type="xsd:double"&gt;-0.806777738561124&lt;/D&gt;&lt;D xsi:type="xsd:double"&gt;-0.696746733682655&lt;/D&gt;&lt;D xsi:type="xsd:double"&gt;-0.689548758287344&lt;/D&gt;&lt;/FQL&gt;&lt;FQL&gt;&lt;Q&gt;9698-HK^FF_OPER_PS_NET_CF(ANN_R,-5AY,NOW)&lt;/Q&gt;&lt;R&gt;6&lt;/R&gt;&lt;C&gt;1&lt;/C&gt;&lt;D xsi:type="xsd:double"&gt;-0.100792265909279&lt;/D&gt;&lt;D xsi:type="xsd:double"&gt;-0.127132736242471&lt;/D&gt;&lt;D xsi:type="xsd:double"&gt;-0.0102270600629839&lt;/D&gt;&lt;D xsi:type="xsd:double"&gt;0.222536302161895&lt;/D&gt;&lt;D xsi:type="xsd:double"&gt;0.287643775414237&lt;/D&gt;&lt;D xsi:type="xsd:double"&gt;0.99655113652161&lt;/D&gt;&lt;/FQL&gt;&lt;FQL&gt;&lt;Q&gt;9696-HK^FF_OPER_PS_NET_CF(ANN_R,-5AY,NOW)&lt;/Q&gt;&lt;R&gt;6&lt;/R&gt;&lt;C&gt;1&lt;/C&gt;&lt;D xsi:type="xsd:string"&gt;@NA&lt;/D&gt;&lt;D xsi:type="xsd:double"&gt;3.1965031245762&lt;/D&gt;&lt;D xsi:type="xsd:double"&gt;3.8516480461818&lt;/D&gt;&lt;D xsi:type="xsd:double"&gt;2.22143439376013&lt;/D&gt;&lt;D xsi:type="xsd:double"&gt;0.797027905406274&lt;/D&gt;&lt;D xsi:type="xsd:double"&gt;2.12282768106501&lt;/D&gt;&lt;/FQL&gt;&lt;FQL&gt;&lt;Q&gt;9688-HK^FF_OPER_PS_NET_CF(ANN_R,-5AY,NOW)&lt;/Q&gt;&lt;R&gt;6&lt;/R&gt;&lt;C&gt;1&lt;/C&gt;&lt;D xsi:type="xsd:double"&gt;-0.284275605505619&lt;/D&gt;&lt;D xsi:type="xsd:double"&gt;-0.287243544281153&lt;/D&gt;&lt;D xsi:type="xsd:double"&gt;-0.870572508467183&lt;/D&gt;&lt;D xsi:type="xsd:double"&gt;-1.68261611536708&lt;/D&gt;&lt;D xsi:type="xsd:double"&gt;-2.12343883444772&lt;/D&gt;&lt;D xsi:type="xsd:double"&gt;-4.54579034810337&lt;/D&gt;&lt;/FQL&gt;&lt;FQL&gt;&lt;Q&gt;9677-HK^FF_OPER_PS_NET_CF(ANN_R,-5AY,NOW)&lt;/Q&gt;&lt;R&gt;6&lt;/R&gt;&lt;C&gt;1&lt;/C&gt;&lt;D xsi:type="xsd:string"&gt;@NA&lt;/D&gt;&lt;D xsi:type="xsd:double"&gt;-0.636733206314621&lt;/D&gt;&lt;D xsi:type="xsd:double"&gt;-2.02056595645379&lt;/D&gt;&lt;D xsi:type="xsd:double"&gt;1.14472829055123&lt;/D&gt;&lt;D xsi:type="xsd:double"&gt;-0.780709359157244&lt;/D&gt;&lt;D xsi:type="xsd:double"&gt;-0.0844903129406865&lt;/D&gt;&lt;/FQL&gt;&lt;FQL&gt;&lt;Q&gt;9668-HK^FF_OPER_PS_NET_CF(ANN_R,-5AY,NOW)&lt;/Q&gt;&lt;R&gt;6&lt;/R&gt;&lt;C&gt;1&lt;/C&gt;&lt;D xsi:type="xsd:string"&gt;@NA&lt;/D&gt;&lt;D xsi:type="xsd:double"&gt;6.61833556718142&lt;/D&gt;&lt;D xsi:type="xsd:double"&gt;3.59573146657181&lt;/D&gt;&lt;D xsi:type="xsd:double"&gt;4.66943934318714&lt;/D&gt;&lt;D xsi:type="xsd:double"&gt;9.15311507941657&lt;/D&gt;&lt;D xsi:type="xsd:double"&gt;1.18222712735761&lt;/D&gt;&lt;/FQL&gt;&lt;FQL&gt;&lt;Q&gt;9666-HK^FF_OPER_PS_NET_CF(ANN_R,-5AY,NOW)&lt;/Q&gt;&lt;R&gt;6&lt;/R&gt;&lt;C&gt;1&lt;/C&gt;&lt;D xsi:type="xsd:string"&gt;@NA&lt;/D&gt;&lt;D xsi:type="xsd:double"&gt;0.0689169465177446&lt;/D&gt;&lt;D xsi:type="xsd:double"&gt;0.182428382612582&lt;/D&gt;&lt;D xsi:type="xsd:double"&gt;0.124375984555069&lt;/D&gt;&lt;D xsi:type="xsd:double"&gt;0.0953784291270254&lt;/D&gt;&lt;D xsi:type="xsd:double"&gt;0.827597743612494&lt;/D&gt;&lt;/FQL&gt;&lt;FQL&gt;&lt;Q&gt;9638-HK^FF_OPER_PS_NET_CF(ANN_R,-5AY,NOW)&lt;/Q&gt;&lt;R&gt;5&lt;/R&gt;&lt;C&gt;1&lt;/C&gt;&lt;D xsi:type="xsd:string"&gt;@NA&lt;/D&gt;&lt;D xsi:type="xsd:double"&gt;1.30164521245695&lt;/D&gt;&lt;D xsi:type="xsd:double"&gt;2.06836675613362&lt;/D&gt;&lt;D xsi:type="xsd:double"&gt;1.78349054137456&lt;/D&gt;&lt;D xsi:type="xsd:double"&gt;9.74254149214228&lt;/D&gt;&lt;/FQL&gt;&lt;FQL&gt;&lt;Q&gt;9633-HK^FF_OPER_PS_NET_CF(ANN_R,-5AY,NOW)&lt;/Q&gt;&lt;R&gt;6&lt;/R&gt;&lt;C&gt;1&lt;/C&gt;&lt;D xsi:type="xsd:string"&gt;@NA&lt;/D&gt;&lt;D xsi:type="xsd:double"&gt;0.475903293748843&lt;/D&gt;&lt;D xsi:type="xsd:double"&gt;0.50274717571603&lt;/D&gt;&lt;D xsi:type="xsd:double"&gt;0.731279960487043&lt;/D&gt;&lt;D xsi:type="xsd:double"&gt;0.842202827467866&lt;/D&gt;&lt;D xsi:type="xsd:double"&gt;1.2220840201552&lt;/D&gt;&lt;/FQL&gt;&lt;FQL&gt;&lt;Q&gt;9626-HK^FF_OPER_PS_NET_CF(ANN_R,-5AY,NOW)&lt;/Q&gt;&lt;R&gt;6&lt;/R&gt;&lt;C&gt;1&lt;/C&gt;&lt;D xsi:type="xsd:double"&gt;-0.613460285860469&lt;/D&gt;&lt;D xsi:type="xsd:double"&gt;1.41351841920453&lt;/D&gt;&lt;D xsi:type="xsd:double"&gt;2.30441724428168&lt;/D&gt;&lt;D xsi:type="xsd:double"&gt;0.582132043276752&lt;/D&gt;&lt;D xsi:type="xsd:double"&gt;2.24286884675964&lt;/D&gt;&lt;D xsi:type="xsd:double"&gt;-8.3975225345829&lt;/D&gt;&lt;/FQL&gt;&lt;FQL&gt;&lt;Q&gt;9618-HK^FF_OPER_PS_NET_CF(ANN_R,-5AY,NOW)&lt;/Q&gt;&lt;R&gt;6&lt;/R&gt;&lt;C&gt;1&lt;/C&gt;&lt;D xsi:type="xsd:double"&gt;3.12817145186672&lt;/D&gt;&lt;D xsi:type="xsd:double"&gt;10.0614477109585&lt;/D&gt;&lt;D xsi:type="xsd:double"&gt;8.03569753932391&lt;/D&gt;&lt;D xsi:type="xsd:double"&gt;9.08743927540666&lt;/D&gt;&lt;D xsi:type="xsd:double"&gt;15.2642259859074&lt;/D&gt;&lt;D xsi:type="xsd:double"&gt;14.7851273118963&lt;/D&gt;&lt;/FQL&gt;&lt;FQL&gt;&lt;Q&gt;9616-HK^FF_OPER_PS_NET_CF(ANN_R,-5AY,NOW)&lt;/Q&gt;&lt;R&gt;6&lt;/R&gt;&lt;C&gt;1&lt;/C&gt;&lt;D xsi:type="xsd:string"&gt;@NA&lt;/D&gt;&lt;D xsi:type="xsd:string"&gt;@NA&lt;/D&gt;&lt;D xsi:type="xsd:string"&gt;@NA&lt;/D&gt;&lt;D xsi:type="xsd:double"&gt;0.591599472604166&lt;/D&gt;&lt;D xsi:type="xsd:double"&gt;1.11397114552202&lt;/D&gt;&lt;D xsi:type="xsd:double"&gt;1.15693308132243&lt;/D&gt;&lt;/FQL&gt;&lt;FQL&gt;&lt;Q&gt;9608-HK^FF_OPER_PS_NET_CF(ANN_R,-5AY,NOW)&lt;/Q&gt;&lt;R&gt;6&lt;/R&gt;&lt;C&gt;1&lt;/C&gt;&lt;D xsi:type="xsd:string"&gt;@NA&lt;/D&gt;&lt;D xsi:type="xsd:double"&gt;0.0176883529834162&lt;/D&gt;&lt;D xsi:type="xsd:double"&gt;0.0181158520876551&lt;/D&gt;&lt;D xsi:type="xsd:double"&gt;0.016217486103521&lt;/D&gt;&lt;D xsi:type="xsd:double"&gt;0.0207468911222344&lt;/D&gt;&lt;D xsi:type="xsd:double"&gt;-0.000612021186622189&lt;/D&gt;&lt;/FQL&gt;&lt;FQL&gt;&lt;Q&gt;9600-HK^FF_OPER_PS_NET_CF(ANN_R,-5AY,NOW)&lt;/Q&gt;&lt;R&gt;6&lt;/R&gt;&lt;C&gt;1&lt;/C&gt;&lt;D xsi:type="xsd:string"&gt;@NA&lt;/D&gt;&lt;D xsi:type="xsd:double"&gt;0.00420156037700931&lt;/D&gt;&lt;D xsi:type="xsd:double"&gt;-0.0242975909617726&lt;/D&gt;&lt;D xsi:type="xsd:double"&gt;-0.00269872122193763&lt;/D&gt;&lt;D xsi:type="xsd:double"&gt;0.0157907010592844&lt;/D&gt;&lt;D xsi:type="xsd:double"&gt;-0.120646150501145&lt;/D&gt;&lt;/FQL&gt;&lt;FQL&gt;&lt;Q&gt;7841-HK^FF_OPER_PS_NET_CF(ANN_R,-5AY,NOW)&lt;/Q&gt;&lt;R&gt;5&lt;/R&gt;&lt;C&gt;1&lt;/C&gt;&lt;D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xsi:type="xsd:string"&gt;@NA&lt;/D&gt;&lt;/FQL&gt;&lt;FQL&gt;&lt;Q&gt;7836-HK^FF_OPER_PS_NET_CF(ANN_R,-5AY,NOW)&lt;/Q&gt;&lt;R&gt;6&lt;/R&gt;&lt;C&gt;1&lt;/C&gt;&lt;D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xsi:type="xsd:string"&gt;@NA&lt;/D&gt;&lt;/FQL&gt;&lt;FQL&gt;&lt;Q&gt;7827-HK^FF_OPER_PS_NET_CF(ANN_R,-5AY,NOW)&lt;/Q&gt;&lt;R&gt;5&lt;/R&gt;&lt;C&gt;1&lt;/C&gt;&lt;D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xsi:type="xsd:string"&gt;@NA&lt;/D&gt;&lt;/FQL&gt;&lt;FQL&gt;&lt;Q&gt;7801-HK^FF_OPER_PS_NET_CF(ANN_R,-5AY,NOW)&lt;/Q&gt;&lt;R&gt;5&lt;/R&gt;&lt;C&gt;1&lt;/C&gt;&lt;D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xsi:type="xsd:string"&gt;@NA&lt;/D&gt;&lt;/FQL&gt;&lt;FQL&gt;&lt;Q&gt;6999-HK^FF_OPER_PS_NET_CF(ANN_R,-5AY,NOW)&lt;/Q&gt;&lt;R&gt;6&lt;/R&gt;&lt;C&gt;1&lt;/C&gt;&lt;D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xsi:type="xsd:double"&gt;0.471223446935974&lt;/D&gt;&lt;D xsi:type="xsd:double"&gt;3.98558745654441&lt;/D&gt;&lt;/FQL&gt;&lt;FQL&gt;&lt;Q&gt;6998-HK^FF_OPER_PS_NET_CF(ANN_R,-5AY,NOW)&lt;/Q&gt;&lt;R&gt;6&lt;/R&gt;&lt;C&gt;1&lt;/C&gt;&lt;D xsi:type="xsd:string"&gt;@NA&lt;/D&gt;&lt;D xsi:type="xsd:string"&gt;@NA&lt;/D&gt;&lt;D xsi:type="xsd:double"&gt;-0.624924111561533&lt;/D&gt;&lt;D xsi:type="xsd:double"&gt;-0.256283989765623&lt;/D&gt;&lt;D xsi:type="xsd:double"&gt;-1.80311713518353&lt;/D&gt;&lt;D xsi:type="xsd:double"&gt;-1.51693656445115&lt;/D&gt;&lt;/FQL&gt;&lt;FQL&gt;&lt;Q&gt;6996-HK^FF_OPER_PS_NET_CF(ANN_R,-5AY,NOW)&lt;/Q&gt;&lt;R&gt;6&lt;/R&gt;&lt;C&gt;1&lt;/C&gt;&lt;D xsi:type="xsd:string"&gt;@NA&lt;/D&gt;&lt;D xsi:type="xsd:string"&gt;@NA&lt;/D&gt;&lt;D xsi:type="xsd:double"&gt;-0.210997244138387&lt;/D&gt;&lt;D xsi:type="xsd:double"&gt;-0.202621824644081&lt;/D&gt;&lt;D xsi:type="xsd:double"&gt;-0.532054387208121&lt;/D&gt;&lt;D xsi:type="xsd:double"&gt;-1.04913742720999&lt;/D&gt;&lt;/FQL&gt;&lt;FQL&gt;&lt;Q&gt;6993-HK^FF_OPER_PS_NET_CF(ANN_R,-5AY,NOW)&lt;/Q&gt;&lt;R&gt;6&lt;/R&gt;&lt;C&gt;1&lt;/C&gt;&lt;D xsi:type="xsd:string"&gt;@NA&lt;/D&gt;&lt;D xsi:type="xsd:double"&gt;0.113650882749897&lt;/D&gt;&lt;D xsi:type="xsd:double"&gt;0.0333749396330263&lt;/D&gt;&lt;D xsi:type="xsd:double"&gt;0.173161318095676&lt;/D&gt;&lt;D xsi:type="xsd:double"&gt;0.25650444317847&lt;/D&gt;&lt;D xsi:type="xsd:double"&gt;0.240124275621696&lt;/D&gt;&lt;/FQL&gt;&lt;FQL&gt;&lt;Q&gt;6989-HK^FF_OPER_PS_NET_CF(ANN_R,-5AY,NOW)&lt;/Q&gt;&lt;R&gt;6&lt;/R&gt;&lt;C&gt;1&lt;/C&gt;&lt;D xsi:type="xsd:string"&gt;@NA&lt;/D&gt;&lt;D xsi:type="xsd:double"&gt;0.106062224720567&lt;/D&gt;&lt;D xsi:type="xsd:double"&gt;-0.15609631291367&lt;/D&gt;&lt;D xsi:type="xsd:double"&gt;0.160404348926141&lt;/D&gt;&lt;D xsi:type="xsd:double"&gt;0.377735028479517&lt;/D&gt;&lt;D xsi:type="xsd:double"&gt;0.815776549661307&lt;/D&gt;&lt;/FQL&gt;&lt;FQL&gt;&lt;Q&gt;6988-HK^FF_OPER_PS_NET_CF(ANN_R,-5AY,NOW)&lt;/Q&gt;&lt;R&gt;6&lt;/R&gt;&lt;C&gt;1&lt;/C&gt;&lt;D xsi:type="xsd:string"&gt;@NA&lt;/D&gt;&lt;D xsi:type="xsd:double"&gt;0.00253436917313165&lt;/D&gt;&lt;D xsi:type="xsd:double"&gt;0.00678985484035452&lt;/D&gt;&lt;D xsi:type="xsd:double"&gt;-0.0333102217938862&lt;/D&gt;&lt;D xsi:type="xsd:double"&gt;-0.187838728445361&lt;/D&gt;&lt;D xsi:type="xsd:double"&gt;-0.154023546155282&lt;/D&gt;&lt;/FQL&gt;&lt;FQL&gt;&lt;Q&gt;6978-HK^FF_OPER_PS_NET_CF(ANN_R,-5AY,NOW)&lt;/Q&gt;&lt;R&gt;6&lt;/R&gt;&lt;C&gt;1&lt;/C&gt;&lt;D xsi:type="xsd:string"&gt;@NA&lt;/D&gt;&lt;D xsi:type="xsd:double"&gt;-0.0272796664313947&lt;/D&gt;&lt;D xsi:type="xsd:double"&gt;-0.102930540009471&lt;/D&gt;&lt;D xsi:type="xsd:double"&gt;-0.214102251548593&lt;/D&gt;&lt;D xsi:type="xsd:double"&gt;-0.658511542129524&lt;/D&gt;&lt;D xsi:type="xsd:double"&gt;-0.583379117085521&lt;/D&gt;&lt;/FQL&gt;&lt;FQL&gt;&lt;Q&gt;6969-HK^FF_OPER_PS_NET_CF(ANN_R,-5AY,NOW)&lt;/Q&gt;&lt;R&gt;6&lt;/R&gt;&lt;C&gt;1&lt;/C&gt;&lt;D xsi:type="xsd:double"&gt;0.0255740617615568&lt;/D&gt;&lt;D xsi:type="xsd:double"&gt;0.085679920434184&lt;/D&gt;&lt;D xsi:type="xsd:double"&gt;0.192639961532631&lt;/D&gt;&lt;D xsi:type="xsd:double"&gt;0.419392351107405&lt;/D&gt;&lt;D xsi:type="xsd:double"&gt;0.611728635191967&lt;/D&gt;&lt;D xsi:type="xsd:double"&gt;0.750238876075034&lt;/D&gt;&lt;/FQL&gt;&lt;FQL&gt;&lt;Q&gt;6968-HK^FF_OPER_PS_NET_CF(ANN_R,-5AY,NOW)&lt;/Q&gt;&lt;R&gt;6&lt;/R&gt;&lt;C&gt;1&lt;/C&gt;&lt;D xsi:type="xsd:double"&gt;0.268450971236392&lt;/D&gt;&lt;D xsi:type="xsd:double"&gt;0.0489982270637957&lt;/D&gt;&lt;D xsi:type="xsd:double"&gt;-0.346635981803102&lt;/D&gt;&lt;D xsi:type="xsd:double"&gt;-3.95801257141642&lt;/D&gt;&lt;D xsi:type="xsd:double"&gt;-0.528180479346077&lt;/D&gt;&lt;D xsi:type="xsd:double"&gt;-3.61304685390166&lt;/D&gt;&lt;/FQL&gt;&lt;FQL&gt;&lt;Q&gt;6966-HK^FF_OPER_PS_NET_CF(ANN_R,-5AY,NOW)&lt;/Q&gt;&lt;R&gt;6&lt;/R&gt;&lt;C&gt;1&lt;/C&gt;&lt;D xsi:type="xsd:string"&gt;@NA&lt;/D&gt;&lt;D xsi:type="xsd:double"&gt;0.00829031719305637&lt;/D&gt;&lt;D xsi:type="xsd:double"&gt;0.0378492240172294&lt;/D&gt;&lt;D xsi:type="xsd:double"&gt;-0.00313981473258193&lt;/D&gt;&lt;D xsi:type="xsd:double"&gt;0.0141326914942266&lt;/D&gt;&lt;D xsi:type="xsd:double"&gt;0.0257360746715216&lt;/D&gt;&lt;/FQL&gt;&lt;FQL&gt;&lt;Q&gt;6958-HK^FF_OPER_PS_NET_CF(ANN_R,-5AY,NOW)&lt;/Q&gt;&lt;R&gt;6&lt;/R&gt;&lt;C&gt;1&lt;/C&gt;&lt;D xsi:type="xsd:string"&gt;@NA&lt;/D&gt;&lt;D xsi:type="xsd:double"&gt;0.0789426350684904&lt;/D&gt;&lt;D xsi:type="xsd:double"&gt;0.0640232860523644&lt;/D&gt;&lt;D xsi:type="xsd:double"&gt;0.14198788768479&lt;/D&gt;&lt;D xsi:type="xsd:double"&gt;0.1735903177046&lt;/D&gt;&lt;D xsi:type="xsd:double"&gt;0.229073719638319&lt;/D&gt;&lt;/FQL&gt;&lt;FQL&gt;&lt;Q&gt;6939-HK^FF_OPER_PS_NET_CF(ANN_R,-5AY,NOW)&lt;/Q&gt;&lt;R&gt;6&lt;/R&gt;&lt;C&gt;1&lt;/C&gt;&lt;D xsi:type="xsd:string"&gt;@NA&lt;/D&gt;&lt;D xsi:type="xsd:double"&gt;0.102854239707028&lt;/D&gt;&lt;D xsi:type="xsd:double"&gt;0.180553013421295&lt;/D&gt;&lt;D xsi:type="xsd:double"&gt;0.0625900038221806&lt;/D&gt;&lt;D xsi:type="xsd:double"&gt;0.161963475960355&lt;/D&gt;&lt;D xsi:type="xsd:double"&gt;-0.00361040543535596&lt;/D&gt;&lt;/FQL&gt;&lt;FQL&gt;&lt;Q&gt;6933-HK^FF_OPER_PS_NET_CF(ANN_R,-5AY,NOW)&lt;/Q&gt;&lt;R&gt;6&lt;/R&gt;&lt;C&gt;1&lt;/C&gt;&lt;D xsi:type="xsd:double"&gt;0.00221999517688667&lt;/D&gt;&lt;D xsi:type="xsd:double"&gt;0.084528956716925&lt;/D&gt;&lt;D xsi:type="xsd:double"&gt;0.0435642140307837&lt;/D&gt;&lt;D xsi:type="xsd:double"&gt;0.109645943875611&lt;/D&gt;&lt;D xsi:type="xsd:double"&gt;-0.0661743024644195&lt;/D&gt;&lt;D xsi:type="xsd:double"&gt;-0.0528153569491783&lt;/D&gt;&lt;/FQL&gt;&lt;FQL&gt;&lt;Q&gt;6928-HK^FF_OPER_PS_NET_CF(ANN_R,-5AY,NOW)&lt;/Q&gt;&lt;R&gt;6&lt;/R&gt;&lt;C&gt;1&lt;/C&gt;&lt;D xsi:type="xsd:double"&gt;0.037936378710941&lt;/D&gt;&lt;D xsi:type="xsd:double"&gt;0.00246636997946829&lt;/D&gt;&lt;D xsi:type="xsd:double"&gt;0.0619450015205345&lt;/D&gt;&lt;D xsi:type="xsd:double"&gt;0.0397074337577061&lt;/D&gt;&lt;D xsi:type="xsd:double"&gt;0.0159263596364453&lt;/D&gt;&lt;D xsi:type="xsd:double"&gt;-0.00151474136799076&lt;/D&gt;&lt;/FQL&gt;&lt;FQL&gt;&lt;Q&gt;6919-HK^FF_OPER_PS_NET_CF(ANN_R,-5AY,NOW)&lt;/Q&gt;&lt;R&gt;6&lt;/R&gt;&lt;C&gt;1&lt;/C&gt;&lt;D xsi:type="xsd:double"&gt;-0.131496047403912&lt;/D&gt;&lt;D xsi:type="xsd:double"&gt;0.149601555112449&lt;/D&gt;&lt;D xsi:type="xsd:double"&gt;0.313762559111467&lt;/D&gt;&lt;D xsi:type="xsd:double"&gt;2.73699431234005&lt;/D&gt;&lt;D xsi:type="xsd:double"&gt;1.10600108267331&lt;/D&gt;&lt;D xsi:type="xsd:double"&gt;-0.578480015845442&lt;/D&gt;&lt;/FQL&gt;&lt;FQL&gt;&lt;Q&gt;6918-HK^FF_OPER_PS_NET_CF(ANN_R,-5AY,NOW)&lt;/Q&gt;&lt;R&gt;6&lt;/R&gt;&lt;C&gt;1&lt;/C&gt;&lt;D xsi:type="xsd:double"&gt;0.15565350021971&lt;/D&gt;&lt;D xsi:type="xsd:double"&gt;0.04887413462471&lt;/D&gt;&lt;D xsi:type="xsd:double"&gt;0.0998342507472547&lt;/D&gt;&lt;D xsi:type="xsd:double"&gt;0.0591615980688277&lt;/D&gt;&lt;D xsi:type="xsd:double"&gt;-0.0472272479078783&lt;/D&gt;&lt;D xsi:type="xsd:double"&gt;0.376233056906987&lt;/D&gt;&lt;/FQL&gt;&lt;FQL&gt;&lt;Q&gt;6913-HK^FF_OPER_PS_NET_CF(ANN_R,-5AY,NOW)&lt;/Q&gt;&lt;R&gt;6&lt;/R&gt;&lt;C&gt;1&lt;/C&gt;&lt;D xsi:type="xsd:string"&gt;@NA&lt;/D&gt;&lt;D xsi:type="xsd:double"&gt;0.137823273083802&lt;/D&gt;&lt;D xsi:type="xsd:double"&gt;0.17517664583266&lt;/D&gt;&lt;D xsi:type="xsd:double"&gt;0.159435967166922&lt;/D&gt;&lt;D xsi:type="xsd:double"&gt;0.215365015654208&lt;/D&gt;&lt;D xsi:type="xsd:double"&gt;0.159865721713851&lt;/D&gt;&lt;/FQL&gt;&lt;FQL&gt;&lt;Q&gt;6909-HK^FF_OPER_PS_NET_CF(ANN_R,-5AY,NOW)&lt;/Q&gt;&lt;R&gt;6&lt;/R&gt;&lt;C&gt;1&lt;/C&gt;&lt;D xsi:type="xsd:string"&gt;@NA&lt;/D&gt;&lt;D xsi:type="xsd:string"&gt;@NA&lt;/D&gt;&lt;D xsi:type="xsd:double"&gt;1.00931834867097&lt;/D&gt;&lt;D xsi:type="xsd:double"&gt;0.877645890711873&lt;/D&gt;&lt;D xsi:type="xsd:double"&gt;1.37330131682372&lt;/D&gt;&lt;D xsi:type="xsd:double"&gt;0.828346811615592&lt;/D&gt;&lt;/FQL&gt;&lt;FQL&gt;&lt;Q&gt;690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8-HK^FF_OPER_PS_NET_CF(ANN_R,-5AY,NOW)&lt;/Q&gt;&lt;R&gt;6&lt;/R&gt;&lt;C&gt;1&lt;/C&gt;&lt;D xsi:type="xsd:double"&gt;-0.0173350440684581&lt;/D&gt;&lt;D xsi:type="xsd:double"&gt;-0.0548004547286087&lt;/D&gt;&lt;D xsi:type="xsd:double"&gt;0.138773578748823&lt;/D&gt;&lt;D xsi:type="xsd:double"&gt;-0.0394121020468465&lt;/D&gt;&lt;D xsi:type="xsd:double"&gt;-0.0627470376908332&lt;/D&gt;&lt;D xsi:type="xsd:double"&gt;-0.151796478381674&lt;/D&gt;&lt;/FQL&gt;&lt;FQL&gt;&lt;Q&gt;6900-HK^FF_OPER_PS_NET_CF(ANN_R,-5AY,NOW)&lt;/Q&gt;&lt;R&gt;6&lt;/R&gt;&lt;C&gt;1&lt;/C&gt;&lt;D xsi:type="xsd:string"&gt;@NA&lt;/D&gt;&lt;D xsi:type="xsd:double"&gt;-0.0295884097792455&lt;/D&gt;&lt;D xsi:type="xsd:double"&gt;-1.77698824019347&lt;/D&gt;&lt;D xsi:type="xsd:double"&gt;1.79837029114895&lt;/D&gt;&lt;D xsi:type="xsd:double"&gt;-1.17957608351686&lt;/D&gt;&lt;D xsi:type="xsd:double"&gt;-1.39960146579329&lt;/D&gt;&lt;/FQL&gt;&lt;FQL&gt;&lt;Q&gt;6899-HK^FF_OPER_PS_NET_CF(ANN_R,-5AY,NOW)&lt;/Q&gt;&lt;R&gt;6&lt;/R&gt;&lt;C&gt;1&lt;/C&gt;&lt;D xsi:type="xsd:double"&gt;0.205436042427756&lt;/D&gt;&lt;D xsi:type="xsd:double"&gt;0.114205012851045&lt;/D&gt;&lt;D xsi:type="xsd:double"&gt;-0.105670156788252&lt;/D&gt;&lt;D xsi:type="xsd:double"&gt;0.17224396235837&lt;/D&gt;&lt;D xsi:type="xsd:double"&gt;-0.0302144895841895&lt;/D&gt;&lt;D xsi:type="xsd:double"&gt;-0.138896157039754&lt;/D&gt;&lt;/FQL&gt;&lt;FQL&gt;&lt;Q&gt;6898-HK^FF_OPER_PS_NET_CF(ANN_R,-5AY,NOW)&lt;/Q&gt;&lt;R&gt;6&lt;/R&gt;&lt;C&gt;1&lt;/C&gt;&lt;D xsi:type="xsd:double"&gt;0.171989847400229&lt;/D&gt;&lt;D xsi:type="xsd:double"&gt;0.0679508064045267&lt;/D&gt;&lt;D xsi:type="xsd:double"&gt;0.122512044039627&lt;/D&gt;&lt;D xsi:type="xsd:double"&gt;0.0597953514034239&lt;/D&gt;&lt;D xsi:type="xsd:double"&gt;0.0381694133591971&lt;/D&gt;&lt;D xsi:type="xsd:double"&gt;0.0216165597625463&lt;/D&gt;&lt;/FQL&gt;&lt;FQL&gt;&lt;Q&gt;6896-HK^FF_OPER_PS_NET_CF(ANN_R,-5AY,NOW)&lt;/Q&gt;&lt;R&gt;6&lt;/R&gt;&lt;C&gt;1&lt;/C&gt;&lt;D xsi:type="xsd:double"&gt;0.0207250094212682&lt;/D&gt;&lt;D xsi:type="xsd:double"&gt;0.133924917564251&lt;/D&gt;&lt;D xsi:type="xsd:double"&gt;0.303134783073458&lt;/D&gt;&lt;D xsi:type="xsd:double"&gt;0.330664672733619&lt;/D&gt;&lt;D xsi:type="xsd:double"&gt;0.254963557211744&lt;/D&gt;&lt;D xsi:type="xsd:double"&gt;0.268802233300786&lt;/D&gt;&lt;/FQL&gt;&lt;FQL&gt;&lt;Q&gt;6893-HK^FF_OPER_PS_NET_CF(ANN_R,-5AY,NOW)&lt;/Q&gt;&lt;R&gt;6&lt;/R&gt;&lt;C&gt;1&lt;/C&gt;&lt;D xsi:type="xsd:double"&gt;0.0272894340087897&lt;/D&gt;&lt;D xsi:type="xsd:double"&gt;0.0153273995766649&lt;/D&gt;&lt;D xsi:type="xsd:double"&gt;0.0155988252725253&lt;/D&gt;&lt;D xsi:type="xsd:double"&gt;0.00820594759614329&lt;/D&gt;&lt;D xsi:type="xsd:double"&gt;-0.00164041634151435&lt;/D&gt;&lt;D xsi:type="xsd:double"&gt;0.0103022909041616&lt;/D&gt;&lt;/FQL&gt;&lt;FQL&gt;&lt;Q&gt;6890-HK^FF_OPER_PS_NET_CF(ANN_R,-5AY,NOW)&lt;/Q&gt;&lt;R&gt;6&lt;/R&gt;&lt;C&gt;1&lt;/C&gt;&lt;D xsi:type="xsd:double"&gt;0.209742235997592&lt;/D&gt;&lt;D xsi:type="xsd:double"&gt;0.0371725458948837&lt;/D&gt;&lt;D xsi:type="xsd:double"&gt;0.165912223970533&lt;/D&gt;&lt;D xsi:type="xsd:double"&gt;-0.0139511012299681&lt;/D&gt;&lt;D xsi:type="xsd:double"&gt;-0.133578666417673&lt;/D&gt;&lt;D xsi:type="xsd:double"&gt;0.194276382604356&lt;/D&gt;&lt;/FQL&gt;&lt;FQL&gt;&lt;Q&gt;6889-HK^FF_OPER_PS_NET_CF(ANN_R,-5AY,NOW)&lt;/Q&gt;&lt;R&gt;6&lt;/R&gt;&lt;C&gt;1&lt;/C&gt;&lt;D xsi:type="xsd:double"&gt;2.48867828445815&lt;/D&gt;&lt;D xsi:type="xsd:double"&gt;2.55189792511965&lt;/D&gt;&lt;D xsi:type="xsd:double"&gt;2.57437037667089&lt;/D&gt;&lt;D xsi:type="xsd:double"&gt;2.85935156223787&lt;/D&gt;&lt;D xsi:type="xsd:double"&gt;2.86366252903814&lt;/D&gt;&lt;D xsi:type="xsd:double"&gt;3.09433358966374&lt;/D&gt;&lt;/FQL&gt;&lt;FQL&gt;&lt;Q&gt;6888-HK^FF_OPER_PS_NET_CF(ANN_R,-5AY,NOW)&lt;/Q&gt;&lt;R&gt;6&lt;/R&gt;&lt;C&gt;1&lt;/C&gt;&lt;D xsi:type="xsd:double"&gt;-0.050516218721038&lt;/D&gt;&lt;D xsi:type="xsd:double"&gt;0.0424102559272276&lt;/D&gt;&lt;D xsi:type="xsd:double"&gt;-0.0101400676318949&lt;/D&gt;&lt;D xsi:type="xsd:double"&gt;0.102876737720379&lt;/D&gt;&lt;D xsi:type="xsd:double"&gt;0.0538665430954695&lt;/D&gt;&lt;D xsi:type="xsd:double"&gt;0.0589338159385411&lt;/D&gt;&lt;/FQL&gt;&lt;FQL&gt;&lt;Q&gt;6886-HK^FF_OPER_PS_NET_CF(ANN_R,-5AY,NOW)&lt;/Q&gt;&lt;R&gt;6&lt;/R&gt;&lt;C&gt;1&lt;/C&gt;&lt;D xsi:type="xsd:double"&gt;7.08296421238406&lt;/D&gt;&lt;D xsi:type="xsd:double"&gt;-2.87284171294756&lt;/D&gt;&lt;D xsi:type="xsd:double"&gt;-2.09437962594457&lt;/D&gt;&lt;D xsi:type="xsd:double"&gt;2.21300379187371&lt;/D&gt;&lt;D xsi:type="xsd:double"&gt;-1.32651249041311&lt;/D&gt;&lt;D xsi:type="xsd:double"&gt;-1.44099508751632&lt;/D&gt;&lt;/FQL&gt;&lt;FQL&gt;&lt;Q&gt;6885-HK^FF_OPER_PS_NET_CF(ANN_R,-5AY,NOW)&lt;/Q&gt;&lt;R&gt;6&lt;/R&gt;&lt;C&gt;1&lt;/C&gt;&lt;D xsi:type="xsd:double"&gt;0.362084134396502&lt;/D&gt;&lt;D xsi:type="xsd:double"&gt;1.16607496701834&lt;/D&gt;&lt;D xsi:type="xsd:double"&gt;1.0778284613761&lt;/D&gt;&lt;D xsi:type="xsd:double"&gt;2.07168411516352&lt;/D&gt;&lt;D xsi:type="xsd:double"&gt;2.28721395508239&lt;/D&gt;&lt;D xsi:type="xsd:double"&gt;2.35114513845099&lt;/D&gt;&lt;/FQL&gt;&lt;FQL&gt;&lt;Q&gt;6882-HK^FF_OPER_PS_NET_CF(ANN_R,-5AY,NOW)&lt;/Q&gt;&lt;R&gt;6&lt;/R&gt;&lt;C&gt;1&lt;/C&gt;&lt;D xsi:type="xsd:double"&gt;-0.00689620857796796&lt;/D&gt;&lt;D xsi:type="xsd:double"&gt;0.0935277142004179&lt;/D&gt;&lt;D xsi:type="xsd:double"&gt;0.106516071250871&lt;/D&gt;&lt;D xsi:type="xsd:double"&gt;0.247738083391382&lt;/D&gt;&lt;D xsi:type="xsd:double"&gt;-0.431481739476565&lt;/D&gt;&lt;D xsi:type="xsd:double"&gt;-0.111533485918997&lt;/D&gt;&lt;/FQL&gt;&lt;FQL&gt;&lt;Q&gt;6881-HK^FF_OPER_PS_NET_CF(ANN_R,-5AY,NOW)&lt;/Q&gt;&lt;R&gt;6&lt;/R&gt;&lt;C&gt;1&lt;/C&gt;&lt;D xsi:type="xsd:double"&gt;0.0780139850895449&lt;/D&gt;&lt;D xsi:type="xsd:double"&gt;0.279589721128194&lt;/D&gt;&lt;D xsi:type="xsd:double"&gt;0.359805285920796&lt;/D&gt;&lt;D xsi:type="xsd:double"&gt;-2.38527711855989&lt;/D&gt;&lt;D xsi:type="xsd:double"&gt;2.0985862955341&lt;/D&gt;&lt;D xsi:type="xsd:double"&gt;2.55930391911036&lt;/D&gt;&lt;/FQL&gt;&lt;FQL&gt;&lt;Q&gt;6880-HK^FF_OPER_PS_NET_CF(ANN_R,-5AY,NOW)&lt;/Q&gt;&lt;R&gt;6&lt;/R&gt;&lt;C&gt;1&lt;/C&gt;&lt;D xsi:type="xsd:double"&gt;-0.100023722622522&lt;/D&gt;&lt;D xsi:type="xsd:double"&gt;-0.0828233922206947&lt;/D&gt;&lt;D xsi:type="xsd:double"&gt;-0.211622941776682&lt;/D&gt;&lt;D xsi:type="xsd:double"&gt;0.0236293732519159&lt;/D&gt;&lt;D xsi:type="xsd:double"&gt;0.203813194144207&lt;/D&gt;&lt;D xsi:type="xsd:double"&gt;0.0733892418563768&lt;/D&gt;&lt;/FQL&gt;&lt;FQL&gt;&lt;Q&gt;6878-HK^FF_OPER_PS_NET_CF(ANN_R,-5AY,NOW)&lt;/Q&gt;&lt;R&gt;6&lt;/R&gt;&lt;C&gt;1&lt;/C&gt;&lt;D xsi:type="xsd:double"&gt;-0.0645207980574173&lt;/D&gt;&lt;D xsi:type="xsd:double"&gt;0.0385485803123958&lt;/D&gt;&lt;D xsi:type="xsd:double"&gt;0.0866892996004219&lt;/D&gt;&lt;D xsi:type="xsd:double"&gt;0.0336201996081936&lt;/D&gt;&lt;D xsi:type="xsd:double"&gt;-0.0402972205604105&lt;/D&gt;&lt;D xsi:type="xsd:double"&gt;0.125167195465258&lt;/D&gt;&lt;/FQL&gt;&lt;FQL&gt;&lt;Q&gt;6877-HK^FF_OPER_PS_NET_CF(ANN_R,-5AY,NOW)&lt;/Q&gt;&lt;R&gt;6&lt;/R&gt;&lt;C&gt;1&lt;/C&gt;&lt;D xsi:type="xsd:double"&gt;-0.00903980779251803&lt;/D&gt;&lt;D xsi:type="xsd:double"&gt;0.0555546362791298&lt;/D&gt;&lt;D xsi:type="xsd:double"&gt;0.021021766936064&lt;/D&gt;&lt;D xsi:type="xsd:double"&gt;-0.0871282502741862&lt;/D&gt;&lt;D xsi:type="xsd:double"&gt;-0.0476597042232048&lt;/D&gt;&lt;D xsi:type="xsd:double"&gt;-0.0192495905650448&lt;/D&gt;&lt;/FQL&gt;&lt;FQL&gt;&lt;Q&gt;6869-HK^FF_OPER_PS_NET_CF(ANN_R,-5AY,NOW)&lt;/Q&gt;&lt;R&gt;6&lt;/R&gt;&lt;C&gt;1&lt;/C&gt;&lt;D xsi:type="xsd:double"&gt;2.23180803403123&lt;/D&gt;&lt;D xsi:type="xsd:double"&gt;3.07179511456168&lt;/D&gt;&lt;D xsi:type="xsd:double"&gt;1.09013100084812&lt;/D&gt;&lt;D xsi:type="xsd:double"&gt;1.41089580460382&lt;/D&gt;&lt;D xsi:type="xsd:double"&gt;0.276455667649228&lt;/D&gt;&lt;D xsi:type="xsd:double"&gt;0.922967857941017&lt;/D&gt;&lt;/FQL&gt;&lt;FQL&gt;&lt;Q&gt;6868-HK^FF_OPER_PS_NET_CF(ANN_R,-5AY,NOW)&lt;/Q&gt;&lt;R&gt;6&lt;/R&gt;&lt;C&gt;1&lt;/C&gt;&lt;D xsi:type="xsd:double"&gt;0.288049890952994&lt;/D&gt;&lt;D xsi:type="xsd:double"&gt;0.272555226081712&lt;/D&gt;&lt;D xsi:type="xsd:double"&gt;0.299038070641672&lt;/D&gt;&lt;D xsi:type="xsd:double"&gt;0.302713915409505&lt;/D&gt;&lt;D xsi:type="xsd:double"&gt;0.317507500781591&lt;/D&gt;&lt;D xsi:type="xsd:double"&gt;0.344461783609198&lt;/D&gt;&lt;/FQL&gt;&lt;FQL&gt;&lt;Q&gt;6866-HK^FF_OPER_PS_NET_CF(ANN_R,-5AY,NOW)&lt;/Q&gt;&lt;R&gt;6&lt;/R&gt;&lt;C&gt;1&lt;/C&gt;&lt;D xsi:type="xsd:double"&gt;-0.0644778884626805&lt;/D&gt;&lt;D xsi:type="xsd:double"&gt;0.209036087576928&lt;/D&gt;&lt;D xsi:type="xsd:double"&gt;0.216265219706741&lt;/D&gt;&lt;D xsi:type="xsd:double"&gt;0.164430381872027&lt;/D&gt;&lt;D xsi:type="xsd:double"&gt;0.178341564953498&lt;/D&gt;&lt;D xsi:type="xsd:double"&gt;0.144016580586784&lt;/D&gt;&lt;/FQL&gt;&lt;FQL&gt;&lt;Q&gt;6865-HK^FF_OPER_PS_NET_CF(ANN_R,-5AY,NOW)&lt;/Q&gt;&lt;R&gt;6&lt;/R&gt;&lt;C&gt;1&lt;/C&gt;&lt;D xsi:type="xsd:double"&gt;0.655820329564956&lt;/D&gt;&lt;D xsi:type="xsd:double"&gt;0.17460618321472&lt;/D&gt;&lt;D xsi:type="xsd:double"&gt;0.229398448887193&lt;/D&gt;&lt;D xsi:type="xsd:double"&gt;0.301487391288894&lt;/D&gt;&lt;D xsi:type="xsd:double"&gt;0.963774145621715&lt;/D&gt;&lt;D xsi:type="xsd:double"&gt;0.340564494014698&lt;/D&gt;&lt;/FQL&gt;&lt;FQL&gt;&lt;Q&gt;6862-HK^FF_OPER_PS_NET_CF(ANN_R,-5AY,NOW)&lt;/Q&gt;&lt;R&gt;6&lt;/R&gt;&lt;C&gt;1&lt;/C&gt;&lt;D xsi:type="xsd:double"&gt;0.310117012443136&lt;/D&gt;&lt;D xsi:type="xsd:double"&gt;0.304544390844275&lt;/D&gt;&lt;D xsi:type="xsd:double"&gt;0.556091328674511&lt;/D&gt;&lt;D xsi:type="xsd:double"&gt;0.926192180405032&lt;/D&gt;&lt;D xsi:type="xsd:double"&gt;0.677111757641886&lt;/D&gt;&lt;D xsi:type="xsd:double"&gt;0.824612729876634&lt;/D&gt;&lt;/FQL&gt;&lt;FQL&gt;&lt;Q&gt;6860-HK^FF_OPER_PS_NET_CF(ANN_R,-5AY,NOW)&lt;/Q&gt;&lt;R&gt;6&lt;/R&gt;&lt;C&gt;1&lt;/C&gt;&lt;D xsi:type="xsd:double"&gt;0.114456849345734&lt;/D&gt;&lt;D xsi:type="xsd:double"&gt;0.173619339769927&lt;/D&gt;&lt;D xsi:type="xsd:double"&gt;0.0962611939096122&lt;/D&gt;&lt;D xsi:type="xsd:double"&gt;-0.0868347939141606&lt;/D&gt;&lt;D xsi:type="xsd:double"&gt;-0.0463562042377604&lt;/D&gt;&lt;D xsi:type="xsd:double"&gt;0.0703222173018581&lt;/D&gt;&lt;/FQL&gt;&lt;FQL&gt;&lt;Q&gt;6858-HK^FF_OPER_PS_NET_CF(ANN_R,-5AY,NOW)&lt;/Q&gt;&lt;R&gt;6&lt;/R&gt;&lt;C&gt;1&lt;/C&gt;&lt;D xsi:type="xsd:double"&gt;0.477626736969498&lt;/D&gt;&lt;D xsi:type="xsd:double"&gt;0.223833312542964&lt;/D&gt;&lt;D xsi:type="xsd:double"&gt;0.302938127938641&lt;/D&gt;&lt;D xsi:type="xsd:double"&gt;0.0659790319438139&lt;/D&gt;&lt;D xsi:type="xsd:double"&gt;0.484997891195169&lt;/D&gt;&lt;D xsi:type="xsd:double"&gt;0.673213260529424&lt;/D&gt;&lt;/FQL&gt;&lt;FQL&gt;&lt;Q&gt;6855-HK^FF_OPER_PS_NET_CF(ANN_R,-5AY,NOW)&lt;/Q&gt;&lt;R&gt;6&lt;/R&gt;&lt;C&gt;1&lt;/C&gt;&lt;D xsi:type="xsd:double"&gt;-0.26989041891589&lt;/D&gt;&lt;D xsi:type="xsd:double"&gt;-0.647952328385213&lt;/D&gt;&lt;D xsi:type="xsd:double"&gt;-1.44273480863327&lt;/D&gt;&lt;D xsi:type="xsd:double"&gt;-4.39319210074228&lt;/D&gt;&lt;D xsi:type="xsd:double"&gt;-3.16198805539915&lt;/D&gt;&lt;D xsi:type="xsd:double"&gt;-2.73901551550347&lt;/D&gt;&lt;/FQL&gt;&lt;FQL&gt;&lt;Q&gt;6839-HK^FF_OPER_PS_NET_CF(ANN_R,-5AY,NOW)&lt;/Q&gt;&lt;R&gt;6&lt;/R&gt;&lt;C&gt;1&lt;/C&gt;&lt;D xsi:type="xsd:double"&gt;-1.0488870380562&lt;/D&gt;&lt;D xsi:type="xsd:double"&gt;-1.87732547823076&lt;/D&gt;&lt;D xsi:type="xsd:double"&gt;-3.26052322519356&lt;/D&gt;&lt;D xsi:type="xsd:double"&gt;-4.03803956857643&lt;/D&gt;&lt;D xsi:type="xsd:double"&gt;-4.84049944722026&lt;/D&gt;&lt;D xsi:type="xsd:double"&gt;-2.8501523683928&lt;/D&gt;&lt;/FQL&gt;&lt;FQL&gt;&lt;Q&gt;6838-HK^FF_OPER_PS_NET_CF(ANN_R,-5AY,NOW)&lt;/Q&gt;&lt;R&gt;6&lt;/R&gt;&lt;C&gt;1&lt;/C&gt;&lt;D xsi:type="xsd:double"&gt;0.101176626196016&lt;/D&gt;&lt;D xsi:type="xsd:double"&gt;0.227708242250036&lt;/D&gt;&lt;D xsi:type="xsd:double"&gt;0.337961531482054&lt;/D&gt;&lt;D xsi:type="xsd:double"&gt;0.133979946408021&lt;/D&gt;&lt;D xsi:type="xsd:double"&gt;0.290136550612046&lt;/D&gt;&lt;D xsi:type="xsd:double"&gt;-0.03234&lt;/D&gt;&lt;/FQL&gt;&lt;FQL&gt;&lt;Q&gt;6837-HK^FF_OPER_PS_NET_CF(ANN_R,-5AY,NOW)&lt;/Q&gt;&lt;R&gt;6&lt;/R&gt;&lt;C&gt;1&lt;/C&gt;&lt;D xsi:type="xsd:double"&gt;1.81521029329497&lt;/D&gt;&lt;D xsi:type="xsd:double"&gt;-2.71536758450765&lt;/D&gt;&lt;D xsi:type="xsd:double"&gt;-6.5104070222992&lt;/D&gt;&lt;D xsi:type="xsd:double"&gt;0.0990123602022483&lt;/D&gt;&lt;D xsi:type="xsd:double"&gt;2.10619048447507&lt;/D&gt;&lt;D xsi:type="xsd:double"&gt;-0.206402961577165&lt;/D&gt;&lt;/FQL&gt;&lt;FQL&gt;&lt;Q&gt;6836-HK^FF_OPER_PS_NET_CF(ANN_R,-5AY,NOW)&lt;/Q&gt;&lt;R&gt;6&lt;/R&gt;&lt;C&gt;1&lt;/C&gt;&lt;D xsi:type="xsd:double"&gt;0.143871790069063&lt;/D&gt;&lt;D xsi:type="xsd:double"&gt;0.133323416430436&lt;/D&gt;&lt;D xsi:type="xsd:double"&gt;0.203933060420125&lt;/D&gt;&lt;D xsi:type="xsd:double"&gt;0.170722884773714&lt;/D&gt;&lt;D xsi:type="xsd:string"&gt;@NA&lt;/D&gt;&lt;D xsi:type="xsd:double"&gt;0.253743063528371&lt;/D&gt;&lt;/FQL&gt;&lt;FQL&gt;&lt;Q&gt;6833-HK^FF_OPER_PS_NET_CF(ANN_R,-5AY,NOW)&lt;/Q&gt;&lt;R&gt;6&lt;/R&gt;&lt;C&gt;1&lt;/C&gt;&lt;D xsi:type="xsd:double"&gt;-0.0297396667188362&lt;/D&gt;&lt;D xsi:type="xsd:double"&gt;-0.280030595758202&lt;/D&gt;&lt;D xsi:type="xsd:double"&gt;0.0601679371600422&lt;/D&gt;&lt;D xsi:type="xsd:double"&gt;-0.0136273137212884&lt;/D&gt;&lt;D xsi:type="xsd:double"&gt;0.0871277328130073&lt;/D&gt;&lt;D xsi:type="xsd:double"&gt;0.197064459371538&lt;/D&gt;&lt;/FQL&gt;&lt;FQL&gt;&lt;Q&gt;6830-HK^FF_OPER_PS_NET_CF(ANN_R,-5AY,NOW)&lt;/Q&gt;&lt;R&gt;6&lt;/R&gt;&lt;C&gt;1&lt;/C&gt;&lt;D xsi:type="xsd:double"&gt;0.0741594843718652&lt;/D&gt;&lt;D xsi:type="xsd:double"&gt;0.190258951017002&lt;/D&gt;&lt;D xsi:type="xsd:double"&gt;0.126252702675921&lt;/D&gt;&lt;D xsi:type="xsd:double"&gt;0.165570844788832&lt;/D&gt;&lt;D xsi:type="xsd:double"&gt;0.102841295748824&lt;/D&gt;&lt;D xsi:type="xsd:double"&gt;0.0721637232680134&lt;/D&gt;&lt;/FQL&gt;&lt;FQL&gt;&lt;Q&gt;6829-HK^FF_OPER_PS_NET_CF(ANN_R,-5AY,NOW)&lt;/Q&gt;&lt;R&gt;6&lt;/R&gt;&lt;C&gt;1&lt;/C&gt;&lt;D xsi:type="xsd:double"&gt;0.0673491666666667&lt;/D&gt;&lt;D xsi:type="xsd:double"&gt;0.0267316545388973&lt;/D&gt;&lt;D xsi:type="xsd:double"&gt;0.0318558333333333&lt;/D&gt;&lt;D xsi:type="xsd:double"&gt;-0.0405125&lt;/D&gt;&lt;D xsi:type="xsd:double"&gt;-0.0016975&lt;/D&gt;&lt;D xsi:type="xsd:double"&gt;0.0654666666666667&lt;/D&gt;&lt;/FQL&gt;&lt;FQL&gt;&lt;Q&gt;6828-HK^FF_OPER_PS_NET_CF(ANN_R,-5AY,NOW)&lt;/Q&gt;&lt;R&gt;6&lt;/R&gt;&lt;C&gt;1&lt;/C&gt;&lt;D xsi:type="xsd:double"&gt;-0.0167345116864847&lt;/D&gt;&lt;D xsi:type="xsd:double"&gt;-0.0281507028062215&lt;/D&gt;&lt;D xsi:type="xsd:double"&gt;0.0147820563752282&lt;/D&gt;&lt;D xsi:type="xsd:double"&gt;0.00784014327875895&lt;/D&gt;&lt;D xsi:type="xsd:double"&gt;-0.0116036245872636&lt;/D&gt;&lt;D xsi:type="xsd:double"&gt;0.00796011757701464&lt;/D&gt;&lt;/FQL&gt;&lt;FQL&gt;&lt;Q&gt;6826-HK^FF_OPER_PS_NET_CF(ANN_R,-5AY,NOW)&lt;/Q&gt;&lt;R&gt;6&lt;/R&gt;&lt;C&gt;1&lt;/C&gt;&lt;D xsi:type="xsd:double"&gt;1.98121567724102&lt;/D&gt;&lt;D xsi:type="xsd:double"&gt;3.01311426775162&lt;/D&gt;&lt;D xsi:type="xsd:double"&gt;3.12569313759821&lt;/D&gt;&lt;D xsi:type="xsd:double"&gt;2.78754913097676&lt;/D&gt;&lt;D xsi:type="xsd:double"&gt;2.60559282052123&lt;/D&gt;&lt;D xsi:type="xsd:double"&gt;3.37588683567517&lt;/D&gt;&lt;/FQL&gt;&lt;FQL&gt;&lt;Q&gt;6823-HK^FF_OPER_PS_NET_CF(ANN_R,-5AY,NOW)&lt;/Q&gt;&lt;R&gt;6&lt;/R&gt;&lt;C&gt;1&lt;/C&gt;&lt;D xsi:type="xsd:double"&gt;1.51791736828377&lt;/D&gt;&lt;D xsi:type="xsd:double"&gt;1.24400098337301&lt;/D&gt;&lt;D xsi:type="xsd:double"&gt;1.29526580031779&lt;/D&gt;&lt;D xsi:type="xsd:double"&gt;1.34466758762087&lt;/D&gt;&lt;D xsi:type="xsd:double"&gt;1.28824408550229&lt;/D&gt;&lt;D xsi:type="xsd:double"&gt;1.33413115335699&lt;/D&gt;&lt;/FQL&gt;&lt;FQL&gt;&lt;Q&gt;6822-HK^FF_OPER_PS_NET_CF(ANN_R,-5AY,NOW)&lt;/Q&gt;&lt;R&gt;6&lt;/R&gt;&lt;C&gt;1&lt;/C&gt;&lt;D xsi:type="xsd:double"&gt;0.102848571428571&lt;/D&gt;&lt;D xsi:type="xsd:double"&gt;0.138284285714286&lt;/D&gt;&lt;D xsi:type="xsd:double"&gt;-0.0155&lt;/D&gt;&lt;D xsi:type="xsd:double"&gt;0.421058571428571&lt;/D&gt;&lt;D xsi:type="xsd:double"&gt;0.17275&lt;/D&gt;&lt;D xsi:type="xsd:double"&gt;0.119154285714286&lt;/D&gt;&lt;/FQL&gt;&lt;FQL&gt;&lt;Q&gt;6821-HK^FF_OPER_PS_NET_CF(ANN_R,-5AY,NOW)&lt;/Q&gt;&lt;R&gt;6&lt;/R&gt;&lt;C&gt;1&lt;/C&gt;&lt;D xsi:type="xsd:string"&gt;@NA&lt;/D&gt;&lt;D xsi:type="xsd:string"&gt;@NA&lt;/D&gt;&lt;D xsi:type="xsd:string"&gt;@NA&lt;/D&gt;&lt;D xsi:type="xsd:double"&gt;2.14926448961312&lt;/D&gt;&lt;D xsi:type="xsd:string"&gt;@NA&lt;/D&gt;&lt;D xsi:type="xsd:double"&gt;0.509486512275297&lt;/D&gt;&lt;/FQL&gt;&lt;FQL&gt;&lt;Q&gt;6820-HK^FF_OPER_PS_NET_CF(ANN_R,-5AY,NOW)&lt;/Q&gt;&lt;R&gt;6&lt;/R&gt;&lt;C&gt;1&lt;/C&gt;&lt;D xsi:type="xsd:double"&gt;0.055408805656389&lt;/D&gt;&lt;D xsi:type="xsd:double"&gt;0.0652181114391377&lt;/D&gt;&lt;D xsi:type="xsd:double"&gt;0.189440782490016&lt;/D&gt;&lt;D xsi:type="xsd:double"&gt;0.179256648649755&lt;/D&gt;&lt;D xsi:type="xsd:double"&gt;0.30315722244033&lt;/D&gt;&lt;D xsi:type="xsd:double"&gt;0.148603723426831&lt;/D&gt;&lt;/FQL&gt;&lt;FQL&gt;&lt;Q&gt;6819-HK^FF_OPER_PS_NET_CF(ANN_R,-5AY,NOW)&lt;/Q&gt;&lt;R&gt;6&lt;/R&gt;&lt;C&gt;1&lt;/C&gt;&lt;D xsi:type="xsd:double"&gt;0.165766370020134&lt;/D&gt;&lt;D xsi:type="xsd:string"&gt;@NA&lt;/D&gt;&lt;D xsi:type="xsd:string"&gt;@NA&lt;/D&gt;&lt;D xsi:type="xsd:double"&gt;0.161526223240584&lt;/D&gt;&lt;D xsi:type="xsd:double"&gt;0.132687700719429&lt;/D&gt;&lt;D xsi:type="xsd:double"&gt;0.104133705049451&lt;/D&gt;&lt;/FQL&gt;&lt;FQL&gt;&lt;Q&gt;6818-HK^FF_OPER_PS_NET_CF(ANN_R,-5AY,NOW)&lt;/Q&gt;&lt;R&gt;6&lt;/R&gt;&lt;C&gt;1&lt;/C&gt;&lt;D xsi:type="xsd:double"&gt;0.472407672376386&lt;/D&gt;&lt;D xsi:type="xsd:double"&gt;1.15526425031649&lt;/D&gt;&lt;D xsi:type="xsd:double"&gt;1.38083540401048&lt;/D&gt;&lt;D xsi:type="xsd:double"&gt;1.51870761098698&lt;/D&gt;&lt;D xsi:type="xsd:double"&gt;1.33548858527213&lt;/D&gt;&lt;D xsi:type="xsd:double"&gt;2.32577331468816&lt;/D&gt;&lt;/FQL&gt;&lt;FQL&gt;&lt;Q&gt;6816-HK^FF_OPER_PS_NET_CF(ANN_R,-5AY,NOW)&lt;/Q&gt;&lt;R&gt;6&lt;/R&gt;&lt;C&gt;1&lt;/C&gt;&lt;D xsi:type="xsd:double"&gt;0.0529509623670102&lt;/D&gt;&lt;D xsi:type="xsd:double"&gt;-0.03805625&lt;/D&gt;&lt;D xsi:type="xsd:double"&gt;-0.04525375&lt;/D&gt;&lt;D xsi:type="xsd:double"&gt;0.1817075&lt;/D&gt;&lt;D xsi:type="xsd:double"&gt;-0.21875625&lt;/D&gt;&lt;D xsi:type="xsd:double"&gt;-0.75539375&lt;/D&gt;&lt;/FQL&gt;&lt;FQL&gt;&lt;Q&gt;6812-HK^FF_OPER_PS_NET_CF(ANN_R,-5AY,NOW)&lt;/Q&gt;&lt;R&gt;6&lt;/R&gt;&lt;C&gt;1&lt;/C&gt;&lt;D xsi:type="xsd:double"&gt;0.0272906235476715&lt;/D&gt;&lt;D xsi:type="xsd:double"&gt;-0.00733166666666667&lt;/D&gt;&lt;D xsi:type="xsd:double"&gt;0.0269366666666667&lt;/D&gt;&lt;D xsi:type="xsd:double"&gt;0.0339063276033906&lt;/D&gt;&lt;D xsi:type="xsd:double"&gt;0.156365103015636&lt;/D&gt;&lt;D xsi:type="xsd:double"&gt;0.0641874775003&lt;/D&gt;&lt;/FQL&gt;&lt;FQL&gt;&lt;Q&gt;6811-HK^FF_OPER_PS_NET_CF(ANN_R,-5AY,NOW)&lt;/Q&gt;&lt;R&gt;6&lt;/R&gt;&lt;C&gt;1&lt;/C&gt;&lt;D xsi:type="xsd:double"&gt;0.165874&lt;/D&gt;&lt;D xsi:type="xsd:double"&gt;0.179545&lt;/D&gt;&lt;D xsi:type="xsd:double"&gt;0.528067&lt;/D&gt;&lt;D xsi:type="xsd:double"&gt;0.759536920870964&lt;/D&gt;&lt;D xsi:type="xsd:double"&gt;0.674845618020705&lt;/D&gt;&lt;D xsi:type="xsd:double"&gt;0.687554851681054&lt;/D&gt;&lt;/FQL&gt;&lt;FQL&gt;&lt;Q&gt;6808-HK^FF_OPER_PS_NET_CF(ANN_R,-5AY,NOW)&lt;/Q&gt;&lt;R&gt;5&lt;/R&gt;&lt;C&gt;1&lt;/C&gt;&lt;D xsi:type="xsd:double"&gt;0.890708633364315&lt;/D&gt;&lt;D xsi:type="xsd:double"&gt;1.06976631111752&lt;/D&gt;&lt;D xsi:type="xsd:double"&gt;0.692732684304953&lt;/D&gt;&lt;D xsi:type="xsd:double"&gt;1.53487411957952&lt;/D&gt;&lt;D xsi:type="xsd:double"&gt;0.509009992169879&lt;/D&gt;&lt;/FQL&gt;&lt;FQL&gt;&lt;Q&gt;6806-HK^FF_OPER_PS_NET_CF(ANN_R,-5AY,NOW)&lt;/Q&gt;&lt;R&gt;6&lt;/R&gt;&lt;C&gt;1&lt;/C&gt;&lt;D xsi:type="xsd:string"&gt;@NA&lt;/D&gt;&lt;D xsi:type="xsd:string"&gt;@NA&lt;/D&gt;&lt;D xsi:type="xsd:string"&gt;@NA&lt;/D&gt;&lt;D xsi:type="xsd:double"&gt;0.627953583768181&lt;/D&gt;&lt;D xsi:type="xsd:double"&gt;1.37132271390512&lt;/D&gt;&lt;D xsi:type="xsd:double"&gt;0.406439618488401&lt;/D&gt;&lt;/FQL&gt;&lt;FQL&gt;&lt;Q&gt;6805-HK^FF_OPER_PS_NET_CF(ANN_R,-5AY,NOW)&lt;/Q&gt;&lt;R&gt;6&lt;/R&gt;&lt;C&gt;1&lt;/C&gt;&lt;D xsi:type="xsd:double"&gt;0.0420015158912756&lt;/D&gt;&lt;D xsi:type="xsd:double"&gt;0.126955896782688&lt;/D&gt;&lt;D xsi:type="xsd:double"&gt;0.16125810922221&lt;/D&gt;&lt;D xsi:type="xsd:double"&gt;0.223039346726923&lt;/D&gt;&lt;D xsi:type="xsd:double"&gt;0.192763577561205&lt;/D&gt;&lt;D xsi:type="xsd:double"&gt;0.279230330789127&lt;/D&gt;&lt;/FQL&gt;&lt;FQL&gt;&lt;Q&gt;6699-HK^FF_OPER_PS_NET_CF(ANN_R,-5AY,NOW)&lt;/Q&gt;&lt;R&gt;6&lt;/R&gt;&lt;C&gt;1&lt;/C&gt;&lt;D xsi:type="xsd:string"&gt;@NA&lt;/D&gt;&lt;D xsi:type="xsd:string"&gt;@NA&lt;/D&gt;&lt;D xsi:type="xsd:double"&gt;1.04838253771564&lt;/D&gt;&lt;D xsi:type="xsd:double"&gt;2.7637039039252&lt;/D&gt;&lt;D xsi:type="xsd:double"&gt;2.7950980585955&lt;/D&gt;&lt;D xsi:type="xsd:double"&gt;3.46355247919091&lt;/D&gt;&lt;/FQL&gt;&lt;FQL&gt;&lt;Q&gt;6696-HK^FF_OPER_PS_NET_CF(ANN_R,-5AY,NOW)&lt;/Q&gt;&lt;R&gt;6&lt;/R&gt;&lt;C&gt;1&lt;/C&gt;&lt;D xsi:type="xsd:string"&gt;@NA&lt;/D&gt;&lt;D xsi:type="xsd:string"&gt;@NA&lt;/D&gt;&lt;D xsi:type="xsd:string"&gt;@NA&lt;/D&gt;&lt;D xsi:type="xsd:double"&gt;0.0734537024846656&lt;/D&gt;&lt;D xsi:type="xsd:double"&gt;-0.00893472711981699&lt;/D&gt;&lt;D xsi:type="xsd:double"&gt;0.0611413419303266&lt;/D&gt;&lt;/FQL&gt;&lt;FQL&gt;&lt;Q&gt;6690-HK^FF_OPER_PS_NET_CF(ANN_R,-5AY,NOW)&lt;/Q&gt;&lt;R&gt;6&lt;/R&gt;&lt;C&gt;1&lt;/C&gt;&lt;D xsi:type="xsd:double"&gt;1.57855010697565&lt;/D&gt;&lt;D xsi:type="xsd:double"&gt;3.07644785939605&lt;/D&gt;&lt;D xsi:type="xsd:double"&gt;3.66513498868369&lt;/D&gt;&lt;D xsi:type="xsd:double"&gt;2.62430150202894&lt;/D&gt;&lt;D xsi:type="xsd:double"&gt;2.89670316173657&lt;/D&gt;&lt;D xsi:type="xsd:double"&gt;2.97308412617184&lt;/D&gt;&lt;/FQL&gt;&lt;FQL&gt;&lt;Q&gt;6689-HK^FF_OPER_PS_NET_CF(ANN_R,-5AY,NOW)&lt;/Q&gt;&lt;R&gt;6&lt;/R&gt;&lt;C&gt;1&lt;/C&gt;&lt;D xsi:type="xsd:string"&gt;@NA&lt;/D&gt;&lt;D xsi:type="xsd:string"&gt;@NA&lt;/D&gt;&lt;D xsi:type="xsd:double"&gt;-1.70442451289551&lt;/D&gt;&lt;D xsi:type="xsd:double"&gt;-1.70212002351069&lt;/D&gt;&lt;D xsi:type="xsd:double"&gt;-12.5122476623016&lt;/D&gt;&lt;D xsi:type="xsd:double"&gt;-2.59974228226717&lt;/D&gt;&lt;/FQL&gt;&lt;FQL&gt;&lt;Q&gt;6686-HK^FF_OPER_PS_NET_CF(ANN_R,-5AY,NOW)&lt;/Q&gt;&lt;R&gt;6&lt;/R&gt;&lt;C&gt;1&lt;/C&gt;&lt;D xsi:type="xsd:double"&gt;21.8334727784597&lt;/D&gt;&lt;D xsi:type="xsd:double"&gt;33.5032171355907&lt;/D&gt;&lt;D xsi:type="xsd:double"&gt;33.6818668418625&lt;/D&gt;&lt;D xsi:type="xsd:double"&gt;41.2890048252694&lt;/D&gt;&lt;D xsi:type="xsd:double"&gt;25.8249481512832&lt;/D&gt;&lt;D xsi:type="xsd:double"&gt;54.8218048793374&lt;/D&gt;&lt;/FQL&gt;&lt;FQL&gt;&lt;Q&gt;6680-HK^FF_OPER_PS_NET_CF(ANN_R,-5AY,NOW)&lt;/Q&gt;&lt;R&gt;6&lt;/R&gt;&lt;C&gt;1&lt;/C&gt;&lt;D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xsi:type="xsd:double"&gt;0.336910846143085&lt;/D&gt;&lt;D xsi:type="xsd:double"&gt;0.206644146229262&lt;/D&gt;&lt;/FQL&gt;&lt;FQL&gt;&lt;Q&gt;6677-HK^FF_OPER_PS_NET_CF(ANN_R,-5AY,NOW)&lt;/Q&gt;&lt;R&gt;6&lt;/R&gt;&lt;C&gt;1&lt;/C&gt;&lt;D xsi:type="xsd:string"&gt;@NA&lt;/D&gt;&lt;D xsi:type="xsd:double"&gt;0.0740673291346461&lt;/D&gt;&lt;D xsi:type="xsd:double"&gt;0.0758000469676925&lt;/D&gt;&lt;D xsi:type="xsd:double"&gt;0.236395728146789&lt;/D&gt;&lt;D xsi:type="xsd:double"&gt;0.432058390507618&lt;/D&gt;&lt;D xsi:type="xsd:double"&gt;0.519077435257441&lt;/D&gt;&lt;/FQL&gt;&lt;FQL&gt;&lt;Q&gt;6669-HK^FF_OPER_PS_NET_CF(ANN_R,-5AY,NOW)&lt;/Q&gt;&lt;R&gt;6&lt;/R&gt;&lt;C&gt;1&lt;/C&gt;&lt;D xsi:type="xsd:string"&gt;@NA&lt;/D&gt;&lt;D xsi:type="xsd:string"&gt;@NA&lt;/D&gt;&lt;D xsi:type="xsd:string"&gt;@NA&lt;/D&gt;&lt;D xsi:type="xsd:double"&gt;0.0702878834849893&lt;/D&gt;&lt;D xsi:type="xsd:double"&gt;-0.0363796645534804&lt;/D&gt;&lt;D xsi:type="xsd:double"&gt;-0.0429875990283398&lt;/D&gt;&lt;/FQL&gt;&lt;FQL&gt;&lt;Q&gt;6668-HK^FF_OPER_PS_NET_CF(ANN_R,-5AY,NOW)&lt;/Q&gt;&lt;R&gt;6&lt;/R&gt;&lt;C&gt;1&lt;/C&gt;&lt;D xsi:type="xsd:string"&gt;@NA&lt;/D&gt;&lt;D xsi:type="xsd:double"&gt;0.0829148381196908&lt;/D&gt;&lt;D xsi:type="xsd:double"&gt;0.130135116917386&lt;/D&gt;&lt;D xsi:type="xsd:double"&gt;0.134775901393428&lt;/D&gt;&lt;D xsi:type="xsd:double"&gt;0.148854360485849&lt;/D&gt;&lt;D xsi:type="xsd:double"&gt;0.246849334429498&lt;/D&gt;&lt;/FQL&gt;&lt;FQL&gt;&lt;Q&gt;6667-HK^FF_OPER_PS_NET_CF(ANN_R,-5AY,NOW)&lt;/Q&gt;&lt;R&gt;6&lt;/R&gt;&lt;C&gt;1&lt;/C&gt;&lt;D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xsi:type="xsd:double"&gt;0.179841578275003&lt;/D&gt;&lt;/FQL&gt;&lt;FQL&gt;&lt;Q&gt;6666-HK^FF_OPER_PS_NET_CF(ANN_R,-5AY,NOW)&lt;/Q&gt;&lt;R&gt;7&lt;/R&gt;&lt;C&gt;1&lt;/C&gt;&lt;D xsi:type="xsd:string"&gt;@NA&lt;/D&gt;&lt;D xsi:type="xsd:string"&gt;@NA&lt;/D&gt;&lt;D xsi:type="xsd:double"&gt;0.0195470364706149&lt;/D&gt;&lt;D xsi:type="xsd:double"&gt;0.112016171213162&lt;/D&gt;&lt;D xsi:type="xsd:double"&gt;-0.0391327071761915&lt;/D&gt;&lt;D xsi:type="xsd:double"&gt;0.577559925099218&lt;/D&gt;&lt;D xsi:type="xsd:string"&gt;@NA&lt;/D&gt;&lt;/FQL&gt;&lt;FQL&gt;&lt;Q&gt;6663-HK^FF_OPER_PS_NET_CF(ANN_R,-5AY,NOW)&lt;/Q&gt;&lt;R&gt;6&lt;/R&gt;&lt;C&gt;1&lt;/C&gt;&lt;D xsi:type="xsd:double"&gt;0.00695875&lt;/D&gt;&lt;D xsi:type="xsd:double"&gt;0.0212625&lt;/D&gt;&lt;D xsi:type="xsd:double"&gt;-0.0473275&lt;/D&gt;&lt;D xsi:type="xsd:double"&gt;0.05158125&lt;/D&gt;&lt;D xsi:type="xsd:double"&gt;0.09834875&lt;/D&gt;&lt;D xsi:type="xsd:double"&gt;0.0263075&lt;/D&gt;&lt;/FQL&gt;&lt;FQL&gt;&lt;Q&gt;6661-HK^FF_OPER_PS_NET_CF(ANN_R,-5AY,NOW)&lt;/Q&gt;&lt;R&gt;6&lt;/R&gt;&lt;C&gt;1&lt;/C&gt;&lt;D xsi:type="xsd:string"&gt;@NA&lt;/D&gt;&lt;D xsi:type="xsd:string"&gt;@NA&lt;/D&gt;&lt;D xsi:type="xsd:double"&gt;0.454652625223392&lt;/D&gt;&lt;D xsi:type="xsd:double"&gt;1.50842641475592&lt;/D&gt;&lt;D xsi:type="xsd:double"&gt;1.85390302996897&lt;/D&gt;&lt;D xsi:type="xsd:double"&gt;1.97517804704239&lt;/D&gt;&lt;/FQL&gt;&lt;FQL&gt;&lt;Q&gt;6660-HK^FF_OPER_PS_NET_CF(ANN_R,-5AY,NOW)&lt;/Q&gt;&lt;R&gt;6&lt;/R&gt;&lt;C&gt;1&lt;/C&gt;&lt;D xsi:type="xsd:string"&gt;@NA&lt;/D&gt;&lt;D xsi:type="xsd:string"&gt;@NA&lt;/D&gt;&lt;D xsi:type="xsd:double"&gt;0.314056726155131&lt;/D&gt;&lt;D xsi:type="xsd:double"&gt;0.436976838412524&lt;/D&gt;&lt;D xsi:type="xsd:double"&gt;0.239673875208278&lt;/D&gt;&lt;D xsi:type="xsd:double"&gt;0.0950199475690965&lt;/D&gt;&lt;/FQL&gt;&lt;FQL&gt;&lt;Q&gt;6655-HK^FF_OPER_PS_NET_CF(ANN_R,-5AY,NOW)&lt;/Q&gt;&lt;R&gt;6&lt;/R&gt;&lt;C&gt;1&lt;/C&gt;&lt;D xsi:type="xsd:double"&gt;2.42873636224663&lt;/D&gt;&lt;D xsi:type="xsd:double"&gt;3.05417869373352&lt;/D&gt;&lt;D xsi:type="xsd:double"&gt;6.25964285867861&lt;/D&gt;&lt;D xsi:type="xsd:double"&gt;5.33301217533861&lt;/D&gt;&lt;D xsi:type="xsd:double"&gt;4.55723533099226&lt;/D&gt;&lt;D xsi:type="xsd:double"&gt;4.42236880856475&lt;/D&gt;&lt;/FQL&gt;&lt;FQL&gt;&lt;Q&gt;6639-HK^FF_OPER_PS_NET_CF(ANN_R,-5AY,NOW)&lt;/Q&gt;&lt;R&gt;6&lt;/R&gt;&lt;C&gt;1&lt;/C&gt;&lt;D xsi:type="xsd:string"&gt;@NA&lt;/D&gt;&lt;D xsi:type="xsd:string"&gt;@NA&lt;/D&gt;&lt;D xsi:type="xsd:double"&gt;0.223643378810001&lt;/D&gt;&lt;D xsi:type="xsd:double"&gt;0.227251662223859&lt;/D&gt;&lt;D xsi:type="xsd:double"&gt;0.377602308082535&lt;/D&gt;&lt;D xsi:type="xsd:double"&gt;0.383488051242337&lt;/D&gt;&lt;/FQL&gt;&lt;FQL&gt;&lt;Q&gt;6638-HK^FF_OPER_PS_NET_CF(ANN_R,-5AY,NOW)&lt;/Q&gt;&lt;R&gt;6&lt;/R&gt;&lt;C&gt;1&lt;/C&gt;&lt;D xsi:type="xsd:string"&gt;@NA&lt;/D&gt;&lt;D xsi:type="xsd:double"&gt;-0.31079250734154&lt;/D&gt;&lt;D xsi:type="xsd:double"&gt;-0.545065240769674&lt;/D&gt;&lt;D xsi:type="xsd:double"&gt;-2.32033457009718&lt;/D&gt;&lt;D xsi:type="xsd:double"&gt;-0.853895509890803&lt;/D&gt;&lt;D xsi:type="xsd:double"&gt;-0.484516571323689&lt;/D&gt;&lt;/FQL&gt;&lt;FQL&gt;&lt;Q&gt;6633-HK^FF_OPER_PS_NET_CF(ANN_R,-5AY,NOW)&lt;/Q&gt;&lt;R&gt;6&lt;/R&gt;&lt;C&gt;1&lt;/C&gt;&lt;D xsi:type="xsd:string"&gt;@NA&lt;/D&gt;&lt;D xsi:type="xsd:string"&gt;@NA&lt;/D&gt;&lt;D xsi:type="xsd:double"&gt;0.0694383930908269&lt;/D&gt;&lt;D xsi:type="xsd:double"&gt;0.0124830133930142&lt;/D&gt;&lt;D xsi:type="xsd:double"&gt;0.735372827554339&lt;/D&gt;&lt;D xsi:type="xsd:double"&gt;0.62000262709295&lt;/D&gt;&lt;/FQL&gt;&lt;FQL&gt;&lt;Q&gt;6628-HK^FF_OPER_PS_NET_CF(ANN_R,-5AY,NOW)&lt;/Q&gt;&lt;R&gt;6&lt;/R&gt;&lt;C&gt;1&lt;/C&gt;&lt;D xsi:type="xsd:string"&gt;@NA&lt;/D&gt;&lt;D xsi:type="xsd:string"&gt;@NA&lt;/D&gt;&lt;D xsi:type="xsd:string"&gt;@NA&lt;/D&gt;&lt;D xsi:type="xsd:double"&gt;-0.628493507281313&lt;/D&gt;&lt;D xsi:type="xsd:double"&gt;-0.475865102972236&lt;/D&gt;&lt;D xsi:type="xsd:double"&gt;-1.09219447885267&lt;/D&gt;&lt;/FQL&gt;&lt;FQL&gt;&lt;Q&gt;6626-HK^FF_OPER_PS_NET_CF(ANN_R,-5AY,NOW)&lt;/Q&gt;&lt;R&gt;6&lt;/R&gt;&lt;C&gt;1&lt;/C&gt;&lt;D xsi:type="xsd:string"&gt;@NA&lt;/D&gt;&lt;D xsi:type="xsd:string"&gt;@NA&lt;/D&gt;&lt;D xsi:type="xsd:double"&gt;0.0333518743380033&lt;/D&gt;&lt;D xsi:type="xsd:double"&gt;0.113315752124627&lt;/D&gt;&lt;D xsi:type="xsd:double"&gt;0.346005708178624&lt;/D&gt;&lt;D xsi:type="xsd:double"&gt;0.924155181474178&lt;/D&gt;&lt;/FQL&gt;&lt;FQL&gt;&lt;Q&gt;6622-HK^FF_OPER_PS_NET_CF(ANN_R,-5AY,NOW)&lt;/Q&gt;&lt;R&gt;6&lt;/R&gt;&lt;C&gt;1&lt;/C&gt;&lt;D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xsi:type="xsd:double"&gt;-0.703468556524882&lt;/D&gt;&lt;/FQL&gt;&lt;FQL&gt;&lt;Q&gt;6618-HK^FF_OPER_PS_NET_CF(ANN_R,-5AY,NOW)&lt;/Q&gt;&lt;R&gt;6&lt;/R&gt;&lt;C&gt;1&lt;/C&gt;&lt;D xsi:type="xsd:string"&gt;@NA&lt;/D&gt;&lt;D xsi:type="xsd:double"&gt;0.0130482233232656&lt;/D&gt;&lt;D xsi:type="xsd:double"&gt;0.0695845949857289&lt;/D&gt;&lt;D xsi:type="xsd:double"&gt;0.14572102496553&lt;/D&gt;&lt;D xsi:type="xsd:double"&gt;1.30459769105884&lt;/D&gt;&lt;D xsi:type="xsd:double"&gt;1.33407576428474&lt;/D&gt;&lt;/FQL&gt;&lt;FQL&gt;&lt;Q&gt;6616-HK^FF_OPER_PS_NET_CF(ANN_R,-5AY,NOW)&lt;/Q&gt;&lt;R&gt;6&lt;/R&gt;&lt;C&gt;1&lt;/C&gt;&lt;D xsi:type="xsd:string"&gt;@NA&lt;/D&gt;&lt;D xsi:type="xsd:double"&gt;0.0425362545062195&lt;/D&gt;&lt;D xsi:type="xsd:double"&gt;0.0265521370726828&lt;/D&gt;&lt;D xsi:type="xsd:double"&gt;0.157207033684997&lt;/D&gt;&lt;D xsi:type="xsd:double"&gt;0.0930408445224194&lt;/D&gt;&lt;D xsi:type="xsd:double"&gt;0.178037824188257&lt;/D&gt;&lt;/FQL&gt;&lt;FQL&gt;&lt;Q&gt;6611-HK^FF_OPER_PS_NET_CF(ANN_R,-5AY,NOW)&lt;/Q&gt;&lt;R&gt;6&lt;/R&gt;&lt;C&gt;1&lt;/C&gt;&lt;D xsi:type="xsd:double"&gt;-0.369968898710305&lt;/D&gt;&lt;D xsi:type="xsd:double"&gt;-0.526551467653917&lt;/D&gt;&lt;D xsi:type="xsd:double"&gt;0.155219043093103&lt;/D&gt;&lt;D xsi:type="xsd:double"&gt;-2.24707419854302&lt;/D&gt;&lt;D xsi:type="xsd:double"&gt;0.194867179232894&lt;/D&gt;&lt;D xsi:type="xsd:double"&gt;1.11092543777435&lt;/D&gt;&lt;/FQL&gt;&lt;FQL&gt;&lt;Q&gt;6610-HK^FF_OPER_PS_NET_CF(ANN_R,-5AY,NOW)&lt;/Q&gt;&lt;R&gt;6&lt;/R&gt;&lt;C&gt;1&lt;/C&gt;&lt;D xsi:type="xsd:string"&gt;@NA&lt;/D&gt;&lt;D xsi:type="xsd:string"&gt;@NA&lt;/D&gt;&lt;D xsi:type="xsd:double"&gt;-0.0012799954732216&lt;/D&gt;&lt;D xsi:type="xsd:double"&gt;0.0154707555076252&lt;/D&gt;&lt;D xsi:type="xsd:double"&gt;0.0151543398466143&lt;/D&gt;&lt;D xsi:type="xsd:double"&gt;0.0156284564956655&lt;/D&gt;&lt;/FQL&gt;&lt;FQL&gt;&lt;Q&gt;6609-HK^FF_OPER_PS_NET_CF(ANN_R,-5AY,NOW)&lt;/Q&gt;&lt;R&gt;6&lt;/R&gt;&lt;C&gt;1&lt;/C&gt;&lt;D xsi:type="xsd:string"&gt;@NA&lt;/D&gt;&lt;D xsi:type="xsd:string"&gt;@NA&lt;/D&gt;&lt;D xsi:type="xsd:string"&gt;@NA&lt;/D&gt;&lt;D xsi:type="xsd:double"&gt;-1.15756039812129&lt;/D&gt;&lt;D xsi:type="xsd:double"&gt;-2.65706753474563&lt;/D&gt;&lt;D xsi:type="xsd:double"&gt;-7.76894124587129&lt;/D&gt;&lt;/FQL&gt;&lt;FQL&gt;&lt;Q&gt;6608-HK^FF_OPER_PS_NET_CF(ANN_R,-5AY,NOW)&lt;/Q&gt;&lt;R&gt;6&lt;/R&gt;&lt;C&gt;1&lt;/C&gt;&lt;D xsi:type="xsd:string"&gt;@NA&lt;/D&gt;&lt;D xsi:type="xsd:double"&gt;-0.338958510421796&lt;/D&gt;&lt;D xsi:type="xsd:double"&gt;0.130216208574723&lt;/D&gt;&lt;D xsi:type="xsd:double"&gt;0.142574811164172&lt;/D&gt;&lt;D xsi:type="xsd:double"&gt;0.473624384138232&lt;/D&gt;&lt;D xsi:type="xsd:double"&gt;0.677125357921845&lt;/D&gt;&lt;/FQL&gt;&lt;FQL&gt;&lt;Q&gt;6606-HK^FF_OPER_PS_NET_CF(ANN_R,-5AY,NOW)&lt;/Q&gt;&lt;R&gt;6&lt;/R&gt;&lt;C&gt;1&lt;/C&gt;&lt;D xsi:type="xsd:string"&gt;@NA&lt;/D&gt;&lt;D xsi:type="xsd:string"&gt;@NA&lt;/D&gt;&lt;D xsi:type="xsd:double"&gt;-0.150949779549315&lt;/D&gt;&lt;D xsi:type="xsd:double"&gt;-0.196180123037069&lt;/D&gt;&lt;D xsi:type="xsd:double"&gt;-0.358147905928707&lt;/D&gt;&lt;D xsi:type="xsd:double"&gt;-1.11307336625757&lt;/D&gt;&lt;/FQL&gt;&lt;FQL&gt;&lt;Q&gt;6601-HK^FF_OPER_PS_NET_CF(ANN_R,-5AY,NOW)&lt;/Q&gt;&lt;R&gt;6&lt;/R&gt;&lt;C&gt;1&lt;/C&gt;&lt;D xsi:type="xsd:string"&gt;@NA&lt;/D&gt;&lt;D xsi:type="xsd:double"&gt;0.49768896182804&lt;/D&gt;&lt;D xsi:type="xsd:double"&gt;-0.0913578053653448&lt;/D&gt;&lt;D xsi:type="xsd:double"&gt;0.405866927070285&lt;/D&gt;&lt;D xsi:type="xsd:double"&gt;0.328750219072143&lt;/D&gt;&lt;D xsi:type="xsd:double"&gt;-0.158543986552553&lt;/D&gt;&lt;/FQL&gt;&lt;FQL&gt;&lt;Q&gt;6600-HK^FF_OPER_PS_NET_CF(ANN_R,-5AY,NOW)&lt;/Q&gt;&lt;R&gt;6&lt;/R&gt;&lt;C&gt;1&lt;/C&gt;&lt;D xsi:type="xsd:string"&gt;@NA&lt;/D&gt;&lt;D xsi:type="xsd:double"&gt;0.274622176650652&lt;/D&gt;&lt;D xsi:type="xsd:double"&gt;0.301779863094785&lt;/D&gt;&lt;D xsi:type="xsd:double"&gt;1.7428562056592&lt;/D&gt;&lt;D xsi:type="xsd:double"&gt;1.64233000162295&lt;/D&gt;&lt;D xsi:type="xsd:double"&gt;1.78427495138956&lt;/D&gt;&lt;/FQL&gt;&lt;FQL&gt;&lt;Q&gt;6199-HK^FF_OPER_PS_NET_CF(ANN_R,-5AY,NOW)&lt;/Q&gt;&lt;R&gt;6&lt;/R&gt;&lt;C&gt;1&lt;/C&gt;&lt;D xsi:type="xsd:double"&gt;0.384544379329211&lt;/D&gt;&lt;D xsi:type="xsd:double"&gt;0.295700393261379&lt;/D&gt;&lt;D xsi:type="xsd:double"&gt;0.46635254151093&lt;/D&gt;&lt;D xsi:type="xsd:double"&gt;0.936788077107269&lt;/D&gt;&lt;D xsi:type="xsd:double"&gt;0.648613561060527&lt;/D&gt;&lt;D xsi:type="xsd:double"&gt;0.731636545607192&lt;/D&gt;&lt;/FQL&gt;&lt;FQL&gt;&lt;Q&gt;6198-HK^FF_OPER_PS_NET_CF(ANN_R,-5AY,NOW)&lt;/Q&gt;&lt;R&gt;6&lt;/R&gt;&lt;C&gt;1&lt;/C&gt;&lt;D xsi:type="xsd:double"&gt;0.432989364753472&lt;/D&gt;&lt;D xsi:type="xsd:double"&gt;0.726242455476293&lt;/D&gt;&lt;D xsi:type="xsd:double"&gt;0.778430639775062&lt;/D&gt;&lt;D xsi:type="xsd:double"&gt;0.824487640424297&lt;/D&gt;&lt;D xsi:type="xsd:double"&gt;0.88825984479257&lt;/D&gt;&lt;D xsi:type="xsd:double"&gt;0.858539026747722&lt;/D&gt;&lt;/FQL&gt;&lt;FQL&gt;&lt;Q&gt;6196-HK^FF_OPER_PS_NET_CF(ANN_R,-5AY,NOW)&lt;/Q&gt;&lt;R&gt;6&lt;/R&gt;&lt;C&gt;1&lt;/C&gt;&lt;D xsi:type="xsd:double"&gt;1.12150644879016&lt;/D&gt;&lt;D xsi:type="xsd:double"&gt;1.32843211356361&lt;/D&gt;&lt;D xsi:type="xsd:double"&gt;1.0711882756892&lt;/D&gt;&lt;D xsi:type="xsd:double"&gt;1.05965049161314&lt;/D&gt;&lt;D xsi:type="xsd:double"&gt;1.96598066295431&lt;/D&gt;&lt;D xsi:type="xsd:double"&gt;1.82558146760969&lt;/D&gt;&lt;/FQL&gt;&lt;FQL&gt;&lt;Q&gt;6193-HK^FF_OPER_PS_NET_CF(ANN_R,-5AY,NOW)&lt;/Q&gt;&lt;R&gt;6&lt;/R&gt;&lt;C&gt;1&lt;/C&gt;&lt;D xsi:type="xsd:double"&gt;0.0358646062918613&lt;/D&gt;&lt;D xsi:type="xsd:double"&gt;-0.000801395392664555&lt;/D&gt;&lt;D xsi:type="xsd:double"&gt;0.0529954281205097&lt;/D&gt;&lt;D xsi:type="xsd:double"&gt;0.0632952179027538&lt;/D&gt;&lt;D xsi:type="xsd:double"&gt;0.183650825662632&lt;/D&gt;&lt;D xsi:type="xsd:double"&gt;0.0446319745842992&lt;/D&gt;&lt;/FQL&gt;&lt;FQL&gt;&lt;Q&gt;6190-HK^FF_OPER_PS_NET_CF(ANN_R,-5AY,NOW)&lt;/Q&gt;&lt;R&gt;6&lt;/R&gt;&lt;C&gt;1&lt;/C&gt;&lt;D xsi:type="xsd:double"&gt;2.47211294468864&lt;/D&gt;&lt;D xsi:type="xsd:double"&gt;2.29743935332942&lt;/D&gt;&lt;D xsi:type="xsd:double"&gt;1.24701723042972&lt;/D&gt;&lt;D xsi:type="xsd:double"&gt;2.85986450036049&lt;/D&gt;&lt;D xsi:type="xsd:double"&gt;2.65551255697955&lt;/D&gt;&lt;D xsi:type="xsd:double"&gt;4.25802915893944&lt;/D&gt;&lt;/FQL&gt;&lt;FQL&gt;&lt;Q&gt;6189-HK^FF_OPER_PS_NET_CF(ANN_R,-5AY,NOW)&lt;/Q&gt;&lt;R&gt;6&lt;/R&gt;&lt;C&gt;1&lt;/C&gt;&lt;D xsi:type="xsd:double"&gt;-0.721443456621484&lt;/D&gt;&lt;D xsi:type="xsd:double"&gt;-2.15117771436895&lt;/D&gt;&lt;D xsi:type="xsd:double"&gt;-0.160273745294334&lt;/D&gt;&lt;D xsi:type="xsd:double"&gt;-0.0899793896527279&lt;/D&gt;&lt;D xsi:type="xsd:double"&gt;-0.0300355976928157&lt;/D&gt;&lt;D xsi:type="xsd:double"&gt;0.0251490249899596&lt;/D&gt;&lt;/FQL&gt;&lt;FQL&gt;&lt;Q&gt;6188-HK^FF_OPER_PS_NET_CF(ANN_R,-5AY,NOW)&lt;/Q&gt;&lt;R&gt;6&lt;/R&gt;&lt;C&gt;1&lt;/C&gt;&lt;D xsi:type="xsd:double"&gt;0.614371089623443&lt;/D&gt;&lt;D xsi:type="xsd:double"&gt;-0.131752795938343&lt;/D&gt;&lt;D xsi:type="xsd:double"&gt;0.161121774162183&lt;/D&gt;&lt;D xsi:type="xsd:double"&gt;0.527624681239007&lt;/D&gt;&lt;D xsi:type="xsd:double"&gt;0.211935181716047&lt;/D&gt;&lt;D xsi:type="xsd:double"&gt;-1.97832236666092&lt;/D&gt;&lt;/FQL&gt;&lt;FQL&gt;&lt;Q&gt;6186-HK^FF_OPER_PS_NET_CF(ANN_R,-5AY,NOW)&lt;/Q&gt;&lt;R&gt;6&lt;/R&gt;&lt;C&gt;1&lt;/C&gt;&lt;D xsi:type="xsd:double"&gt;0.0168845940785634&lt;/D&gt;&lt;D xsi:type="xsd:double"&gt;0.284688423073828&lt;/D&gt;&lt;D xsi:type="xsd:double"&gt;0.413833206837319&lt;/D&gt;&lt;D xsi:type="xsd:double"&gt;0.718515047942506&lt;/D&gt;&lt;D xsi:type="xsd:double"&gt;0.955745340655814&lt;/D&gt;&lt;D xsi:type="xsd:double"&gt;0.902459640415184&lt;/D&gt;&lt;/FQL&gt;&lt;FQL&gt;&lt;Q&gt;6185-HK^FF_OPER_PS_NET_CF(ANN_R,-5AY,NOW)&lt;/Q&gt;&lt;R&gt;6&lt;/R&gt;&lt;C&gt;1&lt;/C&gt;&lt;D xsi:type="xsd:double"&gt;-0.173449747353104&lt;/D&gt;&lt;D xsi:type="xsd:double"&gt;-0.261255997927055&lt;/D&gt;&lt;D xsi:type="xsd:double"&gt;-0.621895761614087&lt;/D&gt;&lt;D xsi:type="xsd:double"&gt;-0.925071482361231&lt;/D&gt;&lt;D xsi:type="xsd:double"&gt;-2.17722554907185&lt;/D&gt;&lt;D xsi:type="xsd:double"&gt;9.96621951249437&lt;/D&gt;&lt;/FQL&gt;&lt;FQL&gt;&lt;Q&gt;6182-HK^FF_OPER_PS_NET_CF(ANN_R,-5AY,NOW)&lt;/Q&gt;&lt;R&gt;6&lt;/R&gt;&lt;C&gt;1&lt;/C&gt;&lt;D xsi:type="xsd:double"&gt;0.02548625&lt;/D&gt;&lt;D xsi:type="xsd:double"&gt;-0.0584499522284044&lt;/D&gt;&lt;D xsi:type="xsd:double"&gt;-0.02321875&lt;/D&gt;&lt;D xsi:type="xsd:double"&gt;0.000907499999999999&lt;/D&gt;&lt;D xsi:type="xsd:double"&gt;0.0266675&lt;/D&gt;&lt;D xsi:type="xsd:double"&gt;-0.01278625&lt;/D&gt;&lt;/FQL&gt;&lt;FQL&gt;&lt;Q&gt;6178-HK^FF_OPER_PS_NET_CF(ANN_R,-5AY,NOW)&lt;/Q&gt;&lt;R&gt;6&lt;/R&gt;&lt;C&gt;1&lt;/C&gt;&lt;D xsi:type="xsd:double"&gt;1.05786184983533&lt;/D&gt;&lt;D xsi:type="xsd:double"&gt;0.4983460458977&lt;/D&gt;&lt;D xsi:type="xsd:double"&gt;1.75772268684737&lt;/D&gt;&lt;D xsi:type="xsd:double"&gt;0.121943321428953&lt;/D&gt;&lt;D xsi:type="xsd:double"&gt;-1.95479716847532&lt;/D&gt;&lt;D xsi:type="xsd:double"&gt;4.02875253005029&lt;/D&gt;&lt;/FQL&gt;&lt;FQL&gt;&lt;Q&gt;6169-HK^FF_OPER_PS_NET_CF(ANN_R,-5AY,NOW)&lt;/Q&gt;&lt;R&gt;7&lt;/R&gt;&lt;C&gt;1&lt;/C&gt;&lt;D xsi:type="xsd:double"&gt;0.167785799741397&lt;/D&gt;&lt;D xsi:type="xsd:double"&gt;0.22271382159672&lt;/D&gt;&lt;D xsi:type="xsd:double"&gt;0.280594367318203&lt;/D&gt;&lt;D xsi:type="xsd:double"&gt;0.449046942767479&lt;/D&gt;&lt;D xsi:type="xsd:double"&gt;0.32981323401433&lt;/D&gt;&lt;D xsi:type="xsd:double"&gt;0.632951176865586&lt;/D&gt;&lt;D xsi:type="xsd:string"&gt;@NA&lt;/D&gt;&lt;/FQL&gt;&lt;FQL&gt;&lt;Q&gt;6168-HK^FF_OPER_PS_NET_CF(ANN_R,-5AY,NOW)&lt;/Q&gt;&lt;R&gt;7&lt;/R&gt;&lt;C&gt;1&lt;/C&gt;&lt;D xsi:type="xsd:double"&gt;-0.0762909218006674&lt;/D&gt;&lt;D xsi:type="xsd:double"&gt;-0.092731235250214&lt;/D&gt;&lt;D xsi:type="xsd:double"&gt;-0.0621916271001022&lt;/D&gt;&lt;D xsi:type="xsd:double"&gt;-0.0654867181378637&lt;/D&gt;&lt;D xsi:type="xsd:double"&gt;0.0160043523651417&lt;/D&gt;&lt;D xsi:type="xsd:string"&gt;@NA&lt;/D&gt;&lt;D xsi:type="xsd:string"&gt;@NA&lt;/D&gt;&lt;/FQL&gt;&lt;FQL&gt;&lt;Q&gt;6163-HK^FF_OPER_PS_NET_CF(ANN_R,-5AY,NOW)&lt;/Q&gt;&lt;R&gt;7&lt;/R&gt;&lt;C&gt;1&lt;/C&gt;&lt;D xsi:type="xsd:double"&gt;0.126012545463082&lt;/D&gt;&lt;D xsi:type="xsd:double"&gt;-0.165255103076598&lt;/D&gt;&lt;D xsi:type="xsd:double"&gt;0.0386895022467057&lt;/D&gt;&lt;D xsi:type="xsd:double"&gt;0.105705051634492&lt;/D&gt;&lt;D xsi:type="xsd:double"&gt;-0.0917026518263244&lt;/D&gt;&lt;D xsi:type="xsd:double"&gt;0.132380094860201&lt;/D&gt;&lt;D xsi:type="xsd:string"&gt;@NA&lt;/D&gt;&lt;/FQL&gt;&lt;FQL&gt;&lt;Q&gt;6162-HK^FF_OPER_PS_NET_CF(ANN_R,-5AY,NOW)&lt;/Q&gt;&lt;R&gt;6&lt;/R&gt;&lt;C&gt;1&lt;/C&gt;&lt;D xsi:type="xsd:double"&gt;0.0304770285231116&lt;/D&gt;&lt;D xsi:type="xsd:double"&gt;0.014715118422286&lt;/D&gt;&lt;D xsi:type="xsd:double"&gt;0.0319920995370167&lt;/D&gt;&lt;D xsi:type="xsd:double"&gt;-0.0327883289300616&lt;/D&gt;&lt;D xsi:type="xsd:double"&gt;0.0383297426424279&lt;/D&gt;&lt;D xsi:type="xsd:double"&gt;0.0151278078709815&lt;/D&gt;&lt;/FQL&gt;&lt;FQL&gt;&lt;Q&gt;6161-HK^FF_OPER_PS_NET_CF(ANN_R,-5AY,NOW)&lt;/Q&gt;&lt;R&gt;7&lt;/R&gt;&lt;C&gt;1&lt;/C&gt;&lt;D xsi:type="xsd:double"&gt;0.0810617673839628&lt;/D&gt;&lt;D xsi:type="xsd:double"&gt;0.201665059120551&lt;/D&gt;&lt;D xsi:type="xsd:double"&gt;0.157078864172533&lt;/D&gt;&lt;D xsi:type="xsd:double"&gt;0.17941351335801&lt;/D&gt;&lt;D xsi:type="xsd:double"&gt;0.0357837402428032&lt;/D&gt;&lt;D xsi:type="xsd:double"&gt;0.0802535432768838&lt;/D&gt;&lt;D xsi:type="xsd:string"&gt;@NA&lt;/D&gt;&lt;/FQL&gt;&lt;FQL&gt;&lt;Q&gt;6160-HK^FF_OPER_PS_NET_CF(ANN_R,-5AY,NOW)&lt;/Q&gt;&lt;R&gt;6&lt;/R&gt;&lt;C&gt;1&lt;/C&gt;&lt;D xsi:type="xsd:double"&gt;-0.901146376108145&lt;/D&gt;&lt;D xsi:type="xsd:double"&gt;0.128879187259313&lt;/D&gt;&lt;D xsi:type="xsd:double"&gt;-5.95592642941915&lt;/D&gt;&lt;D xsi:type="xsd:double"&gt;-7.50686413002488&lt;/D&gt;&lt;D xsi:type="xsd:double"&gt;-9.17282685695332&lt;/D&gt;&lt;D xsi:type="xsd:double"&gt;-8.36899222610198&lt;/D&gt;&lt;/FQL&gt;&lt;FQL&gt;&lt;Q&gt;6158-HK^FF_OPER_PS_NET_CF(ANN_R,-5AY,NOW)&lt;/Q&gt;&lt;R&gt;6&lt;/R&gt;&lt;C&gt;1&lt;/C&gt;&lt;D xsi:type="xsd:double"&gt;-0.0356417240131554&lt;/D&gt;&lt;D xsi:type="xsd:double"&gt;-0.894015706212064&lt;/D&gt;&lt;D xsi:type="xsd:double"&gt;-0.544752045032926&lt;/D&gt;&lt;D xsi:type="xsd:double"&gt;-3.51303412704212&lt;/D&gt;&lt;D xsi:type="xsd:double"&gt;-0.84805692847216&lt;/D&gt;&lt;D xsi:type="xsd:double"&gt;4.0563375614844&lt;/D&gt;&lt;/FQL&gt;&lt;FQL&gt;&lt;Q&gt;6138-HK^FF_OPER_PS_NET_CF(ANN_R,-5AY,NOW)&lt;/Q&gt;&lt;R&gt;6&lt;/R&gt;&lt;C&gt;1&lt;/C&gt;&lt;D xsi:type="xsd:double"&gt;1.37006411246503&lt;/D&gt;&lt;D xsi:type="xsd:double"&gt;1.25838566872936&lt;/D&gt;&lt;D xsi:type="xsd:double"&gt;-0.22017910278142&lt;/D&gt;&lt;D xsi:type="xsd:double"&gt;-0.382141604805208&lt;/D&gt;&lt;D xsi:type="xsd:double"&gt;-0.418549226086639&lt;/D&gt;&lt;D xsi:type="xsd:double"&gt;-0.464248579777353&lt;/D&gt;&lt;/FQL&gt;&lt;FQL&gt;&lt;Q&gt;6136-HK^FF_OPER_PS_NET_CF(ANN_R,-5AY,NOW)&lt;/Q&gt;&lt;R&gt;6&lt;/R&gt;&lt;C&gt;1&lt;/C&gt;&lt;D xsi:type="xsd:double"&gt;-0.261004435520439&lt;/D&gt;&lt;D xsi:type="xsd:double"&gt;-0.625820131849849&lt;/D&gt;&lt;D xsi:type="xsd:double"&gt;-0.331001021848042&lt;/D&gt;&lt;D xsi:type="xsd:double"&gt;-0.247484201636671&lt;/D&gt;&lt;D xsi:type="xsd:double"&gt;-0.157043336466637&lt;/D&gt;&lt;D xsi:type="xsd:double"&gt;-0.131522260174391&lt;/D&gt;&lt;/FQL&gt;&lt;FQL&gt;&lt;Q&gt;6133-HK^FF_OPER_PS_NET_CF(ANN_R,-5AY,NOW)&lt;/Q&gt;&lt;R&gt;6&lt;/R&gt;&lt;C&gt;1&lt;/C&gt;&lt;D xsi:type="xsd:double"&gt;-0.136867170137618&lt;/D&gt;&lt;D xsi:type="xsd:double"&gt;-0.268639402147401&lt;/D&gt;&lt;D xsi:type="xsd:double"&gt;0.00225882323973709&lt;/D&gt;&lt;D xsi:type="xsd:double"&gt;-0.902510806665112&lt;/D&gt;&lt;D xsi:type="xsd:double"&gt;0.00427400077647176&lt;/D&gt;&lt;D xsi:t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ype="xsd:double"&gt;-0.0285294700794829&lt;/D&gt;&lt;/FQL&gt;&lt;FQL&gt;&lt;Q&gt;6128-HK^FF_OPER_PS_NET_CF(ANN_R,-5AY,NOW)&lt;/Q&gt;&lt;R&gt;6&lt;/R&gt;&lt;C&gt;1&lt;/C&gt;&lt;D xsi:type="xsd:double"&gt;-0.0267837078198089&lt;/D&gt;&lt;D xsi:type="xsd:double"&gt;0.00789244245476709&lt;/D&gt;&lt;D xsi:type="xsd:double"&gt;-0.0237333914412113&lt;/D&gt;&lt;D xsi:type="xsd:double"&gt;-0.0515069955701334&lt;/D&gt;&lt;D xsi:type="xsd:double"&gt;0.00684014040388605&lt;/D&gt;&lt;D xsi:type="xsd:double"&gt;-0.0602654146343733&lt;/D&gt;&lt;/FQL&gt;&lt;FQL&gt;&lt;Q&gt;6127-HK^FF_OPER_PS_NET_CF(ANN_R,-5AY,NOW)&lt;/Q&gt;&lt;R&gt;6&lt;/R&gt;&lt;C&gt;1&lt;/C&gt;&lt;D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xsi:type="xsd:double"&gt;1.58596231713406&lt;/D&gt;&lt;/FQL&gt;&lt;FQL&gt;&lt;Q&gt;6123-HK^FF_OPER_PS_NET_CF(ANN_R,-5AY,NOW)&lt;/Q&gt;&lt;R&gt;6&lt;/R&gt;&lt;C&gt;1&lt;/C&gt;&lt;D xsi:type="xsd:double"&gt;-0.0637901042702191&lt;/D&gt;&lt;D xsi:type="xsd:double"&gt;0.067462361498565&lt;/D&gt;&lt;D xsi:type="xsd:double"&gt;0.141723229424868&lt;/D&gt;&lt;D xsi:type="xsd:double"&gt;0.56729857126157&lt;/D&gt;&lt;D xsi:type="xsd:double"&gt;0.769867762741986&lt;/D&gt;&lt;D xsi:type="xsd:double"&gt;0.357250588777547&lt;/D&gt;&lt;/FQL&gt;&lt;FQL&gt;&lt;Q&gt;6122-HK^FF_OPER_PS_NET_CF(ANN_R,-5AY,NOW)&lt;/Q&gt;&lt;R&gt;6&lt;/R&gt;&lt;C&gt;1&lt;/C&gt;&lt;D xsi:type="xsd:double"&gt;1.02596020731197&lt;/D&gt;&lt;D xsi:type="xsd:double"&gt;0.563563536838568&lt;/D&gt;&lt;D xsi:type="xsd:double"&gt;-0.0509319358214353&lt;/D&gt;&lt;D xsi:type="xsd:double"&gt;0.819710065889882&lt;/D&gt;&lt;D xsi:type="xsd:double"&gt;0.899453388319449&lt;/D&gt;&lt;D xsi:type="xsd:double"&gt;1.09237938857256&lt;/D&gt;&lt;/FQL&gt;&lt;FQL&gt;&lt;Q&gt;6119-HK^FF_OPER_PS_NET_CF(ANN_R,-5AY,NOW)&lt;/Q&gt;&lt;R&gt;6&lt;/R&gt;&lt;C&gt;1&lt;/C&gt;&lt;D xsi:type="xsd:double"&gt;0.0798497212570713&lt;/D&gt;&lt;D xsi:type="xsd:double"&gt;0.061555622127208&lt;/D&gt;&lt;D xsi:type="xsd:double"&gt;0.0435270261489115&lt;/D&gt;&lt;D xsi:type="xsd:double"&gt;-0.0170181965010838&lt;/D&gt;&lt;D xsi:type="xsd:double"&gt;-0.115191680015821&lt;/D&gt;&lt;D xsi:type="xsd:double"&gt;0.377132602451754&lt;/D&gt;&lt;/FQL&gt;&lt;FQL&gt;&lt;Q&gt;6118-HK^FF_OPER_PS_NET_CF(ANN_R,-5AY,NOW)&lt;/Q&gt;&lt;R&gt;6&lt;/R&gt;&lt;C&gt;1&lt;/C&gt;&lt;D xsi:type="xsd:double"&gt;-0.0934722046253499&lt;/D&gt;&lt;D xsi:type="xsd:double"&gt;-0.0168379994146554&lt;/D&gt;&lt;D xsi:type="xsd:double"&gt;0.0267770847662252&lt;/D&gt;&lt;D xsi:type="xsd:double"&gt;0.0584122436005738&lt;/D&gt;&lt;D xsi:type="xsd:double"&gt;0.209813151655267&lt;/D&gt;&lt;D xsi:type="xsd:double"&gt;-0.134665774591361&lt;/D&gt;&lt;/FQL&gt;&lt;FQL&gt;&lt;Q&gt;6117-HK^FF_OPER_PS_NET_CF(ANN_R,-5AY,NOW)&lt;/Q&gt;&lt;R&gt;6&lt;/R&gt;&lt;C&gt;1&lt;/C&gt;&lt;D xsi:type="xsd:double"&gt;0.120687074513164&lt;/D&gt;&lt;D xsi:type="xsd:double"&gt;0.154020456284573&lt;/D&gt;&lt;D xsi:type="xsd:double"&gt;0.147821985904&lt;/D&gt;&lt;D xsi:type="xsd:double"&gt;0.168304822117808&lt;/D&gt;&lt;D xsi:type="xsd:double"&gt;0.188135377588077&lt;/D&gt;&lt;D xsi:type="xsd:double"&gt;0.252618023809425&lt;/D&gt;&lt;/FQL&gt;&lt;FQL&gt;&lt;Q&gt;6116-HK^FF_OPER_PS_NET_CF(ANN_R,-5AY,NOW)&lt;/Q&gt;&lt;R&gt;6&lt;/R&gt;&lt;C&gt;1&lt;/C&gt;&lt;D xsi:type="xsd:double"&gt;1.68012286029404&lt;/D&gt;&lt;D xsi:type="xsd:double"&gt;1.27125818554019&lt;/D&gt;&lt;D xsi:type="xsd:double"&gt;0.376274440987938&lt;/D&gt;&lt;D xsi:type="xsd:double"&gt;3.32277333434515&lt;/D&gt;&lt;D xsi:type="xsd:double"&gt;0.205689551888215&lt;/D&gt;&lt;D xsi:type="xsd:double"&gt;0.0839441467329263&lt;/D&gt;&lt;/FQL&gt;&lt;FQL&gt;&lt;Q&gt;6113-HK^FF_OPER_PS_NET_CF(ANN_R,-5AY,NOW)&lt;/Q&gt;&lt;R&gt;6&lt;/R&gt;&lt;C&gt;1&lt;/C&gt;&lt;D xsi:type="xsd:double"&gt;0.0612017232323443&lt;/D&gt;&lt;D xsi:type="xsd:double"&gt;0.0151041848945356&lt;/D&gt;&lt;D xsi:type="xsd:double"&gt;0.113876538182043&lt;/D&gt;&lt;D xsi:type="xsd:double"&gt;0.0486841845952164&lt;/D&gt;&lt;D xsi:type="xsd:double"&gt;0.0628920235102401&lt;/D&gt;&lt;D xsi:type="xsd:double"&gt;0.146545508037986&lt;/D&gt;&lt;/FQL&gt;&lt;FQL&gt;&lt;Q&gt;6111-HK^FF_OPER_PS_NET_CF(ANN_R,-5AY,NOW)&lt;/Q&gt;&lt;R&gt;6&lt;/R&gt;&lt;C&gt;1&lt;/C&gt;&lt;D xsi:type="xsd:double"&gt;1.26882533440531&lt;/D&gt;&lt;D xsi:type="xsd:double"&gt;-3.20511999048077&lt;/D&gt;&lt;D xsi:type="xsd:double"&gt;1.61394838045786&lt;/D&gt;&lt;D xsi:type="xsd:double"&gt;0.778609500703222&lt;/D&gt;&lt;D xsi:type="xsd:double"&gt;-4.35790054153421&lt;/D&gt;&lt;D xsi:type="xsd:double"&gt;-4.08859217512984&lt;/D&gt;&lt;/FQL&gt;&lt;FQL&gt;&lt;Q&gt;6110-HK^FF_OPER_PS_NET_CF(ANN_R,-5AY,NOW)&lt;/Q&gt;&lt;R&gt;6&lt;/R&gt;&lt;C&gt;1&lt;/C&gt;&lt;D xsi:type="xsd:double"&gt;0.349458770402095&lt;/D&gt;&lt;D xsi:type="xsd:double"&gt;0.50361003081606&lt;/D&gt;&lt;D xsi:type="xsd:double"&gt;0.593315274502046&lt;/D&gt;&lt;D xsi:type="xsd:double"&gt;1.27643372155786&lt;/D&gt;&lt;D xsi:type="xsd:double"&gt;0.872831831973714&lt;/D&gt;&lt;D xsi:type="xsd:double"&gt;1.11350227121896&lt;/D&gt;&lt;/FQL&gt;&lt;FQL&gt;&lt;Q&gt;6108-HK^FF_OPER_PS_NET_CF(ANN_R,-5AY,NOW)&lt;/Q&gt;&lt;R&gt;6&lt;/R&gt;&lt;C&gt;1&lt;/C&gt;&lt;D xsi:type="xsd:double"&gt;-0.0537328618575219&lt;/D&gt;&lt;D xsi:type="xsd:double"&gt;-0.0734311388403559&lt;/D&gt;&lt;D xsi:type="xsd:double"&gt;0.035323806544658&lt;/D&gt;&lt;D xsi:type="xsd:double"&gt;-0.0321476785855044&lt;/D&gt;&lt;D xsi:type="xsd:double"&gt;-0.0178335696986662&lt;/D&gt;&lt;D xsi:type="xsd:double"&gt;-0.0342621065207216&lt;/D&gt;&lt;/FQL&gt;&lt;FQL&gt;&lt;Q&gt;6100-HK^FF_OPER_PS_NET_CF(ANN_R,-5AY,NOW)&lt;/Q&gt;&lt;R&gt;6&lt;/R&gt;&lt;C&gt;1&lt;/C&gt;&lt;D xsi:type="xsd:double"&gt;-0.126754061461341&lt;/D&gt;&lt;D xsi:type="xsd:double"&gt;0.450836582729265&lt;/D&gt;&lt;D xsi:type="xsd:double"&gt;0.498880626838957&lt;/D&gt;&lt;D xsi:type="xsd:double"&gt;0.541897376624266&lt;/D&gt;&lt;D xsi:type="xsd:double"&gt;1.01548507353241&lt;/D&gt;&lt;D xsi:type="xsd:double"&gt;1.66683849176499&lt;/D&gt;&lt;/FQL&gt;&lt;FQL&gt;&lt;Q&gt;6099-HK^FF_OPER_PS_NET_CF(ANN_R,-5AY,NOW)&lt;/Q&gt;&lt;R&gt;6&lt;/R&gt;&lt;C&gt;1&lt;/C&gt;&lt;D xsi:type="xsd:double"&gt;2.33862355440715&lt;/D&gt;&lt;D xsi:type="xsd:double"&gt;-3.6888307913415&lt;/D&gt;&lt;D xsi:type="xsd:double"&gt;-1.96135553265396&lt;/D&gt;&lt;D xsi:type="xsd:double"&gt;-6.46206402097354&lt;/D&gt;&lt;D xsi:type="xsd:double"&gt;-5.80628248240422&lt;/D&gt;&lt;D xsi:type="xsd:double"&gt;-10.0577054038604&lt;/D&gt;&lt;/FQL&gt;&lt;FQL&gt;&lt;Q&gt;6098-HK^FF_OPER_PS_NET_CF(ANN_R,-5AY,NOW)&lt;/Q&gt;&lt;R&gt;6&lt;/R&gt;&lt;C&gt;1&lt;/C&gt;&lt;D xsi:type="xsd:double"&gt;0.475452394410872&lt;/D&gt;&lt;D xsi:type="xsd:double"&gt;0.425293501057015&lt;/D&gt;&lt;D xsi:type="xsd:double"&gt;0.756766694145672&lt;/D&gt;&lt;D xsi:type="xsd:double"&gt;1.40488868634982&lt;/D&gt;&lt;D xsi:type="xsd:double"&gt;1.55607293923728&lt;/D&gt;&lt;D xsi:type="xsd:double"&gt;1.34991809451946&lt;/D&gt;&lt;/FQL&gt;&lt;FQL&gt;&lt;Q&gt;6093-HK^FF_OPER_PS_NET_CF(ANN_R,-5AY,NOW)&lt;/Q&gt;&lt;R&gt;6&lt;/R&gt;&lt;C&gt;1&lt;/C&gt;&lt;D xsi:type="xsd:double"&gt;0.0400270972485239&lt;/D&gt;&lt;D xsi:type="xsd:double"&gt;0.0834200714853487&lt;/D&gt;&lt;D xsi:type="xsd:double"&gt;0.12755383928698&lt;/D&gt;&lt;D xsi:type="xsd:double"&gt;0.0654928918997609&lt;/D&gt;&lt;D xsi:type="xsd:double"&gt;0.0432918635619093&lt;/D&gt;&lt;D xsi:type="xsd:double"&gt;0.452022555313766&lt;/D&gt;&lt;/FQL&gt;&lt;FQL&gt;&lt;Q&gt;6090-HK^FF_OPER_PS_NET_CF(ANN_R,-5AY,NOW)&lt;/Q&gt;&lt;R&gt;6&lt;/R&gt;&lt;C&gt;1&lt;/C&gt;&lt;D xsi:type="xsd:double"&gt;0.460849133140341&lt;/D&gt;&lt;D xsi:type="xsd:double"&gt;0.289782879787761&lt;/D&gt;&lt;D xsi:type="xsd:double"&gt;0.266691808334691&lt;/D&gt;&lt;D xsi:type="xsd:double"&gt;0.362519843953405&lt;/D&gt;&lt;D xsi:type="xsd:double"&gt;0.284108803842781&lt;/D&gt;&lt;D xsi:type="xsd:double"&gt;0.447765719926957&lt;/D&gt;&lt;/FQL&gt;&lt;FQL&gt;&lt;Q&gt;6088-HK^FF_OPER_PS_NET_CF(ANN_R,-5AY,NOW)&lt;/Q&gt;&lt;R&gt;6&lt;/R&gt;&lt;C&gt;1&lt;/C&gt;&lt;D xsi:type="xsd:double"&gt;0.279240049895225&lt;/D&gt;&lt;D xsi:type="xsd:double"&gt;0.1948776612513&lt;/D&gt;&lt;D xsi:type="xsd:double"&gt;0.785652023519682&lt;/D&gt;&lt;D xsi:type="xsd:double"&gt;0.355915545691455&lt;/D&gt;&lt;D xsi:type="xsd:double"&gt;0.127359213178462&lt;/D&gt;&lt;D xsi:type="xsd:double"&gt;0.093599901504989&lt;/D&gt;&lt;/FQL&gt;&lt;FQL&gt;&lt;Q&gt;6083-HK^FF_OPER_PS_NET_CF(ANN_R,-5AY,NOW)&lt;/Q&gt;&lt;R&gt;6&lt;/R&gt;&lt;C&gt;1&lt;/C&gt;&lt;D xsi:type="xsd:double"&gt;0.02379375&lt;/D&gt;&lt;D xsi:type="xsd:double"&gt;0.0482104166666667&lt;/D&gt;&lt;D xsi:type="xsd:double"&gt;0.0308623384234689&lt;/D&gt;&lt;D xsi:type="xsd:double"&gt;0.116691889321245&lt;/D&gt;&lt;D xsi:type="xsd:double"&gt;0.133412491757098&lt;/D&gt;&lt;D xsi:type="xsd:double"&gt;0.0929792783798917&lt;/D&gt;&lt;/FQL&gt;&lt;FQL&gt;&lt;Q&gt;6080-HK^FF_OPER_PS_NET_CF(ANN_R,-5AY,NOW)&lt;/Q&gt;&lt;R&gt;6&lt;/R&gt;&lt;C&gt;1&lt;/C&gt;&lt;D xsi:type="xsd:double"&gt;0.0489377777777778&lt;/D&gt;&lt;D xsi:type="xsd:double"&gt;-0.0325508404222566&lt;/D&gt;&lt;D xsi:type="xsd:double"&gt;-0.0267748326639893&lt;/D&gt;&lt;D xsi:type="xsd:double"&gt;0.0113767068273092&lt;/D&gt;&lt;D xsi:type="xsd:double"&gt;0.00419384203480589&lt;/D&gt;&lt;D xsi:type="xsd:double"&gt;0.001704953145917&lt;/D&gt;&lt;/FQL&gt;&lt;FQL&gt;&lt;Q&gt;6078-HK^FF_OPER_PS_NET_CF(ANN_R,-5AY,NOW)&lt;/Q&gt;&lt;R&gt;6&lt;/R&gt;&lt;C&gt;1&lt;/C&gt;&lt;D xsi:type="xsd:string"&gt;@NA&lt;/D&gt;&lt;D xsi:type="xsd:double"&gt;0.110720597881557&lt;/D&gt;&lt;D xsi:type="xsd:double"&gt;0.390013066662721&lt;/D&gt;&lt;D xsi:type="xsd:double"&gt;0.408459467748259&lt;/D&gt;&lt;D xsi:type="xsd:double"&gt;0.538436405686324&lt;/D&gt;&lt;D xsi:type="xsd:double"&gt;0.786458651642832&lt;/D&gt;&lt;/FQL&gt;&lt;FQL&gt;&lt;Q&gt;6069-HK^FF_OPER_PS_NET_CF(ANN_R,-5AY,NOW)&lt;/Q&gt;&lt;R&gt;6&lt;/R&gt;&lt;C&gt;1&lt;/C&gt;&lt;D xsi:type="xsd:double"&gt;-0.937330595154846&lt;/D&gt;&lt;D xsi:type="xsd:double"&gt;-0.00659577139041459&lt;/D&gt;&lt;D xsi:type="xsd:double"&gt;-1.64214476214403&lt;/D&gt;&lt;D xsi:type="xsd:double"&gt;-0.883791732886079&lt;/D&gt;&lt;D xsi:type="xsd:double"&gt;0.420616690974746&lt;/D&gt;&lt;D xsi:type="xsd:double"&gt;-0.270324017701621&lt;/D&gt;&lt;/FQL&gt;&lt;FQL&gt;&lt;Q&gt;6068-HK^FF_OPER_PS_NET_CF(ANN_R,-5AY,NOW)&lt;/Q&gt;&lt;R&gt;6&lt;/R&gt;&lt;C&gt;1&lt;/C&gt;&lt;D xsi:type="xsd:double"&gt;0.232231564338656&lt;/D&gt;&lt;D xsi:type="xsd:double"&gt;0.336561891438949&lt;/D&gt;&lt;D xsi:type="xsd:double"&gt;0.249201681143229&lt;/D&gt;&lt;D xsi:type="xsd:double"&gt;0.376751451922726&lt;/D&gt;&lt;D xsi:type="xsd:double"&gt;0.487879775765855&lt;/D&gt;&lt;D xsi:type="xsd:string"&gt;@NA&lt;/D&gt;&lt;/FQL&gt;&lt;FQL&gt;&lt;Q&gt;6066-HK^FF_OPER_PS_NET_CF(ANN_R,-5AY,NOW)&lt;/Q&gt;&lt;R&gt;6&lt;/R&gt;&lt;C&gt;1&lt;/C&gt;&lt;D xsi:type="xsd:double"&gt;3.08132342305756&lt;/D&gt;&lt;D xsi:type="xsd:double"&gt;-2.04124075472191&lt;/D&gt;&lt;D xsi:type="xsd:double"&gt;4.05700057166517&lt;/D&gt;&lt;D xsi:type="xsd:double"&gt;2.55175610496278&lt;/D&gt;&lt;D xsi:type="xsd:double"&gt;-4.28312749240327&lt;/D&gt;&lt;D xsi:type="xsd:double"&gt;-0.693766266261204&lt;/D&gt;&lt;/FQL&gt;&lt;FQL&gt;&lt;Q&gt;6063-HK^FF_OPER_PS_NET_CF(ANN_R,-5AY,NOW)&lt;/Q&gt;&lt;R&gt;6&lt;/R&gt;&lt;C&gt;1&lt;/C&gt;&lt;D xsi:type="xsd:double"&gt;0.016154&lt;/D&gt;&lt;D xsi:type="xsd:double"&gt;0.022607&lt;/D&gt;&lt;D xsi:type="xsd:double"&gt;-0.0164165&lt;/D&gt;&lt;D xsi:type="xsd:double"&gt;0.012506&lt;/D&gt;&lt;D xsi:type="xsd:double"&gt;0.00897304250457638&lt;/D&gt;&lt;D xsi:type="xsd:double"&gt;-0.0139085&lt;/D&gt;&lt;/FQL&gt;&lt;FQL&gt;&lt;Q&gt;6060-HK^FF_OPER_PS_NET_CF(ANN_R,-5AY,NOW)&lt;/Q&gt;&lt;R&gt;6&lt;/R&gt;&lt;C&gt;1&lt;/C&gt;&lt;D xsi:type="xsd:double"&gt;0.721372461137557&lt;/D&gt;&lt;D xsi:type="xsd:double"&gt;0.0254564945075593&lt;/D&gt;&lt;D xsi:type="xsd:double"&gt;-0.590747840579471&lt;/D&gt;&lt;D xsi:type="xsd:double"&gt;0.51256154679074&lt;/D&gt;&lt;D xsi:type="xsd:double"&gt;4.85963682599583&lt;/D&gt;&lt;D xsi:type="xsd:double"&gt;1.3023068239761&lt;/D&gt;&lt;/FQL&gt;&lt;FQL&gt;&lt;Q&gt;6058-HK^FF_OPER_PS_NET_CF(ANN_R,-5AY,NOW)&lt;/Q&gt;&lt;R&gt;6&lt;/R&gt;&lt;C&gt;1&lt;/C&gt;&lt;D xsi:type="xsd:double"&gt;0.0276918269686031&lt;/D&gt;&lt;D xsi:type="xsd:double"&gt;-0.08939727325&lt;/D&gt;&lt;D xsi:type="xsd:double"&gt;-0.4044398405&lt;/D&gt;&lt;D xsi:type="xsd:double"&gt;0.80705439325&lt;/D&gt;&lt;D xsi:type="xsd:double"&gt;0.1820082435&lt;/D&gt;&lt;D xsi:type="xsd:double"&gt;0.1671386365&lt;/D&gt;&lt;/FQL&gt;&lt;FQL&gt;&lt;Q&gt;6055-HK^FF_OPER_PS_NET_CF(ANN_R,-5AY,NOW)&lt;/Q&gt;&lt;R&gt;6&lt;/R&gt;&lt;C&gt;1&lt;/C&gt;&lt;D xsi:type="xsd:double"&gt;0.0916869532609348&lt;/D&gt;&lt;D xsi:type="xsd:double"&gt;0.56935052798944&lt;/D&gt;&lt;D xsi:type="xsd:double"&gt;1.16357957040859&lt;/D&gt;&lt;D xsi:type="xsd:double"&gt;0.63511297892849&lt;/D&gt;&lt;D xsi:type="xsd:double"&gt;0.0619208434536202&lt;/D&gt;&lt;D xsi:type="xsd:double"&gt;0.0447680112190609&lt;/D&gt;&lt;/FQL&gt;&lt;FQL&gt;&lt;Q&gt;6049-HK^FF_OPER_PS_NET_CF(ANN_R,-5AY,NOW)&lt;/Q&gt;&lt;R&gt;6&lt;/R&gt;&lt;C&gt;1&lt;/C&gt;&lt;D xsi:type="xsd:double"&gt;1.67074184422082&lt;/D&gt;&lt;D xsi:type="xsd:double"&gt;0.77610796460391&lt;/D&gt;&lt;D xsi:type="xsd:double"&gt;0.947413869883648&lt;/D&gt;&lt;D xsi:type="xsd:double"&gt;1.51399143978362&lt;/D&gt;&lt;D xsi:type="xsd:double"&gt;1.35611323548287&lt;/D&gt;&lt;D xsi:type="xsd:double"&gt;3.37770664633939&lt;/D&gt;&lt;/FQL&gt;&lt;FQL&gt;&lt;Q&gt;6038-HK^FF_OPER_PS_NET_CF(ANN_R,-5AY,NOW)&lt;/Q&gt;&lt;R&gt;6&lt;/R&gt;&lt;C&gt;1&lt;/C&gt;&lt;D xsi:type="xsd:double"&gt;0.00471&lt;/D&gt;&lt;D xsi:type="xsd:double"&gt;-0.0223964266577813&lt;/D&gt;&lt;D xsi:type="xsd:double"&gt;0.00915689011731859&lt;/D&gt;&lt;D xsi:type="xsd:double"&gt;0.060128&lt;/D&gt;&lt;D xsi:type="xsd:double"&gt;0.040246&lt;/D&gt;&lt;D xsi:type="xsd:double"&gt;-0.0507917559004261&lt;/D&gt;&lt;/FQL&gt;&lt;FQL&gt;&lt;Q&gt;6036-HK^FF_OPER_PS_NET_CF(ANN_R,-5AY,NOW)&lt;/Q&gt;&lt;R&gt;6&lt;/R&gt;&lt;C&gt;1&lt;/C&gt;&lt;D xsi:type="xsd:double"&gt;-0.07558&lt;/D&gt;&lt;D xsi:type="xsd:double"&gt;-0.193422000000097&lt;/D&gt;&lt;D xsi:type="xsd:double"&gt;0.12181400000055&lt;/D&gt;&lt;D xsi:type="xsd:double"&gt;0.10751800000028&lt;/D&gt;&lt;D xsi:type="xsd:double"&gt;-0.235921000000048&lt;/D&gt;&lt;D xsi:type="xsd:double"&gt;-0.00594380640389855&lt;/D&gt;&lt;/FQL&gt;&lt;FQL&gt;&lt;Q&gt;6033-HK^FF_OPER_PS_NET_CF(ANN_R,-5AY,NOW)&lt;/Q&gt;&lt;R&gt;6&lt;/R&gt;&lt;C&gt;1&lt;/C&gt;&lt;D xsi:type="xsd:double"&gt;0.528217462244066&lt;/D&gt;&lt;D xsi:type="xsd:double"&gt;0.38976315567946&lt;/D&gt;&lt;D xsi:type="xsd:double"&gt;0.381793639786011&lt;/D&gt;&lt;D xsi:type="xsd:double"&gt;0.517056220015703&lt;/D&gt;&lt;D xsi:type="xsd:double"&gt;0.467156900382164&lt;/D&gt;&lt;D xsi:type="xsd:double"&gt;0.447102560228655&lt;/D&gt;&lt;/FQL&gt;&lt;FQL&gt;&lt;Q&gt;6030-HK^FF_OPER_PS_NET_CF(ANN_R,-5AY,NOW)&lt;/Q&gt;&lt;R&gt;6&lt;/R&gt;&lt;C&gt;1&lt;/C&gt;&lt;D xsi:type="xsd:double"&gt;-1.58322276964996&lt;/D&gt;&lt;D xsi:type="xsd:double"&gt;-7.88302109912469&lt;/D&gt;&lt;D xsi:type="xsd:double"&gt;10.1948588695018&lt;/D&gt;&lt;D xsi:type="xsd:double"&gt;3.6639342019896&lt;/D&gt;&lt;D xsi:type="xsd:double"&gt;3.95078498645076&lt;/D&gt;&lt;D xsi:type="xsd:double"&gt;10.1040631232965&lt;/D&gt;&lt;/FQL&gt;&lt;FQL&gt;&lt;Q&gt;4621-HK^FF_OPER_PS_NET_CF(ANN_R,-5AY,NOW)&lt;/Q&gt;&lt;R&gt;0&lt;/R&gt;&lt;C&gt;0&lt;/C&gt;&lt;/FQL&gt;&lt;FQL&gt;&lt;Q&gt;4620-HK^FF_OPER_PS_NET_CF(ANN_R,-5AY,NOW)&lt;/Q&gt;&lt;R&gt;0&lt;/R&gt;&lt;C&gt;0&lt;/C&gt;&lt;/FQL&gt;&lt;FQL&gt;&lt;Q&gt;4619-HK^FF_OPER_PS_NET_CF(ANN_R,-5AY,NOW)&lt;/Q&gt;&lt;R&gt;0&lt;/R&gt;&lt;C&gt;0&lt;/C&gt;&lt;/FQL&gt;&lt;FQL&gt;&lt;Q&gt;4618-HK^FF_OPER_PS_NET_CF(ANN_R,-5AY,NOW)&lt;/Q&gt;&lt;R&gt;0&lt;/R&gt;&lt;C&gt;0&lt;/C&gt;&lt;/FQL&gt;&lt;FQL&gt;&lt;Q&gt;4617-HK^FF_OPER_PS_NET_CF(ANN_R,-5AY,NOW)&lt;/Q&gt;&lt;R&gt;0&lt;/R&gt;&lt;C&gt;0&lt;/C&gt;&lt;/FQL&gt;&lt;FQL&gt;&lt;Q&gt;4616-HK^FF_OPER_PS_NET_CF(ANN_R,-5AY,NOW)&lt;/Q&gt;&lt;R&gt;0&lt;/R&gt;&lt;C&gt;0&lt;/C&gt;&lt;/FQL&gt;&lt;FQL&gt;&lt;Q&gt;3999-HK^FF_OPER_PS_NET_CF(ANN_R,-5AY,NOW)&lt;/Q&gt;&lt;R&gt;6&lt;/R&gt;&lt;C&gt;1&lt;/C&gt;&lt;D xsi:type="xsd:double"&gt;0.166819987798956&lt;/D&gt;&lt;D xsi:type="xsd:double"&gt;0.423246880122543&lt;/D&gt;&lt;D xsi:type="xsd:double"&gt;-0.134758537675446&lt;/D&gt;&lt;D xsi:type="xsd:double"&gt;0.382427110709422&lt;/D&gt;&lt;D xsi:type="xsd:double"&gt;0.571352622598949&lt;/D&gt;&lt;D xsi:type="xsd:double"&gt;0.27857847793085&lt;/D&gt;&lt;/FQL&gt;&lt;FQL&gt;&lt;Q&gt;3998-HK^FF_OPER_PS_NET_CF(ANN_R,-5AY,NOW)&lt;/Q&gt;&lt;R&gt;6&lt;/R&gt;&lt;C&gt;1&lt;/C&gt;&lt;D xsi:type="xsd:double"&gt;0.152900746494456&lt;/D&gt;&lt;D xsi:type="xsd:double"&gt;0.132577918461779&lt;/D&gt;&lt;D xsi:type="xsd:double"&gt;0.183934426699792&lt;/D&gt;&lt;D xsi:type="xsd:double"&gt;0.145306420138437&lt;/D&gt;&lt;D xsi:type="xsd:double"&gt;0.382571877011306&lt;/D&gt;&lt;D xsi:type="xsd:double"&gt;0.33487011072834&lt;/D&gt;&lt;/FQL&gt;&lt;FQL&gt;&lt;Q&gt;3997-HK^FF_OPER_PS_NET_CF(ANN_R,-5AY,NOW)&lt;/Q&gt;&lt;R&gt;6&lt;/R&gt;&lt;C&gt;1&lt;/C&gt;&lt;D xsi:type="xsd:double"&gt;0.202739423728513&lt;/D&gt;&lt;D xsi:type="xsd:double"&gt;0.26179937157238&lt;/D&gt;&lt;D xsi:type="xsd:double"&gt;0.0898189790813883&lt;/D&gt;&lt;D xsi:type="xsd:double"&gt;0.086659082763242&lt;/D&gt;&lt;D xsi:type="xsd:double"&gt;0.0541210203986224&lt;/D&gt;&lt;D xsi:type="xsd:double"&gt;0.0281903040314161&lt;/D&gt;&lt;/FQL&gt;&lt;FQL&gt;&lt;Q&gt;3996-HK^FF_OPER_PS_NET_CF(ANN_R,-5AY,NOW)&lt;/Q&gt;&lt;R&gt;6&lt;/R&gt;&lt;C&gt;1&lt;/C&gt;&lt;D xsi:type="xsd:double"&gt;0.0604580317432434&lt;/D&gt;&lt;D xsi:type="xsd:double"&gt;0.0596076693638632&lt;/D&gt;&lt;D xsi:type="xsd:double"&gt;0.038212640551072&lt;/D&gt;&lt;D xsi:type="xsd:double"&gt;0.214684227435138&lt;/D&gt;&lt;D xsi:type="xsd:double"&gt;0.309905804829965&lt;/D&gt;&lt;D xsi:type="xsd:double"&gt;0.289963667007625&lt;/D&gt;&lt;/FQL&gt;&lt;FQL&gt;&lt;Q&gt;3993-HK^FF_OPER_PS_NET_CF(ANN_R,-5AY,NOW)&lt;/Q&gt;&lt;R&gt;6&lt;/R&gt;&lt;C&gt;1&lt;/C&gt;&lt;D xsi:type="xsd:double"&gt;0.221085842431879&lt;/D&gt;&lt;D xsi:type="xsd:double"&gt;0.506844467994097&lt;/D&gt;&lt;D xsi:type="xsd:double"&gt;0.51868609386828&lt;/D&gt;&lt;D xsi:type="xsd:double"&gt;0.175217382447366&lt;/D&gt;&lt;D xsi:type="xsd:double"&gt;0.473745552243645&lt;/D&gt;&lt;D xsi:type="xsd:double"&gt;0.359206174114901&lt;/D&gt;&lt;/FQL&gt;&lt;FQL&gt;&lt;Q&gt;3991-HK^FF_OPER_PS_NET_CF(ANN_R,-5AY,NOW)&lt;/Q&gt;&lt;R&gt;6&lt;/R&gt;&lt;C&gt;1&lt;/C&gt;&lt;D xsi:type="xsd:double"&gt;-0.165070880600034&lt;/D&gt;&lt;D xsi:type="xsd:double"&gt;-0.381236870360861&lt;/D&gt;&lt;D xsi:type="xsd:double"&gt;0.231229867886653&lt;/D&gt;&lt;D xsi:type="xsd:double"&gt;0.599239842522136&lt;/D&gt;&lt;D xsi:type="xsd:double"&gt;0.706862035697057&lt;/D&gt;&lt;D xsi:type="xsd:double"&gt;1.94783467936449&lt;/D&gt;&lt;/FQL&gt;&lt;FQL&gt;&lt;Q&gt;3990-HK^FF_OPER_PS_NET_CF(ANN_R,-5AY,NOW)&lt;/Q&gt;&lt;R&gt;6&lt;/R&gt;&lt;C&gt;1&lt;/C&gt;&lt;D xsi:type="xsd:double"&gt;-4.47529452949547&lt;/D&gt;&lt;D xsi:type="xsd:double"&gt;-4.85757081221455&lt;/D&gt;&lt;D xsi:type="xsd:double"&gt;-13.8180361146764&lt;/D&gt;&lt;D xsi:type="xsd:double"&gt;0.539189075979576&lt;/D&gt;&lt;D xsi:type="xsd:double"&gt;-0.236045856060694&lt;/D&gt;&lt;D xsi:type="xsd:double"&gt;3.76088648463819&lt;/D&gt;&lt;/FQL&gt;&lt;FQL&gt;&lt;Q&gt;3989-HK^FF_OPER_PS_NET_CF(ANN_R,-5AY,NOW)&lt;/Q&gt;&lt;R&gt;6&lt;/R&gt;&lt;C&gt;1&lt;/C&gt;&lt;D xsi:type="xsd:double"&gt;0.00725977843569866&lt;/D&gt;&lt;D xsi:type="xsd:double"&gt;-0.00732754220136867&lt;/D&gt;&lt;D xsi:type="xsd:double"&gt;-0.0187385843004774&lt;/D&gt;&lt;D xsi:type="xsd:double"&gt;-0.0925981652173904&lt;/D&gt;&lt;D xsi:type="xsd:double"&gt;-0.030895659220658&lt;/D&gt;&lt;D xsi:type="xsd:double"&gt;-0.0814639167171199&lt;/D&gt;&lt;/FQL&gt;&lt;FQL&gt;&lt;Q&gt;3988-HK^FF_OPER_PS_NET_CF(ANN_R,-5AY,NOW)&lt;/Q&gt;&lt;R&gt;6&lt;/R&gt;&lt;C&gt;1&lt;/C&gt;&lt;D xsi:type="xsd:double"&gt;0.0374210185321595&lt;/D&gt;&lt;D xsi:type="xsd:double"&gt;1.52768883520288&lt;/D&gt;&lt;D xsi:type="xsd:double"&gt;0.834592071460867&lt;/D&gt;&lt;D xsi:type="xsd:double"&gt;0.903110252884451&lt;/D&gt;&lt;D xsi:type="xsd:double"&gt;1.81008759157075&lt;/D&gt;&lt;D xsi:type="xsd:double"&gt;1.75660973211365&lt;/D&gt;&lt;/FQL&gt;&lt;FQL&gt;&lt;Q&gt;3983-HK^FF_OPER_PS_NET_CF(ANN_R,-5AY,NOW)&lt;/Q&gt;&lt;R&gt;6&lt;/R&gt;&lt;C&gt;1&lt;/C&gt;&lt;D xsi:type="xsd:double"&gt;0.249173485366474&lt;/D&gt;&lt;D xsi:type="xsd:double"&gt;0.399915548236065&lt;/D&gt;&lt;D xsi:type="xsd:double"&gt;0.495208352069718&lt;/D&gt;&lt;D xsi:type="xsd:double"&gt;0.296531211943702&lt;/D&gt;&lt;D xsi:type="xsd:double"&gt;0.322647466247747&lt;/D&gt;&lt;D xsi:type="xsd:double"&gt;0.805870708267636&lt;/D&gt;&lt;/FQL&gt;&lt;FQL&gt;&lt;Q&gt;3978-HK^FF_OPER_PS_NET_CF(ANN_R,-5AY,NOW)&lt;/Q&gt;&lt;R&gt;6&lt;/R&gt;&lt;C&gt;1&lt;/C&gt;&lt;D xsi:type="xsd:double"&gt;0.233676813895019&lt;/D&gt;&lt;D xsi:type="xsd:double"&gt;0.323736991545604&lt;/D&gt;&lt;D xsi:type="xsd:double"&gt;0.379193229258312&lt;/D&gt;&lt;D xsi:type="xsd:double"&gt;0.936993014287084&lt;/D&gt;&lt;D xsi:type="xsd:double"&gt;0.679927286513459&lt;/D&gt;&lt;D xsi:type="xsd:double"&gt;0.015049154135736&lt;/D&gt;&lt;/FQL&gt;&lt;FQL&gt;&lt;Q&gt;3969-HK^FF_OPER_PS_NET_CF(ANN_R,-5AY,NOW)&lt;/Q&gt;&lt;R&gt;6&lt;/R&gt;&lt;C&gt;1&lt;/C&gt;&lt;D xsi:type="xsd:double"&gt;0.399007719379975&lt;/D&gt;&lt;D xsi:type="xsd:double"&gt;-0.110682669448231&lt;/D&gt;&lt;D xsi:type="xsd:double"&gt;-0.208921351234597&lt;/D&gt;&lt;D xsi:type="xsd:double"&gt;0.408956593804644&lt;/D&gt;&lt;D xsi:type="xsd:double"&gt;0.347972250151437&lt;/D&gt;&lt;D xsi:type="xsd:double"&gt;0.359238799819215&lt;/D&gt;&lt;/FQL&gt;&lt;FQL&gt;&lt;Q&gt;3968-HK^FF_OPER_PS_NET_CF(ANN_R,-5AY,NOW)&lt;/Q&gt;&lt;R&gt;6&lt;/R&gt;&lt;C&gt;1&lt;/C&gt;&lt;D xsi:type="xsd:double"&gt;4.65744107507564&lt;/D&gt;&lt;D xsi:type="xsd:double"&gt;6.02160111402479&lt;/D&gt;&lt;D xsi:type="xsd:double"&gt;3.4088716470761&lt;/D&gt;&lt;D xsi:type="xsd:double"&gt;7.0167019479623&lt;/D&gt;&lt;D xsi:type="xsd:double"&gt;7.17274532075622&lt;/D&gt;&lt;D xsi:type="xsd:double"&gt;8.11319337252517&lt;/D&gt;&lt;/FQL&gt;&lt;FQL&gt;&lt;Q&gt;3963-HK^FF_OPER_PS_NET_CF(ANN_R,-5AY,NOW)&lt;/Q&gt;&lt;R&gt;6&lt;/R&gt;&lt;C&gt;1&lt;/C&gt;&lt;D xsi:type="xsd:double"&gt;-0.1676836141765&lt;/D&gt;&lt;D xsi:type="xsd:double"&gt;0.213716549216536&lt;/D&gt;&lt;D xsi:type="xsd:double"&gt;0.014860281836438&lt;/D&gt;&lt;D xsi:type="xsd:double"&gt;0.00832709104531465&lt;/D&gt;&lt;D xsi:type="xsd:double"&gt;0.0127948723544211&lt;/D&gt;&lt;D xsi:type="xsd:double"&gt;0.013992421983611&lt;/D&gt;&lt;/FQL&gt;&lt;FQL&gt;&lt;Q&gt;3958-HK^FF_OPER_PS_NET_CF(ANN_R,-5AY,NOW)&lt;/Q&gt;&lt;R&gt;6&lt;/R&gt;&lt;C&gt;1&lt;/C&gt;&lt;D xsi:type="xsd:double"&gt;1.30359510961905&lt;/D&gt;&lt;D xsi:type="xsd:double"&gt;-3.74776030813047&lt;/D&gt;&lt;D xsi:type="xsd:double"&gt;0.105305571820415&lt;/D&gt;&lt;D xsi:type="xsd:double"&gt;-0.124740842721969&lt;/D&gt;&lt;D xsi:type="xsd:double"&gt;0.897771554402821&lt;/D&gt;&lt;D xsi:type="xsd:double"&gt;-2.55297421872451&lt;/D&gt;&lt;/FQL&gt;&lt;FQL&gt;&lt;Q&gt;3948-HK^FF_OPER_PS_NET_CF(ANN_R,-5AY,NOW)&lt;/Q&gt;&lt;R&gt;6&lt;/R&gt;&lt;C&gt;1&lt;/C&gt;&lt;D xsi:type="xsd:double"&gt;2.19673268161416&lt;/D&gt;&lt;D xsi:type="xsd:double"&gt;2.89234033125005&lt;/D&gt;&lt;D xsi:type="xsd:double"&gt;3.59294659624335&lt;/D&gt;&lt;D xsi:type="xsd:double"&gt;2.27257890919597&lt;/D&gt;&lt;D xsi:type="xsd:double"&gt;2.41539586484636&lt;/D&gt;&lt;D xsi:type="xsd:double"&gt;6.71159129329429&lt;/D&gt;&lt;/FQL&gt;&lt;FQL&gt;&lt;Q&gt;3939-HK^FF_OPER_PS_NET_CF(ANN_R,-5AY,NOW)&lt;/Q&gt;&lt;R&gt;6&lt;/R&gt;&lt;C&gt;1&lt;/C&gt;&lt;D xsi:type="xsd:double"&gt;0.112115598525348&lt;/D&gt;&lt;D xsi:type="xsd:double"&gt;0.254924373655899&lt;/D&gt;&lt;D xsi:type="xsd:double"&gt;0.233344836634414&lt;/D&gt;&lt;D xsi:type="xsd:double"&gt;0.208662680660244&lt;/D&gt;&lt;D xsi:type="xsd:double"&gt;0.124163435151266&lt;/D&gt;&lt;D xsi:type="xsd:double"&gt;0.207036745589135&lt;/D&gt;&lt;/FQL&gt;&lt;FQL&gt;&lt;Q&gt;3938-HK^FF_OPER_PS_NET_CF(ANN_R,-5AY,NOW)&lt;/Q&gt;&lt;R&gt;6&lt;/R&gt;&lt;C&gt;1&lt;/C&gt;&lt;D xsi:type="xsd:double"&gt;0.116052458134943&lt;/D&gt;&lt;D xsi:type="xsd:double"&gt;0.126580512091787&lt;/D&gt;&lt;D xsi:type="xsd:double"&gt;0.0908752846457312&lt;/D&gt;&lt;D xsi:type="xsd:double"&gt;0.0606762068161596&lt;/D&gt;&lt;D xsi:type="xsd:double"&gt;-0.139864392335058&lt;/D&gt;&lt;D xsi:type="xsd:double"&gt;0.0124223154198315&lt;/D&gt;&lt;/FQL&gt;&lt;FQL&gt;&lt;Q&gt;3933-HK^FF_OPER_PS_NET_CF(ANN_R,-5AY,NOW)&lt;/Q&gt;&lt;R&gt;6&lt;/R&gt;&lt;C&gt;1&lt;/C&gt;&lt;D xsi:type="xsd:double"&gt;0.668633422973492&lt;/D&gt;&lt;D xsi:type="xsd:double"&gt;0.405786650213129&lt;/D&gt;&lt;D xsi:type="xsd:double"&gt;0.666566059627787&lt;/D&gt;&lt;D xsi:type="xsd:double"&gt;1.1317457720219&lt;/D&gt;&lt;D xsi:type="xsd:double"&gt;0.945675097407933&lt;/D&gt;&lt;D xsi:type="xsd:double"&gt;1.0111005444186&lt;/D&gt;&lt;/FQL&gt;&lt;FQL&gt;&lt;Q&gt;3931-HK^FF_OPER_PS_NET_CF(ANN_R,-5AY,NOW)&lt;/Q&gt;&lt;R&gt;6&lt;/R&gt;&lt;C&gt;1&lt;/C&gt;&lt;D xsi:type="xsd:string"&gt;@NA&lt;/D&gt;&lt;D xsi:type="xsd:string"&gt;@NA&lt;/D&gt;&lt;D xsi:type="xsd:string"&gt;@NA&lt;/D&gt;&lt;D xsi:type="xsd:double"&gt;-0.342200190100435&lt;/D&gt;&lt;D xsi:type="xsd:double"&gt;1.2151548888947&lt;/D&gt;&lt;D xsi:type="xsd:double"&gt;1.13593750257122&lt;/D&gt;&lt;/FQL&gt;&lt;FQL&gt;&lt;Q&gt;3928-HK^FF_OPER_PS_NET_CF(ANN_R,-5AY,NOW)&lt;/Q&gt;&lt;R&gt;7&lt;/R&gt;&lt;C&gt;1&lt;/C&gt;&lt;D xsi:type="xsd:double"&gt;0.0309257997206867&lt;/D&gt;&lt;D xsi:type="xsd:double"&gt;0.177196294196684&lt;/D&gt;&lt;D xsi:type="xsd:double"&gt;-0.0481243556827821&lt;/D&gt;&lt;D xsi:type="xsd:double"&gt;0.00707965235948581&lt;/D&gt;&lt;D xsi:type="xsd:double"&gt;-0.0715688274484989&lt;/D&gt;&lt;D xsi:type="xsd:double"&gt;0.00602529257916021&lt;/D&gt;&lt;D xsi:type="xsd:string"&gt;@NA&lt;/D&gt;&lt;/FQL&gt;&lt;FQL&gt;&lt;Q&gt;3919-HK^FF_OPER_PS_NET_CF(ANN_R,-5AY,NOW)&lt;/Q&gt;&lt;R&gt;6&lt;/R&gt;&lt;C&gt;1&lt;/C&gt;&lt;D xsi:type="xsd:double"&gt;0.164292153677518&lt;/D&gt;&lt;D xsi:type="xsd:double"&gt;0.0113296763610638&lt;/D&gt;&lt;D xsi:type="xsd:double"&gt;0.0342195474435473&lt;/D&gt;&lt;D xsi:type="xsd:double"&gt;0.116419959250479&lt;/D&gt;&lt;D xsi:type="xsd:double"&gt;0.15908786063227&lt;/D&gt;&lt;D xsi:type="xsd:double"&gt;-0.0251310307755864&lt;/D&gt;&lt;/FQL&gt;&lt;FQL&gt;&lt;Q&gt;3918-HK^FF_OPER_PS_NET_CF(ANN_R,-5AY,NOW)&lt;/Q&gt;&lt;R&gt;6&lt;/R&gt;&lt;C&gt;1&lt;/C&gt;&lt;D xsi:type="xsd:double"&gt;0.594505554785131&lt;/D&gt;&lt;D xsi:type="xsd:double"&gt;0.573407038637334&lt;/D&gt;&lt;D xsi:type="xsd:double"&gt;0.832428288369143&lt;/D&gt;&lt;D xsi:type="xsd:double"&gt;1.19051117480868&lt;/D&gt;&lt;D xsi:type="xsd:double"&gt;0.328295752740791&lt;/D&gt;&lt;D xsi:type="xsd:double"&gt;-0.0119994583737066&lt;/D&gt;&lt;/FQL&gt;&lt;FQL&gt;&lt;Q&gt;3913-HK^FF_OPER_PS_NET_CF(ANN_R,-5AY,NOW)&lt;/Q&gt;&lt;R&gt;6&lt;/R&gt;&lt;C&gt;1&lt;/C&gt;&lt;D xsi:type="xsd:string"&gt;@NA&lt;/D&gt;&lt;D xsi:type="xsd:double"&gt;0.0511360414904414&lt;/D&gt;&lt;D xsi:type="xsd:double"&gt;0.0419241015878936&lt;/D&gt;&lt;D xsi:type="xsd:double"&gt;0.139353346545456&lt;/D&gt;&lt;D xsi:type="xsd:double"&gt;0.142831072072247&lt;/D&gt;&lt;D xsi:type="xsd:double"&gt;0.165787160580076&lt;/D&gt;&lt;/FQL&gt;&lt;FQL&gt;&lt;Q&gt;3908-HK^FF_OPER_PS_NET_CF(ANN_R,-5AY,NOW)&lt;/Q&gt;&lt;R&gt;6&lt;/R&gt;&lt;C&gt;1&lt;/C&gt;&lt;D xsi:type="xsd:double"&gt;0.404867538760629&lt;/D&gt;&lt;D xsi:type="xsd:double"&gt;3.74419101598672&lt;/D&gt;&lt;D xsi:type="xsd:double"&gt;1.53035355554664&lt;/D&gt;&lt;D xsi:type="xsd:double"&gt;-4.17869657157199&lt;/D&gt;&lt;D xsi:type="xsd:double"&gt;11.5819284755211&lt;/D&gt;&lt;D xsi:type="xsd:double"&gt;24.8255086246298&lt;/D&gt;&lt;/FQL&gt;&lt;FQL&gt;&lt;Q&gt;3903-HK^FF_OPER_PS_NET_CF(ANN_R,-5AY,NOW)&lt;/Q&gt;&lt;R&gt;6&lt;/R&gt;&lt;C&gt;1&lt;/C&gt;&lt;D xsi:type="xsd:double"&gt;-0.16760785782677&lt;/D&gt;&lt;D xsi:type="xsd:double"&gt;-0.217498258361245&lt;/D&gt;&lt;D xsi:type="xsd:double"&gt;-0.0855080436436674&lt;/D&gt;&lt;D xsi:type="xsd:double"&gt;0.32315830862998&lt;/D&gt;&lt;D xsi:type="xsd:double"&gt;0.011287011323132&lt;/D&gt;&lt;D xsi:type="xsd:double"&gt;-0.0618404219626833&lt;/D&gt;&lt;/FQL&gt;&lt;FQL&gt;&lt;Q&gt;3900-HK^FF_OPER_PS_NET_CF(ANN_R,-5AY,NOW)&lt;/Q&gt;&lt;R&gt;6&lt;/R&gt;&lt;C&gt;1&lt;/C&gt;&lt;D xsi:type="xsd:double"&gt;0.442693515774185&lt;/D&gt;&lt;D xsi:type="xsd:double"&gt;-9.4949365303639&lt;/D&gt;&lt;D xsi:type="xsd:double"&gt;-9.99544924625587&lt;/D&gt;&lt;D xsi:type="xsd:double"&gt;-6.10714629880054&lt;/D&gt;&lt;D xsi:type="xsd:double"&gt;-3.3700053613487&lt;/D&gt;&lt;D xsi:type="xsd:double"&gt;0.123221961685147&lt;/D&gt;&lt;/FQL&gt;&lt;FQL&gt;&lt;Q&gt;3899-HK^FF_OPER_PS_NET_CF(ANN_R,-5AY,NOW)&lt;/Q&gt;&lt;R&gt;6&lt;/R&gt;&lt;C&gt;1&lt;/C&gt;&lt;D xsi:type="xsd:double"&gt;0.619870218521242&lt;/D&gt;&lt;D xsi:type="xsd:double"&gt;0.439115422207061&lt;/D&gt;&lt;D xsi:type="xsd:double"&gt;0.908504115860091&lt;/D&gt;&lt;D xsi:type="xsd:double"&gt;0.411253143671828&lt;/D&gt;&lt;D xsi:type="xsd:double"&gt;0.572673404714751&lt;/D&gt;&lt;D xsi:type="xsd:double"&gt;0.329114718512378&lt;/D&gt;&lt;/FQL&gt;&lt;FQL&gt;&lt;Q&gt;3898-HK^FF_OPER_PS_NET_CF(ANN_R,-5AY,NOW)&lt;/Q&gt;&lt;R&gt;6&lt;/R&gt;&lt;C&gt;1&lt;/C&gt;&lt;D xsi:type="xsd:double"&gt;1.49170003366884&lt;/D&gt;&lt;D xsi:type="xsd:double"&gt;1.49008783676227&lt;/D&gt;&lt;D xsi:type="xsd:double"&gt;3.21318803350476&lt;/D&gt;&lt;D xsi:type="xsd:double"&gt;1.56414193905784&lt;/D&gt;&lt;D xsi:type="xsd:double"&gt;1.4721515194684&lt;/D&gt;&lt;D xsi:type="xsd:double"&gt;1.64761528948973&lt;/D&gt;&lt;/FQL&gt;&lt;FQL&gt;&lt;Q&gt;3893-HK^FF_OPER_PS_NET_CF(ANN_R,-5AY,NOW)&lt;/Q&gt;&lt;R&gt;6&lt;/R&gt;&lt;C&gt;1&lt;/C&gt;&lt;D xsi:type="xsd:double"&gt;-0.328912280701754&lt;/D&gt;&lt;D xsi:type="xsd:double"&gt;-0.35275&lt;/D&gt;&lt;D xsi:type="xsd:double"&gt;-0.0017075&lt;/D&gt;&lt;D xsi:type="xsd:double"&gt;-0.155157721402151&lt;/D&gt;&lt;D xsi:type="xsd:double"&gt;-0.131541666666667&lt;/D&gt;&lt;D xsi:type="xsd:double"&gt;-0.175263888888889&lt;/D&gt;&lt;/FQL&gt;&lt;FQL&gt;&lt;Q&gt;3889-HK^FF_OPER_PS_NET_CF(ANN_R,-5AY,NOW)&lt;/Q&gt;&lt;R&gt;6&lt;/R&gt;&lt;C&gt;1&lt;/C&gt;&lt;D xsi:type="xsd:double"&gt;-0.0998804649950968&lt;/D&gt;&lt;D xsi:type="xsd:double"&gt;0.00297855570815653&lt;/D&gt;&lt;D xsi:type="xsd:double"&gt;-0.0108995500089684&lt;/D&gt;&lt;D xsi:type="xsd:double"&gt;-0.0219064589489561&lt;/D&gt;&lt;D xsi:type="xsd:double"&gt;-0.029953796382004&lt;/D&gt;&lt;D xsi:type="xsd:double"&gt;-0.211961879723957&lt;/D&gt;&lt;/FQL&gt;&lt;FQL&gt;&lt;Q&gt;3888-HK^FF_OPER_PS_NET_CF(ANN_R,-5AY,NOW)&lt;/Q&gt;&lt;R&gt;6&lt;/R&gt;&lt;C&gt;1&lt;/C&gt;&lt;D xsi:type="xsd:double"&gt;1.28718132367392&lt;/D&gt;&lt;D xsi:type="xsd:double"&gt;1.72714356404697&lt;/D&gt;&lt;D xsi:type="xsd:double"&gt;0.900773142246601&lt;/D&gt;&lt;D xsi:type="xsd:double"&gt;1.01747503414248&lt;/D&gt;&lt;D xsi:type="xsd:double"&gt;3.22020697801012&lt;/D&gt;&lt;D xsi:type="xsd:double"&gt;2.15647216754997&lt;/D&gt;&lt;/FQL&gt;&lt;FQL&gt;&lt;Q&gt;3886-HK^FF_OPER_PS_NET_CF(ANN_R,-5AY,NOW)&lt;/Q&gt;&lt;R&gt;6&lt;/R&gt;&lt;C&gt;1&lt;/C&gt;&lt;D xsi:type="xsd:double"&gt;0.0104736340836182&lt;/D&gt;&lt;D xsi:type="xsd:double"&gt;0.0226072137080111&lt;/D&gt;&lt;D xsi:type="xsd:double"&gt;0.00272424046245301&lt;/D&gt;&lt;D xsi:type="xsd:double"&gt;0.0375480934870761&lt;/D&gt;&lt;D xsi:type="xsd:double"&gt;0.0134693315202549&lt;/D&gt;&lt;D xsi:type="xsd:double"&gt;0.0266705307060597&lt;/D&gt;&lt;/FQL&gt;&lt;FQL&gt;&lt;Q&gt;3883-HK^FF_OPER_PS_NET_CF(ANN_R,-5AY,NOW)&lt;/Q&gt;&lt;R&gt;7&lt;/R&gt;&lt;C&gt;1&lt;/C&gt;&lt;D xsi:type="xsd:double"&gt;-1.3032373521923&lt;/D&gt;&lt;D xsi:type="xsd:double"&gt;2.56992915284849&lt;/D&gt;&lt;D xsi:type="xsd:double"&gt;-2.87371122592019&lt;/D&gt;&lt;D xsi:type="xsd:double"&gt;3.8977010032605&lt;/D&gt;&lt;D xsi:type="xsd:double"&gt;-0.582430938114727&lt;/D&gt;&lt;D xsi:type="xsd:double"&gt;-6.11910228947482&lt;/D&gt;&lt;D xsi:type="xsd:string"&gt;@NA&lt;/D&gt;&lt;/FQL&gt;&lt;FQL&gt;&lt;Q&gt;3882-HK^FF_OPER_PS_NET_CF(ANN_R,-5AY,NOW)&lt;/Q&gt;&lt;R&gt;6&lt;/R&gt;&lt;C&gt;1&lt;/C&gt;&lt;D xsi:type="xsd:double"&gt;0.170548702009799&lt;/D&gt;&lt;D xsi:type="xsd:double"&gt;-0.251610939585599&lt;/D&gt;&lt;D xsi:type="xsd:double"&gt;-0.102873385970911&lt;/D&gt;&lt;D xsi:type="xsd:double"&gt;0.0493479522667198&lt;/D&gt;&lt;D xsi:type="xsd:double"&gt;-0.00520919160441736&lt;/D&gt;&lt;D xsi:type="xsd:double"&gt;0.00770515324768347&lt;/D&gt;&lt;/FQL&gt;&lt;FQL&gt;&lt;Q&gt;3878-HK^FF_OPER_PS_NET_CF(ANN_R,-5AY,NOW)&lt;/Q&gt;&lt;R&gt;6&lt;/R&gt;&lt;C&gt;1&lt;/C&gt;&lt;D xsi:type="xsd:double"&gt;0.0342075&lt;/D&gt;&lt;D xsi:type="xsd:double"&gt;-0.261893053387783&lt;/D&gt;&lt;D xsi:type="xsd:double"&gt;-0.2051625&lt;/D&gt;&lt;D xsi:type="xsd:double"&gt;0.0668725&lt;/D&gt;&lt;D xsi:type="xsd:double"&gt;0.15418&lt;/D&gt;&lt;D xsi:type="xsd:double"&gt;0.0764759301651727&lt;/D&gt;&lt;/FQL&gt;&lt;FQL&gt;&lt;Q&gt;3877-HK^FF_OPER_PS_NET_CF(ANN_R,-5AY,NOW)&lt;/Q&gt;&lt;R&gt;6&lt;/R&gt;&lt;C&gt;1&lt;/C&gt;&lt;D xsi:type="xsd:double"&gt;-0.452908101058809&lt;/D&gt;&lt;D xsi:type="xsd:double"&gt;0.482757193289884&lt;/D&gt;&lt;D xsi:type="xsd:double"&gt;-0.260697741831659&lt;/D&gt;&lt;D xsi:type="xsd:double"&gt;0.626808545877748&lt;/D&gt;&lt;D xsi:type="xsd:double"&gt;0.111455776388346&lt;/D&gt;&lt;D xsi:type="xsd:double"&gt;-0.81571335771657&lt;/D&gt;&lt;/FQL&gt;&lt;FQL&gt;&lt;Q&gt;3869-HK^FF_OPER_PS_NET_CF(ANN_R,-5AY,NOW)&lt;/Q&gt;&lt;R&gt;6&lt;/R&gt;&lt;C&gt;1&lt;/C&gt;&lt;D xsi:type="xsd:double"&gt;1.43900029012415&lt;/D&gt;&lt;D xsi:type="xsd:double"&gt;0.430468243699295&lt;/D&gt;&lt;D xsi:type="xsd:double"&gt;0.919008556789846&lt;/D&gt;&lt;D xsi:type="xsd:double"&gt;0.336376067718273&lt;/D&gt;&lt;D xsi:type="xsd:double"&gt;0.73594540563366&lt;/D&gt;&lt;D xsi:type="xsd:double"&gt;1.23080753478024&lt;/D&gt;&lt;/FQL&gt;&lt;FQL&gt;&lt;Q&gt;3868-HK^FF_OPER_PS_NET_CF(ANN_R,-5AY,NOW)&lt;/Q&gt;&lt;R&gt;6&lt;/R&gt;&lt;C&gt;1&lt;/C&gt;&lt;D xsi:type="xsd:double"&gt;0.0187888048138642&lt;/D&gt;&lt;D xsi:type="xsd:double"&gt;0.0765206438227619&lt;/D&gt;&lt;D xsi:type="xsd:double"&gt;0.165581571982335&lt;/D&gt;&lt;D xsi:type="xsd:double"&gt;0.170171590318721&lt;/D&gt;&lt;D xsi:type="xsd:double"&gt;0.162082095634017&lt;/D&gt;&lt;D xsi:type="xsd:double"&gt;0.174936342933844&lt;/D&gt;&lt;/FQL&gt;&lt;FQL&gt;&lt;Q&gt;3866-HK^FF_OPER_PS_NET_CF(ANN_R,-5AY,NOW)&lt;/Q&gt;&lt;R&gt;6&lt;/R&gt;&lt;C&gt;1&lt;/C&gt;&lt;D xsi:type="xsd:double"&gt;0.303531034742044&lt;/D&gt;&lt;D xsi:type="xsd:double"&gt;1.95356494261202&lt;/D&gt;&lt;D xsi:type="xsd:double"&gt;0.67302575442081&lt;/D&gt;&lt;D xsi:type="xsd:double"&gt;1.86210128024157&lt;/D&gt;&lt;D xsi:type="xsd:double"&gt;2.18877981028656&lt;/D&gt;&lt;D xsi:type="xsd:double"&gt;1.82988369423156&lt;/D&gt;&lt;/FQL&gt;&lt;FQL&gt;&lt;Q&gt;3860-HK^FF_OPER_PS_NET_CF(ANN_R,-5AY,NOW)&lt;/Q&gt;&lt;R&gt;6&lt;/R&gt;&lt;C&gt;1&lt;/C&gt;&lt;D xsi:type="xsd:double"&gt;0.0426853333333333&lt;/D&gt;&lt;D xsi:type="xsd:double"&gt;0.0488098856933672&lt;/D&gt;&lt;D xsi:type="xsd:double"&gt;0.008396&lt;/D&gt;&lt;D xsi:type="xsd:double"&gt;0.049336&lt;/D&gt;&lt;D xsi:type="xsd:double"&gt;-0.02466&lt;/D&gt;&lt;D xsi:type="xsd:double"&gt;0.018302&lt;/D&gt;&lt;/FQL&gt;&lt;FQL&gt;&lt;Q&gt;3848-HK^FF_OPER_PS_NET_CF(ANN_R,-5AY,NOW)&lt;/Q&gt;&lt;R&gt;6&lt;/R&gt;&lt;C&gt;1&lt;/C&gt;&lt;D xsi:type="xsd:double"&gt;0.57400182311154&lt;/D&gt;&lt;D xsi:type="xsd:double"&gt;-4.81708492921139&lt;/D&gt;&lt;D xsi:type="xsd:double"&gt;1.64672110807607&lt;/D&gt;&lt;D xsi:type="xsd:double"&gt;0.0880226539139111&lt;/D&gt;&lt;D xsi:type="xsd:double"&gt;3.50117805075151&lt;/D&gt;&lt;D xsi:type="xsd:double"&gt;3.41545152231716&lt;/D&gt;&lt;/FQL&gt;&lt;FQL&gt;&lt;Q&gt;3839-HK^FF_OPER_PS_NET_CF(ANN_R,-5AY,NOW)&lt;/Q&gt;&lt;R&gt;6&lt;/R&gt;&lt;C&gt;1&lt;/C&gt;&lt;D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xsi:type="xsd:double"&gt;0.180697301356721&lt;/D&gt;&lt;D xsi:type="xsd:double"&gt;-0.00994121639026007&lt;/D&gt;&lt;/FQL&gt;&lt;FQL&gt;&lt;Q&gt;3838-HK^FF_OPER_PS_NET_CF(ANN_R,-5AY,NOW)&lt;/Q&gt;&lt;R&gt;6&lt;/R&gt;&lt;C&gt;1&lt;/C&gt;&lt;D xsi:type="xsd:double"&gt;0.0957261063282749&lt;/D&gt;&lt;D xsi:type="xsd:double"&gt;0.0896848910596799&lt;/D&gt;&lt;D xsi:type="xsd:double"&gt;0.00995563673183607&lt;/D&gt;&lt;D xsi:type="xsd:double"&gt;-0.0336869657812919&lt;/D&gt;&lt;D xsi:type="xsd:double"&gt;0.0478361310641415&lt;/D&gt;&lt;D xsi:type="xsd:double"&gt;0.222539493198561&lt;/D&gt;&lt;/FQL&gt;&lt;FQL&gt;&lt;Q&gt;3836-HK^FF_OPER_PS_NET_CF(ANN_R,-5AY,NOW)&lt;/Q&gt;&lt;R&gt;6&lt;/R&gt;&lt;C&gt;1&lt;/C&gt;&lt;D xsi:type="xsd:double"&gt;-0.153239380897377&lt;/D&gt;&lt;D xsi:type="xsd:double"&gt;0.0292790988936302&lt;/D&gt;&lt;D xsi:type="xsd:double"&gt;0.155227099465581&lt;/D&gt;&lt;D xsi:type="xsd:double"&gt;0.140129948978167&lt;/D&gt;&lt;D xsi:type="xsd:double"&gt;0.52232334633929&lt;/D&gt;&lt;D xsi:type="xsd:double"&gt;0.579384414749593&lt;/D&gt;&lt;/FQL&gt;&lt;FQL&gt;&lt;Q&gt;3833-HK^FF_OPER_PS_NET_CF(ANN_R,-5AY,NOW)&lt;/Q&gt;&lt;R&gt;6&lt;/R&gt;&lt;C&gt;1&lt;/C&gt;&lt;D xsi:type="xsd:double"&gt;0.119732791176924&lt;/D&gt;&lt;D xsi:type="xsd:double"&gt;0.183516090965782&lt;/D&gt;&lt;D xsi:type="xsd:double"&gt;0.0759126349106679&lt;/D&gt;&lt;D xsi:type="xsd:double"&gt;0.0961157748889948&lt;/D&gt;&lt;D xsi:type="xsd:double"&gt;0.131970014389536&lt;/D&gt;&lt;D xsi:type="xsd:double"&gt;0.295198592170541&lt;/D&gt;&lt;/FQL&gt;&lt;FQL&gt;&lt;Q&gt;3830-HK^FF_OPER_PS_NET_CF(ANN_R,-5AY,NOW)&lt;/Q&gt;&lt;R&gt;6&lt;/R&gt;&lt;C&gt;1&lt;/C&gt;&lt;D xsi:type="xsd:double"&gt;0.010564&lt;/D&gt;&lt;D xsi:type="xsd:double"&gt;0.0347617384752346&lt;/D&gt;&lt;D xsi:type="xsd:double"&gt;0.0126650000001354&lt;/D&gt;&lt;D xsi:type="xsd:double"&gt;0.00279200000002215&lt;/D&gt;&lt;D xsi:type="xsd:double"&gt;0.0367300000001069&lt;/D&gt;&lt;D xsi:type="xsd:double"&gt;-0.0164030000001309&lt;/D&gt;&lt;/FQL&gt;&lt;FQL&gt;&lt;Q&gt;3828-HK^FF_OPER_PS_NET_CF(ANN_R,-5AY,NOW)&lt;/Q&gt;&lt;R&gt;6&lt;/R&gt;&lt;C&gt;1&lt;/C&gt;&lt;D xsi:type="xsd:double"&gt;0.0158256673411349&lt;/D&gt;&lt;D xsi:type="xsd:double"&gt;0.14691371560136&lt;/D&gt;&lt;D xsi:type="xsd:double"&gt;0.102491477463847&lt;/D&gt;&lt;D xsi:type="xsd:double"&gt;0.325255618251136&lt;/D&gt;&lt;D xsi:type="xsd:double"&gt;0.13923529992432&lt;/D&gt;&lt;D xsi:type="xsd:double"&gt;-0.133919836891275&lt;/D&gt;&lt;/FQL&gt;&lt;FQL&gt;&lt;Q&gt;3822-HK^FF_OPER_PS_NET_CF(ANN_R,-5AY,NOW)&lt;/Q&gt;&lt;R&gt;6&lt;/R&gt;&lt;C&gt;1&lt;/C&gt;&lt;D xsi:type="xsd:double"&gt;0.17573630952381&lt;/D&gt;&lt;D xsi:type="xsd:double"&gt;0.0398315476190476&lt;/D&gt;&lt;D xsi:type="xsd:double"&gt;-0.0376142857142857&lt;/D&gt;&lt;D xsi:type="xsd:double"&gt;0.00763035714285714&lt;/D&gt;&lt;D xsi:type="xsd:double"&gt;-0.00155595238095238&lt;/D&gt;&lt;D xsi:type="xsd:double"&gt;-0.00988928571428571&lt;/D&gt;&lt;/FQL&gt;&lt;FQL&gt;&lt;Q&gt;3818-HK^FF_OPER_PS_NET_CF(ANN_R,-5AY,NOW)&lt;/Q&gt;&lt;R&gt;5&lt;/R&gt;&lt;C&gt;1&lt;/C&gt;&lt;D xsi:type="xsd:double"&gt;0.0370945532733182&lt;/D&gt;&lt;D xsi:type="xsd:double"&gt;-0.0236136438173464&lt;/D&gt;&lt;D xsi:type="xsd:double"&gt;0.00891944530882116&lt;/D&gt;&lt;D xsi:type="xsd:double"&gt;0.0781395967167521&lt;/D&gt;&lt;D xsi:type="xsd:double"&gt;-0.0242377939074348&lt;/D&gt;&lt;/FQL&gt;&lt;FQL&gt;&lt;Q&gt;3816-HK^FF_OPER_PS_NET_CF(ANN_R,-5AY,NOW)&lt;/Q&gt;&lt;R&gt;6&lt;/R&gt;&lt;C&gt;1&lt;/C&gt;&lt;D xsi:type="xsd:double"&gt;0.07473&lt;/D&gt;&lt;D xsi:type="xsd:double"&gt;0.154313333334671&lt;/D&gt;&lt;D xsi:type="xsd:double"&gt;0.0279716666669732&lt;/D&gt;&lt;D xsi:type="xsd:double"&gt;0.151500000000514&lt;/D&gt;&lt;D xsi:type="xsd:double"&gt;0.106998333334344&lt;/D&gt;&lt;D xsi:type="xsd:double"&gt;-0.0890233333339102&lt;/D&gt;&lt;/FQL&gt;&lt;FQL&gt;&lt;Q&gt;3813-HK^FF_OPER_PS_NET_CF(ANN_R,-5AY,NOW)&lt;/Q&gt;&lt;R&gt;6&lt;/R&gt;&lt;C&gt;1&lt;/C&gt;&lt;D xsi:type="xsd:double"&gt;-0.0135978990904796&lt;/D&gt;&lt;D xsi:type="xsd:double"&gt;-0.0658048502949581&lt;/D&gt;&lt;D xsi:type="xsd:double"&gt;-0.033550020763566&lt;/D&gt;&lt;D xsi:type="xsd:double"&gt;0.364211431720535&lt;/D&gt;&lt;D xsi:type="xsd:double"&gt;1.06369258211386&lt;/D&gt;&lt;D xsi:type="xsd:double"&gt;0.415279651867263&lt;/D&gt;&lt;/FQL&gt;&lt;FQL&gt;&lt;Q&gt;3808-HK^FF_OPER_PS_NET_CF(ANN_R,-5AY,NOW)&lt;/Q&gt;&lt;R&gt;6&lt;/R&gt;&lt;C&gt;1&lt;/C&gt;&lt;D xsi:type="xsd:double"&gt;2.4029376908731&lt;/D&gt;&lt;D xsi:type="xsd:double"&gt;2.44099175049978&lt;/D&gt;&lt;D xsi:type="xsd:double"&gt;1.65428044797769&lt;/D&gt;&lt;D xsi:type="xsd:double"&gt;3.71454644860256&lt;/D&gt;&lt;D xsi:type="xsd:double"&gt;8.78082855561478&lt;/D&gt;&lt;D xsi:type="xsd:double"&gt;-1.7440173527953&lt;/D&gt;&lt;/FQL&gt;&lt;FQL&gt;&lt;Q&gt;3800-HK^FF_OPER_PS_NET_CF(ANN_R,-5AY,NOW)&lt;/Q&gt;&lt;R&gt;6&lt;/R&gt;&lt;C&gt;1&lt;/C&gt;&lt;D xsi:type="xsd:double"&gt;0.355806162974219&lt;/D&gt;&lt;D xsi:type="xsd:double"&gt;0.378820729849673&lt;/D&gt;&lt;D xsi:type="xsd:double"&gt;0.219968214308391&lt;/D&gt;&lt;D xsi:type="xsd:double"&gt;0.262024511149972&lt;/D&gt;&lt;D xsi:type="xsd:double"&gt;-0.0361394981300964&lt;/D&gt;&lt;D xsi:type="xsd:double"&gt;0.0254804376161143&lt;/D&gt;&lt;/FQL&gt;&lt;FQL&gt;&lt;Q&gt;3799-HK^FF_OPER_PS_NET_CF(ANN_R,-5AY,NOW)&lt;/Q&gt;&lt;R&gt;6&lt;/R&gt;&lt;C&gt;1&lt;/C&gt;&lt;D xsi:type="xsd:double"&gt;0.29103516233712&lt;/D&gt;&lt;D xsi:type="xsd:double"&gt;0.210165839967644&lt;/D&gt;&lt;D xsi:type="xsd:double"&gt;0.435977353580839&lt;/D&gt;&lt;D xsi:type="xsd:double"&gt;0.4143586236454&lt;/D&gt;&lt;D xsi:type="xsd:double"&gt;0.355255227813621&lt;/D&gt;&lt;D xsi:type="xsd:double"&gt;0.274509653849223&lt;/D&gt;&lt;/FQL&gt;&lt;FQL&gt;&lt;Q&gt;3798-HK^FF_OPER_PS_NET_CF(ANN_R,-5AY,NOW)&lt;/Q&gt;&lt;R&gt;6&lt;/R&gt;&lt;C&gt;1&lt;/C&gt;&lt;D xsi:type="xsd:double"&gt;0.0347083557030011&lt;/D&gt;&lt;D xsi:type="xsd:double"&gt;0.166191403062948&lt;/D&gt;&lt;D xsi:type="xsd:double"&gt;0.198257400006533&lt;/D&gt;&lt;D xsi:type="xsd:double"&gt;0.317781551272001&lt;/D&gt;&lt;D xsi:type="xsd:double"&gt;0.364537431087641&lt;/D&gt;&lt;D xsi:type="xsd:double"&gt;0.427159728416792&lt;/D&gt;&lt;/FQL&gt;&lt;FQL&gt;&lt;Q&gt;3789-HK^FF_OPER_PS_NET_CF(ANN_R,-5AY,NOW)&lt;/Q&gt;&lt;R&gt;6&lt;/R&gt;&lt;C&gt;1&lt;/C&gt;&lt;D xsi:type="xsd:double"&gt;0.0235491090125575&lt;/D&gt;&lt;D xsi:type="xsd:double"&gt;-0.0231925&lt;/D&gt;&lt;D xsi:type="xsd:double"&gt;0.0262775&lt;/D&gt;&lt;D xsi:type="xsd:double"&gt;0.00200416666666667&lt;/D&gt;&lt;D xsi:type="xsd:double"&gt;0.0351133333333333&lt;/D&gt;&lt;D xsi:type="xsd:double"&gt;0.00048&lt;/D&gt;&lt;/FQL&gt;&lt;FQL&gt;&lt;Q&gt;3788-HK^FF_OPER_PS_NET_CF(ANN_R,-5AY,NOW)&lt;/Q&gt;&lt;R&gt;6&lt;/R&gt;&lt;C&gt;1&lt;/C&gt;&lt;D xsi:type="xsd:double"&gt;0.397957599599229&lt;/D&gt;&lt;D xsi:type="xsd:double"&gt;0.168869890958615&lt;/D&gt;&lt;D xsi:type="xsd:double"&gt;0.592385885455842&lt;/D&gt;&lt;D xsi:type="xsd:double"&gt;0.347684063182962&lt;/D&gt;&lt;D xsi:type="xsd:double"&gt;0.530141859216197&lt;/D&gt;&lt;D xsi:type="xsd:double"&gt;0.582202820898957&lt;/D&gt;&lt;/FQL&gt;&lt;FQL&gt;&lt;Q&gt;3778-HK^FF_OPER_PS_NET_CF(ANN_R,-5AY,NOW)&lt;/Q&gt;&lt;R&gt;6&lt;/R&gt;&lt;C&gt;1&lt;/C&gt;&lt;D xsi:type="xsd:double"&gt;0.0951733721631588&lt;/D&gt;&lt;D xsi:type="xsd:double"&gt;-0.0198475181472655&lt;/D&gt;&lt;D xsi:type="xsd:double"&gt;0.193743118673535&lt;/D&gt;&lt;D xsi:type="xsd:double"&gt;0.156936539794595&lt;/D&gt;&lt;D xsi:type="xsd:double"&gt;0.0855751248639357&lt;/D&gt;&lt;D xsi:type="xsd:double"&gt;0.155720357226909&lt;/D&gt;&lt;/FQL&gt;&lt;FQL&gt;&lt;Q&gt;3773-HK^FF_OPER_PS_NET_CF(ANN_R,-5AY,NOW)&lt;/Q&gt;&lt;R&gt;6&lt;/R&gt;&lt;C&gt;1&lt;/C&gt;&lt;D xsi:type="xsd:double"&gt;0.425182475729054&lt;/D&gt;&lt;D xsi:type="xsd:double"&gt;-0.0251372943310609&lt;/D&gt;&lt;D xsi:type="xsd:double"&gt;0.15105925535796&lt;/D&gt;&lt;D xsi:type="xsd:double"&gt;0.0602068665843818&lt;/D&gt;&lt;D xsi:type="xsd:double"&gt;-0.1109911201533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19&lt;/D&gt;&lt;D xsi:type="xsd:double"&gt;-0.198894656572738&lt;/D&gt;&lt;/FQL&gt;&lt;FQL&gt;&lt;Q&gt;3768-HK^FF_OPER_PS_NET_CF(ANN_R,-5AY,NOW)&lt;/Q&gt;&lt;R&gt;6&lt;/R&gt;&lt;C&gt;1&lt;/C&gt;&lt;D xsi:type="xsd:double"&gt;0.0643173966735697&lt;/D&gt;&lt;D xsi:type="xsd:double"&gt;0.137502716724816&lt;/D&gt;&lt;D xsi:type="xsd:double"&gt;-0.786194589495622&lt;/D&gt;&lt;D xsi:type="xsd:double"&gt;-0.122749471647153&lt;/D&gt;&lt;D xsi:type="xsd:double"&gt;-0.591461928210011&lt;/D&gt;&lt;D xsi:type="xsd:double"&gt;-0.733523058827685&lt;/D&gt;&lt;/FQL&gt;&lt;FQL&gt;&lt;Q&gt;3759-HK^FF_OPER_PS_NET_CF(ANN_R,-5AY,NOW)&lt;/Q&gt;&lt;R&gt;6&lt;/R&gt;&lt;C&gt;1&lt;/C&gt;&lt;D xsi:type="xsd:double"&gt;0.376785287090825&lt;/D&gt;&lt;D xsi:type="xsd:double"&gt;0.699106225855999&lt;/D&gt;&lt;D xsi:type="xsd:string"&gt;@NA&lt;/D&gt;&lt;D xsi:type="xsd:double"&gt;0.992691267147549&lt;/D&gt;&lt;D xsi:type="xsd:double"&gt;1.58040312424205&lt;/D&gt;&lt;D xsi:type="xsd:double"&gt;2.0132230124566&lt;/D&gt;&lt;/FQL&gt;&lt;FQL&gt;&lt;Q&gt;3738-HK^FF_OPER_PS_NET_CF(ANN_R,-5AY,NOW)&lt;/Q&gt;&lt;R&gt;6&lt;/R&gt;&lt;C&gt;1&lt;/C&gt;&lt;D xsi:type="xsd:double"&gt;0.0125788933961015&lt;/D&gt;&lt;D xsi:type="xsd:double"&gt;-0.00498887534661722&lt;/D&gt;&lt;D xsi:type="xsd:double"&gt;-0.0197862672234192&lt;/D&gt;&lt;D xsi:type="xsd:double"&gt;-0.0402794319855014&lt;/D&gt;&lt;D xsi:type="xsd:double"&gt;0.000105127554813361&lt;/D&gt;&lt;D xsi:type="xsd:double"&gt;-0.00788167781306598&lt;/D&gt;&lt;/FQL&gt;&lt;FQL&gt;&lt;Q&gt;3737-HK^FF_OPER_PS_NET_CF(ANN_R,-5AY,NOW)&lt;/Q&gt;&lt;R&gt;6&lt;/R&gt;&lt;C&gt;1&lt;/C&gt;&lt;D xsi:type="xsd:double"&gt;0.0843203825968411&lt;/D&gt;&lt;D xsi:type="xsd:double"&gt;0.0812687994923525&lt;/D&gt;&lt;D xsi:type="xsd:double"&gt;0.127594177721851&lt;/D&gt;&lt;D xsi:type="xsd:double"&gt;0.239274502453421&lt;/D&gt;&lt;D xsi:type="xsd:double"&gt;0.139996975812643&lt;/D&gt;&lt;D xsi:type="xsd:double"&gt;0.2629375359913&lt;/D&gt;&lt;/FQL&gt;&lt;FQL&gt;&lt;Q&gt;3728-HK^FF_OPER_PS_NET_CF(ANN_R,-5AY,NOW)&lt;/Q&gt;&lt;R&gt;6&lt;/R&gt;&lt;C&gt;1&lt;/C&gt;&lt;D xsi:type="xsd:double"&gt;-0.036928&lt;/D&gt;&lt;D xsi:type="xsd:double"&gt;-0.0319991504211569&lt;/D&gt;&lt;D xsi:type="xsd:double"&gt;-0.0586629562190337&lt;/D&gt;&lt;D xsi:type="xsd:double"&gt;0.0456120434353406&lt;/D&gt;&lt;D xsi:type="xsd:double"&gt;0.076466929911155&lt;/D&gt;&lt;D xsi:type="xsd:double"&gt;-0.00868509378084896&lt;/D&gt;&lt;/FQL&gt;&lt;FQL&gt;&lt;Q&gt;3718-HK^FF_OPER_PS_NET_CF(ANN_R,-5AY,NOW)&lt;/Q&gt;&lt;R&gt;6&lt;/R&gt;&lt;C&gt;1&lt;/C&gt;&lt;D xsi:type="xsd:double"&gt;-0.0329613888892627&lt;/D&gt;&lt;D xsi:type="xsd:double"&gt;-0.0132152777777844&lt;/D&gt;&lt;D xsi:type="xsd:double"&gt;-0.0267425000001208&lt;/D&gt;&lt;D xsi:type="xsd:double"&gt;0.161040555555974&lt;/D&gt;&lt;D xsi:type="xsd:double"&gt;0.173982777777813&lt;/D&gt;&lt;D xsi:type="xsd:double"&gt;0.139337777778626&lt;/D&gt;&lt;/FQL&gt;&lt;FQL&gt;&lt;Q&gt;3709-HK^FF_OPER_PS_NET_CF(ANN_R,-5AY,NOW)&lt;/Q&gt;&lt;R&gt;6&lt;/R&gt;&lt;C&gt;1&lt;/C&gt;&lt;D xsi:type="xsd:double"&gt;0.429604667366161&lt;/D&gt;&lt;D xsi:type="xsd:double"&gt;0.350260991399066&lt;/D&gt;&lt;D xsi:type="xsd:double"&gt;0.985961220421629&lt;/D&gt;&lt;D xsi:type="xsd:double"&gt;1.37701159247383&lt;/D&gt;&lt;D xsi:type="xsd:double"&gt;2.35029774044927&lt;/D&gt;&lt;D xsi:type="xsd:double"&gt;2.11526826044502&lt;/D&gt;&lt;/FQL&gt;&lt;FQL&gt;&lt;Q&gt;3708-HK^FF_OPER_PS_NET_CF(ANN_R,-5AY,NOW)&lt;/Q&gt;&lt;R&gt;8&lt;/R&gt;&lt;C&gt;1&lt;/C&gt;&lt;D xsi:type="xsd:double"&gt;0.00844612242276811&lt;/D&gt;&lt;D xsi:type="xsd:double"&gt;-0.0061222738648552&lt;/D&gt;&lt;D xsi:type="xsd:double"&gt;-0.00428030032177333&lt;/D&gt;&lt;D xsi:type="xsd:double"&gt;0.00871630318198069&lt;/D&gt;&lt;D xsi:type="xsd:double"&gt;-0.00278530568466214&lt;/D&gt;&lt;D xsi:type="xsd:double"&gt;0.00163192706471219&lt;/D&gt;&lt;D xsi:type="xsd:string"&gt;@NA&lt;/D&gt;&lt;D xsi:type="xsd:string"&gt;@NA&lt;/D&gt;&lt;/FQL&gt;&lt;FQL&gt;&lt;Q&gt;3700-HK^FF_OPER_PS_NET_CF(ANN_R,-5AY,NOW)&lt;/Q&gt;&lt;R&gt;6&lt;/R&gt;&lt;C&gt;1&lt;/C&gt;&lt;D xsi:type="xsd:double"&gt;0.735752913327382&lt;/D&gt;&lt;D xsi:type="xsd:double"&gt;0.417193168943269&lt;/D&gt;&lt;D xsi:type="xsd:double"&gt;0.213755139846054&lt;/D&gt;&lt;D xsi:type="xsd:double"&gt;0.0629871997522715&lt;/D&gt;&lt;D xsi:type="xsd:double"&gt;0.0744315227532061&lt;/D&gt;&lt;D xsi:type="xsd:double"&gt;0.369963718066809&lt;/D&gt;&lt;/FQL&gt;&lt;FQL&gt;&lt;Q&gt;3699-HK^FF_OPER_PS_NET_CF(ANN_R,-5AY,NOW)&lt;/Q&gt;&lt;R&gt;6&lt;/R&gt;&lt;C&gt;1&lt;/C&gt;&lt;D xsi:type="xsd:double"&gt;0.0729930687079987&lt;/D&gt;&lt;D xsi:type="xsd:double"&gt;0.0806612235734681&lt;/D&gt;&lt;D xsi:type="xsd:double"&gt;0.0453134671726674&lt;/D&gt;&lt;D xsi:type="xsd:double"&gt;0.0732627188209755&lt;/D&gt;&lt;D xsi:type="xsd:double"&gt;0.0264554179526437&lt;/D&gt;&lt;D xsi:type="xsd:double"&gt;0.0536802159461582&lt;/D&gt;&lt;/FQL&gt;&lt;FQL&gt;&lt;Q&gt;3698-HK^FF_OPER_PS_NET_CF(ANN_R,-5AY,NOW)&lt;/Q&gt;&lt;R&gt;6&lt;/R&gt;&lt;C&gt;1&lt;/C&gt;&lt;D xsi:type="xsd:double"&gt;1.55620943824217&lt;/D&gt;&lt;D xsi:type="xsd:double"&gt;3.06300370706352&lt;/D&gt;&lt;D xsi:type="xsd:double"&gt;10.4202041787486&lt;/D&gt;&lt;D xsi:type="xsd:double"&gt;2.05920520136809&lt;/D&gt;&lt;D xsi:type="xsd:double"&gt;0.636715349886702&lt;/D&gt;&lt;D xsi:type="xsd:double"&gt;1.98390575073356&lt;/D&gt;&lt;/FQL&gt;&lt;FQL&gt;&lt;Q&gt;3692-HK^FF_OPER_PS_NET_CF(ANN_R,-5AY,NOW)&lt;/Q&gt;&lt;R&gt;6&lt;/R&gt;&lt;C&gt;1&lt;/C&gt;&lt;D xsi:type="xsd:double"&gt;0.254551748225395&lt;/D&gt;&lt;D xsi:type="xsd:double"&gt;0.283376026802434&lt;/D&gt;&lt;D xsi:type="xsd:double"&gt;0.430161507421632&lt;/D&gt;&lt;D xsi:type="xsd:double"&gt;0.689291941826589&lt;/D&gt;&lt;D xsi:type="xsd:double"&gt;0.469070892155828&lt;/D&gt;&lt;D xsi:type="xsd:double"&gt;0.54801064423613&lt;/D&gt;&lt;/FQL&gt;&lt;FQL&gt;&lt;Q&gt;3690-HK^FF_OPER_PS_NET_CF(ANN_R,-5AY,NOW)&lt;/Q&gt;&lt;R&gt;6&lt;/R&gt;&lt;C&gt;1&lt;/C&gt;&lt;D xsi:type="xsd:double"&gt;-0.300675629866702&lt;/D&gt;&lt;D xsi:type="xsd:double"&gt;0.87591488476095&lt;/D&gt;&lt;D xsi:type="xsd:double"&gt;-1.99200041397878&lt;/D&gt;&lt;D xsi:type="xsd:double"&gt;2.14212655797704&lt;/D&gt;&lt;D xsi:type="xsd:double"&gt;2.60563547925671&lt;/D&gt;&lt;D xsi:type="xsd:double"&gt;-0.620646381201015&lt;/D&gt;&lt;/FQL&gt;&lt;FQL&gt;&lt;Q&gt;3689-HK^FF_OPER_PS_NET_CF(ANN_R,-5AY,NOW)&lt;/Q&gt;&lt;R&gt;6&lt;/R&gt;&lt;C&gt;1&lt;/C&gt;&lt;D xsi:type="xsd:double"&gt;0.668325872695052&lt;/D&gt;&lt;D xsi:type="xsd:double"&gt;0.777599341766594&lt;/D&gt;&lt;D xsi:type="xsd:double"&gt;0.666933180075181&lt;/D&gt;&lt;D xsi:type="xsd:double"&gt;0.333368610220811&lt;/D&gt;&lt;D xsi:type="xsd:double"&gt;0.909545963569038&lt;/D&gt;&lt;D xsi:type="xsd:double"&gt;1.14547553126567&lt;/D&gt;&lt;/FQL&gt;&lt;FQL&gt;&lt;Q&gt;3688-HK^FF_OPER_PS_NET_CF(ANN_R,-5AY,NOW)&lt;/Q&gt;&lt;R&gt;6&lt;/R&gt;&lt;C&gt;1&lt;/C&gt;&lt;D xsi:type="xsd:double"&gt;-1.63890908358816&lt;/D&gt;&lt;D xsi:type="xsd:double"&gt;-3.24376764822538&lt;/D&gt;&lt;D xsi:type="xsd:double"&gt;-1.77901705014805&lt;/D&gt;&lt;D xsi:type="xsd:double"&gt;-1.25982297459511&lt;/D&gt;&lt;D xsi:type="xsd:double"&gt;-0.729511026714571&lt;/D&gt;&lt;D xsi:type="xsd:double"&gt;-0.162052748800099&lt;/D&gt;&lt;/FQL&gt;&lt;FQL&gt;&lt;Q&gt;3686-HK^FF_OPER_PS_NET_CF(ANN_R,-5AY,NOW)&lt;/Q&gt;&lt;R&gt;6&lt;/R&gt;&lt;C&gt;1&lt;/C&gt;&lt;D xsi:type="xsd:double"&gt;0.108524247113875&lt;/D&gt;&lt;D xsi:type="xsd:double"&gt;0.0861374273100948&lt;/D&gt;&lt;D xsi:type="xsd:double"&gt;0.113033337988487&lt;/D&gt;&lt;D xsi:type="xsd:double"&gt;0.0971998315465376&lt;/D&gt;&lt;D xsi:type="xsd:double"&gt;0.119555561486589&lt;/D&gt;&lt;D xsi:type="xsd:double"&gt;0.109742452098607&lt;/D&gt;&lt;/FQL&gt;&lt;FQL&gt;&lt;Q&gt;3683-HK^FF_OPER_PS_NET_CF(ANN_R,-5AY,NOW)&lt;/Q&gt;&lt;R&gt;6&lt;/R&gt;&lt;C&gt;1&lt;/C&gt;&lt;D xsi:type="xsd:double"&gt;0.0330830525890526&lt;/D&gt;&lt;D xsi:type="xsd:double"&gt;0.0398166255149801&lt;/D&gt;&lt;D xsi:type="xsd:double"&gt;0.0328915919863771&lt;/D&gt;&lt;D xsi:type="xsd:double"&gt;0.010848750837078&lt;/D&gt;&lt;D xsi:type="xsd:double"&gt;0.0158467011326416&lt;/D&gt;&lt;D xsi:type="xsd:double"&gt;0.0631411620802785&lt;/D&gt;&lt;/FQL&gt;&lt;FQL&gt;&lt;Q&gt;3681-HK^FF_OPER_PS_NET_CF(ANN_R,-5AY,NOW)&lt;/Q&gt;&lt;R&gt;6&lt;/R&gt;&lt;C&gt;1&lt;/C&gt;&lt;D xsi:type="xsd:string"&gt;@NA&lt;/D&gt;&lt;D xsi:type="xsd:double"&gt;-0.0448095275156685&lt;/D&gt;&lt;D xsi:type="xsd:double"&gt;-0.0540186752710966&lt;/D&gt;&lt;D xsi:type="xsd:double"&gt;-0.255252810039268&lt;/D&gt;&lt;D xsi:type="xsd:double"&gt;-0.16168608220941&lt;/D&gt;&lt;D xsi:type="xsd:double"&gt;-0.183836683786377&lt;/D&gt;&lt;/FQL&gt;&lt;FQL&gt;&lt;Q&gt;3680-HK^FF_OPER_PS_NET_CF(ANN_R,-5AY,NOW)&lt;/Q&gt;&lt;R&gt;6&lt;/R&gt;&lt;C&gt;1&lt;/C&gt;&lt;D xsi:type="xsd:double"&gt;0.0832060034389697&lt;/D&gt;&lt;D xsi:type="xsd:double"&gt;0.104974148287338&lt;/D&gt;&lt;D xsi:type="xsd:double"&gt;0.0384355286921952&lt;/D&gt;&lt;D xsi:type="xsd:double"&gt;0.0880487269582699&lt;/D&gt;&lt;D xsi:type="xsd:double"&gt;-0.262182573953246&lt;/D&gt;&lt;D xsi:type="xsd:double"&gt;-0.0541445266809662&lt;/D&gt;&lt;/FQL&gt;&lt;FQL&gt;&lt;Q&gt;3678-HK^FF_OPER_PS_NET_CF(ANN_R,-5AY,NOW)&lt;/Q&gt;&lt;R&gt;6&lt;/R&gt;&lt;C&gt;1&lt;/C&gt;&lt;D xsi:type="xsd:double"&gt;-0.177875293932663&lt;/D&gt;&lt;D xsi:type="xsd:double"&gt;1.12626840852283&lt;/D&gt;&lt;D xsi:type="xsd:double"&gt;-0.131966952636181&lt;/D&gt;&lt;D xsi:type="xsd:double"&gt;0.155483097729964&lt;/D&gt;&lt;D xsi:type="xsd:double"&gt;1.01984373437467&lt;/D&gt;&lt;D xsi:type="xsd:double"&gt;1.68056039215042&lt;/D&gt;&lt;/FQL&gt;&lt;FQL&gt;&lt;Q&gt;3669-HK^FF_OPER_PS_NET_CF(ANN_R,-5AY,NOW)&lt;/Q&gt;&lt;R&gt;6&lt;/R&gt;&lt;C&gt;1&lt;/C&gt;&lt;D xsi:type="xsd:double"&gt;0.0560520124989503&lt;/D&gt;&lt;D xsi:type="xsd:double"&gt;-0.765555441152993&lt;/D&gt;&lt;D xsi:type="xsd:double"&gt;0.700018497236258&lt;/D&gt;&lt;D xsi:type="xsd:double"&gt;2.45497251577172&lt;/D&gt;&lt;D xsi:type="xsd:double"&gt;2.52379672013985&lt;/D&gt;&lt;D xsi:type="xsd:double"&gt;2.32073811283881&lt;/D&gt;&lt;/FQL&gt;&lt;FQL&gt;&lt;Q&gt;3668-HK^FF_OPER_PS_NET_CF(ANN_R,-5AY,NOW)&lt;/Q&gt;&lt;R&gt;6&lt;/R&gt;&lt;C&gt;1&lt;/C&gt;&lt;D xsi:type="xsd:double"&gt;-2.72189586803482&lt;/D&gt;&lt;D xsi:type="xsd:double"&gt;3.15372179995169&lt;/D&gt;&lt;D xsi:type="xsd:double"&gt;8.18513082822656&lt;/D&gt;&lt;D xsi:type="xsd:double"&gt;6.41866514866872&lt;/D&gt;&lt;D xsi:type="xsd:double"&gt;2.49099196230646&lt;/D&gt;&lt;D xsi:type="xsd:double"&gt;8.42009316264613&lt;/D&gt;&lt;/FQL&gt;&lt;FQL&gt;&lt;Q&gt;3666-HK^FF_OPER_PS_NET_CF(ANN_R,-5AY,NOW)&lt;/Q&gt;&lt;R&gt;6&lt;/R&gt;&lt;C&gt;1&lt;/C&gt;&lt;D xsi:type="xsd:double"&gt;0.110464005616037&lt;/D&gt;&lt;D xsi:type="xsd:double"&gt;0.111919221180588&lt;/D&gt;&lt;D xsi:type="xsd:double"&gt;0.0692198979011096&lt;/D&gt;&lt;D xsi:type="xsd:double"&gt;0.068801105566214&lt;/D&gt;&lt;D xsi:type="xsd:double"&gt;0.0258933991900571&lt;/D&gt;&lt;D xsi:type="xsd:double"&gt;0.0526261550140923&lt;/D&gt;&lt;/FQL&gt;&lt;FQL&gt;&lt;Q&gt;3662-HK^FF_OPER_PS_NET_CF(ANN_R,-5AY,NOW)&lt;/Q&gt;&lt;R&gt;7&lt;/R&gt;&lt;C&gt;1&lt;/C&gt;&lt;D xsi:type="xsd:double"&gt;0.0686638987399874&lt;/D&gt;&lt;D xsi:type="xsd:double"&gt;0.037738510273924&lt;/D&gt;&lt;D xsi:type="xsd:double"&gt;0.0605432144788026&lt;/D&gt;&lt;D xsi:type="xsd:double"&gt;0.365173861458071&lt;/D&gt;&lt;D xsi:type="xsd:double"&gt;0.28733244167924&lt;/D&gt;&lt;D xsi:type="xsd:double"&gt;0.803581945344486&lt;/D&gt;&lt;D xsi:type="xsd:string"&gt;@NA&lt;/D&gt;&lt;/FQL&gt;&lt;FQL&gt;&lt;Q&gt;3660-HK^FF_OPER_PS_NET_CF(ANN_R,-5AY,NOW)&lt;/Q&gt;&lt;R&gt;6&lt;/R&gt;&lt;C&gt;1&lt;/C&gt;&lt;D xsi:type="xsd:string"&gt;@NA&lt;/D&gt;&lt;D xsi:type="xsd:double"&gt;-0.444851246221198&lt;/D&gt;&lt;D xsi:type="xsd:double"&gt;1.66562085310407&lt;/D&gt;&lt;D xsi:type="xsd:double"&gt;11.2023522223607&lt;/D&gt;&lt;D xsi:type="xsd:double"&gt;19.5150259935481&lt;/D&gt;&lt;D xsi:type="xsd:double"&gt;21.7108233780213&lt;/D&gt;&lt;/FQL&gt;&lt;FQL&gt;&lt;Q&gt;3658-HK^FF_OPER_PS_NET_CF(ANN_R,-5AY,NOW)&lt;/Q&gt;&lt;R&gt;6&lt;/R&gt;&lt;C&gt;1&lt;/C&gt;&lt;D xsi:type="xsd:string"&gt;@NA&lt;/D&gt;&lt;D xsi:type="xsd:string"&gt;@NA&lt;/D&gt;&lt;D xsi:type="xsd:double"&gt;0.0878557090476751&lt;/D&gt;&lt;D xsi:type="xsd:double"&gt;0.111206898457494&lt;/D&gt;&lt;D xsi:type="xsd:double"&gt;0.167968919388499&lt;/D&gt;&lt;D xsi:type="xsd:double"&gt;0.361893705109096&lt;/D&gt;&lt;/FQL&gt;&lt;FQL&gt;&lt;Q&gt;3639-HK^FF_OPER_PS_NET_CF(ANN_R,-5AY,NOW)&lt;/Q&gt;&lt;R&gt;6&lt;/R&gt;&lt;C&gt;1&lt;/C&gt;&lt;D xsi:type="xsd:double"&gt;0.657214105246346&lt;/D&gt;&lt;D xsi:type="xsd:double"&gt;0.252468718801968&lt;/D&gt;&lt;D xsi:type="xsd:double"&gt;0.731117234876951&lt;/D&gt;&lt;D xsi:type="xsd:double"&gt;1.58933141215489&lt;/D&gt;&lt;D xsi:type="xsd:double"&gt;0.81879015749812&lt;/D&gt;&lt;D xsi:type="xsd:double"&gt;0.372213948023657&lt;/D&gt;&lt;/FQL&gt;&lt;FQL&gt;&lt;Q&gt;3638-HK^FF_OPER_PS_NET_CF(ANN_R,-5AY,NOW)&lt;/Q&gt;&lt;R&gt;6&lt;/R&gt;&lt;C&gt;1&lt;/C&gt;&lt;D xsi:type="xsd:double"&gt;0.01912098283541&lt;/D&gt;&lt;D xsi:type="xsd:double"&gt;0.0435381896216041&lt;/D&gt;&lt;D xsi:type="xsd:double"&gt;-0.0546754739152347&lt;/D&gt;&lt;D xsi:type="xsd:double"&gt;-0.523074667451635&lt;/D&gt;&lt;D xsi:type="xsd:double"&gt;-0.0833088056814376&lt;/D&gt;&lt;D xsi:type="xsd:double"&gt;0.0385970827526353&lt;/D&gt;&lt;/FQL&gt;&lt;FQL&gt;&lt;Q&gt;3636-HK^FF_OPER_PS_NET_CF(ANN_R,-5AY,NOW)&lt;/Q&gt;&lt;R&gt;6&lt;/R&gt;&lt;C&gt;1&lt;/C&gt;&lt;D xsi:type="xsd:double"&gt;-1.41127534305758&lt;/D&gt;&lt;D xsi:type="xsd:double"&gt;-3.04867512945154&lt;/D&gt;&lt;D xsi:type="xsd:double"&gt;-2.18345637100614&lt;/D&gt;&lt;D xsi:type="xsd:double"&gt;-2.05006424350199&lt;/D&gt;&lt;D xsi:type="xsd:double"&gt;-2.86047835677456&lt;/D&gt;&lt;D xsi:type="xsd:double"&gt;3.43477488357375&lt;/D&gt;&lt;/FQL&gt;&lt;FQL&gt;&lt;Q&gt;3633-HK^FF_OPER_PS_NET_CF(ANN_R,-5AY,NOW)&lt;/Q&gt;&lt;R&gt;6&lt;/R&gt;&lt;C&gt;1&lt;/C&gt;&lt;D xsi:type="xsd:double"&gt;0.189438236668961&lt;/D&gt;&lt;D xsi:type="xsd:double"&gt;0.159550013931457&lt;/D&gt;&lt;D xsi:type="xsd:double"&gt;0.221556593153809&lt;/D&gt;&lt;D xsi:type="xsd:double"&gt;0.274481112200064&lt;/D&gt;&lt;D xsi:type="xsd:double"&gt;0.578973990021191&lt;/D&gt;&lt;D xsi:type="xsd:double"&gt;0.563332321140743&lt;/D&gt;&lt;/FQL&gt;&lt;FQL&gt;&lt;Q&gt;3628-HK^FF_OPER_PS_NET_CF(ANN_R,-5AY,NOW)&lt;/Q&gt;&lt;R&gt;6&lt;/R&gt;&lt;C&gt;1&lt;/C&gt;&lt;D xsi:type="xsd:double"&gt;0.0229390547263682&lt;/D&gt;&lt;D xsi:type="xsd:double"&gt;-0.0213905472636816&lt;/D&gt;&lt;D xsi:type="xsd:double"&gt;0.0086318407960199&lt;/D&gt;&lt;D xsi:type="xsd:double"&gt;0.013410447761194&lt;/D&gt;&lt;D xsi:type="xsd:double"&gt;0.0313694029850746&lt;/D&gt;&lt;D xsi:type="xsd:double"&gt;0.0153059701492537&lt;/D&gt;&lt;/FQL&gt;&lt;FQL&gt;&lt;Q&gt;3626-HK^FF_OPER_PS_NET_CF(ANN_R,-5AY,NOW)&lt;/Q&gt;&lt;R&gt;6&lt;/R&gt;&lt;C&gt;1&lt;/C&gt;&lt;D xsi:type="xsd:double"&gt;0.0351684782608696&lt;/D&gt;&lt;D xsi:type="xsd:double"&gt;0.0744130434782609&lt;/D&gt;&lt;D xsi:type="xsd:double"&gt;0.0576847826086957&lt;/D&gt;&lt;D xsi:type="xsd:double"&gt;-0.013820652173913&lt;/D&gt;&lt;D xsi:type="xsd:double"&gt;0.0427663043478261&lt;/D&gt;&lt;D xsi:type="xsd:double"&gt;-0.00232608695652174&lt;/D&gt;&lt;/FQL&gt;&lt;FQL&gt;&lt;Q&gt;3623-HK^FF_OPER_PS_NET_CF(ANN_R,-5AY,NOW)&lt;/Q&gt;&lt;R&gt;6&lt;/R&gt;&lt;C&gt;1&lt;/C&gt;&lt;D xsi:type="xsd:double"&gt;-0.300445070856145&lt;/D&gt;&lt;D xsi:type="xsd:double"&gt;-0.291095217905268&lt;/D&gt;&lt;D xsi:type="xsd:double"&gt;0.538636220441192&lt;/D&gt;&lt;D xsi:type="xsd:double"&gt;-0.0637466670263881&lt;/D&gt;&lt;D xsi:type="xsd:double"&gt;0.13389551563789&lt;/D&gt;&lt;D xsi:type="xsd:double"&gt;-0.3384338050217&lt;/D&gt;&lt;/FQL&gt;&lt;FQL&gt;&lt;Q&gt;3618-HK^FF_OPER_PS_NET_CF(ANN_R,-5AY,NOW)&lt;/Q&gt;&lt;R&gt;6&lt;/R&gt;&lt;C&gt;1&lt;/C&gt;&lt;D xsi:type="xsd:double"&gt;1.48216753029945&lt;/D&gt;&lt;D xsi:type="xsd:double"&gt;2.37808286676376&lt;/D&gt;&lt;D xsi:type="xsd:double"&gt;2.51849589417445&lt;/D&gt;&lt;D xsi:type="xsd:double"&gt;2.20066176001703&lt;/D&gt;&lt;D xsi:type="xsd:double"&gt;2.17050392740437&lt;/D&gt;&lt;D xsi:type="xsd:double"&gt;2.47022783145574&lt;/D&gt;&lt;/FQL&gt;&lt;FQL&gt;&lt;Q&gt;3616-HK^FF_OPER_PS_NET_CF(ANN_R,-5AY,NOW)&lt;/Q&gt;&lt;R&gt;6&lt;/R&gt;&lt;C&gt;1&lt;/C&gt;&lt;D xsi:type="xsd:double"&gt;-0.282735859418421&lt;/D&gt;&lt;D xsi:type="xsd:double"&gt;0.34973912801342&lt;/D&gt;&lt;D xsi:type="xsd:double"&gt;0.718499543959666&lt;/D&gt;&lt;D xsi:type="xsd:double"&gt;-0.128138231800442&lt;/D&gt;&lt;D xsi:type="xsd:double"&gt;0.841833615151313&lt;/D&gt;&lt;D xsi:type="xsd:double"&gt;-0.169817236180766&lt;/D&gt;&lt;/FQL&gt;&lt;FQL&gt;&lt;Q&gt;3613-HK^FF_OPER_PS_NET_CF(ANN_R,-5AY,NOW)&lt;/Q&gt;&lt;R&gt;6&lt;/R&gt;&lt;C&gt;1&lt;/C&gt;&lt;D xsi:type="xsd:double"&gt;0.568192569585474&lt;/D&gt;&lt;D xsi:type="xsd:double"&gt;0.576555967029029&lt;/D&gt;&lt;D xsi:type="xsd:double"&gt;0.718242742802533&lt;/D&gt;&lt;D xsi:type="xsd:double"&gt;0.711112172978139&lt;/D&gt;&lt;D xsi:type="xsd:double"&gt;0.16816867757735&lt;/D&gt;&lt;D xsi:type="xsd:double"&gt;0.92902520606857&lt;/D&gt;&lt;/FQL&gt;&lt;FQL&gt;&lt;Q&gt;3608-HK^FF_OPER_PS_NET_CF(ANN_R,-5AY,NOW)&lt;/Q&gt;&lt;R&gt;6&lt;/R&gt;&lt;C&gt;1&lt;/C&gt;&lt;D xsi:type="xsd:double"&gt;0.455641511017325&lt;/D&gt;&lt;D xsi:type="xsd:double"&gt;0.237823675528542&lt;/D&gt;&lt;D xsi:type="xsd:double"&gt;0.1896358382648&lt;/D&gt;&lt;D xsi:type="xsd:double"&gt;0.266928105937409&lt;/D&gt;&lt;D xsi:type="xsd:double"&gt;0.0526165293045303&lt;/D&gt;&lt;D xsi:type="xsd:double"&gt;0.0430001994896936&lt;/D&gt;&lt;/FQL&gt;&lt;FQL&gt;&lt;Q&gt;3606-HK^FF_OPER_PS_NET_CF(ANN_R,-5AY,NOW)&lt;/Q&gt;&lt;R&gt;6&lt;/R&gt;&lt;C&gt;1&lt;/C&gt;&lt;D xsi:type="xsd:double"&gt;1.62758918782597&lt;/D&gt;&lt;D xsi:type="xsd:double"&gt;2.10772754314666&lt;/D&gt;&lt;D xsi:type="xsd:double"&gt;2.5138580917334&lt;/D&gt;&lt;D xsi:type="xsd:double"&gt;2.08063586516265&lt;/D&gt;&lt;D xsi:type="xsd:double"&gt;2.18712851877109&lt;/D&gt;&lt;D xsi:type="xsd:double"&gt;2.52441340128764&lt;/D&gt;&lt;/FQL&gt;&lt;FQL&gt;&lt;Q&gt;3603-HK^FF_OPER_PS_NET_CF(ANN_R,-5AY,NOW)&lt;/Q&gt;&lt;R&gt;6&lt;/R&gt;&lt;C&gt;1&lt;/C&gt;&lt;D xsi:type="xsd:double"&gt;0.116221810656912&lt;/D&gt;&lt;D xsi:type="xsd:double"&gt;0.0102978347051649&lt;/D&gt;&lt;D xsi:type="xsd:double"&gt;0.11739280419276&lt;/D&gt;&lt;D xsi:type="xsd:double"&gt;0.0732230346556129&lt;/D&gt;&lt;D xsi:type="xsd:double"&gt;0.0419264978324123&lt;/D&gt;&lt;D xsi:type="xsd:double"&gt;0.091971254704039&lt;/D&gt;&lt;/FQL&gt;&lt;FQL&gt;&lt;Q&gt;3601-HK^FF_OPER_PS_NET_CF(ANN_R,-5AY,NOW)&lt;/Q&gt;&lt;R&gt;6&lt;/R&gt;&lt;C&gt;1&lt;/C&gt;&lt;D xsi:type="xsd:double"&gt;0.121402592827201&lt;/D&gt;&lt;D xsi:type="xsd:double"&gt;0.220959740609665&lt;/D&gt;&lt;D xsi:type="xsd:double"&gt;0.189230819055427&lt;/D&gt;&lt;D xsi:type="xsd:double"&gt;0.284677621314796&lt;/D&gt;&lt;D xsi:type="xsd:double"&gt;0.579458175797129&lt;/D&gt;&lt;D xsi:type="xsd:double"&gt;0.393839641393885&lt;/D&gt;&lt;/FQL&gt;&lt;FQL&gt;&lt;Q&gt;3600-HK^FF_OPER_PS_NET_CF(ANN_R,-5AY,NOW)&lt;/Q&gt;&lt;R&gt;6&lt;/R&gt;&lt;C&gt;1&lt;/C&gt;&lt;D xsi:type="xsd:double"&gt;0.160177568460218&lt;/D&gt;&lt;D xsi:type="xsd:double"&gt;0.169785246850092&lt;/D&gt;&lt;D xsi:type="xsd:double"&gt;0.181448010704598&lt;/D&gt;&lt;D xsi:type="xsd:double"&gt;0.319989853110163&lt;/D&gt;&lt;D xsi:type="xsd:double"&gt;0.391215709272519&lt;/D&gt;&lt;D xsi:type="xsd:double"&gt;0.533539915789822&lt;/D&gt;&lt;/FQL&gt;&lt;FQL&gt;&lt;Q&gt;3399-HK^FF_OPER_PS_NET_CF(ANN_R,-5AY,NOW)&lt;/Q&gt;&lt;R&gt;6&lt;/R&gt;&lt;C&gt;1&lt;/C&gt;&lt;D xsi:type="xsd:string"&gt;@NA&lt;/D&gt;&lt;D xsi:type="xsd:double"&gt;1.10895372569367&lt;/D&gt;&lt;D xsi:type="xsd:double"&gt;1.2049464025017&lt;/D&gt;&lt;D xsi:type="xsd:double"&gt;2.11747353380611&lt;/D&gt;&lt;D xsi:type="xsd:double"&gt;1.63374879674671&lt;/D&gt;&lt;D xsi:type="xsd:double"&gt;1.39157558094201&lt;/D&gt;&lt;/FQL&gt;&lt;FQL&gt;&lt;Q&gt;3398-HK^FF_OPER_PS_NET_CF(ANN_R,-5AY,NOW)&lt;/Q&gt;&lt;R&gt;6&lt;/R&gt;&lt;C&gt;1&lt;/C&gt;&lt;D xsi:type="xsd:double"&gt;0.0861141298912572&lt;/D&gt;&lt;D xsi:type="xsd:double"&gt;-0.0175605695350826&lt;/D&gt;&lt;D xsi:type="xsd:double"&gt;-0.0146565083260259&lt;/D&gt;&lt;D xsi:type="xsd:double"&gt;-0.0514987489393276&lt;/D&gt;&lt;D xsi:type="xsd:double"&gt;-0.0513720712938079&lt;/D&gt;&lt;D xsi:type="xsd:double"&gt;-0.071537152267918&lt;/D&gt;&lt;/FQL&gt;&lt;FQL&gt;&lt;Q&gt;3396-HK^FF_OPER_PS_NET_CF(ANN_R,-5AY,NOW)&lt;/Q&gt;&lt;R&gt;6&lt;/R&gt;&lt;C&gt;1&lt;/C&gt;&lt;D xsi:type="xsd:double"&gt;4.97775690005903&lt;/D&gt;&lt;D xsi:type="xsd:double"&gt;-4.23468209254658&lt;/D&gt;&lt;D xsi:type="xsd:double"&gt;-1.61605251007312&lt;/D&gt;&lt;D xsi:type="xsd:double"&gt;1.4703487969901&lt;/D&gt;&lt;D xsi:type="xsd:double"&gt;17.7457806917815&lt;/D&gt;&lt;D xsi:type="xsd:double"&gt;9.18478423691905&lt;/D&gt;&lt;/FQL&gt;&lt;FQL&gt;&lt;Q&gt;3395-HK^FF_OPER_PS_NET_CF(ANN_R,-5AY,NOW)&lt;/Q&gt;&lt;R&gt;6&lt;/R&gt;&lt;C&gt;1&lt;/C&gt;&lt;D xsi:type="xsd:double"&gt;0.167470877795793&lt;/D&gt;&lt;D xsi:type="xsd:double"&gt;-0.0463748339940728&lt;/D&gt;&lt;D xsi:type="xsd:double"&gt;0.0763555464993451&lt;/D&gt;&lt;D xsi:type="xsd:double"&gt;-0.028145685721035&lt;/D&gt;&lt;D xsi:type="xsd:double"&gt;-0.0879200997154967&lt;/D&gt;&lt;D xsi:type="xsd:double"&gt;0.0385053188871776&lt;/D&gt;&lt;/FQL&gt;&lt;FQL&gt;&lt;Q&gt;3393-HK^FF_OPER_PS_NET_CF(ANN_R,-5AY,NOW)&lt;/Q&gt;&lt;R&gt;6&lt;/R&gt;&lt;C&gt;1&lt;/C&gt;&lt;D xsi:type="xsd:double"&gt;-0.0140913666779733&lt;/D&gt;&lt;D xsi:type="xsd:double"&gt;0.717454212382753&lt;/D&gt;&lt;D xsi:type="xsd:double"&gt;0.17870741091346&lt;/D&gt;&lt;D xsi:type="xsd:double"&gt;0.159185283257289&lt;/D&gt;&lt;D xsi:type="xsd:double"&gt;0.179350929744137&lt;/D&gt;&lt;D xsi:type="xsd:double"&gt;0.290319351709322&lt;/D&gt;&lt;/FQL&gt;&lt;FQL&gt;&lt;Q&gt;3390-HK^FF_OPER_PS_NET_CF(ANN_R,-5AY,NOW)&lt;/Q&gt;&lt;R&gt;6&lt;/R&gt;&lt;C&gt;1&lt;/C&gt;&lt;D xsi:type="xsd:double"&gt;0.03989875&lt;/D&gt;&lt;D xsi:type="xsd:double"&gt;0.0047975&lt;/D&gt;&lt;D xsi:type="xsd:double"&gt;0.03993625&lt;/D&gt;&lt;D xsi:type="xsd:double"&gt;0.08864&lt;/D&gt;&lt;D xsi:type="xsd:double"&gt;-0.13495875&lt;/D&gt;&lt;D xsi:type="xsd:double"&gt;-0.0541&lt;/D&gt;&lt;/FQL&gt;&lt;FQL&gt;&lt;Q&gt;3389-HK^FF_OPER_PS_NET_CF(ANN_R,-5AY,NOW)&lt;/Q&gt;&lt;R&gt;6&lt;/R&gt;&lt;C&gt;1&lt;/C&gt;&lt;D xsi:type="xsd:double"&gt;0.205166222808029&lt;/D&gt;&lt;D xsi:type="xsd:double"&gt;0.190690323396567&lt;/D&gt;&lt;D xsi:type="xsd:double"&gt;0.0740708341708124&lt;/D&gt;&lt;D xsi:type="xsd:double"&gt;0.0528169993684808&lt;/D&gt;&lt;D xsi:type="xsd:double"&gt;0.0285078933172701&lt;/D&gt;&lt;D xsi:type="xsd:double"&gt;-0.0135764216381073&lt;/D&gt;&lt;/FQL&gt;&lt;FQL&gt;&lt;Q&gt;3383-HK^FF_OPER_PS_NET_CF(ANN_R,-5AY,NOW)&lt;/Q&gt;&lt;R&gt;6&lt;/R&gt;&lt;C&gt;1&lt;/C&gt;&lt;D xsi:type="xsd:double"&gt;3.4495231742354&lt;/D&gt;&lt;D xsi:type="xsd:double"&gt;0.996018381012981&lt;/D&gt;&lt;D xsi:type="xsd:double"&gt;0.658632517149069&lt;/D&gt;&lt;D xsi:type="xsd:double"&gt;-3.82039058671537&lt;/D&gt;&lt;D xsi:type="xsd:double"&gt;1.51765857116867&lt;/D&gt;&lt;D xsi:type="xsd:double"&gt;1.42357713109248&lt;/D&gt;&lt;/FQL&gt;&lt;FQL&gt;&lt;Q&gt;3382-HK^FF_OPER_PS_NET_CF(ANN_R,-5AY,NOW)&lt;/Q&gt;&lt;R&gt;6&lt;/R&gt;&lt;C&gt;1&lt;/C&gt;&lt;D xsi:type="xsd:double"&gt;0.278473739098583&lt;/D&gt;&lt;D xsi:type="xsd:double"&gt;0.317606686132001&lt;/D&gt;&lt;D xsi:type="xsd:double"&gt;0.38551686298194&lt;/D&gt;&lt;D xsi:type="xsd:double"&gt;0.398479701202726&lt;/D&gt;&lt;D xsi:type="xsd:double"&gt;0.444375771354425&lt;/D&gt;&lt;D xsi:type="xsd:double"&gt;0.572907599873576&lt;/D&gt;&lt;/FQL&gt;&lt;FQL&gt;&lt;Q&gt;3380-HK^FF_OPER_PS_NET_CF(ANN_R,-5AY,NOW)&lt;/Q&gt;&lt;R&gt;6&lt;/R&gt;&lt;C&gt;1&lt;/C&gt;&lt;D xsi:type="xsd:double"&gt;0.716530579799126&lt;/D&gt;&lt;D xsi:type="xsd:double"&gt;1.97382677118427&lt;/D&gt;&lt;D xsi:type="xsd:double"&gt;0.566641213544193&lt;/D&gt;&lt;D xsi:type="xsd:double"&gt;0.536224105166151&lt;/D&gt;&lt;D xsi:type="xsd:double"&gt;-0.424604492566226&lt;/D&gt;&lt;D xsi:type="xsd:double"&gt;0.177012429610281&lt;/D&gt;&lt;/FQL&gt;&lt;FQL&gt;&lt;Q&gt;3377-HK^FF_OPER_PS_NET_CF(ANN_R,-5AY,NOW)&lt;/Q&gt;&lt;R&gt;6&lt;/R&gt;&lt;C&gt;1&lt;/C&gt;&lt;D xsi:type="xsd:double"&gt;3.137981218417&lt;/D&gt;&lt;D xsi:type="xsd:double"&gt;-0.0835870229112587&lt;/D&gt;&lt;D xsi:type="xsd:double"&gt;0.542193317217707&lt;/D&gt;&lt;D xsi:type="xsd:double"&gt;-0.111711139890955&lt;/D&gt;&lt;D xsi:type="xsd:double"&gt;2.37701056911362&lt;/D&gt;&lt;D xsi:type="xsd:double"&gt;-0.484293902744767&lt;/D&gt;&lt;/FQL&gt;&lt;FQL&gt;&lt;Q&gt;3369-HK^FF_OPER_PS_NET_CF(ANN_R,-5AY,NOW)&lt;/Q&gt;&lt;R&gt;6&lt;/R&gt;&lt;C&gt;1&lt;/C&gt;&lt;D xsi:type="xsd:double"&gt;0.372359792423792&lt;/D&gt;&lt;D xsi:type="xsd:double"&gt;0.658699303082752&lt;/D&gt;&lt;D xsi:type="xsd:double"&gt;0.587010057816637&lt;/D&gt;&lt;D xsi:type="xsd:double"&gt;0.510560207262544&lt;/D&gt;&lt;D xsi:type="xsd:double"&gt;0.53693052734172&lt;/D&gt;&lt;D xsi:type="xsd:double"&gt;0.56661838760824&lt;/D&gt;&lt;/FQL&gt;&lt;FQL&gt;&lt;Q&gt;3368-HK^FF_OPER_PS_NET_CF(ANN_R,-5AY,NOW)&lt;/Q&gt;&lt;R&gt;6&lt;/R&gt;&lt;C&gt;1&lt;/C&gt;&lt;D xsi:type="xsd:double"&gt;0.164483454215112&lt;/D&gt;&lt;D xsi:type="xsd:double"&gt;0.214001924910693&lt;/D&gt;&lt;D xsi:type="xsd:double"&gt;0.123440221290145&lt;/D&gt;&lt;D xsi:type="xsd:double"&gt;0.20284312138503&lt;/D&gt;&lt;D xsi:type="xsd:double"&gt;0.131702769973748&lt;/D&gt;&lt;D xsi:type="xsd:double"&gt;0.342141715167476&lt;/D&gt;&lt;/FQL&gt;&lt;FQL&gt;&lt;Q&gt;3366-HK^FF_OPER_PS_NET_CF(ANN_R,-5AY,NOW)&lt;/Q&gt;&lt;R&gt;6&lt;/R&gt;&lt;C&gt;1&lt;/C&gt;&lt;D xsi:type="xsd:double"&gt;6.43105128079811&lt;/D&gt;&lt;D xsi:type="xsd:double"&gt;3.45570912970607&lt;/D&gt;&lt;D xsi:type="xsd:double"&gt;-1.22491771016042&lt;/D&gt;&lt;D xsi:type="xsd:double"&gt;-1.05202805067997&lt;/D&gt;&lt;D xsi:type="xsd:double"&gt;-2.61891309891493&lt;/D&gt;&lt;D xsi:type="xsd:double"&gt;-2.97910311234736&lt;/D&gt;&lt;/FQL&gt;&lt;FQL&gt;&lt;Q&gt;3363-HK^FF_OPER_PS_NET_CF(ANN_R,-5AY,NOW)&lt;/Q&gt;&lt;R&gt;6&lt;/R&gt;&lt;C&gt;1&lt;/C&gt;&lt;D xsi:type="xsd:double"&gt;0.688121389212936&lt;/D&gt;&lt;D xsi:type="xsd:double"&gt;0.368039969266096&lt;/D&gt;&lt;D xsi:type="xsd:double"&gt;0.717028112864946&lt;/D&gt;&lt;D xsi:type="xsd:double"&gt;0.375521388452097&lt;/D&gt;&lt;D xsi:type="xsd:double"&gt;-0.545083426529094&lt;/D&gt;&lt;D xsi:type="xsd:double"&gt;-0.606127102464822&lt;/D&gt;&lt;/FQL&gt;&lt;FQL&gt;&lt;Q&gt;3360-HK^FF_OPER_PS_NET_CF(ANN_R,-5AY,NOW)&lt;/Q&gt;&lt;R&gt;6&lt;/R&gt;&lt;C&gt;1&lt;/C&gt;&lt;D xsi:type="xsd:double"&gt;-5.99440059412818&lt;/D&gt;&lt;D xsi:type="xsd:double"&gt;-11.6538324084386&lt;/D&gt;&lt;D xsi:type="xsd:double"&gt;-4.48335341611631&lt;/D&gt;&lt;D xsi:type="xsd:double"&gt;5.69552100363335&lt;/D&gt;&lt;D xsi:type="xsd:double"&gt;-7.71797224533705&lt;/D&gt;&lt;D xsi:type="xsd:double"&gt;-3.8592185611227&lt;/D&gt;&lt;/FQL&gt;&lt;FQL&gt;&lt;Q&gt;3348-HK^FF_OPER_PS_NET_CF(ANN_R,-5AY,NOW)&lt;/Q&gt;&lt;R&gt;6&lt;/R&gt;&lt;C&gt;1&lt;/C&gt;&lt;D xsi:type="xsd:double"&gt;0.281233662682061&lt;/D&gt;&lt;D xsi:type="xsd:double"&gt;0.143769180357125&lt;/D&gt;&lt;D xsi:type="xsd:double"&gt;-0.016290978786824&lt;/D&gt;&lt;D xsi:type="xsd:double"&gt;0.345617663974217&lt;/D&gt;&lt;D xsi:type="xsd:double"&gt;0.440878845700629&lt;/D&gt;&lt;D xsi:type="xsd:double"&gt;0.502083651386527&lt;/D&gt;&lt;/FQL&gt;&lt;FQL&gt;&lt;Q&gt;3347-HK^FF_OPER_PS_NET_CF(ANN_R,-5AY,NOW)&lt;/Q&gt;&lt;R&gt;6&lt;/R&gt;&lt;C&gt;1&lt;/C&gt;&lt;D xsi:type="xsd:string"&gt;@NA&lt;/D&gt;&lt;D xsi:type="xsd:double"&gt;0.719578879575349&lt;/D&gt;&lt;D xsi:type="xsd:double"&gt;1.18495464836936&lt;/D&gt;&lt;D xsi:type="xsd:double"&gt;0.838587544871258&lt;/D&gt;&lt;D xsi:type="xsd:double"&gt;1.36467835010885&lt;/D&gt;&lt;D xsi:type="xsd:double"&gt;1.99122564920423&lt;/D&gt;&lt;/FQL&gt;&lt;FQL&gt;&lt;Q&gt;3344-HK^FF_OPER_PS_NET_CF(ANN_R,-5AY,NOW)&lt;/Q&gt;&lt;R&gt;7&lt;/R&gt;&lt;C&gt;1&lt;/C&gt;&lt;D xsi:type="xsd:double"&gt;-0.0932284566191171&lt;/D&gt;&lt;D xsi:type="xsd:double"&gt;-0.0541516566184358&lt;/D&gt;&lt;D xsi:type="xsd:double"&gt;-0.0336826682239656&lt;/D&gt;&lt;D xsi:type="xsd:double"&gt;-0.0292656423548189&lt;/D&gt;&lt;D xsi:type="xsd:string"&gt;@NA&lt;/D&gt;&lt;D xsi:type="xsd:string"&gt;@NA&lt;/D&gt;&lt;D xsi:type="xsd:string"&gt;@NA&lt;/D&gt;&lt;/FQL&gt;&lt;FQL&gt;&lt;Q&gt;3339-HK^FF_OPER_PS_NET_CF(ANN_R,-5AY,NOW)&lt;/Q&gt;&lt;R&gt;6&lt;/R&gt;&lt;C&gt;1&lt;/C&gt;&lt;D xsi:type="xsd:double"&gt;0.529229352692369&lt;/D&gt;&lt;D xsi:type="xsd:double"&gt;0.512140200140877&lt;/D&gt;&lt;D xsi:type="xsd:double"&gt;0.26185809495351&lt;/D&gt;&lt;D xsi:type="xsd:double"&gt;0.407417269449383&lt;/D&gt;&lt;D xsi:type="xsd:double"&gt;0.44309318538757&lt;/D&gt;&lt;D xsi:type="xsd:double"&gt;0.135900128729881&lt;/D&gt;&lt;/FQL&gt;&lt;FQL&gt;&lt;Q&gt;3337-HK^FF_OPER_PS_NET_CF(ANN_R,-5AY,NOW)&lt;/Q&gt;&lt;R&gt;6&lt;/R&gt;&lt;C&gt;1&lt;/C&gt;&lt;D xsi:type="xsd:double"&gt;0.0823770553044506&lt;/D&gt;&lt;D xsi:type="xsd:double"&gt;0.0093289900966005&lt;/D&gt;&lt;D xsi:type="xsd:double"&gt;0.0364176157407682&lt;/D&gt;&lt;D xsi:type="xsd:double"&gt;0.138128161768163&lt;/D&gt;&lt;D xsi:type="xsd:double"&gt;0.217180890250495&lt;/D&gt;&lt;D xsi:type="xsd:double"&gt;0.221684263377838&lt;/D&gt;&lt;/FQL&gt;&lt;FQL&gt;&lt;Q&gt;3336-HK^FF_OPER_PS_NET_CF(ANN_R,-5AY,NOW)&lt;/Q&gt;&lt;R&gt;6&lt;/R&gt;&lt;C&gt;1&lt;/C&gt;&lt;D xsi:type="xsd:double"&gt;1.68006334920374&lt;/D&gt;&lt;D xsi:type="xsd:double"&gt;0.995354319315469&lt;/D&gt;&lt;D xsi:type="xsd:double"&gt;0.849084087902515&lt;/D&gt;&lt;D xsi:type="xsd:double"&gt;1.26694610372503&lt;/D&gt;&lt;D xsi:type="xsd:double"&gt;0.697537389003552&lt;/D&gt;&lt;D xsi:type="xsd:double"&gt;0.834885575090937&lt;/D&gt;&lt;/FQL&gt;&lt;FQL&gt;&lt;Q&gt;3333-HK^FF_OPER_PS_NET_CF(ANN_R,-5AY,NOW)&lt;/Q&gt;&lt;R&gt;7&lt;/R&gt;&lt;C&gt;1&lt;/C&gt;&lt;D xsi:type="xsd:double"&gt;-1.25792818226504&lt;/D&gt;&lt;D xsi:type="xsd:double"&gt;-1.87066386023595&lt;/D&gt;&lt;D xsi:type="xsd:double"&gt;-11.1601489748438&lt;/D&gt;&lt;D xsi:type="xsd:double"&gt;3.90406637596469&lt;/D&gt;&lt;D xsi:type="xsd:double"&gt;-5.56476443285265&lt;/D&gt;&lt;D xsi:type="xsd:double"&gt;7.36580281955747&lt;/D&gt;&lt;D xsi:type="xsd:string"&gt;@NA&lt;/D&gt;&lt;/FQL&gt;&lt;FQL&gt;&lt;Q&gt;3332-HK^FF_OPER_PS_NET_CF(ANN_R,-5AY,NOW)&lt;/Q&gt;&lt;R&gt;6&lt;/R&gt;&lt;C&gt;1&lt;/C&gt;&lt;D xsi:type="xsd:double"&gt;0.116645978711659&lt;/D&gt;&lt;D xsi:type="xsd:double"&gt;-0.130490473736313&lt;/D&gt;&lt;D xsi:type="xsd:double"&gt;0.0259796758567163&lt;/D&gt;&lt;D xsi:type="xsd:double"&gt;-0.0823759448309335&lt;/D&gt;&lt;D xsi:type="xsd:double"&gt;0.0187642747469602&lt;/D&gt;&lt;D xsi:type="xsd:double"&gt;0.000120992536900597&lt;/D&gt;&lt;/FQL&gt;&lt;FQL&gt;&lt;Q&gt;3331-HK^FF_OPER_PS_NET_CF(ANN_R,-5AY,NOW)&lt;/Q&gt;&lt;R&gt;6&lt;/R&gt;&lt;C&gt;1&lt;/C&gt;&lt;D xsi:type="xsd:double"&gt;2.02815676010352&lt;/D&gt;&lt;D xsi:type="xsd:double"&gt;0.842518479501134&lt;/D&gt;&lt;D xsi:type="xsd:double"&gt;1.12364032083363&lt;/D&gt;&lt;D xsi:type="xsd:double"&gt;2.11150483164329&lt;/D&gt;&lt;D xsi:type="xsd:double"&gt;1.68409876125265&lt;/D&gt;&lt;D xsi:type="xsd:double"&gt;2.21759763456237&lt;/D&gt;&lt;/FQL&gt;&lt;FQL&gt;&lt;Q&gt;3330-HK^FF_OPER_PS_NET_CF(ANN_R,-5AY,NOW)&lt;/Q&gt;&lt;R&gt;6&lt;/R&gt;&lt;C&gt;1&lt;/C&gt;&lt;D xsi:type="xsd:double"&gt;0.957280616092392&lt;/D&gt;&lt;D xsi:type="xsd:double"&gt;0.309129450920763&lt;/D&gt;&lt;D xsi:type="xsd:double"&gt;0.143548739319733&lt;/D&gt;&lt;D xsi:type="xsd:double"&gt;-0.515305720978265&lt;/D&gt;&lt;D xsi:type="xsd:double"&gt;0.518150281849958&lt;/D&gt;&lt;D xsi:type="xsd:double"&gt;0.626106527948843&lt;/D&gt;&lt;/FQL&gt;&lt;FQL&gt;&lt;Q&gt;3329-HK^FF_OPER_PS_NET_CF(ANN_R,-5AY,NOW)&lt;/Q&gt;&lt;R&gt;6&lt;/R&gt;&lt;C&gt;1&lt;/C&gt;&lt;D xsi:type="xsd:double"&gt;-0.143639244117157&lt;/D&gt;&lt;D xsi:type="xsd:double"&gt;-0.951923971046222&lt;/D&gt;&lt;D xsi:type="xsd:double"&gt;0.82909655967396&lt;/D&gt;&lt;D xsi:type="xsd:double"&gt;0.566229348242681&lt;/D&gt;&lt;D xsi:type="xsd:double"&gt;-0.0880096928311669&lt;/D&gt;&lt;D xsi:type="xsd:double"&gt;1.02569675452532&lt;/D&gt;&lt;/FQL&gt;&lt;FQL&gt;&lt;Q&gt;3328-HK^FF_OPER_PS_NET_CF(ANN_R,-5AY,NOW)&lt;/Q&gt;&lt;R&gt;6&lt;/R&gt;&lt;C&gt;1&lt;/C&gt;&lt;D xsi:type="xsd:double"&gt;1.71815408301475&lt;/D&gt;&lt;D xsi:type="xsd:double"&gt;1.59876630833806&lt;/D&gt;&lt;D xsi:type="xsd:double"&gt;-1.03381515377332&lt;/D&gt;&lt;D xsi:type="xsd:double"&gt;2.01790328732191&lt;/D&gt;&lt;D xsi:type="xsd:double"&gt;1.24597373282106&lt;/D&gt;&lt;D xsi:type="xsd:double"&gt;3.48445080279732&lt;/D&gt;&lt;/FQL&gt;&lt;FQL&gt;&lt;Q&gt;3326-HK^FF_OPER_PS_NET_CF(ANN_R,-5AY,NOW)&lt;/Q&gt;&lt;R&gt;6&lt;/R&gt;&lt;C&gt;1&lt;/C&gt;&lt;D xsi:type="xsd:double"&gt;0.0618599381400619&lt;/D&gt;&lt;D xsi:type="xsd:double"&gt;-0.0239952409524249&lt;/D&gt;&lt;D xsi:type="xsd:double"&gt;0.12087637399383&lt;/D&gt;&lt;D xsi:type="xsd:double"&gt;0.20572962962963&lt;/D&gt;&lt;D xsi:type="xsd:double"&gt;-0.0135392592592593&lt;/D&gt;&lt;D xsi:type="xsd:double"&gt;0.0132251851851852&lt;/D&gt;&lt;/FQL&gt;&lt;FQL&gt;&lt;Q&gt;3323-HK^FF_OPER_PS_NET_CF(ANN_R,-5AY,NOW)&lt;/Q&gt;&lt;R&gt;6&lt;/R&gt;&lt;C&gt;1&lt;/C&gt;&lt;D xsi:type="xsd:double"&gt;1.12503807427922&lt;/D&gt;&lt;D xsi:type="xsd:double"&gt;2.97702928211367&lt;/D&gt;&lt;D xsi:type="xsd:double"&gt;5.16662442585669&lt;/D&gt;&lt;D xsi:type="xsd:double"&gt;7.37168297788801&lt;/D&gt;&lt;D xsi:type="xsd:double"&gt;7.57915255466394&lt;/D&gt;&lt;D xsi:type="xsd:double"&gt;6.06174821985755&lt;/D&gt;&lt;/FQL&gt;&lt;FQL&gt;&lt;Q&gt;3322-HK^FF_OPER_PS_NET_CF(ANN_R,-5AY,NOW)&lt;/Q&gt;&lt;R&gt;6&lt;/R&gt;&lt;C&gt;1&lt;/C&gt;&lt;D xsi:type="xsd:double"&gt;0.0342452311341721&lt;/D&gt;&lt;D xsi:type="xsd:double"&gt;0.06775980070193&lt;/D&gt;&lt;D xsi:type="xsd:double"&gt;-0.147533478667748&lt;/D&gt;&lt;D xsi:type="xsd:double"&gt;0.0303207723451433&lt;/D&gt;&lt;D xsi:type="xsd:double"&gt;0.462109156026253&lt;/D&gt;&lt;D xsi:type="xsd:double"&gt;-0.05733260666494&lt;/D&gt;&lt;/FQL&gt;&lt;FQL&gt;&lt;Q&gt;3321-HK^FF_OPER_PS_NET_CF(ANN_R,-5AY,NOW)&lt;/Q&gt;&lt;R&gt;6&lt;/R&gt;&lt;C&gt;1&lt;/C&gt;&lt;D xsi:type="xsd:double"&gt;-0.0019495143414846&lt;/D&gt;&lt;D xsi:type="xsd:double"&gt;0.0154776703943658&lt;/D&gt;&lt;D xsi:type="xsd:double"&gt;0.0587708455546728&lt;/D&gt;&lt;D xsi:type="xsd:double"&gt;-0.2738308750289&lt;/D&gt;&lt;D xsi:type="xsd:double"&gt;-0.0487242843491554&lt;/D&gt;&lt;D xsi:type="xsd:string"&gt;@NA&lt;/D&gt;&lt;/FQL&gt;&lt;FQL&gt;&lt;Q&gt;3320-HK^FF_OPER_PS_NET_CF(ANN_R,-5AY,NOW)&lt;/Q&gt;&lt;R&gt;6&lt;/R&gt;&lt;C&gt;1&lt;/C&gt;&lt;D xsi:type="xsd:double"&gt;0.555005647925737&lt;/D&gt;&lt;D xsi:type="xsd:double"&gt;0.503005609051213&lt;/D&gt;&lt;D xsi:type="xsd:double"&gt;0.984123898735527&lt;/D&gt;&lt;D xsi:type="xsd:double"&gt;0.836033351643279&lt;/D&gt;&lt;D xsi:type="xsd:double"&gt;0.999053518269448&lt;/D&gt;&lt;D xsi:type="xsd:double"&gt;1.78597967639235&lt;/D&gt;&lt;/FQL&gt;&lt;FQL&gt;&lt;Q&gt;3319-HK^FF_OPER_PS_NET_CF(ANN_R,-5AY,NOW)&lt;/Q&gt;&lt;R&gt;6&lt;/R&gt;&lt;C&gt;1&lt;/C&gt;&lt;D xsi:type="xsd:double"&gt;0.320103160429752&lt;/D&gt;&lt;D xsi:type="xsd:double"&gt;0.250633735500821&lt;/D&gt;&lt;D xsi:type="xsd:double"&gt;0.806392746986806&lt;/D&gt;&lt;D xsi:type="xsd:double"&gt;1.38031017112999&lt;/D&gt;&lt;D xsi:type="xsd:double"&gt;2.23888909085143&lt;/D&gt;&lt;D xsi:type="xsd:double"&gt;2.3409057989358&lt;/D&gt;&lt;/FQL&gt;&lt;FQL&gt;&lt;Q&gt;3318-HK^FF_OPER_PS_NET_CF(ANN_R,-5AY,NOW)&lt;/Q&gt;&lt;R&gt;6&lt;/R&gt;&lt;C&gt;1&lt;/C&gt;&lt;D xsi:type="xsd:double"&gt;0.204093022331893&lt;/D&gt;&lt;D xsi:type="xsd:double"&gt;0.0787809502607039&lt;/D&gt;&lt;D xsi:type="xsd:double"&gt;0.233411837176485&lt;/D&gt;&lt;D xsi:type="xsd:double"&gt;0.342725961859922&lt;/D&gt;&lt;D xsi:type="xsd:double"&gt;0.154502183559475&lt;/D&gt;&lt;D xsi:type="xsd:double"&gt;0.313683758849656&lt;/D&gt;&lt;/FQL&gt;&lt;FQL&gt;&lt;Q&gt;3316-HK^FF_OPER_PS_NET_CF(ANN_R,-5AY,NOW)&lt;/Q&gt;&lt;R&gt;6&lt;/R&gt;&lt;C&gt;1&lt;/C&gt;&lt;D xsi:type="xsd:double"&gt;0.438386795005357&lt;/D&gt;&lt;D xsi:type="xsd:double"&gt;0.64608358989408&lt;/D&gt;&lt;D xsi:type="xsd:double"&gt;0.638736151059051&lt;/D&gt;&lt;D xsi:type="xsd:double"&gt;0.755701950015878&lt;/D&gt;&lt;D xsi:type="xsd:double"&gt;1.37930680882566&lt;/D&gt;&lt;D xsi:type="xsd:double"&gt;1.1839633246348&lt;/D&gt;&lt;/FQL&gt;&lt;FQL&gt;&lt;Q&gt;3315-HK^FF_OPER_PS_NET_CF(ANN_R,-5AY,NOW)&lt;/Q&gt;&lt;R&gt;6&lt;/R&gt;&lt;C&gt;1&lt;/C&gt;&lt;D xsi:type="xsd:double"&gt;0.619367352644172&lt;/D&gt;&lt;D xsi:type="xsd:double"&gt;0.240607962057698&lt;/D&gt;&lt;D xsi:type="xsd:double"&gt;0.170562369336611&lt;/D&gt;&lt;D xsi:type="xsd:double"&gt;0.385799307504138&lt;/D&gt;&lt;D xsi:type="xsd:double"&gt;0.279099175594608&lt;/D&gt;&lt;D xsi:type="xsd:double"&gt;0.038974942292406&lt;/D&gt;&lt;/FQL&gt;&lt;FQL&gt;&lt;Q&gt;3313-HK^FF_OPER_PS_NET_CF(ANN_R,-5AY,NOW)&lt;/Q&gt;&lt;R&gt;6&lt;/R&gt;&lt;C&gt;1&lt;/C&gt;&lt;D xsi:type="xsd:double"&gt;-0.335453279737853&lt;/D&gt;&lt;D xsi:type="xsd:double"&gt;-2.64189425834651&lt;/D&gt;&lt;D xsi:type="xsd:double"&gt;0.878987370935394&lt;/D&gt;&lt;D xsi:type="xsd:double"&gt;0.25573947537609&lt;/D&gt;&lt;D xsi:type="xsd:double"&gt;-0.190680776172822&lt;/D&gt;&lt;D xsi:type="xsd:double"&gt;-0.236918146393762&lt;/D&gt;&lt;/FQL&gt;&lt;FQL&gt;&lt;Q&gt;3311-HK^FF_OPER_PS_NET_CF(ANN_R,-5AY,NOW)&lt;/Q&gt;&lt;R&gt;6&lt;/R&gt;&lt;C&gt;1&lt;/C&gt;&lt;D xsi:type="xsd:double"&gt;0.663410238354446&lt;/D&gt;&lt;D xsi:type="xsd:double"&gt;-1.14358000566724&lt;/D&gt;&lt;D xsi:type="xsd:double"&gt;-0.569591121844696&lt;/D&gt;&lt;D xsi:type="xsd:double"&gt;-0.497680701946879&lt;/D&gt;&lt;D xsi:type="xsd:double"&gt;-1.12290309055551&lt;/D&gt;&lt;D xsi:type="xsd:double"&gt;-0.517828527707912&lt;/D&gt;&lt;/FQL&gt;&lt;FQL&gt;&lt;Q&gt;3309-HK^FF_OPER_PS_NET_CF(ANN_R,-5AY,NOW)&lt;/Q&gt;&lt;R&gt;6&lt;/R&gt;&lt;C&gt;1&lt;/C&gt;&lt;D xsi:type="xsd:double"&gt;0.0517818464377641&lt;/D&gt;&lt;D xsi:type="xsd:double"&gt;0.0639172453984751&lt;/D&gt;&lt;D xsi:type="xsd:double"&gt;0.0497760834468268&lt;/D&gt;&lt;D xsi:type="xsd:double"&gt;0.131137614368236&lt;/D&gt;&lt;D xsi:type="xsd:double"&gt;0.0942172419816967&lt;/D&gt;&lt;D xsi:type="xsd:double"&gt;0.128973547613502&lt;/D&gt;&lt;/FQL&gt;&lt;FQL&gt;&lt;Q&gt;3308-HK^FF_OPER_PS_NET_CF(ANN_R,-5AY,NOW)&lt;/Q&gt;&lt;R&gt;6&lt;/R&gt;&lt;C&gt;1&lt;/C&gt;&lt;D xsi:type="xsd:double"&gt;0.842917913898179&lt;/D&gt;&lt;D xsi:type="xsd:double"&gt;2.04192455442719&lt;/D&gt;&lt;D xsi:type="xsd:double"&gt;1.11580239426679&lt;/D&gt;&lt;D xsi:type="xsd:double"&gt;1.29674575844186&lt;/D&gt;&lt;D xsi:type="xsd:double"&gt;1.40711229343219&lt;/D&gt;&lt;D xsi:type="xsd:double"&gt;1.2917924886371&lt;/D&gt;&lt;/FQL&gt;&lt;FQL&gt;&lt;Q&gt;3306-HK^FF_OPER_PS_NET_CF(ANN_R,-5AY,NOW)&lt;/Q&gt;&lt;R&gt;6&lt;/R&gt;&lt;C&gt;1&lt;/C&gt;&lt;D xsi:type="xsd:double"&gt;1.08685260553902&lt;/D&gt;&lt;D xsi:type="xsd:double"&gt;0.907938591516974&lt;/D&gt;&lt;D xsi:type="xsd:double"&gt;0.798206608950765&lt;/D&gt;&lt;D xsi:type="xsd:double"&gt;1.48295785503626&lt;/D&gt;&lt;D xsi:type="xsd:double"&gt;3.1809275879334&lt;/D&gt;&lt;D xsi:type="xsd:double"&gt;2.12955451833355&lt;/D&gt;&lt;/FQL&gt;&lt;FQL&gt;&lt;Q&gt;3303-HK^FF_OPER_PS_NET_CF(ANN_R,-5AY,NOW)&lt;/Q&gt;&lt;R&gt;6&lt;/R&gt;&lt;C&gt;1&lt;/C&gt;&lt;D xsi:type="xsd:double"&gt;0.00373436444503892&lt;/D&gt;&lt;D xsi:type="xsd:double"&gt;-0.0400852689815114&lt;/D&gt;&lt;D xsi:type="xsd:double"&gt;-0.458385648470411&lt;/D&gt;&lt;D xsi:type="xsd:double"&gt;0.107545207976946&lt;/D&gt;&lt;D xsi:type="xsd:double"&gt;0.556771413424256&lt;/D&gt;&lt;D xsi:type="xsd:double"&gt;0.0634287853169542&lt;/D&gt;&lt;/FQL&gt;&lt;FQL&gt;&lt;Q&gt;3302-HK^FF_OPER_PS_NET_CF(ANN_R,-5AY,NOW)&lt;/Q&gt;&lt;R&gt;6&lt;/R&gt;&lt;C&gt;1&lt;/C&gt;&lt;D xsi:type="xsd:double"&gt;0.0124799316088253&lt;/D&gt;&lt;D xsi:type="xsd:double"&gt;0.0198341341632567&lt;/D&gt;&lt;D xsi:type="xsd:double"&gt;0.0828215055390321&lt;/D&gt;&lt;D xsi:type="xsd:double"&gt;0.0648745692706037&lt;/D&gt;&lt;D xsi:type="xsd:double"&gt;-0.0381325463734642&lt;/D&gt;&lt;D xsi:type="xsd:double"&gt;-0.0056044615286923&lt;/D&gt;&lt;/FQL&gt;&lt;FQL&gt;&lt;Q&gt;3301-HK^FF_OPER_PS_NET_CF(ANN_R,-5AY,NOW)&lt;/Q&gt;&lt;R&gt;6&lt;/R&gt;&lt;C&gt;1&lt;/C&gt;&lt;D xsi:type="xsd:double"&gt;-15.9703998262335&lt;/D&gt;&lt;D xsi:type="xsd:double"&gt;-11.7273699813643&lt;/D&gt;&lt;D xsi:type="xsd:double"&gt;10.1913519034593&lt;/D&gt;&lt;D xsi:type="xsd:double"&gt;3.54288252807223&lt;/D&gt;&lt;D xsi:type="xsd:double"&gt;-7.59773113996363&lt;/D&gt;&lt;D xsi:type="xsd:double"&gt;2.39827393209926&lt;/D&gt;&lt;/FQL&gt;&lt;FQL&gt;&lt;Q&gt;3300-HK^FF_OPER_PS_NET_CF(ANN_R,-5AY,NOW)&lt;/Q&gt;&lt;R&gt;6&lt;/R&gt;&lt;C&gt;1&lt;/C&gt;&lt;D xsi:type="xsd:double"&gt;0.0970562763221998&lt;/D&gt;&lt;D xsi:type="xsd:double"&gt;0.0269491670590955&lt;/D&gt;&lt;D xsi:type="xsd:double"&gt;0.0539878053363771&lt;/D&gt;&lt;D xsi:type="xsd:double"&gt;0.0920863358640871&lt;/D&gt;&lt;D xsi:type="xsd:double"&gt;0.24960965834003&lt;/D&gt;&lt;D xsi:type="xsd:double"&gt;0.518221976754273&lt;/D&gt;&lt;/FQL&gt;&lt;FQL&gt;&lt;Q&gt;2990-HK^FF_OPER_PS_NET_CF(ANN_R,-5AY,NOW)&lt;/Q&gt;&lt;R&gt;0&lt;/R&gt;&lt;C&gt;0&lt;/C&gt;&lt;/FQL&gt;&lt;FQL&gt;&lt;Q&gt;2985-HK^FF_OPER_PS_NET_CF(ANN_R,-5AY,NOW)&lt;/Q&gt;&lt;R&gt;0&lt;/R&gt;&lt;C&gt;0&lt;/C&gt;&lt;/FQL&gt;&lt;FQL&gt;&lt;Q&gt;2984-HK^FF_OPER_PS_NET_CF(ANN_R,-5AY,NOW)&lt;/Q&gt;&lt;R&gt;0&lt;/R&gt;&lt;C&gt;0&lt;/C&gt;&lt;/FQL&gt;&lt;FQL&gt;&lt;Q&gt;2983-HK^FF_OPER_PS_NET_CF(ANN_R,-5AY,NOW)&lt;/Q&gt;&lt;R&gt;0&lt;/R&gt;&lt;C&gt;0&lt;/C&gt;&lt;/FQL&gt;&lt;FQL&gt;&lt;Q&gt;2975-HK^FF_OPER_PS_NET_CF(ANN_R,-5AY,NOW)&lt;/Q&gt;&lt;R&gt;0&lt;/R&gt;&lt;C&gt;0&lt;/C&gt;&lt;/FQL&gt;&lt;FQL&gt;&lt;Q&gt;2973-HK^FF_OPER_PS_NET_CF(ANN_R,-5AY,NOW)&lt;/Q&gt;&lt;R&gt;0&lt;/R&gt;&lt;C&gt;0&lt;/C&gt;&lt;/FQL&gt;&lt;FQL&gt;&lt;Q&gt;2906-HK^FF_OPER_PS_NET_CF(ANN_R,-5AY,NOW)&lt;/Q&gt;&lt;R&gt;0&lt;/R&gt;&lt;C&gt;0&lt;/C&gt;&lt;/FQL&gt;&lt;FQL&gt;&lt;Q&gt;2899-HK^FF_OPER_PS_NET_CF(ANN_R,-5AY,NOW)&lt;/Q&gt;&lt;R&gt;6&lt;/R&gt;&lt;C&gt;1&lt;/C&gt;&lt;D xsi:type="xsd:double"&gt;0.476145656209278&lt;/D&gt;&lt;D xsi:type="xsd:double"&gt;0.516338761841832&lt;/D&gt;&lt;D xsi:type="xsd:double"&gt;0.552511685728597&lt;/D&gt;&lt;D xsi:type="xsd:double"&gt;0.532627113122796&lt;/D&gt;&lt;D xsi:type="xsd:double"&gt;0.63293313907141&lt;/D&gt;&lt;D xsi:type="xsd:double"&gt;1.24511836488567&lt;/D&gt;&lt;/FQL&gt;&lt;FQL&gt;&lt;Q&gt;2892-HK^FF_OPER_PS_NET_CF(ANN_R,-5AY,NOW)&lt;/Q&gt;&lt;R&gt;6&lt;/R&gt;&lt;C&gt;1&lt;/C&gt;&lt;D xsi:type="xsd:double"&gt;0.583709173951384&lt;/D&gt;&lt;D xsi:type="xsd:double"&gt;-0.548632595282065&lt;/D&gt;&lt;D xsi:type="xsd:double"&gt;2.40522263764712&lt;/D&gt;&lt;D xsi:type="xsd:double"&gt;-0.223538782940255&lt;/D&gt;&lt;D xsi:type="xsd:double"&gt;-0.833333998512821&lt;/D&gt;&lt;D xsi:type="xsd:double"&gt;0.0472764082817373&lt;/D&gt;&lt;/FQL&gt;&lt;FQL&gt;&lt;Q&gt;2888-HK^FF_OPER_PS_NET_CF(ANN_R,-5AY,NOW)&lt;/Q&gt;&lt;R&gt;6&lt;/R&gt;&lt;C&gt;1&lt;/C&gt;&lt;D xsi:type="xsd:double"&gt;21.8650788144191&lt;/D&gt;&lt;D xsi:type="xsd:double"&gt;47.8092224178017&lt;/D&gt;&lt;D xsi:type="xsd:double"&gt;96.5214804986453&lt;/D&gt;&lt;D xsi:type="xsd:double"&gt;40.3262640681842&lt;/D&gt;&lt;D xsi:type="xsd:double"&gt;61.5024459758084&lt;/D&gt;&lt;D xsi:type="xsd:double"&gt;-14.5623637798381&lt;/D&gt;&lt;/FQL&gt;&lt;FQL&gt;&lt;Q&gt;2886-HK^FF_OPER_PS_NET_CF(ANN_R,-5AY,NOW)&lt;/Q&gt;&lt;R&gt;6&lt;/R&gt;&lt;C&gt;1&lt;/C&gt;&lt;D xsi:type="xsd:double"&gt;0.313795997348148&lt;/D&gt;&lt;D xsi:type="xsd:double"&gt;0.391543757074931&lt;/D&gt;&lt;D xsi:type="xsd:double"&gt;0.543037035838579&lt;/D&gt;&lt;D xsi:type="xsd:double"&gt;0.511338622504894&lt;/D&gt;&lt;D xsi:type="xsd:double"&gt;0.54487526737771&lt;/D&gt;&lt;D xsi:type="xsd:double"&gt;0.285081918480582&lt;/D&gt;&lt;/FQL&gt;&lt;FQL&gt;&lt;Q&gt;2885-HK^FF_OPER_PS_NET_CF(ANN_R,-5AY,NOW)&lt;/Q&gt;&lt;R&gt;6&lt;/R&gt;&lt;C&gt;1&lt;/C&gt;&lt;D xsi:type="xsd:double"&gt;0.148710000001686&lt;/D&gt;&lt;D xsi:type="xsd:double"&gt;0.024100000000012&lt;/D&gt;&lt;D xsi:type="xsd:double"&gt;0.00996500000004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495&lt;/D&gt;&lt;D xsi:type="xsd:double"&gt;0.0844887479234941&lt;/D&gt;&lt;D xsi:type="xsd:double"&gt;0.0881425000000177&lt;/D&gt;&lt;D xsi:type="xsd:double"&gt;0.0656200000003997&lt;/D&gt;&lt;/FQL&gt;&lt;FQL&gt;&lt;Q&gt;2883-HK^FF_OPER_PS_NET_CF(ANN_R,-5AY,NOW)&lt;/Q&gt;&lt;R&gt;6&lt;/R&gt;&lt;C&gt;1&lt;/C&gt;&lt;D xsi:type="xsd:double"&gt;0.512613996293694&lt;/D&gt;&lt;D xsi:type="xsd:double"&gt;1.11786858200116&lt;/D&gt;&lt;D xsi:type="xsd:double"&gt;0.82374864893545&lt;/D&gt;&lt;D xsi:type="xsd:double"&gt;1.44716250191715&lt;/D&gt;&lt;D xsi:type="xsd:double"&gt;1.60293022411578&lt;/D&gt;&lt;D xsi:type="xsd:double"&gt;1.72573863625416&lt;/D&gt;&lt;/FQL&gt;&lt;FQL&gt;&lt;Q&gt;2882-HK^FF_OPER_PS_NET_CF(ANN_R,-5AY,NOW)&lt;/Q&gt;&lt;R&gt;6&lt;/R&gt;&lt;C&gt;1&lt;/C&gt;&lt;D xsi:type="xsd:double"&gt;-1.01999946627209&lt;/D&gt;&lt;D xsi:type="xsd:double"&gt;-2.33797381177128&lt;/D&gt;&lt;D xsi:type="xsd:double"&gt;-1.09709746421573&lt;/D&gt;&lt;D xsi:type="xsd:double"&gt;0.784062771917505&lt;/D&gt;&lt;D xsi:type="xsd:double"&gt;-0.0342078721423399&lt;/D&gt;&lt;D xsi:type="xsd:double"&gt;-0.208431289451966&lt;/D&gt;&lt;/FQL&gt;&lt;FQL&gt;&lt;Q&gt;2880-HK^FF_OPER_PS_NET_CF(ANN_R,-5AY,NOW)&lt;/Q&gt;&lt;R&gt;6&lt;/R&gt;&lt;C&gt;1&lt;/C&gt;&lt;D xsi:type="xsd:double"&gt;0.198074200983745&lt;/D&gt;&lt;D xsi:type="xsd:double"&gt;0.135054456046716&lt;/D&gt;&lt;D xsi:type="xsd:double"&gt;0.195225456697761&lt;/D&gt;&lt;D xsi:type="xsd:double"&gt;0.164975884852921&lt;/D&gt;&lt;D xsi:type="xsd:double"&gt;0.230895736594088&lt;/D&gt;&lt;D xsi:type="xsd:double"&gt;0.206179440407963&lt;/D&gt;&lt;/FQL&gt;&lt;FQL&gt;&lt;Q&gt;2878-HK^FF_OPER_PS_NET_CF(ANN_R,-5AY,NOW)&lt;/Q&gt;&lt;R&gt;6&lt;/R&gt;&lt;C&gt;1&lt;/C&gt;&lt;D xsi:type="xsd:double"&gt;-0.0308605231300148&lt;/D&gt;&lt;D xsi:type="xsd:double"&gt;-0.0286915893959963&lt;/D&gt;&lt;D xsi:type="xsd:double"&gt;-0.0831813212980361&lt;/D&gt;&lt;D xsi:type="xsd:double"&gt;-0.00905062843248171&lt;/D&gt;&lt;D xsi:type="xsd:double"&gt;0.107307508062664&lt;/D&gt;&lt;D xsi:type="xsd:double"&gt;-0.0178060758681809&lt;/D&gt;&lt;/FQL&gt;&lt;FQL&gt;&lt;Q&gt;2877-HK^FF_OPER_PS_NET_CF(ANN_R,-5AY,NOW)&lt;/Q&gt;&lt;R&gt;6&lt;/R&gt;&lt;C&gt;1&lt;/C&gt;&lt;D xsi:type="xsd:double"&gt;1.16193640515185&lt;/D&gt;&lt;D xsi:type="xsd:double"&gt;0.903586498802144&lt;/D&gt;&lt;D xsi:type="xsd:double"&gt;0.895741963106158&lt;/D&gt;&lt;D xsi:type="xsd:double"&gt;0.648799616820138&lt;/D&gt;&lt;D xsi:type="xsd:double"&gt;1.04767659377565&lt;/D&gt;&lt;D xsi:type="xsd:double"&gt;1.24074271681025&lt;/D&gt;&lt;/FQL&gt;&lt;FQL&gt;&lt;Q&gt;2869-HK^FF_OPER_PS_NET_CF(ANN_R,-5AY,NOW)&lt;/Q&gt;&lt;R&gt;6&lt;/R&gt;&lt;C&gt;1&lt;/C&gt;&lt;D xsi:type="xsd:double"&gt;0.205490074891025&lt;/D&gt;&lt;D xsi:type="xsd:double"&gt;0.242211776814584&lt;/D&gt;&lt;D xsi:type="xsd:double"&gt;0.286656691547907&lt;/D&gt;&lt;D xsi:type="xsd:double"&gt;0.43010789660049&lt;/D&gt;&lt;D xsi:type="xsd:double"&gt;0.509697488636754&lt;/D&gt;&lt;D xsi:type="xsd:double"&gt;0.473207107501446&lt;/D&gt;&lt;/FQL&gt;&lt;FQL&gt;&lt;Q&gt;2866-HK^FF_OPER_PS_NET_CF(ANN_R,-5AY,NOW)&lt;/Q&gt;&lt;R&gt;6&lt;/R&gt;&lt;C&gt;1&lt;/C&gt;&lt;D xsi:type="xsd:double"&gt;0.638981776752538&lt;/D&gt;&lt;D xsi:type="xsd:double"&gt;0.906665298981535&lt;/D&gt;&lt;D xsi:type="xsd:double"&gt;0.290109729975988&lt;/D&gt;&lt;D xsi:type="xsd:double"&gt;0.459887431226862&lt;/D&gt;&lt;D xsi:type="xsd:double"&gt;0.452998359665001&lt;/D&gt;&lt;D xsi:type="xsd:double"&gt;1.11741416696489&lt;/D&gt;&lt;/FQL&gt;&lt;FQL&gt;&lt;Q&gt;2863-HK^FF_OPER_PS_NET_CF(ANN_R,-5AY,NOW)&lt;/Q&gt;&lt;R&gt;7&lt;/R&gt;&lt;C&gt;1&lt;/C&gt;&lt;D xsi:type="xsd:double"&gt;0.0275444444444444&lt;/D&gt;&lt;D xsi:type="xsd:double"&gt;0.0966951569539311&lt;/D&gt;&lt;D xsi:type="xsd:double"&gt;-0.0557685185185185&lt;/D&gt;&lt;D xsi:type="xsd:double"&gt;0.0572167785160535&lt;/D&gt;&lt;D xsi:type="xsd:double"&gt;0.135885073480831&lt;/D&gt;&lt;D xsi:type="xsd:double"&gt;-0.140009098985279&lt;/D&gt;&lt;D xsi:type="xsd:string"&gt;@NA&lt;/D&gt;&lt;/FQL&gt;&lt;FQL&gt;&lt;Q&gt;2858-HK^FF_OPER_PS_NET_CF(ANN_R,-5AY,NOW)&lt;/Q&gt;&lt;R&gt;6&lt;/R&gt;&lt;C&gt;1&lt;/C&gt;&lt;D xsi:type="xsd:double"&gt;-2.12970751990975&lt;/D&gt;&lt;D xsi:type="xsd:double"&gt;-3.06010911363773&lt;/D&gt;&lt;D xsi:type="xsd:double"&gt;-1.15113883227402&lt;/D&gt;&lt;D xsi:type="xsd:double"&gt;1.82421069792545&lt;/D&gt;&lt;D xsi:type="xsd:double"&gt;2.14069589170423&lt;/D&gt;&lt;D xsi:type="xsd:double"&gt;0.251079552889471&lt;/D&gt;&lt;/FQL&gt;&lt;FQL&gt;&lt;Q&gt;2799-HK^FF_OPER_PS_NET_CF(ANN_R,-5AY,NOW)&lt;/Q&gt;&lt;R&gt;6&lt;/R&gt;&lt;C&gt;1&lt;/C&gt;&lt;D xsi:type="xsd:double"&gt;-1.46251638169022&lt;/D&gt;&lt;D xsi:type="xsd:double"&gt;1.45204167312064&lt;/D&gt;&lt;D xsi:type="xsd:double"&gt;2.16453148832095&lt;/D&gt;&lt;D xsi:type="xsd:double"&gt;2.65345149100984&lt;/D&gt;&lt;D xsi:type="xsd:double"&gt;1.17927515465836&lt;/D&gt;&lt;D xsi:type="xsd:double"&gt;2.72785541018844&lt;/D&gt;&lt;/FQL&gt;&lt;FQL&gt;&lt;Q&gt;2798-HK^FF_OPER_PS_NET_CF(ANN_R,-5AY,NOW)&lt;/Q&gt;&lt;R&gt;6&lt;/R&gt;&lt;C&gt;1&lt;/C&gt;&lt;D xsi:type="xsd:double"&gt;0.0652707792467539&lt;/D&gt;&lt;D xsi:type="xsd:double"&gt;0.259867590336991&lt;/D&gt;&lt;D xsi:type="xsd:double"&gt;0.222479313279434&lt;/D&gt;&lt;D xsi:type="xsd:double"&gt;0.255522409141814&lt;/D&gt;&lt;D xsi:type="xsd:double"&gt;0.335598749861238&lt;/D&gt;&lt;D xsi:type="xsd:double"&gt;0.401664420296495&lt;/D&gt;&lt;/FQL&gt;&lt;FQL&gt;&lt;Q&gt;2789-HK^FF_OPER_PS_NET_CF(ANN_R,-5AY,NOW)&lt;/Q&gt;&lt;R&gt;6&lt;/R&gt;&lt;C&gt;1&lt;/C&gt;&lt;D xsi:type="xsd:double"&gt;-0.0231419682072594&lt;/D&gt;&lt;D xsi:type="xsd:double"&gt;-0.0146935230833566&lt;/D&gt;&lt;D xsi:type="xsd:double"&gt;-0.0124677609481875&lt;/D&gt;&lt;D xsi:type="xsd:double"&gt;-0.0108302167571767&lt;/D&gt;&lt;D xsi:type="xsd:double"&gt;-0.0251236598117369&lt;/D&gt;&lt;D xsi:type="xsd:double"&gt;0.00667427017600206&lt;/D&gt;&lt;/FQL&gt;&lt;FQL&gt;&lt;Q&gt;2779-HK^FF_OPER_PS_NET_CF(ANN_R,-5AY,NOW)&lt;/Q&gt;&lt;R&gt;6&lt;/R&gt;&lt;C&gt;1&lt;/C&gt;&lt;D xsi:type="xsd:double"&gt;0.152560636151602&lt;/D&gt;&lt;D xsi:type="xsd:double"&gt;0.184406248892581&lt;/D&gt;&lt;D xsi:type="xsd:double"&gt;0.229866070158802&lt;/D&gt;&lt;D xsi:type="xsd:double"&gt;0.107227647817466&lt;/D&gt;&lt;D xsi:type="xsd:double"&gt;0.272823003242149&lt;/D&gt;&lt;D xsi:type="xsd:double"&gt;0.328432820766172&lt;/D&gt;&lt;/FQL&gt;&lt;FQL&gt;&lt;Q&gt;2777-HK^FF_OPER_PS_NET_CF(ANN_R,-5AY,NOW)&lt;/Q&gt;&lt;R&gt;6&lt;/R&gt;&lt;C&gt;1&lt;/C&gt;&lt;D xsi:type="xsd:double"&gt;-0.392588016504977&lt;/D&gt;&lt;D xsi:type="xsd:double"&gt;-2.96417147530135&lt;/D&gt;&lt;D xsi:type="xsd:double"&gt;-1.38973658217376&lt;/D&gt;&lt;D xsi:type="xsd:double"&gt;-8.03916019763047&lt;/D&gt;&lt;D xsi:type="xsd:double"&gt;6.00257807041579&lt;/D&gt;&lt;D xsi:type="xsd:double"&gt;4.05644832374253&lt;/D&gt;&lt;/FQL&gt;&lt;FQL&gt;&lt;Q&gt;2772-HK^FF_OPER_PS_NET_CF(ANN_R,-5AY,NOW)&lt;/Q&gt;&lt;R&gt;6&lt;/R&gt;&lt;C&gt;1&lt;/C&gt;&lt;D xsi:type="xsd:double"&gt;-4.91457572450428&lt;/D&gt;&lt;D xsi:type="xsd:double"&gt;-1.65449754672691&lt;/D&gt;&lt;D xsi:type="xsd:double"&gt;3.59534757776063&lt;/D&gt;&lt;D xsi:type="xsd:double"&gt;-5.97954079304884&lt;/D&gt;&lt;D xsi:type="xsd:double"&gt;-1.31988825533565&lt;/D&gt;&lt;D xsi:type="xsd:double"&gt;4.22512268477521&lt;/D&gt;&lt;/FQL&gt;&lt;FQL&gt;&lt;Q&gt;2768-HK^FF_OPER_PS_NET_CF(ANN_R,-5AY,NOW)&lt;/Q&gt;&lt;R&gt;6&lt;/R&gt;&lt;C&gt;1&lt;/C&gt;&lt;D xsi:type="xsd:double"&gt;1.62638472906713&lt;/D&gt;&lt;D xsi:type="xsd:double"&gt;0.161344761659882&lt;/D&gt;&lt;D xsi:type="xsd:double"&gt;1.60423265932908&lt;/D&gt;&lt;D xsi:type="xsd:double"&gt;1.90530001292264&lt;/D&gt;&lt;D xsi:type="xsd:double"&gt;-0.547124597790773&lt;/D&gt;&lt;D xsi:type="xsd:double"&gt;0.659629163947694&lt;/D&gt;&lt;/FQL&gt;&lt;FQL&gt;&lt;Q&gt;2738-HK^FF_OPER_PS_NET_CF(ANN_R,-5AY,NOW)&lt;/Q&gt;&lt;R&gt;6&lt;/R&gt;&lt;C&gt;1&lt;/C&gt;&lt;D xsi:type="xsd:double"&gt;-0.47221387485575&lt;/D&gt;&lt;D xsi:type="xsd:double"&gt;-0.224969175205528&lt;/D&gt;&lt;D xsi:type="xsd:double"&gt;0.852761395884355&lt;/D&gt;&lt;D xsi:type="xsd:double"&gt;0.317203685921644&lt;/D&gt;&lt;D xsi:type="xsd:double"&gt;0.0937104084567882&lt;/D&gt;&lt;D xsi:type="xsd:double"&gt;-0.201316428756823&lt;/D&gt;&lt;/FQL&gt;&lt;FQL&gt;&lt;Q&gt;2728-HK^FF_OPER_PS_NET_CF(ANN_R,-5AY,NOW)&lt;/Q&gt;&lt;R&gt;6&lt;/R&gt;&lt;C&gt;1&lt;/C&gt;&lt;D xsi:type="xsd:double"&gt;0.000602090117644842&lt;/D&gt;&lt;D xsi:type="xsd:double"&gt;0.00353124574852877&lt;/D&gt;&lt;D xsi:type="xsd:double"&gt;-0.0608948019997951&lt;/D&gt;&lt;D xsi:type="xsd:double"&gt;-0.209020944096548&lt;/D&gt;&lt;D xsi:type="xsd:double"&gt;0.0634180933834848&lt;/D&gt;&lt;D xsi:type="xsd:double"&gt;-0.0250316346942708&lt;/D&gt;&lt;/FQL&gt;&lt;FQL&gt;&lt;Q&gt;2727-HK^FF_OPER_PS_NET_CF(ANN_R,-5AY,NOW)&lt;/Q&gt;&lt;R&gt;6&lt;/R&gt;&lt;C&gt;1&lt;/C&gt;&lt;D xsi:type="xsd:double"&gt;1.07919199264207&lt;/D&gt;&lt;D xsi:type="xsd:double"&gt;-0.422545569704701&lt;/D&gt;&lt;D xsi:type="xsd:double"&gt;0.510896108438567&lt;/D&gt;&lt;D xsi:type="xsd:double"&gt;0.84491882731575&lt;/D&gt;&lt;D xsi:type="xsd:double"&gt;0.391440701439012&lt;/D&gt;&lt;D xsi:type="xsd:double"&gt;-0.582228144313694&lt;/D&gt;&lt;/FQL&gt;&lt;FQL&gt;&lt;Q&gt;2722-HK^FF_OPER_PS_NET_CF(ANN_R,-5AY,NOW)&lt;/Q&gt;&lt;R&gt;6&lt;/R&gt;&lt;C&gt;1&lt;/C&gt;&lt;D xsi:type="xsd:double"&gt;0.0166048968352395&lt;/D&gt;&lt;D xsi:type="xsd:double"&gt;-0.139294355784421&lt;/D&gt;&lt;D xsi:type="xsd:double"&gt;0.111574621999794&lt;/D&gt;&lt;D xsi:type="xsd:double"&gt;0.116322707903224&lt;/D&gt;&lt;D xsi:type="xsd:double"&gt;0.115888533961501&lt;/D&gt;&lt;D xsi:type="xsd:double"&gt;0.191913335742498&lt;/D&gt;&lt;/FQL&gt;&lt;FQL&gt;&lt;Q&gt;2718-HK^FF_OPER_PS_NET_CF(ANN_R,-5AY,NOW)&lt;/Q&gt;&lt;R&gt;6&lt;/R&gt;&lt;C&gt;1&lt;/C&gt;&lt;D xsi:type="xsd:double"&gt;0.118569568649859&lt;/D&gt;&lt;D xsi:type="xsd:double"&gt;0.175675003101942&lt;/D&gt;&lt;D xsi:type="xsd:double"&gt;0.306941449011486&lt;/D&gt;&lt;D xsi:type="xsd:double"&gt;0.348578199432466&lt;/D&gt;&lt;D xsi:type="xsd:double"&gt;-0.0477747272424686&lt;/D&gt;&lt;D xsi:type="xsd:double"&gt;0.0734459179928002&lt;/D&gt;&lt;/FQL&gt;&lt;FQL&gt;&lt;Q&gt;2708-HK^FF_OPER_PS_NET_CF(ANN_R,-5AY,NOW)&lt;/Q&gt;&lt;R&gt;6&lt;/R&gt;&lt;C&gt;1&lt;/C&gt;&lt;D xsi:type="xsd:double"&gt;0.0511661110819905&lt;/D&gt;&lt;D xsi:type="xsd:double"&gt;-0.116334667729978&lt;/D&gt;&lt;D xsi:type="xsd:double"&gt;-0.0781929659421307&lt;/D&gt;&lt;D xsi:type="xsd:double"&gt;-0.085118023373312&lt;/D&gt;&lt;D xsi:type="xsd:double"&gt;0.273646938448663&lt;/D&gt;&lt;D xsi:type="xsd:double"&gt;0.180293333603059&lt;/D&gt;&lt;/FQL&gt;&lt;FQL&gt;&lt;Q&gt;2700-HK^FF_OPER_PS_NET_CF(ANN_R,-5AY,NOW)&lt;/Q&gt;&lt;R&gt;6&lt;/R&gt;&lt;C&gt;1&lt;/C&gt;&lt;D xsi:type="xsd:double"&gt;-0.559093803788428&lt;/D&gt;&lt;D xsi:type="xsd:double"&gt;0.481847349709058&lt;/D&gt;&lt;D xsi:type="xsd:double"&gt;-1.70132246126459&lt;/D&gt;&lt;D xsi:type="xsd:double"&gt;-0.119946831314357&lt;/D&gt;&lt;D xsi:type="xsd:double"&gt;-0.169017786895526&lt;/D&gt;&lt;D xsi:type="xsd:double"&gt;-0.00776184089897815&lt;/D&gt;&lt;/FQL&gt;&lt;FQL&gt;&lt;Q&gt;2699-HK^FF_OPER_PS_NET_CF(ANN_R,-5AY,NOW)&lt;/Q&gt;&lt;R&gt;6&lt;/R&gt;&lt;C&gt;1&lt;/C&gt;&lt;D xsi:type="xsd:double"&gt;-0.013589764515528&lt;/D&gt;&lt;D xsi:type="xsd:double"&gt;0.211369781680649&lt;/D&gt;&lt;D xsi:type="xsd:double"&gt;-0.12171561856655&lt;/D&gt;&lt;D xsi:type="xsd:double"&gt;-0.0812401263263429&lt;/D&gt;&lt;D xsi:type="xsd:double"&gt;-0.1557426990604&lt;/D&gt;&lt;D xsi:type="xsd:double"&gt;0.045649412446404&lt;/D&gt;&lt;/FQL&gt;&lt;FQL&gt;&lt;Q&gt;2698-HK^FF_OPER_PS_NET_CF(ANN_R,-5AY,NOW)&lt;/Q&gt;&lt;R&gt;6&lt;/R&gt;&lt;C&gt;1&lt;/C&gt;&lt;D xsi:type="xsd:double"&gt;3.12140246052114&lt;/D&gt;&lt;D xsi:type="xsd:double"&gt;2.37964224540083&lt;/D&gt;&lt;D xsi:type="xsd:double"&gt;1.60476336418133&lt;/D&gt;&lt;D xsi:type="xsd:double"&gt;1.63635889173296&lt;/D&gt;&lt;D xsi:type="xsd:double"&gt;1.26439059479431&lt;/D&gt;&lt;D xsi:type="xsd:double"&gt;0.156597132818621&lt;/D&gt;&lt;/FQL&gt;&lt;FQL&gt;&lt;Q&gt;2696-HK^FF_OPER_PS_NET_CF(ANN_R,-5AY,NOW)&lt;/Q&gt;&lt;R&gt;6&lt;/R&gt;&lt;C&gt;1&lt;/C&gt;&lt;D xsi:type="xsd:double"&gt;-0.157181048838541&lt;/D&gt;&lt;D xsi:type="xsd:double"&gt;-0.383156350100973&lt;/D&gt;&lt;D xsi:type="xsd:double"&gt;-0.217122836006099&lt;/D&gt;&lt;D xsi:type="xsd:double"&gt;-1.09638859645083&lt;/D&gt;&lt;D xsi:type="xsd:double"&gt;-1.36113812430153&lt;/D&gt;&lt;D xsi:type="xsd:double"&gt;0.0199714219950386&lt;/D&gt;&lt;/FQL&gt;&lt;FQL&gt;&lt;Q&gt;2689-HK^FF_OPER_PS_NET_CF(ANN_R,-5AY,NOW)&lt;/Q&gt;&lt;R&gt;6&lt;/R&gt;&lt;C&gt;1&lt;/C&gt;&lt;D xsi:type="xsd:double"&gt;0.897604112455754&lt;/D&gt;&lt;D xsi:type="xsd:double"&gt;2.20341749582632&lt;/D&gt;&lt;D xsi:type="xsd:double"&gt;2.26245058038546&lt;/D&gt;&lt;D xsi:type="xsd:double"&gt;2.17677683827022&lt;/D&gt;&lt;D xsi:type="xsd:double"&gt;0.7032961595322&lt;/D&gt;&lt;D xsi:type="xsd:double"&gt;0.829141545277801&lt;/D&gt;&lt;/FQL&gt;&lt;FQL&gt;&lt;Q&gt;2688-HK^FF_OPER_PS_NET_CF(ANN_R,-5AY,NOW)&lt;/Q&gt;&lt;R&gt;6&lt;/R&gt;&lt;C&gt;1&lt;/C&gt;&lt;D xsi:type="xsd:double"&gt;5.83429275764566&lt;/D&gt;&lt;D xsi:type="xsd:double"&gt;6.90999227270739&lt;/D&gt;&lt;D xsi:type="xsd:double"&gt;9.26609856526617&lt;/D&gt;&lt;D xsi:type="xsd:double"&gt;11.8237708142931&lt;/D&gt;&lt;D xsi:type="xsd:double"&gt;9.79230763523371&lt;/D&gt;&lt;D xsi:type="xsd:double"&gt;11.3860910045736&lt;/D&gt;&lt;/FQL&gt;&lt;FQL&gt;&lt;Q&gt;2686-HK^FF_OPER_PS_NET_CF(ANN_R,-5AY,NOW)&lt;/Q&gt;&lt;R&gt;6&lt;/R&gt;&lt;C&gt;1&lt;/C&gt;&lt;D xsi:type="xsd:double"&gt;0.0933753852956536&lt;/D&gt;&lt;D xsi:type="xsd:double"&gt;0.148833216760711&lt;/D&gt;&lt;D xsi:type="xsd:double"&gt;0.149579962801802&lt;/D&gt;&lt;D xsi:type="xsd:double"&gt;0.325357350559457&lt;/D&gt;&lt;D xsi:type="xsd:double"&gt;0.186600445616199&lt;/D&gt;&lt;D xsi:type="xsd:double"&gt;0.489417521896416&lt;/D&gt;&lt;/FQL&gt;&lt;FQL&gt;&lt;Q&gt;2683-HK^FF_OPER_PS_NET_CF(ANN_R,-5AY,NOW)&lt;/Q&gt;&lt;R&gt;6&lt;/R&gt;&lt;C&gt;1&lt;/C&gt;&lt;D xsi:type="xsd:double"&gt;0.1327975&lt;/D&gt;&lt;D xsi:type="xsd:double"&gt;0.0768459112912551&lt;/D&gt;&lt;D xsi:type="xsd:double"&gt;0.0279938134137329&lt;/D&gt;&lt;D xsi:type="xsd:double"&gt;0.0748630777287789&lt;/D&gt;&lt;D xsi:type="xsd:double"&gt;0.0959263482989335&lt;/D&gt;&lt;D xsi:type="xsd:double"&gt;0.0889615442972302&lt;/D&gt;&lt;/FQL&gt;&lt;FQL&gt;&lt;Q&gt;2682-HK^FF_OPER_PS_NET_CF(ANN_R,-5AY,NOW)&lt;/Q&gt;&lt;R&gt;6&lt;/R&gt;&lt;C&gt;1&lt;/C&gt;&lt;D xsi:type="xsd:double"&gt;0.023375&lt;/D&gt;&lt;D xsi:type="xsd:double"&gt;0.041638&lt;/D&gt;&lt;D xsi:type="xsd:double"&gt;-0.00811402331607482&lt;/D&gt;&lt;D xsi:type="xsd:double"&gt;0.017312&lt;/D&gt;&lt;D xsi:type="xsd:double"&gt;0.020518&lt;/D&gt;&lt;D xsi:type="xsd:double"&gt;0.02012&lt;/D&gt;&lt;/FQL&gt;&lt;FQL&gt;&lt;Q&gt;2680-HK^FF_OPER_PS_NET_CF(ANN_R,-5AY,NOW)&lt;/Q&gt;&lt;R&gt;6&lt;/R&gt;&lt;C&gt;1&lt;/C&gt;&lt;D xsi:type="xsd:double"&gt;0.0359375&lt;/D&gt;&lt;D xsi:type="xsd:double"&gt;0.102713333333333&lt;/D&gt;&lt;D xsi:type="xsd:double"&gt;0.00650815519096021&lt;/D&gt;&lt;D xsi:type="xsd:double"&gt;-0.1612275&lt;/D&gt;&lt;D xsi:type="xsd:double"&gt;-0.0318375&lt;/D&gt;&lt;D xsi:type="xsd:double"&gt;-0.034775&lt;/D&gt;&lt;/FQL&gt;&lt;FQL&gt;&lt;Q&gt;2678-HK^FF_OPER_PS_NET_CF(ANN_R,-5AY,NOW)&lt;/Q&gt;&lt;R&gt;6&lt;/R&gt;&lt;C&gt;1&lt;/C&gt;&lt;D xsi:type="xsd:double"&gt;0.390547772569349&lt;/D&gt;&lt;D xsi:type="xsd:double"&gt;2.36812573748096&lt;/D&gt;&lt;D xsi:type="xsd:double"&gt;0.535119745321887&lt;/D&gt;&lt;D xsi:type="xsd:double"&gt;2.34631433325468&lt;/D&gt;&lt;D xsi:type="xsd:double"&gt;3.67820618711089&lt;/D&gt;&lt;D xsi:type="xsd:double"&gt;3.10090180461976&lt;/D&gt;&lt;/FQL&gt;&lt;FQL&gt;&lt;Q&gt;2669-HK^FF_OPER_PS_NET_CF(ANN_R,-5AY,NOW)&lt;/Q&gt;&lt;R&gt;6&lt;/R&gt;&lt;C&gt;1&lt;/C&gt;&lt;D xsi:type="xsd:double"&gt;0.133553585660889&lt;/D&gt;&lt;D xsi:type="xsd:double"&gt;0.16368233654799&lt;/D&gt;&lt;D xsi:type="xsd:double"&gt;0.0787946440537363&lt;/D&gt;&lt;D xsi:type="xsd:double"&gt;0.104136151858421&lt;/D&gt;&lt;D xsi:type="xsd:double"&gt;0.387609700960655&lt;/D&gt;&lt;D xsi:type="xsd:double"&gt;0.246217632250807&lt;/D&gt;&lt;/FQL&gt;&lt;FQL&gt;&lt;Q&gt;2668-HK^FF_OPER_PS_NET_CF(ANN_R,-5AY,NOW)&lt;/Q&gt;&lt;R&gt;6&lt;/R&gt;&lt;C&gt;1&lt;/C&gt;&lt;D xsi:type="xsd:string"&gt;@NA&lt;/D&gt;&lt;D xsi:type="xsd:double"&gt;-0.0276310649553286&lt;/D&gt;&lt;D xsi:type="xsd:double"&gt;0.00212689655172414&lt;/D&gt;&lt;D xsi:type="xsd:double"&gt;-0.0735655172413793&lt;/D&gt;&lt;D xsi:type="xsd:double"&gt;0.0444831034482759&lt;/D&gt;&lt;D xsi:type="xsd:double"&gt;-0.0816068273374287&lt;/D&gt;&lt;/FQL&gt;&lt;FQL&gt;&lt;Q&gt;2666-HK^FF_OPER_PS_NET_CF(ANN_R,-5AY,NOW)&lt;/Q&gt;&lt;R&gt;6&lt;/R&gt;&lt;C&gt;1&lt;/C&gt;&lt;D xsi:type="xsd:double"&gt;-2.19065734940234&lt;/D&gt;&lt;D xsi:type="xsd:double"&gt;-4.19992658067229&lt;/D&gt;&lt;D xsi:type="xsd:double"&gt;-4.89813750019809&lt;/D&gt;&lt;D xsi:type="xsd:double"&gt;-2.47783851646541&lt;/D&gt;&lt;D xsi:type="xsd:double"&gt;-1.87168069468695&lt;/D&gt;&lt;D xsi:type="xsd:double"&gt;-1.82562201664242&lt;/D&gt;&lt;/FQL&gt;&lt;FQL&gt;&lt;Q&gt;2663-HK^FF_OPER_PS_NET_CF(ANN_R,-5AY,NOW)&lt;/Q&gt;&lt;R&gt;6&lt;/R&gt;&lt;C&gt;1&lt;/C&gt;&lt;D xsi:type="xsd:double"&gt;0.03313&lt;/D&gt;&lt;D xsi:type="xsd:double"&gt;0.0327316666666667&lt;/D&gt;&lt;D xsi:type="xsd:double"&gt;0.0628666666666667&lt;/D&gt;&lt;D xsi:type="xsd:double"&gt;0.132833333333333&lt;/D&gt;&lt;D xsi:type="xsd:double"&gt;0.02468&lt;/D&gt;&lt;D xsi:type="xsd:double"&gt;0.0123983333333333&lt;/D&gt;&lt;/FQL&gt;&lt;FQL&gt;&lt;Q&gt;2660-HK^FF_OPER_PS_NET_CF(ANN_R,-5AY,NOW)&lt;/Q&gt;&lt;R&gt;6&lt;/R&gt;&lt;C&gt;1&lt;/C&gt;&lt;D xsi:type="xsd:double"&gt;0.0147780344766791&lt;/D&gt;&lt;D xsi:type="xsd:double"&gt;0.113344652389985&lt;/D&gt;&lt;D xsi:type="xsd:double"&gt;0.0764913623260951&lt;/D&gt;&lt;D xsi:type="xsd:double"&gt;0.152282076427138&lt;/D&gt;&lt;D xsi:type="xsd:double"&gt;0.29255105880617&lt;/D&gt;&lt;D xsi:type="xsd:double"&gt;0.617734440750851&lt;/D&gt;&lt;/FQL&gt;&lt;FQL&gt;&lt;Q&gt;2638-HK^FF_OPER_PS_NET_CF(ANN_R,-5AY,NOW)&lt;/Q&gt;&lt;R&gt;6&lt;/R&gt;&lt;C&gt;1&lt;/C&gt;&lt;D xsi:type="xsd:double"&gt;0.894388990742627&lt;/D&gt;&lt;D xsi:type="xsd:double"&gt;0.652882460786311&lt;/D&gt;&lt;D xsi:type="xsd:double"&gt;0.551481406034268&lt;/D&gt;&lt;D xsi:type="xsd:double"&gt;0.706412258663226&lt;/D&gt;&lt;D xsi:type="xsd:double"&gt;0.649826848645345&lt;/D&gt;&lt;D xsi:type="xsd:double"&gt;0.675177112333356&lt;/D&gt;&lt;/FQL&gt;&lt;FQL&gt;&lt;Q&gt;2633-HK^FF_OPER_PS_NET_CF(ANN_R,-5AY,NOW)&lt;/Q&gt;&lt;R&gt;6&lt;/R&gt;&lt;C&gt;1&lt;/C&gt;&lt;D xsi:type="xsd:double"&gt;0.0907463387992024&lt;/D&gt;&lt;D xsi:type="xsd:double"&gt;0.117792495697074&lt;/D&gt;&lt;D xsi:type="xsd:double"&gt;0.207414125394353&lt;/D&gt;&lt;D xsi:type="xsd:double"&gt;0.189403944789289&lt;/D&gt;&lt;D xsi:type="xsd:double"&gt;0.214671268214096&lt;/D&gt;&lt;D xsi:type="xsd:double"&gt;0.213897227977368&lt;/D&gt;&lt;/FQL&gt;&lt;FQL&gt;&lt;Q&gt;2628-HK^FF_OPER_PS_NET_CF(ANN_R,-5AY,NOW)&lt;/Q&gt;&lt;R&gt;6&lt;/R&gt;&lt;C&gt;1&lt;/C&gt;&lt;D xsi:type="xsd:double"&gt;7.58502658144981&lt;/D&gt;&lt;D xsi:type="xsd:double"&gt;13.1502492646551&lt;/D&gt;&lt;D xsi:type="xsd:double"&gt;11.2895867266157&lt;/D&gt;&lt;D xsi:type="xsd:double"&gt;17.0490424721519&lt;/D&gt;&lt;D xsi:type="xsd:double"&gt;18.1557189467615&lt;/D&gt;&lt;D xsi:type="xsd:double"&gt;19.3047803604163&lt;/D&gt;&lt;/FQL&gt;&lt;FQL&gt;&lt;Q&gt;2623-HK^FF_OPER_PS_NET_CF(ANN_R,-5AY,NOW)&lt;/Q&gt;&lt;R&gt;6&lt;/R&gt;&lt;C&gt;1&lt;/C&gt;&lt;D xsi:type="xsd:double"&gt;0.0213625154994448&lt;/D&gt;&lt;D xsi:type="xsd:double"&gt;0.00606074306999774&lt;/D&gt;&lt;D xsi:type="xsd:double"&gt;-0.0249309882160826&lt;/D&gt;&lt;D xsi:type="xsd:double"&gt;-0.00742651817936321&lt;/D&gt;&lt;D xsi:type="xsd:double"&gt;0.0017238566779229&lt;/D&gt;&lt;D xsi:type="xsd:double"&gt;0.0160410592910468&lt;/D&gt;&lt;/FQL&gt;&lt;FQL&gt;&lt;Q&gt;2618-HK^FF_OPER_PS_NET_CF(ANN_R,-5AY,NOW)&lt;/Q&gt;&lt;R&gt;6&lt;/R&gt;&lt;C&gt;1&lt;/C&gt;&lt;D xsi:type="xsd:string"&gt;@NA&lt;/D&gt;&lt;D xsi:type="xsd:string"&gt;@NA&lt;/D&gt;&lt;D xsi:type="xsd:double"&gt;0.195736993921917&lt;/D&gt;&lt;D xsi:type="xsd:double"&gt;0.418988234404531&lt;/D&gt;&lt;D xsi:type="xsd:double"&gt;1.77696627940124&lt;/D&gt;&lt;D xsi:type="xsd:double"&gt;1.34461761575998&lt;/D&gt;&lt;/FQL&gt;&lt;FQL&gt;&lt;Q&gt;2616-HK^FF_OPER_PS_NET_CF(ANN_R,-5AY,NOW)&lt;/Q&gt;&lt;R&gt;6&lt;/R&gt;&lt;C&gt;1&lt;/C&gt;&lt;D xsi:type="xsd:double"&gt;-0.255543369090178&lt;/D&gt;&lt;D xsi:type="xsd:double"&gt;-0.277556843471103&lt;/D&gt;&lt;D xsi:type="xsd:double"&gt;-0.956493580263381&lt;/D&gt;&lt;D xsi:type="xsd:double"&gt;-1.36257083960656&lt;/D&gt;&lt;D xsi:type="xsd:double"&gt;-0.522648454055787&lt;/D&gt;&lt;D xsi:type="xsd:double"&gt;-1.52726519998752&lt;/D&gt;&lt;/FQL&gt;&lt;FQL&gt;&lt;Q&gt;2611-HK^FF_OPER_PS_NET_CF(ANN_R,-5AY,NOW)&lt;/Q&gt;&lt;R&gt;6&lt;/R&gt;&lt;C&gt;1&lt;/C&gt;&lt;D xsi:type="xsd:double"&gt;4.23142238521779&lt;/D&gt;&lt;D xsi:type="xsd:double"&gt;-3.39918851454636&lt;/D&gt;&lt;D xsi:type="xsd:double"&gt;1.17442313794049&lt;/D&gt;&lt;D xsi:type="xsd:double"&gt;-4.97497929113118&lt;/D&gt;&lt;D xsi:type="xsd:double"&gt;-4.00973781403417&lt;/D&gt;&lt;D xsi:type="xsd:double"&gt;-5.75125744065934&lt;/D&gt;&lt;/FQL&gt;&lt;FQL&gt;&lt;Q&gt;2608-HK^FF_OPER_PS_NET_CF(ANN_R,-5AY,NOW)&lt;/Q&gt;&lt;R&gt;7&lt;/R&gt;&lt;C&gt;1&lt;/C&gt;&lt;D xsi:type="xsd:double"&gt;-1.75744124418831&lt;/D&gt;&lt;D xsi:type="xsd:double"&gt;-0.287618393409069&lt;/D&gt;&lt;D xsi:type="xsd:double"&gt;0.288093364579152&lt;/D&gt;&lt;D xsi:type="xsd:double"&gt;-0.202198712981699&lt;/D&gt;&lt;D xsi:type="xsd:double"&gt;-0.234833209650001&lt;/D&gt;&lt;D xsi:type="xsd:double"&gt;-0.565711007666888&lt;/D&gt;&lt;D xsi:type="xsd:string"&gt;@NA&lt;/D&gt;&lt;/FQL&gt;&lt;FQL&gt;&lt;Q&gt;2607-HK^FF_OPER_PS_NET_CF(ANN_R,-5AY,NOW)&lt;/Q&gt;&lt;R&gt;6&lt;/R&gt;&lt;C&gt;1&lt;/C&gt;&lt;D xsi:type="xsd:double"&gt;0.94949612148553&lt;/D&gt;&lt;D xsi:type="xsd:double"&gt;1.38341393626475&lt;/D&gt;&lt;D xsi:type="xsd:double"&gt;1.48971465674503&lt;/D&gt;&lt;D xsi:type="xsd:double"&gt;2.54884664484721&lt;/D&gt;&lt;D xsi:type="xsd:double"&gt;2.95657047521657&lt;/D&gt;&lt;D xsi:type="xsd:double"&gt;2.46532585013977&lt;/D&gt;&lt;/FQL&gt;&lt;FQL&gt;&lt;Q&gt;2602-HK^FF_OPER_PS_NET_CF(ANN_R,-5AY,NOW)&lt;/Q&gt;&lt;R&gt;6&lt;/R&gt;&lt;C&gt;1&lt;/C&gt;&lt;D xsi:type="xsd:string"&gt;@NA&lt;/D&gt;&lt;D xsi:type="xsd:string"&gt;@NA&lt;/D&gt;&lt;D xsi:type="xsd:string"&gt;@NA&lt;/D&gt;&lt;D xsi:type="xsd:double"&gt;2.07212026578965&lt;/D&gt;&lt;D xsi:type="xsd:double"&gt;2.50546378891576&lt;/D&gt;&lt;D xsi:type="xsd:double"&gt;3.06232899578822&lt;/D&gt;&lt;/FQL&gt;&lt;FQL&gt;&lt;Q&gt;2601-HK^FF_OPER_PS_NET_CF(ANN_R,-5AY,NOW)&lt;/Q&gt;&lt;R&gt;6&lt;/R&gt;&lt;C&gt;1&lt;/C&gt;&lt;D xsi:type="xsd:double"&gt;13.7720466510806&lt;/D&gt;&lt;D xsi:type="xsd:double"&gt;17.5613530971826&lt;/D&gt;&lt;D xsi:type="xsd:double"&gt;18.327012411837&lt;/D&gt;&lt;D xsi:type="xsd:double"&gt;21.3614749246834&lt;/D&gt;&lt;D xsi:type="xsd:double"&gt;20.797998791478&lt;/D&gt;&lt;D xsi:type="xsd:double"&gt;22.4188841670021&lt;/D&gt;&lt;/FQL&gt;&lt;FQL&gt;&lt;Q&gt;2600-HK^FF_OPER_PS_NET_CF(ANN_R,-5AY,NOW)&lt;/Q&gt;&lt;R&gt;6&lt;/R&gt;&lt;C&gt;1&lt;/C&gt;&lt;D xsi:type="xsd:double"&gt;0.557947080064447&lt;/D&gt;&lt;D xsi:type="xsd:double"&gt;0.649189525946082&lt;/D&gt;&lt;D xsi:type="xsd:double"&gt;0.595618060348275&lt;/D&gt;&lt;D xsi:type="xsd:double"&gt;0.499514094140438&lt;/D&gt;&lt;D xsi:type="xsd:double"&gt;0.752459416004484&lt;/D&gt;&lt;D xsi:type="xsd:double"&gt;1.81323870724936&lt;/D&gt;&lt;/FQL&gt;&lt;FQL&gt;&lt;Q&gt;2599-HK^FF_OPER_PS_NET_CF(ANN_R,-5AY,NOW)&lt;/Q&gt;&lt;R&gt;6&lt;/R&gt;&lt;C&gt;1&lt;/C&gt;&lt;D xsi:type="xsd:string"&gt;@NA&lt;/D&gt;&lt;D xsi:type="xsd:double"&gt;-3.71328774623664&lt;/D&gt;&lt;D xsi:type="xsd:double"&gt;0.621234438298152&lt;/D&gt;&lt;D xsi:type="xsd:double"&gt;1.23809667688568&lt;/D&gt;&lt;D xsi:type="xsd:double"&gt;-2.67427228540325&lt;/D&gt;&lt;D xsi:type="xsd:double"&gt;-0.797983585642385&lt;/D&gt;&lt;/FQL&gt;&lt;FQL&gt;&lt;Q&gt;2588-HK^FF_OPER_PS_NET_CF(ANN_R,-5AY,NOW)&lt;/Q&gt;&lt;R&gt;6&lt;/R&gt;&lt;C&gt;1&lt;/C&gt;&lt;D xsi:type="xsd:double"&gt;10.5941479426667&lt;/D&gt;&lt;D xsi:type="xsd:double"&gt;11.3833330919275&lt;/D&gt;&lt;D xsi:type="xsd:double"&gt;15.3738121878353&lt;/D&gt;&lt;D xsi:type="xsd:double"&gt;13.5781734759977&lt;/D&gt;&lt;D xsi:type="xsd:double"&gt;15.1466029268516&lt;/D&gt;&lt;D xsi:type="xsd:double"&gt;14.8587627225314&lt;/D&gt;&lt;/FQL&gt;&lt;FQL&gt;&lt;Q&gt;2558-HK^FF_OPER_PS_NET_CF(ANN_R,-5AY,NOW)&lt;/Q&gt;&lt;R&gt;6&lt;/R&gt;&lt;C&gt;1&lt;/C&gt;&lt;D xsi:type="xsd:double"&gt;0.275571385991437&lt;/D&gt;&lt;D xsi:type="xsd:double"&gt;0.923826287046949&lt;/D&gt;&lt;D xsi:type="xsd:double"&gt;-0.0378080302318499&lt;/D&gt;&lt;D xsi:type="xsd:double"&gt;0.41715440746204&lt;/D&gt;&lt;D xsi:type="xsd:double"&gt;0.775210335761732&lt;/D&gt;&lt;D xsi:type="xsd:double"&gt;0.808944014834853&lt;/D&gt;&lt;/FQL&gt;&lt;FQL&gt;&lt;Q&gt;2552-HK^FF_OPER_PS_NET_CF(ANN_R,-5AY,NOW)&lt;/Q&gt;&lt;R&gt;6&lt;/R&gt;&lt;C&gt;1&lt;/C&gt;&lt;D xsi:type="xsd:double"&gt;-0.0941550655876114&lt;/D&gt;&lt;D xsi:type="xsd:double"&gt;-0.242698612674446&lt;/D&gt;&lt;D xsi:type="xsd:double"&gt;-0.887674013214643&lt;/D&gt;&lt;D xsi:type="xsd:double"&gt;-0.4062686944398&lt;/D&gt;&lt;D xsi:type="xsd:double"&gt;-0.0171821242396192&lt;/D&gt;&lt;D xsi:type="xsd:double"&gt;-0.336447317362098&lt;/D&gt;&lt;/FQL&gt;&lt;FQL&gt;&lt;Q&gt;2528-HK^FF_OPER_PS_NET_CF(ANN_R,-5AY,NOW)&lt;/Q&gt;&lt;R&gt;6&lt;/R&gt;&lt;C&gt;1&lt;/C&gt;&lt;D xsi:type="xsd:double"&gt;0.64486&lt;/D&gt;&lt;D xsi:type="xsd:double"&gt;0.823795&lt;/D&gt;&lt;D xsi:type="xsd:double"&gt;0.7235775&lt;/D&gt;&lt;D xsi:type="xsd:double"&gt;0.8192825&lt;/D&gt;&lt;D xsi:type="xsd:double"&gt;0.908392421817594&lt;/D&gt;&lt;D xsi:type="xsd:double"&gt;0.52232&lt;/D&gt;&lt;/FQL&gt;&lt;FQL&gt;&lt;Q&gt;2518-HK^FF_OPER_PS_NET_CF(ANN_R,-5AY,NOW)&lt;/Q&gt;&lt;R&gt;6&lt;/R&gt;&lt;C&gt;1&lt;/C&gt;&lt;D xsi:type="xsd:double"&gt;3.9791840096965&lt;/D&gt;&lt;D xsi:type="xsd:double"&gt;5.70246435270589&lt;/D&gt;&lt;D xsi:type="xsd:double"&gt;7.30551323221401&lt;/D&gt;&lt;D xsi:type="xsd:double"&gt;6.49464620940572&lt;/D&gt;&lt;D xsi:type="xsd:double"&gt;7.40786910274056&lt;/D&gt;&lt;D xsi:type="xsd:double"&gt;8.48599501060514&lt;/D&gt;&lt;/FQL&gt;&lt;FQL&gt;&lt;Q&gt;2500-HK^FF_OPER_PS_NET_CF(ANN_R,-5AY,NOW)&lt;/Q&gt;&lt;R&gt;6&lt;/R&gt;&lt;C&gt;1&lt;/C&gt;&lt;D xsi:type="xsd:string"&gt;@NA&lt;/D&gt;&lt;D xsi:type="xsd:double"&gt;-0.238754354396814&lt;/D&gt;&lt;D xsi:type="xsd:double"&gt;-0.452525411785201&lt;/D&gt;&lt;D xsi:type="xsd:double"&gt;-0.871915562955369&lt;/D&gt;&lt;D xsi:type="xsd:double"&gt;-0.647758943256225&lt;/D&gt;&lt;D xsi:type="xsd:double"&gt;-1.20138843598802&lt;/D&gt;&lt;/FQL&gt;&lt;FQL&gt;&lt;Q&gt;2488-HK^FF_OPER_PS_NET_CF(ANN_R,-5AY,NOW)&lt;/Q&gt;&lt;R&gt;6&lt;/R&gt;&lt;C&gt;1&lt;/C&gt;&lt;D xsi:type="xsd:double"&gt;0.248042176334211&lt;/D&gt;&lt;D xsi:type="xsd:double"&gt;0.437848400767198&lt;/D&gt;&lt;D xsi:type="xsd:double"&gt;0.199022557056764&lt;/D&gt;&lt;D xsi:type="xsd:double"&gt;0.331594734602451&lt;/D&gt;&lt;D xsi:type="xsd:double"&gt;0.529952292177184&lt;/D&gt;&lt;D xsi:type="xsd:double"&gt;-0.0379399144897003&lt;/D&gt;&lt;/FQL&gt;&lt;FQL&gt;&lt;Q&gt;2448-HK^FF_OPER_PS_NET_CF(ANN_R,-5AY,NOW)&lt;/Q&gt;&lt;R&gt;6&lt;/R&gt;&lt;C&gt;1&lt;/C&gt;&lt;D xsi:type="xsd:double"&gt;0.126417972343076&lt;/D&gt;&lt;D xsi:type="xsd:double"&gt;-0.0857600947006049&lt;/D&gt;&lt;D xsi:type="xsd:double"&gt;-0.239753533763749&lt;/D&gt;&lt;D xsi:type="xsd:double"&gt;-0.0712454786734896&lt;/D&gt;&lt;D xsi:type="xsd:double"&gt;-0.11269037128137&lt;/D&gt;&lt;D xsi:type="xsd:double"&gt;-0.159660400452175&lt;/D&gt;&lt;/FQL&gt;&lt;FQL&gt;&lt;Q&gt;2436-HK^FF_OPER_PS_NET_CF(ANN_R,-5AY,NOW)&lt;/Q&gt;&lt;R&gt;6&lt;/R&gt;&lt;C&gt;1&lt;/C&gt;&lt;D xsi:type="xsd:string"&gt;@NA&lt;/D&gt;&lt;D xsi:type="xsd:string"&gt;@NA&lt;/D&gt;&lt;D xsi:type="xsd:string"&gt;@NA&lt;/D&gt;&lt;D xsi:type="xsd:double"&gt;0.151037357974679&lt;/D&gt;&lt;D xsi:type="xsd:double"&gt;0.291268532898701&lt;/D&gt;&lt;D xsi:type="xsd:double"&gt;0.828505553277118&lt;/D&gt;&lt;/FQL&gt;&lt;FQL&gt;&lt;Q&gt;2423-HK^FF_OPER_PS_NET_CF(ANN_R,-5AY,NOW)&lt;/Q&gt;&lt;R&gt;6&lt;/R&gt;&lt;C&gt;1&lt;/C&gt;&lt;D xsi:type="xsd:string"&gt;@NA&lt;/D&gt;&lt;D xsi:type="xsd:double"&gt;-2.17034687954322&lt;/D&gt;&lt;D xsi:type="xsd:double"&gt;1.11078550374273&lt;/D&gt;&lt;D xsi:type="xsd:double"&gt;0.0372312928600469&lt;/D&gt;&lt;D xsi:type="xsd:double"&gt;4.63979917896096&lt;/D&gt;&lt;D xsi:type="xsd:double"&gt;1.22083176141839&lt;/D&gt;&lt;/FQL&gt;&lt;FQL&gt;&lt;Q&gt;2422-HK^FF_OPER_PS_NET_CF(ANN_R,-5AY,NOW)&lt;/Q&gt;&lt;R&gt;6&lt;/R&gt;&lt;C&gt;1&lt;/C&gt;&lt;D xsi:type="xsd:string"&gt;@NA&lt;/D&gt;&lt;D xsi:type="xsd:string"&gt;@NA&lt;/D&gt;&lt;D xsi:type="xsd:double"&gt;0.0185141987361387&lt;/D&gt;&lt;D xsi:type="xsd:double"&gt;0.03536458717218&lt;/D&gt;&lt;D xsi:type="xsd:double"&gt;0.0175577088810758&lt;/D&gt;&lt;D xsi:type="xsd:double"&gt;0.0312294261912742&lt;/D&gt;&lt;/FQL&gt;&lt;FQL&gt;&lt;Q&gt;2420-HK^FF_OPER_PS_NET_CF(ANN_R,-5AY,NOW)&lt;/Q&gt;&lt;R&gt;6&lt;/R&gt;&lt;C&gt;1&lt;/C&gt;&lt;D xsi:type="xsd:string"&gt;@NA&lt;/D&gt;&lt;D xsi:type="xsd:string"&gt;@NA&lt;/D&gt;&lt;D xsi:type="xsd:double"&gt;-0.084037003411748&lt;/D&gt;&lt;D xsi:type="xsd:double"&gt;0.167427303909229&lt;/D&gt;&lt;D xsi:type="xsd:double"&gt;0.244133621216161&lt;/D&gt;&lt;D xsi:type="xsd:double"&gt;-0.520345007733012&lt;/D&gt;&lt;/FQL&gt;&lt;FQL&gt;&lt;Q&gt;2418-HK^FF_OPER_PS_NET_CF(ANN_R,-5AY,NOW)&lt;/Q&gt;&lt;R&gt;6&lt;/R&gt;&lt;C&gt;1&lt;/C&gt;&lt;D xsi:type="xsd:string"&gt;@NA&lt;/D&gt;&lt;D xsi:type="xsd:string"&gt;@NA&lt;/D&gt;&lt;D xsi:type="xsd:double"&gt;-0.348007494540972&lt;/D&gt;&lt;D xsi:type="xsd:double"&gt;-0.240857016247788&lt;/D&gt;&lt;D xsi:type="xsd:double"&gt;0.243449306440731&lt;/D&gt;&lt;D xsi:type="xsd:double"&gt;-1.86204259774181&lt;/D&gt;&lt;/FQL&gt;&lt;FQL&gt;&lt;Q&gt;2400-HK^FF_OPER_PS_NET_CF(ANN_R,-5AY,NOW)&lt;/Q&gt;&lt;R&gt;6&lt;/R&gt;&lt;C&gt;1&lt;/C&gt;&lt;D xsi:type="xsd:double"&gt;-0.0243260594913836&lt;/D&gt;&lt;D xsi:type="xsd:double"&gt;0.820664998441436&lt;/D&gt;&lt;D xsi:type="xsd:double"&gt;0.494720387706499&lt;/D&gt;&lt;D xsi:type="xsd:double"&gt;2.74762922255953&lt;/D&gt;&lt;D xsi:type="xsd:double"&gt;0.914077063929451&lt;/D&gt;&lt;D xsi:type="xsd:double"&gt;-1.2516484357969&lt;/D&gt;&lt;/FQL&gt;&lt;FQL&gt;&lt;Q&gt;2399-HK^FF_OPER_PS_NET_CF(ANN_R,-5AY,NOW)&lt;/Q&gt;&lt;R&gt;6&lt;/R&gt;&lt;C&gt;1&lt;/C&gt;&lt;D xsi:type="xsd:double"&gt;0.234624376878459&lt;/D&gt;&lt;D xsi:type="xsd:double"&gt;0.156271251659383&lt;/D&gt;&lt;D xsi:type="xsd:double"&gt;0.0433142151981306&lt;/D&gt;&lt;D xsi:type="xsd:double"&gt;-0.0613709599859903&lt;/D&gt;&lt;D xsi:type="xsd:double"&gt;-0.12511048679622&lt;/D&gt;&lt;D xsi:type="xsd:double"&gt;-0.02440575799473&lt;/D&gt;&lt;/FQL&gt;&lt;FQL&gt;&lt;Q&gt;2393-HK^FF_OPER_PS_NET_CF(ANN_R,-5AY,NOW)&lt;/Q&gt;&lt;R&gt;6&lt;/R&gt;&lt;C&gt;1&lt;/C&gt;&lt;D xsi:type="xsd:double"&gt;0.140242450969368&lt;/D&gt;&lt;D xsi:type="xsd:double"&gt;0.0486276972860215&lt;/D&gt;&lt;D xsi:type="xsd:double"&gt;0.0297600170602659&lt;/D&gt;&lt;D xsi:type="xsd:double"&gt;0.141895432599578&lt;/D&gt;&lt;D xsi:type="xsd:double"&gt;0.245454890801025&lt;/D&gt;&lt;D xsi:type="xsd:double"&gt;0.326145445911981&lt;/D&gt;&lt;/FQL&gt;&lt;FQL&gt;&lt;Q&gt;2392-HK^FF_OPER_PS_NET_CF(ANN_R,-5AY,NOW)&lt;/Q&gt;&lt;R&gt;6&lt;/R&gt;&lt;C&gt;1&lt;/C&gt;&lt;D xsi:type="xsd:string"&gt;@NA&lt;/D&gt;&lt;D xsi:type="xsd:string"&gt;@NA&lt;/D&gt;&lt;D xsi:type="xsd:double"&gt;0.0489766341764413&lt;/D&gt;&lt;D xsi:type="xsd:double"&gt;-0.0825545181323787&lt;/D&gt;&lt;D xsi:type="xsd:double"&gt;0.0696913074657824&lt;/D&gt;&lt;D xsi:type="xsd:double"&gt;-0.0419195018669174&lt;/D&gt;&lt;/FQL&gt;&lt;FQL&gt;&lt;Q&gt;2391-HK^FF_OPER_PS_NET_CF(ANN_R,-5AY,NOW)&lt;/Q&gt;&lt;R&gt;6&lt;/R&gt;&lt;C&gt;1&lt;/C&gt;&lt;D xsi:type="xsd:string"&gt;@NA&lt;/D&gt;&lt;D xsi:type="xsd:string"&gt;@NA&lt;/D&gt;&lt;D xsi:type="xsd:string"&gt;@NA&lt;/D&gt;&lt;D xsi:type="xsd:double"&gt;-0.789639241587444&lt;/D&gt;&lt;D xsi:type="xsd:double"&gt;-0.680058099590352&lt;/D&gt;&lt;D xsi:type="xsd:double"&gt;-2.00384142415915&lt;/D&gt;&lt;/FQL&gt;&lt;FQL&gt;&lt;Q&gt;2390-HK^FF_OPER_PS_NET_CF(ANN_R,-5AY,NOW)&lt;/Q&gt;&lt;R&gt;6&lt;/R&gt;&lt;C&gt;1&lt;/C&gt;&lt;D xsi:type="xsd:string"&gt;@NA&lt;/D&gt;&lt;D xsi:type="xsd:string"&gt;@NA&lt;/D&gt;&lt;D xsi:type="xsd:string"&gt;@NA&lt;/D&gt;&lt;D xsi:type="xsd:double"&gt;-2.84803701038067&lt;/D&gt;&lt;D xsi:type="xsd:double"&gt;-0.964112923618725&lt;/D&gt;&lt;D xsi:type="xsd:double"&gt;-1.77412221297951&lt;/D&gt;&lt;/FQL&gt;&lt;FQL&gt;&lt;Q&gt;2389-HK^FF_OPER_PS_NET_CF(ANN_R,-5AY,NOW)&lt;/Q&gt;&lt;R&gt;6&lt;/R&gt;&lt;C&gt;1&lt;/C&gt;&lt;D xsi:type="xsd:double"&gt;-0.0128569619134497&lt;/D&gt;&lt;D xsi:type="xsd:double"&gt;-0.019403300945936&lt;/D&gt;&lt;D xsi:type="xsd:double"&gt;-0.0539528386183658&lt;/D&gt;&lt;D xsi:type="xsd:double"&gt;-0.0169987953076733&lt;/D&gt;&lt;D xsi:type="xsd:double"&gt;0.00439665176736131&lt;/D&gt;&lt;D xsi:type="xsd:double"&gt;0.000326536976024701&lt;/D&gt;&lt;/FQL&gt;&lt;FQL&gt;&lt;Q&gt;2388-HK^FF_OPER_PS_NET_CF(ANN_R,-5AY,NOW)&lt;/Q&gt;&lt;R&gt;6&lt;/R&gt;&lt;C&gt;1&lt;/C&gt;&lt;D xsi:type="xsd:double"&gt;4.44187799409999&lt;/D&gt;&lt;D xsi:type="xsd:double"&gt;3.37300115038634&lt;/D&gt;&lt;D xsi:type="xsd:double"&gt;4.86371594852551&lt;/D&gt;&lt;D xsi:type="xsd:double"&gt;6.53082711101527&lt;/D&gt;&lt;D xsi:type="xsd:double"&gt;1.65453168985778&lt;/D&gt;&lt;D xsi:type="xsd:double"&gt;4.1027997280427&lt;/D&gt;&lt;/FQL&gt;&lt;FQL&gt;&lt;Q&gt;2386-HK^FF_OPER_PS_NET_CF(ANN_R,-5AY,NOW)&lt;/Q&gt;&lt;R&gt;6&lt;/R&gt;&lt;C&gt;1&lt;/C&gt;&lt;D xsi:type="xsd:double"&gt;1.34269995693428&lt;/D&gt;&lt;D xsi:type="xsd:double"&gt;1.23388005942082&lt;/D&gt;&lt;D xsi:type="xsd:double"&gt;1.76897894054174&lt;/D&gt;&lt;D xsi:type="xsd:double"&gt;0.225271919478794&lt;/D&gt;&lt;D xsi:type="xsd:double"&gt;0.913380755441161&lt;/D&gt;&lt;D xsi:type="xsd:double"&gt;1.02647882114952&lt;/D&gt;&lt;/FQL&gt;&lt;FQL&gt;&lt;Q&gt;2385-HK^FF_OPER_PS_NET_CF(ANN_R,-5AY,NOW)&lt;/Q&gt;&lt;R&gt;6&lt;/R&gt;&lt;C&gt;1&lt;/C&gt;&lt;D xsi:type="xsd:string"&gt;@NA&lt;/D&gt;&lt;D xsi:type="xsd:string"&gt;@NA&lt;/D&gt;&lt;D xsi:type="xsd:double"&gt;0.187867173484902&lt;/D&gt;&lt;D xsi:type="xsd:double"&gt;0.286352567394567&lt;/D&gt;&lt;D xsi:type="xsd:double"&gt;0.379150742510067&lt;/D&gt;&lt;D xsi:type="xsd:double"&gt;-0.131052995463799&lt;/D&gt;&lt;/FQL&gt;&lt;FQL&gt;&lt;Q&gt;2383-HK^FF_OPER_PS_NET_CF(ANN_R,-5AY,NOW)&lt;/Q&gt;&lt;R&gt;6&lt;/R&gt;&lt;C&gt;1&lt;/C&gt;&lt;D xsi:type="xsd:double"&gt;0.00137858286769336&lt;/D&gt;&lt;D xsi:type="xsd:double"&gt;0.0087233988808581&lt;/D&gt;&lt;D xsi:type="xsd:double"&gt;0.016556907018&lt;/D&gt;&lt;D xsi:type="xsd:double"&gt;0.0212705616127324&lt;/D&gt;&lt;D xsi:type="xsd:double"&gt;0.0365253983360018&lt;/D&gt;&lt;D xsi:type="xsd:double"&gt;0.0451352544753399&lt;/D&gt;&lt;/FQL&gt;&lt;FQL&gt;&lt;Q&gt;2382-HK^FF_OPER_PS_NET_CF(ANN_R,-5AY,NOW)&lt;/Q&gt;&lt;R&gt;6&lt;/R&gt;&lt;C&gt;1&lt;/C&gt;&lt;D xsi:type="xsd:double"&gt;1.76434267184057&lt;/D&gt;&lt;D xsi:type="xsd:double"&gt;2.61676803917692&lt;/D&gt;&lt;D xsi:type="xsd:double"&gt;3.97615306073291&lt;/D&gt;&lt;D xsi:type="xsd:double"&gt;4.81944715424138&lt;/D&gt;&lt;D xsi:type="xsd:double"&gt;7.37549546397457&lt;/D&gt;&lt;D xsi:type="xsd:double"&gt;7.80610798122814&lt;/D&gt;&lt;/FQL&gt;&lt;FQL&gt;&lt;Q&gt;2381-HK^FF_OPER_PS_NET_CF(ANN_R,-5AY,NOW)&lt;/Q&gt;&lt;R&gt;6&lt;/R&gt;&lt;C&gt;1&lt;/C&gt;&lt;D xsi:type="xsd:double"&gt;0.00610650000006925&lt;/D&gt;&lt;D xsi:type="xsd:double"&gt;-0.00181450000000095&lt;/D&gt;&lt;D xsi:type="xsd:double"&gt;0.00279650000001265&lt;/D&gt;&lt;D xsi:type="xsd:double"&gt;0.0057215000000149&lt;/D&gt;&lt;D xsi:type="xsd:double"&gt;0.0118070000000024&lt;/D&gt;&lt;D xsi:type="xsd:double"&gt;0.0144855000000882&lt;/D&gt;&lt;/FQL&gt;&lt;FQL&gt;&lt;Q&gt;2380-HK^FF_OPER_PS_NET_CF(ANN_R,-5AY,NOW)&lt;/Q&gt;&lt;R&gt;6&lt;/R&gt;&lt;C&gt;1&lt;/C&gt;&lt;D xsi:type="xsd:double"&gt;1.05408384152756&lt;/D&gt;&lt;D xsi:type="xsd:double"&gt;0.536186781738149&lt;/D&gt;&lt;D xsi:type="xsd:double"&gt;0.402711032215269&lt;/D&gt;&lt;D xsi:type="xsd:double"&gt;0.634481918570005&lt;/D&gt;&lt;D xsi:type="xsd:double"&gt;0.705450568196169&lt;/D&gt;&lt;D xsi:type="xsd:double"&gt;0.175878850374453&lt;/D&gt;&lt;/FQL&gt;&lt;FQL&gt;&lt;Q&gt;2379-HK^FF_OPER_PS_NET_CF(ANN_R,-5AY,NOW)&lt;/Q&gt;&lt;R&gt;7&lt;/R&gt;&lt;C&gt;1&lt;/C&gt;&lt;D xsi:type="xsd:double"&gt;0.229271665035781&lt;/D&gt;&lt;D xsi:type="xsd:double"&gt;0.0160654064408944&lt;/D&gt;&lt;D xsi:type="xsd:double"&gt;0.019828605771041&lt;/D&gt;&lt;D xsi:type="xsd:double"&gt;-0.0469988474524271&lt;/D&gt;&lt;D xsi:type="xsd:double"&gt;-0.306833408681595&lt;/D&gt;&lt;D xsi:type="xsd:double"&gt;0.0445166622351002&lt;/D&gt;&lt;D xsi:type="xsd:string"&gt;@NA&lt;/D&gt;&lt;/FQL&gt;&lt;FQL&gt;&lt;Q&gt;2378-HK^FF_OPER_PS_NET_CF(ANN_R,-5AY,NOW)&lt;/Q&gt;&lt;R&gt;6&lt;/R&gt;&lt;C&gt;1&lt;/C&gt;&lt;D xsi:type="xsd:double"&gt;7.59172539528021&lt;/D&gt;&lt;D xsi:type="xsd:double"&gt;4.85374443762278&lt;/D&gt;&lt;D xsi:type="xsd:double"&gt;8.68032466131684&lt;/D&gt;&lt;D xsi:type="xsd:double"&gt;-2.22608062450359&lt;/D&gt;&lt;D xsi:type="xsd:double"&gt;7.40358550530304&lt;/D&gt;&lt;D xsi:type="xsd:double"&gt;-0.106477222721805&lt;/D&gt;&lt;/FQL&gt;&lt;FQL&gt;&lt;Q&gt;2377-HK^FF_OPER_PS_NET_CF(ANN_R,-5AY,NOW)&lt;/Q&gt;&lt;R&gt;6&lt;/R&gt;&lt;C&gt;1&lt;/C&gt;&lt;D xsi:type="xsd:double"&gt;0.145252548584147&lt;/D&gt;&lt;D xsi:type="xsd:double"&gt;0.331670879102264&lt;/D&gt;&lt;D xsi:type="xsd:double"&gt;0.178712502056336&lt;/D&gt;&lt;D xsi:type="xsd:double"&gt;0.38884847957802&lt;/D&gt;&lt;D xsi:type="xsd:double"&gt;0.356544023966479&lt;/D&gt;&lt;D xsi:type="xsd:double"&gt;0.070496779234314&lt;/D&gt;&lt;/FQL&gt;&lt;FQL&gt;&lt;Q&gt;2376-HK^FF_OPER_PS_NET_CF(ANN_R,-5AY,NOW)&lt;/Q&gt;&lt;R&gt;6&lt;/R&gt;&lt;C&gt;1&lt;/C&gt;&lt;D xsi:type="xsd:string"&gt;@NA&lt;/D&gt;&lt;D xsi:type="xsd:string"&gt;@NA&lt;/D&gt;&lt;D xsi:type="xsd:double"&gt;0.316713056486974&lt;/D&gt;&lt;D xsi:type="xsd:double"&gt;0.374343808617419&lt;/D&gt;&lt;D xsi:type="xsd:double"&gt;0.15748056078508&lt;/D&gt;&lt;D xsi:type="xsd:double"&gt;0.427057200132425&lt;/D&gt;&lt;/FQL&gt;&lt;FQL&gt;&lt;Q&gt;2372-HK^FF_OPER_PS_NET_CF(ANN_R,-5AY,NOW)&lt;/Q&gt;&lt;R&gt;6&lt;/R&gt;&lt;C&gt;1&lt;/C&gt;&lt;D xsi:type="xsd:string"&gt;@NA&lt;/D&gt;&lt;D xsi:type="xsd:string"&gt;@NA&lt;/D&gt;&lt;D xsi:type="xsd:double"&gt;0.0563992524835049&lt;/D&gt;&lt;D xsi:type="xsd:double"&gt;0.0192411452667029&lt;/D&gt;&lt;D xsi:type="xsd:double"&gt;0.182006019494652&lt;/D&gt;&lt;D xsi:type="xsd:double"&gt;-0.0513630777518765&lt;/D&gt;&lt;/FQL&gt;&lt;FQL&gt;&lt;Q&gt;2371-HK^FF_OPER_PS_NET_CF(ANN_R,-5AY,NOW)&lt;/Q&gt;&lt;R&gt;6&lt;/R&gt;&lt;C&gt;1&lt;/C&gt;&lt;D xsi:type="xsd:double"&gt;0.00309776918288466&lt;/D&gt;&lt;D xsi:type="xsd:double"&gt;0.00121450027534628&lt;/D&gt;&lt;D xsi:type="xsd:double"&gt;0.00380118854640858&lt;/D&gt;&lt;D xsi:type="xsd:double"&gt;0.00826905012609896&lt;/D&gt;&lt;D xsi:type="xsd:double"&gt;0.00702330618177389&lt;/D&gt;&lt;D xsi:type="xsd:double"&gt;0.0113937323017837&lt;/D&gt;&lt;/FQL&gt;&lt;FQL&gt;&lt;Q&gt;2370-HK^FF_OPER_PS_NET_CF(ANN_R,-5AY,NOW)&lt;/Q&gt;&lt;R&gt;6&lt;/R&gt;&lt;C&gt;1&lt;/C&gt;&lt;D xsi:type="xsd:string"&gt;@NA&lt;/D&gt;&lt;D xsi:type="xsd:string"&gt;@NA&lt;/D&gt;&lt;D xsi:type="xsd:double"&gt;0.0825742028590566&lt;/D&gt;&lt;D xsi:type="xsd:double"&gt;0.166833131673812&lt;/D&gt;&lt;D xsi:type="xsd:double"&gt;0.226182619656149&lt;/D&gt;&lt;D xsi:type="xsd:double"&gt;0.213159635046299&lt;/D&gt;&lt;/FQL&gt;&lt;FQL&gt;&lt;Q&gt;2369-HK^FF_OPER_PS_NET_CF(ANN_R,-5AY,NOW)&lt;/Q&gt;&lt;R&gt;6&lt;/R&gt;&lt;C&gt;1&lt;/C&gt;&lt;D xsi:type="xsd:double"&gt;-0.170019616863459&lt;/D&gt;&lt;D xsi:type="xsd:double"&gt;-0.092504292136519&lt;/D&gt;&lt;D xsi:type="xsd:double"&gt;0.0474794716609604&lt;/D&gt;&lt;D xsi:type="xsd:double"&gt;-0.0249616095921826&lt;/D&gt;&lt;D xsi:type="xsd:double"&gt;-0.046545087689499&lt;/D&gt;&lt;D xsi:type="xsd:double"&gt;-0.0553129121370126&lt;/D&gt;&lt;/FQL&gt;&lt;FQL&gt;&lt;Q&gt;2368-HK^FF_OPER_PS_NET_CF(ANN_R,-5AY,NOW)&lt;/Q&gt;&lt;R&gt;6&lt;/R&gt;&lt;C&gt;1&lt;/C&gt;&lt;D xsi:type="xsd:double"&gt;0.504330771693884&lt;/D&gt;&lt;D xsi:type="xsd:double"&gt;0.173463016330451&lt;/D&gt;&lt;D xsi:type="xsd:double"&gt;0.259000771070998&lt;/D&gt;&lt;D xsi:type="xsd:double"&gt;0.760011278195489&lt;/D&gt;&lt;D xsi:type="xsd:double"&gt;0.784503759398496&lt;/D&gt;&lt;D xsi:type="xsd:double"&gt;0.343093790899378&lt;/D&gt;&lt;/FQL&gt;&lt;FQL&gt;&lt;Q&gt;2367-HK^FF_OPER_PS_NET_CF(ANN_R,-5AY,NOW)&lt;/Q&gt;&lt;R&gt;6&lt;/R&gt;&lt;C&gt;1&lt;/C&gt;&lt;D xsi:type="xsd:string"&gt;@NA&lt;/D&gt;&lt;D xsi:type="xsd:string"&gt;@NA&lt;/D&gt;&lt;D xsi:type="xsd:string"&gt;@NA&lt;/D&gt;&lt;D xsi:type="xsd:double"&gt;0.762715313143543&lt;/D&gt;&lt;D xsi:type="xsd:double"&gt;0.9484039450804&lt;/D&gt;&lt;D xsi:type="xsd:double"&gt;0.845042046243874&lt;/D&gt;&lt;/FQL&gt;&lt;FQL&gt;&lt;Q&gt;2363-HK^FF_OPER_PS_NET_CF(ANN_R,-5AY,NOW)&lt;/Q&gt;&lt;R&gt;6&lt;/R&gt;&lt;C&gt;1&lt;/C&gt;&lt;D xsi:type="xsd:double"&gt;-0.656541848146624&lt;/D&gt;&lt;D xsi:type="xsd:double"&gt;-0.192858147375195&lt;/D&gt;&lt;D xsi:type="xsd:double"&gt;-0.518526297587938&lt;/D&gt;&lt;D xsi:type="xsd:double"&gt;0.13436862791218&lt;/D&gt;&lt;D xsi:type="xsd:double"&gt;0.175120508795618&lt;/D&gt;&lt;D xsi:type="xsd:double"&gt;-0.104926034418089&lt;/D&gt;&lt;/FQL&gt;&lt;FQL&gt;&lt;Q&gt;2362-HK^FF_OPER_PS_NET_CF(ANN_R,-5AY,NOW)&lt;/Q&gt;&lt;R&gt;6&lt;/R&gt;&lt;C&gt;1&lt;/C&gt;&lt;D xsi:type="xsd:double"&gt;-0.0094928573554373&lt;/D&gt;&lt;D xsi:type="xsd:double"&gt;-0.00203043215362937&lt;/D&gt;&lt;D xsi:type="xsd:double"&gt;0.0532203860389054&lt;/D&gt;&lt;D xsi:type="xsd:double"&gt;0.0406179366307219&lt;/D&gt;&lt;D xsi:type="xsd:double"&gt;0.0935533545329788&lt;/D&gt;&lt;D xsi:type="xsd:double"&gt;0.114497907826675&lt;/D&gt;&lt;/FQL&gt;&lt;FQL&gt;&lt;Q&gt;2361-HK^FF_OPER_PS_NET_CF(ANN_R,-5AY,NOW)&lt;/Q&gt;&lt;R&gt;6&lt;/R&gt;&lt;C&gt;1&lt;/C&gt;&lt;D xsi:type="xsd:string"&gt;@NA&lt;/D&gt;&lt;D xsi:type="xsd:string"&gt;@NA&lt;/D&gt;&lt;D xsi:type="xsd:double"&gt;0.178518258003133&lt;/D&gt;&lt;D xsi:type="xsd:double"&gt;0.155167650911011&lt;/D&gt;&lt;D xsi:type="xsd:double"&gt;0.171992506965598&lt;/D&gt;&lt;D xsi:type="xsd:double"&gt;0.178748853678418&lt;/D&gt;&lt;/FQL&gt;&lt;FQL&gt;&lt;Q&gt;2360-HK^FF_OPER_PS_NET_CF(ANN_R,-5AY,NOW)&lt;/Q&gt;&lt;R&gt;6&lt;/R&gt;&lt;C&gt;1&lt;/C&gt;&lt;D xsi:type="xsd:double"&gt;-0.002365&lt;/D&gt;&lt;D xsi:type="xsd:double"&gt;0.061751&lt;/D&gt;&lt;D xsi:type="xsd:double"&gt;0.0423710638059873&lt;/D&gt;&lt;D xsi:type="xsd:double"&gt;0.107899&lt;/D&gt;&lt;D xsi:type="xsd:double"&gt;0.238572&lt;/D&gt;&lt;D xsi:type="xsd:double"&gt;0.298594&lt;/D&gt;&lt;/FQL&gt;&lt;FQL&gt;&lt;Q&gt;2359-HK^FF_OPER_PS_NET_CF(ANN_R,-5AY,NOW)&lt;/Q&gt;&lt;R&gt;6&lt;/R&gt;&lt;C&gt;1&lt;/C&gt;&lt;D xsi:type="xsd:double"&gt;0.764298894570617&lt;/D&gt;&lt;D xsi:type="xsd:double"&gt;0.753786714082531&lt;/D&gt;&lt;D xsi:type="xsd:double"&gt;0.643471344113781&lt;/D&gt;&lt;D xsi:type="xsd:double"&gt;1.09241814307033&lt;/D&gt;&lt;D xsi:type="xsd:double"&gt;1.55167477774531&lt;/D&gt;&lt;D xsi:type="xsd:double"&gt;1.86529038518317&lt;/D&gt;&lt;/FQL&gt;&lt;FQL&gt;&lt;Q&gt;2358-HK^FF_OPER_PS_NET_CF(ANN_R,-5AY,NOW)&lt;/Q&gt;&lt;R&gt;6&lt;/R&gt;&lt;C&gt;1&lt;/C&gt;&lt;D xsi:type="xsd:double"&gt;-0.000950306188217367&lt;/D&gt;&lt;D xsi:type="xsd:double"&gt;-0.0697295520590667&lt;/D&gt;&lt;D xsi:type="xsd:double"&gt;0.0206447368421053&lt;/D&gt;&lt;D xsi:type="xsd:double"&gt;0.116690058479532&lt;/D&gt;&lt;D xsi:type="xsd:double"&gt;-0.0203980263157895&lt;/D&gt;&lt;D xsi:type="xsd:double"&gt;-0.000397112573099416&lt;/D&gt;&lt;/FQL&gt;&lt;FQL&gt;&lt;Q&gt;2357-HK^FF_OPER_PS_NET_CF(ANN_R,-5AY,NOW)&lt;/Q&gt;&lt;R&gt;6&lt;/R&gt;&lt;C&gt;1&lt;/C&gt;&lt;D xsi:type="xsd:double"&gt;-0.280305436888862&lt;/D&gt;&lt;D xsi:type="xsd:double"&gt;0.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430691193677554&lt;/D&gt;&lt;D xsi:type="xsd:double"&gt;0.122197651740814&lt;/D&gt;&lt;D xsi:type="xsd:double"&gt;0.746521745708833&lt;/D&gt;&lt;D xsi:type="xsd:double"&gt;0.228587690486419&lt;/D&gt;&lt;D xsi:type="xsd:double"&gt;0.432240494123472&lt;/D&gt;&lt;/FQL&gt;&lt;FQL&gt;&lt;Q&gt;2356-HK^FF_OPER_PS_NET_CF(ANN_R,-5AY,NOW)&lt;/Q&gt;&lt;R&gt;6&lt;/R&gt;&lt;C&gt;1&lt;/C&gt;&lt;D xsi:type="xsd:double"&gt;4.48974752408098&lt;/D&gt;&lt;D xsi:type="xsd:double"&gt;4.21276895453546&lt;/D&gt;&lt;D xsi:type="xsd:double"&gt;1.8970486622654&lt;/D&gt;&lt;D xsi:type="xsd:double"&gt;6.19178946992727&lt;/D&gt;&lt;D xsi:type="xsd:double"&gt;-7.03241615286414&lt;/D&gt;&lt;D xsi:type="xsd:double"&gt;2.61730778580815&lt;/D&gt;&lt;/FQL&gt;&lt;FQL&gt;&lt;Q&gt;2355-HK^FF_OPER_PS_NET_CF(ANN_R,-5AY,NOW)&lt;/Q&gt;&lt;R&gt;6&lt;/R&gt;&lt;C&gt;1&lt;/C&gt;&lt;D xsi:type="xsd:double"&gt;2.87567861842772&lt;/D&gt;&lt;D xsi:type="xsd:double"&gt;-4.40441961637827&lt;/D&gt;&lt;D xsi:type="xsd:double"&gt;3.4189783170768&lt;/D&gt;&lt;D xsi:type="xsd:double"&gt;0.590887484143128&lt;/D&gt;&lt;D xsi:type="xsd:double"&gt;5.78076075373197&lt;/D&gt;&lt;D xsi:type="xsd:double"&gt;2.63742706082174&lt;/D&gt;&lt;/FQL&gt;&lt;FQL&gt;&lt;Q&gt;2352-HK^FF_OPER_PS_NET_CF(ANN_R,-5AY,NOW)&lt;/Q&gt;&lt;R&gt;6&lt;/R&gt;&lt;C&gt;1&lt;/C&gt;&lt;D xsi:type="xsd:string"&gt;@NA&lt;/D&gt;&lt;D xsi:type="xsd:string"&gt;@NA&lt;/D&gt;&lt;D xsi:type="xsd:double"&gt;2.46690355779612&lt;/D&gt;&lt;D xsi:type="xsd:double"&gt;4.05675627369306&lt;/D&gt;&lt;D xsi:type="xsd:double"&gt;5.14598746560786&lt;/D&gt;&lt;D xsi:type="xsd:double"&gt;2.53730650058785&lt;/D&gt;&lt;/FQL&gt;&lt;FQL&gt;&lt;Q&gt;2350-HK^FF_OPER_PS_NET_CF(ANN_R,-5AY,NOW)&lt;/Q&gt;&lt;R&gt;6&lt;/R&gt;&lt;C&gt;1&lt;/C&gt;&lt;D xsi:type="xsd:string"&gt;@NA&lt;/D&gt;&lt;D xsi:type="xsd:string"&gt;@NA&lt;/D&gt;&lt;D xsi:type="xsd:double"&gt;0.0646816&lt;/D&gt;&lt;D xsi:type="xsd:double"&gt;0.077256&lt;/D&gt;&lt;D xsi:type="xsd:double"&gt;-0.0645312&lt;/D&gt;&lt;D xsi:type="xsd:double"&gt;-0.0552304&lt;/D&gt;&lt;/FQL&gt;&lt;FQL&gt;&lt;Q&gt;2349-HK^FF_OPER_PS_NET_CF(ANN_R,-5AY,NOW)&lt;/Q&gt;&lt;R&gt;6&lt;/R&gt;&lt;C&gt;1&lt;/C&gt;&lt;D xsi:type="xsd:double"&gt;-0.155724659334018&lt;/D&gt;&lt;D xsi:type="xsd:double"&gt;-0.017580565152719&lt;/D&gt;&lt;D xsi:type="xsd:double"&gt;-0.00787696493654531&lt;/D&gt;&lt;D xsi:type="xsd:double"&gt;-0.0244239438006898&lt;/D&gt;&lt;D xsi:type="xsd:double"&gt;-0.0223937859303323&lt;/D&gt;&lt;D xsi:type="xsd:double"&gt;-0.0137100962795275&lt;/D&gt;&lt;/FQL&gt;&lt;FQL&gt;&lt;Q&gt;2348-HK^FF_OPER_PS_NET_CF(ANN_R,-5AY,NOW)&lt;/Q&gt;&lt;R&gt;6&lt;/R&gt;&lt;C&gt;1&lt;/C&gt;&lt;D xsi:type="xsd:double"&gt;0.245581773278491&lt;/D&gt;&lt;D xsi:type="xsd:double"&gt;0.292242190218543&lt;/D&gt;&lt;D xsi:type="xsd:double"&gt;0.229327777667804&lt;/D&gt;&lt;D xsi:type="xsd:double"&gt;0.212176481343539&lt;/D&gt;&lt;D xsi:type="xsd:double"&gt;0.224975694541635&lt;/D&gt;&lt;D xsi:type="xsd:double"&gt;0.320729119567956&lt;/D&gt;&lt;/FQL&gt;&lt;FQL&gt;&lt;Q&gt;2347-HK^FF_OPER_PS_NET_CF(ANN_R,-5AY,NOW)&lt;/Q&gt;&lt;R&gt;6&lt;/R&gt;&lt;C&gt;1&lt;/C&gt;&lt;D xsi:type="xsd:string"&gt;@NA&lt;/D&gt;&lt;D xsi:type="xsd:string"&gt;@NA&lt;/D&gt;&lt;D xsi:type="xsd:double"&gt;0.015172&lt;/D&gt;&lt;D xsi:type="xsd:double"&gt;0.021516&lt;/D&gt;&lt;D xsi:type="xsd:double"&gt;0.036348&lt;/D&gt;&lt;D xsi:type="xsd:double"&gt;0.079254&lt;/D&gt;&lt;/FQL&gt;&lt;FQL&gt;&lt;Q&gt;2346-HK^FF_OPER_PS_NET_CF(ANN_R,-5AY,NOW)&lt;/Q&gt;&lt;R&gt;7&lt;/R&gt;&lt;C&gt;1&lt;/C&gt;&lt;D xsi:type="xsd:double"&gt;0.0231845026422424&lt;/D&gt;&lt;D xsi:type="xsd:double"&gt;0.0516324141403274&lt;/D&gt;&lt;D xsi:type="xsd:double"&gt;0.17998763975798&lt;/D&gt;&lt;D xsi:type="xsd:double"&gt;0.0392930733077006&lt;/D&gt;&lt;D xsi:type="xsd:double"&gt;0.123392791332456&lt;/D&gt;&lt;D xsi:type="xsd:double"&gt;-0.191965032895341&lt;/D&gt;&lt;D xsi:type="xsd:string"&gt;@NA&lt;/D&gt;&lt;/FQL&gt;&lt;FQL&gt;&lt;Q&gt;2343-HK^FF_OPER_PS_NET_CF(ANN_R,-5AY,NOW)&lt;/Q&gt;&lt;R&gt;6&lt;/R&gt;&lt;C&gt;1&lt;/C&gt;&lt;D xsi:type="xsd:double"&gt;0.0541622365139971&lt;/D&gt;&lt;D xsi:type="xsd:double"&gt;0.181844679794886&lt;/D&gt;&lt;D xsi:type="xsd:double"&gt;0.285706047321342&lt;/D&gt;&lt;D xsi:type="xsd:double"&gt;0.314744391848334&lt;/D&gt;&lt;D xsi:type="xsd:double"&gt;0.316911854398236&lt;/D&gt;&lt;D xsi:type="xsd:double"&gt;1.18310004503051&lt;/D&gt;&lt;/FQL&gt;&lt;FQL&gt;&lt;Q&gt;2342-HK^FF_OPER_PS_NET_CF(ANN_R,-5AY,NOW)&lt;/Q&gt;&lt;R&gt;6&lt;/R&gt;&lt;C&gt;1&lt;/C&gt;&lt;D xsi:type="xsd:double"&gt;0.152413287780124&lt;/D&gt;&lt;D xsi:type="xsd:double"&gt;0.116829179545797&lt;/D&gt;&lt;D xsi:type="xsd:double"&gt;0.313904280224045&lt;/D&gt;&lt;D xsi:type="xsd:double"&gt;0.252842902931529&lt;/D&gt;&lt;D xsi:type="xsd:double"&gt;-0.144221530048302&lt;/D&gt;&lt;D xsi:type="xsd:double"&gt;0.130033259696163&lt;/D&gt;&lt;/FQL&gt;&lt;FQL&gt;&lt;Q&gt;2341-HK^FF_OPER_PS_NET_CF(ANN_R,-5AY,NOW)&lt;/Q&gt;&lt;R&gt;6&lt;/R&gt;&lt;C&gt;1&lt;/C&gt;&lt;D xsi:type="xsd:double"&gt;-0.0297444499574884&lt;/D&gt;&lt;D xsi:type="xsd:double"&gt;0.558667987672596&lt;/D&gt;&lt;D xsi:type="xsd:double"&gt;-0.184003414954402&lt;/D&gt;&lt;D xsi:type="xsd:double"&gt;0.409169313980238&lt;/D&gt;&lt;D xsi:type="xsd:double"&gt;0.281867535130109&lt;/D&gt;&lt;D xsi:type="xsd:string"&gt;@NA&lt;/D&gt;&lt;/FQL&gt;&lt;FQL&gt;&lt;Q&gt;2340-HK^FF_OPER_PS_NET_CF(ANN_R,-5AY,NOW)&lt;/Q&gt;&lt;R&gt;6&lt;/R&gt;&lt;C&gt;1&lt;/C&gt;&lt;D xsi:type="xsd:double"&gt;0.336339235937491&lt;/D&gt;&lt;D xsi:type="xsd:double"&gt;-0.110337183763117&lt;/D&gt;&lt;D xsi:type="xsd:double"&gt;-0.000496645875014708&lt;/D&gt;&lt;D xsi:type="xsd:double"&gt;0.0495265798794507&lt;/D&gt;&lt;D xsi:type="xsd:double"&gt;0.330490244627117&lt;/D&gt;&lt;D xsi:type="xsd:double"&gt;-0.013267307120927&lt;/D&gt;&lt;/FQL&gt;&lt;FQL&gt;&lt;Q&gt;2339-HK^FF_OPER_PS_NET_CF(ANN_R,-5AY,NOW)&lt;/Q&gt;&lt;R&gt;6&lt;/R&gt;&lt;C&gt;1&lt;/C&gt;&lt;D xsi:type="xsd:double"&gt;0.332704855147651&lt;/D&gt;&lt;D xsi:type="xsd:double"&gt;-0.129211130035821&lt;/D&gt;&lt;D xsi:type="xsd:double"&gt;0.378974741798341&lt;/D&gt;&lt;D xsi:type="xsd:double"&gt;0.0258871472069179&lt;/D&gt;&lt;D xsi:type="xsd:double"&gt;0.269614255111059&lt;/D&gt;&lt;D xsi:type="xsd:double"&gt;-0.129132779106018&lt;/D&gt;&lt;/FQL&gt;&lt;FQL&gt;&lt;Q&gt;2338-HK^FF_OPER_PS_NET_CF(ANN_R,-5AY,NOW)&lt;/Q&gt;&lt;R&gt;6&lt;/R&gt;&lt;C&gt;1&lt;/C&gt;&lt;D xsi:type="xsd:double"&gt;1.18901056655137&lt;/D&gt;&lt;D xsi:type="xsd:double"&gt;2.38794886229892&lt;/D&gt;&lt;D xsi:type="xsd:double"&gt;3.38586942201595&lt;/D&gt;&lt;D xsi:type="xsd:double"&gt;3.46104281102547&lt;/D&gt;&lt;D xsi:type="xsd:double"&gt;3.31352545331507&lt;/D&gt;&lt;D xsi:type="xsd:double"&gt;2.1687810124266&lt;/D&gt;&lt;/FQL&gt;&lt;FQL&gt;&lt;Q&gt;2337-HK^FF_OPER_PS_NET_CF(ANN_R,-5AY,NOW)&lt;/Q&gt;&lt;R&gt;6&lt;/R&gt;&lt;C&gt;1&lt;/C&gt;&lt;D xsi:type="xsd:double"&gt;0.207787384737163&lt;/D&gt;&lt;D xsi:type="xsd:double"&gt;0.2696992357816&lt;/D&gt;&lt;D xsi:type="xsd:double"&gt;0.0548985907053245&lt;/D&gt;&lt;D xsi:type="xsd:double"&gt;1.02132551783755&lt;/D&gt;&lt;D xsi:type="xsd:double"&gt;0.543440167259903&lt;/D&gt;&lt;D xsi:type="xsd:double"&gt;0.162491819521199&lt;/D&gt;&lt;/FQL&gt;&lt;FQL&gt;&lt;Q&gt;2336-HK^FF_OPER_PS_NET_CF(ANN_R,-5AY,NOW)&lt;/Q&gt;&lt;R&gt;6&lt;/R&gt;&lt;C&gt;1&lt;/C&gt;&lt;D xsi:type="xsd:double"&gt;-0.004466483066654&lt;/D&gt;&lt;D xsi:type="xsd:double"&gt;0.00926255236293464&lt;/D&gt;&lt;D xsi:type="xsd:double"&gt;-0.00117811028687137&lt;/D&gt;&lt;D xsi:type="xsd:double"&gt;-0.00442642838773486&lt;/D&gt;&lt;D xsi:type="xsd:double"&gt;-0.0076809931764277&lt;/D&gt;&lt;D xsi:type="xsd:double"&gt;-0.00444900658677655&lt;/D&gt;&lt;/FQL&gt;&lt;FQL&gt;&lt;Q&gt;2333-HK^FF_OPER_PS_NET_CF(ANN_R,-5AY,NOW)&lt;/Q&gt;&lt;R&gt;6&lt;/R&gt;&lt;C&gt;1&lt;/C&gt;&lt;D xsi:type="xsd:double"&gt;1.13810748863194&lt;/D&gt;&lt;D xsi:type="xsd:double"&gt;-0.118972214780037&lt;/D&gt;&lt;D xsi:type="xsd:double"&gt;2.58820490202071&lt;/D&gt;&lt;D xsi:type="xsd:double"&gt;1.75237392421036&lt;/D&gt;&lt;D xsi:type="xsd:double"&gt;0.710621820918114&lt;/D&gt;&lt;D xsi:type="xsd:double"&gt;4.77220352739163&lt;/D&gt;&lt;/FQL&gt;&lt;FQL&gt;&lt;Q&gt;2331-HK^FF_OPER_PS_NET_CF(ANN_R,-5AY,NOW)&lt;/Q&gt;&lt;R&gt;6&lt;/R&gt;&lt;C&gt;1&lt;/C&gt;&lt;D xsi:type="xsd:double"&gt;0.498643181752467&lt;/D&gt;&lt;D xsi:type="xsd:double"&gt;0.583824756335152&lt;/D&gt;&lt;D xsi:type="xsd:double"&gt;0.862485612467662&lt;/D&gt;&lt;D xsi:type="xsd:double"&gt;1.66136239663495&lt;/D&gt;&lt;D xsi:type="xsd:double"&gt;1.32287286939493&lt;/D&gt;&lt;D xsi:type="xsd:double"&gt;3.20400797121693&lt;/D&gt;&lt;/FQL&gt;&lt;FQL&gt;&lt;Q&gt;2330-HK^FF_OPER_PS_NET_CF(ANN_R,-5AY,NOW)&lt;/Q&gt;&lt;R&gt;6&lt;/R&gt;&lt;C&gt;1&lt;/C&gt;&lt;D xsi:type="xsd:double"&gt;1.24374561523583&lt;/D&gt;&lt;D xsi:type="xsd:double"&gt;-0.167152738924051&lt;/D&gt;&lt;D xsi:type="xsd:double"&gt;0.796816782674197&lt;/D&gt;&lt;D xsi:type="xsd:double"&gt;0.000348000508431459&lt;/D&gt;&lt;D xsi:type="xsd:double"&gt;-0.852411247996093&lt;/D&gt;&lt;D xsi:type="xsd:string"&gt;@NA&lt;/D&gt;&lt;/FQL&gt;&lt;FQL&gt;&lt;Q&gt;2329-HK^FF_OPER_PS_NET_CF(ANN_R,-5AY,NOW)&lt;/Q&gt;&lt;R&gt;6&lt;/R&gt;&lt;C&gt;1&lt;/C&gt;&lt;D xsi:type="xsd:double"&gt;-0.656579913271149&lt;/D&gt;&lt;D xsi:type="xsd:double"&gt;-1.21164034806408&lt;/D&gt;&lt;D xsi:type="xsd:double"&gt;-0.261937792458633&lt;/D&gt;&lt;D xsi:type="xsd:double"&gt;0.912986754544004&lt;/D&gt;&lt;D xsi:type="xsd:double"&gt;0.607540345634193&lt;/D&gt;&lt;D xsi:type="xsd:double"&gt;0.848369186819076&lt;/D&gt;&lt;/FQL&gt;&lt;FQL&gt;&lt;Q&gt;2328-HK^FF_OPER_PS_NET_CF(ANN_R,-5AY,NOW)&lt;/Q&gt;&lt;R&gt;6&lt;/R&gt;&lt;C&gt;1&lt;/C&gt;&lt;D xsi:type="xsd:double"&gt;1.90684896707774&lt;/D&gt;&lt;D xsi:type="xsd:double"&gt;1.82957218113594&lt;/D&gt;&lt;D xsi:type="xsd:double"&gt;1.35066337421488&lt;/D&gt;&lt;D xsi:type="xsd:double"&gt;2.11920179093762&lt;/D&gt;&lt;D xsi:type="xsd:double"&gt;1.54387590167719&lt;/D&gt;&lt;D xsi:type="xsd:double"&gt;2.07434148818265&lt;/D&gt;&lt;/FQL&gt;&lt;FQL&gt;&lt;Q&gt;2327-HK^FF_OPER_PS_NET_CF(ANN_R,-5AY,NOW)&lt;/Q&gt;&lt;R&gt;6&lt;/R&gt;&lt;C&gt;1&lt;/C&gt;&lt;D xsi:type="xsd:double"&gt;-0.0955792559420781&lt;/D&gt;&lt;D xsi:type="xsd:double"&gt;-0.0204130289540654&lt;/D&gt;&lt;D xsi:type="xsd:double"&gt;0.00340883705668017&lt;/D&gt;&lt;D xsi:type="xsd:double"&gt;0.003424534437287&lt;/D&gt;&lt;D xsi:type="xsd:double"&gt;0.0224226466656296&lt;/D&gt;&lt;D xsi:type="xsd:double"&gt;-0.0182961054470826&lt;/D&gt;&lt;/FQL&gt;&lt;FQL&gt;&lt;Q&gt;2326-HK^FF_OPER_PS_NET_CF(ANN_R,-5AY,NOW)&lt;/Q&gt;&lt;R&gt;6&lt;/R&gt;&lt;C&gt;1&lt;/C&gt;&lt;D xsi:type="xsd:double"&gt;0.0046459327941222&lt;/D&gt;&lt;D xsi:type="xsd:double"&gt;-0.0112653759872783&lt;/D&gt;&lt;D xsi:type="xsd:double"&gt;0.0141936528206168&lt;/D&gt;&lt;D xsi:type="xsd:double"&gt;0.0168194738495142&lt;/D&gt;&lt;D xsi:type="xsd:double"&gt;-0.00698660102383808&lt;/D&gt;&lt;D xsi:type="xsd:double"&gt;0.000595141200271002&lt;/D&gt;&lt;/FQL&gt;&lt;FQL&gt;&lt;Q&gt;2325-HK^FF_OPER_PS_NET_CF(ANN_R,-5AY,NOW)&lt;/Q&gt;&lt;R&gt;6&lt;/R&gt;&lt;C&gt;1&lt;/C&gt;&lt;D xsi:type="xsd:string"&gt;@NA&lt;/D&gt;&lt;D xsi:type="xsd:string"&gt;@NA&lt;/D&gt;&lt;D xsi:type="xsd:double"&gt;0.119981423071128&lt;/D&gt;&lt;D xsi:type="xsd:double"&gt;-0.0131904509717313&lt;/D&gt;&lt;D xsi:type="xsd:double"&gt;0.360541837202122&lt;/D&gt;&lt;D xsi:type="xsd:double"&gt;0.673954495890986&lt;/D&gt;&lt;/FQL&gt;&lt;FQL&gt;&lt;Q&gt;2323-HK^FF_OPER_PS_NET_CF(ANN_R,-5AY,NOW)&lt;/Q&gt;&lt;R&gt;6&lt;/R&gt;&lt;C&gt;1&lt;/C&gt;&lt;D xsi:type="xsd:double"&gt;-0.0210417919648331&lt;/D&gt;&lt;D xsi:type="xsd:double"&gt;-0.152888804679651&lt;/D&gt;&lt;D xsi:type="xsd:double"&gt;-0.203916515049266&lt;/D&gt;&lt;D xsi:type="xsd:double"&gt;-0.186927083333333&lt;/D&gt;&lt;D xsi:type="xsd:double"&gt;-0.067460597826087&lt;/D&gt;&lt;D xsi:type="xsd:double"&gt;0.0363269927536232&lt;/D&gt;&lt;/FQL&gt;&lt;FQL&gt;&lt;Q&gt;2322-HK^FF_OPER_PS_NET_CF(ANN_R,-5AY,NOW)&lt;/Q&gt;&lt;R&gt;6&lt;/R&gt;&lt;C&gt;1&lt;/C&gt;&lt;D xsi:type="xsd:double"&gt;-0.0568415475737652&lt;/D&gt;&lt;D xsi:type="xsd:double"&gt;0.0100315166005543&lt;/D&gt;&lt;D xsi:type="xsd:double"&gt;-0.0243780905287181&lt;/D&gt;&lt;D xsi:type="xsd:double"&gt;0.0159088095131467&lt;/D&gt;&lt;D xsi:type="xsd:double"&gt;0.008311410959569&lt;/D&gt;&lt;D xsi:type="xsd:double"&gt;-0.00856016114158132&lt;/D&gt;&lt;/FQL&gt;&lt;FQL&gt;&lt;Q&gt;2321-HK^FF_OPER_PS_NET_CF(ANN_R,-5AY,NOW)&lt;/Q&gt;&lt;R&gt;6&lt;/R&gt;&lt;C&gt;1&lt;/C&gt;&lt;D xsi:type="xsd:string"&gt;@NA&lt;/D&gt;&lt;D xsi:type="xsd:string"&gt;@NA&lt;/D&gt;&lt;D xsi:type="xsd:double"&gt;0.0248014380490645&lt;/D&gt;&lt;D xsi:type="xsd:double"&gt;0.026596454212678&lt;/D&gt;&lt;D xsi:type="xsd:double"&gt;0.0587654422785898&lt;/D&gt;&lt;D xsi:type="xsd:double"&gt;0.00763859533149118&lt;/D&gt;&lt;/FQL&gt;&lt;FQL&gt;&lt;Q&gt;2320-HK^FF_OPER_PS_NET_CF(ANN_R,-5AY,NOW)&lt;/Q&gt;&lt;R&gt;6&lt;/R&gt;&lt;C&gt;1&lt;/C&gt;&lt;D xsi:type="xsd:double"&gt;0.299593586858412&lt;/D&gt;&lt;D xsi:type="xsd:double"&gt;0.137000140558015&lt;/D&gt;&lt;D xsi:type="xsd:double"&gt;0.0220976073094894&lt;/D&gt;&lt;D xsi:type="xsd:double"&gt;0.24908519023186&lt;/D&gt;&lt;D xsi:type="xsd:double"&gt;0.121326640934196&lt;/D&gt;&lt;D xsi:type="xsd:double"&gt;0.0729975392713699&lt;/D&gt;&lt;/FQL&gt;&lt;FQL&gt;&lt;Q&gt;2319-HK^FF_OPER_PS_NET_CF(ANN_R,-5AY,NOW)&lt;/Q&gt;&lt;R&gt;6&lt;/R&gt;&lt;C&gt;1&lt;/C&gt;&lt;D xsi:type="xsd:double"&gt;1.48026637665496&lt;/D&gt;&lt;D xsi:type="xsd:double"&gt;1.88802026574528&lt;/D&gt;&lt;D xsi:type="xsd:double"&gt;2.23188353612812&lt;/D&gt;&lt;D xsi:type="xsd:double"&gt;2.13081418535666&lt;/D&gt;&lt;D xsi:type="xsd:double"&gt;1.85322808229552&lt;/D&gt;&lt;D xsi:type="xsd:double"&gt;2.69562062154407&lt;/D&gt;&lt;/FQL&gt;&lt;FQL&gt;&lt;Q&gt;2318-HK^FF_OPER_PS_NET_CF(ANN_R,-5AY,NOW)&lt;/Q&gt;&lt;R&gt;6&lt;/R&gt;&lt;C&gt;1&lt;/C&gt;&lt;D xsi:type="xsd:double"&gt;24.8710338068336&lt;/D&gt;&lt;D xsi:type="xsd:double"&gt;20.5455774685359&lt;/D&gt;&lt;D xsi:type="xsd:double"&gt;15.952033743434&lt;/D&gt;&lt;D xsi:type="xsd:double"&gt;23.4135663065995&lt;/D&gt;&lt;D xsi:type="xsd:double"&gt;27.8809971037569&lt;/D&gt;&lt;D xsi:type="xsd:double"&gt;24.544296352077&lt;/D&gt;&lt;/FQL&gt;&lt;FQL&gt;&lt;Q&gt;2317-HK^FF_OPER_PS_NET_CF(ANN_R,-5AY,NOW)&lt;/Q&gt;&lt;R&gt;6&lt;/R&gt;&lt;C&gt;1&lt;/C&gt;&lt;D xsi:type="xsd:double"&gt;0.341106394368863&lt;/D&gt;&lt;D xsi:type="xsd:double"&gt;0.0706538764343579&lt;/D&gt;&lt;D xsi:type="xsd:double"&gt;0.134449798153693&lt;/D&gt;&lt;D xsi:type="xsd:double"&gt;0.12446851871183&lt;/D&gt;&lt;D xsi:type="xsd:double"&gt;0.236182811832246&lt;/D&gt;&lt;D xsi:type="xsd:double"&gt;0.129863596524196&lt;/D&gt;&lt;/FQL&gt;&lt;FQL&gt;&lt;Q&gt;2315-HK^FF_OPER_PS_NET_CF(ANN_R,-5AY,NOW)&lt;/Q&gt;&lt;R&gt;6&lt;/R&gt;&lt;C&gt;1&lt;/C&gt;&lt;D xsi:type="xsd:string"&gt;@NA&lt;/D&gt;&lt;D xsi:type="xsd:string"&gt;@NA&lt;/D&gt;&lt;D xsi:type="xsd:string"&gt;@NA&lt;/D&gt;&lt;D xsi:type="xsd:double"&gt;-0.589768638053315&lt;/D&gt;&lt;D xsi:type="xsd:double"&gt;-0.633032900334112&lt;/D&gt;&lt;D xsi:type="xsd:double"&gt;-1.10223161734969&lt;/D&gt;&lt;/FQL&gt;&lt;FQL&gt;&lt;Q&gt;2314-HK^FF_OPER_PS_NET_CF(ANN_R,-5AY,NOW)&lt;/Q&gt;&lt;R&gt;6&lt;/R&gt;&lt;C&gt;1&lt;/C&gt;&lt;D xsi:type="xsd:double"&gt;0.862065164785554&lt;/D&gt;&lt;D xsi:type="xsd:double"&gt;0.892866786432441&lt;/D&gt;&lt;D xsi:type="xsd:double"&gt;1.38402625614686&lt;/D&gt;&lt;D xsi:type="xsd:double"&gt;1.12700307876417&lt;/D&gt;&lt;D xsi:type="xsd:double"&gt;0.878817496739609&lt;/D&gt;&lt;D xsi:type="xsd:double"&gt;0.620022597951862&lt;/D&gt;&lt;/FQL&gt;&lt;FQL&gt;&lt;Q&gt;2313-HK^FF_OPER_PS_NET_CF(ANN_R,-5AY,NOW)&lt;/Q&gt;&lt;R&gt;6&lt;/R&gt;&lt;C&gt;1&lt;/C&gt;&lt;D xsi:type="xsd:double"&gt;2.52759087377535&lt;/D&gt;&lt;D xsi:type="xsd:double"&gt;2.96323038447721&lt;/D&gt;&lt;D xsi:type="xsd:double"&gt;3.48029081394649&lt;/D&gt;&lt;D xsi:type="xsd:double"&gt;4.4553858074685&lt;/D&gt;&lt;D xsi:type="xsd:double"&gt;4.54981689268935&lt;/D&gt;&lt;D xsi:type="xsd:double"&gt;3.10546613802684&lt;/D&gt;&lt;/FQL&gt;&lt;FQL&gt;&lt;Q&gt;2310-HK^FF_OPER_PS_NET_CF(ANN_R,-5AY,NOW)&lt;/Q&gt;&lt;R&gt;6&lt;/R&gt;&lt;C&gt;1&lt;/C&gt;&lt;D xsi:type="xsd:double"&gt;-0.0909083901253112&lt;/D&gt;&lt;D xsi:type="xsd:double"&gt;-0.0268496464004701&lt;/D&gt;&lt;D xsi:type="xsd:double"&gt;-0.00250323787549567&lt;/D&gt;&lt;D xsi:type="xsd:double"&gt;-0.0059767872237293&lt;/D&gt;&lt;D xsi:type="xsd:double"&gt;-0.010625580799093&lt;/D&gt;&lt;D xsi:type="xsd:double"&gt;-0.00413129370341429&lt;/D&gt;&lt;/FQL&gt;&lt;FQL&gt;&lt;Q&gt;2309-HK^FF_OPER_PS_NET_CF(ANN_R,-5AY,NOW)&lt;/Q&gt;&lt;R&gt;6&lt;/R&gt;&lt;C&gt;1&lt;/C&gt;&lt;D xsi:type="xsd:double"&gt;-0.0242105802066079&lt;/D&gt;&lt;D xsi:type="xsd:double"&gt;-0.0415066237605657&lt;/D&gt;&lt;D xsi:type="xsd:double"&gt;-0.0193219971127558&lt;/D&gt;&lt;D xsi:type="xsd:double"&gt;-0.0151178802781903&lt;/D&gt;&lt;D xsi:type="xsd:double"&gt;-0.0192542705022435&lt;/D&gt;&lt;D xsi:type="xsd:double"&gt;-0.0124865477023137&lt;/D&gt;&lt;/FQL&gt;&lt;FQL&gt;&lt;Q&gt;2307-HK^FF_OPER_PS_NET_CF(ANN_R,-5AY,NOW)&lt;/Q&gt;&lt;R&gt;6&lt;/R&gt;&lt;C&gt;1&lt;/C&gt;&lt;D xsi:type="xsd:double"&gt;0.537325888962076&lt;/D&gt;&lt;D xsi:type="xsd:double"&gt;0.262018647713178&lt;/D&gt;&lt;D xsi:type="xsd:double"&gt;0.351574112072503&lt;/D&gt;&lt;D xsi:type="xsd:double"&gt;0.603317090441754&lt;/D&gt;&lt;D xsi:type="xsd:double"&gt;0.645064655444932&lt;/D&gt;&lt;D xsi:type="xsd:double"&gt;-0.108726214739533&lt;/D&gt;&lt;/FQL&gt;&lt;FQL&gt;&lt;Q&gt;2302-HK^FF_OPER_PS_NET_CF(ANN_R,-5AY,NOW)&lt;/Q&gt;&lt;R&gt;6&lt;/R&gt;&lt;C&gt;1&lt;/C&gt;&lt;D xsi:type="xsd:double"&gt;-0.129014899305374&lt;/D&gt;&lt;D xsi:type="xsd:double"&gt;-0.0762825379112663&lt;/D&gt;&lt;D xsi:type="xsd:double"&gt;-0.126813203115358&lt;/D&gt;&lt;D xsi:type="xsd:double"&gt;-0.350664581483885&lt;/D&gt;&lt;D xsi:type="xsd:double"&gt;0.59305354671505&lt;/D&gt;&lt;D xsi:type="xsd:double"&gt;0.0560154849606488&lt;/D&gt;&lt;/FQL&gt;&lt;FQL&gt;&lt;Q&gt;2299-HK^FF_OPER_PS_NET_CF(ANN_R,-5AY,NOW)&lt;/Q&gt;&lt;R&gt;6&lt;/R&gt;&lt;C&gt;1&lt;/C&gt;&lt;D xsi:type="xsd:double"&gt;0.891695284376234&lt;/D&gt;&lt;D xsi:type="xsd:double"&gt;0.12762257092216&lt;/D&gt;&lt;D xsi:type="xsd:double"&gt;0.405232457589736&lt;/D&gt;&lt;D xsi:type="xsd:double"&gt;2.16371562458451&lt;/D&gt;&lt;D xsi:type="xsd:double"&gt;0.580246614489498&lt;/D&gt;&lt;D xsi:type="xsd:double"&gt;3.43257678655636&lt;/D&gt;&lt;/FQL&gt;&lt;FQL&gt;&lt;Q&gt;2298-HK^FF_OPER_PS_NET_CF(ANN_R,-5AY,NOW)&lt;/Q&gt;&lt;R&gt;6&lt;/R&gt;&lt;C&gt;1&lt;/C&gt;&lt;D xsi:type="xsd:double"&gt;0.00411174318362631&lt;/D&gt;&lt;D xsi:type="xsd:double"&gt;0.206319788900506&lt;/D&gt;&lt;D xsi:type="xsd:double"&gt;0.0457878097888096&lt;/D&gt;&lt;D xsi:type="xsd:double"&gt;-0.13034660763533&lt;/D&gt;&lt;D xsi:type="xsd:double"&gt;0.272504629450664&lt;/D&gt;&lt;D xsi:type="xsd:double"&gt;0.0816188650322957&lt;/D&gt;&lt;/FQL&gt;&lt;FQL&gt;&lt;Q&gt;2297-HK^FF_OPER_PS_NET_CF(ANN_R,-5AY,NOW)&lt;/Q&gt;&lt;R&gt;6&lt;/R&gt;&lt;C&gt;1&lt;/C&gt;&lt;D xsi:type="xsd:string"&gt;@NA&lt;/D&gt;&lt;D xsi:type="xsd:string"&gt;@NA&lt;/D&gt;&lt;D xsi:type="xsd:string"&gt;@NA&lt;/D&gt;&lt;D xsi:type="xsd:double"&gt;-2.08759702179816&lt;/D&gt;&lt;D xsi:type="xsd:double"&gt;0.00272994376377122&lt;/D&gt;&lt;D xsi:type="xsd:double"&gt;-0.0784619639799697&lt;/D&gt;&lt;/FQL&gt;&lt;FQL&gt;&lt;Q&gt;2296-HK^FF_OPER_PS_NET_CF(ANN_R,-5AY,NOW)&lt;/Q&gt;&lt;R&gt;7&lt;/R&gt;&lt;C&gt;1&lt;/C&gt;&lt;D xsi:type="xsd:double"&gt;0.0001063106791201&lt;/D&gt;&lt;D xsi:type="xsd:double"&gt;0.0132296101466859&lt;/D&gt;&lt;D xsi:type="xsd:double"&gt;0.0051082525894362&lt;/D&gt;&lt;D xsi:type="xsd:double"&gt;0.0067669870406172&lt;/D&gt;&lt;D xsi:type="xsd:double"&gt;-0.00149109394295646&lt;/D&gt;&lt;D xsi:type="xsd:double"&gt;-0.0087325265129533&lt;/D&gt;&lt;D xsi:type="xsd:string"&gt;@NA&lt;/D&gt;&lt;/FQL&gt;&lt;FQL&gt;&lt;Q&gt;2295-HK^FF_OPER_PS_NET_CF(ANN_R,-5AY,NOW)&lt;/Q&gt;&lt;R&gt;6&lt;/R&gt;&lt;C&gt;1&lt;/C&gt;&lt;D xsi:type="xsd:string"&gt;@NA&lt;/D&gt;&lt;D xsi:type="xsd:double"&gt;0.023345&lt;/D&gt;&lt;D xsi:type="xsd:double"&gt;0.01804&lt;/D&gt;&lt;D xsi:type="xsd:double"&gt;0.017912851619915&lt;/D&gt;&lt;D xsi:type="xsd:double"&gt;0.04946&lt;/D&gt;&lt;D xsi:type="xsd:double"&gt;0.0919825&lt;/D&gt;&lt;/FQL&gt;&lt;FQL&gt;&lt;Q&gt;2293-HK^FF_OPER_PS_NET_CF(ANN_R,-5AY,NOW)&lt;/Q&gt;&lt;R&gt;6&lt;/R&gt;&lt;C&gt;1&lt;/C&gt;&lt;D xsi:type="xsd:double"&gt;0.08492&lt;/D&gt;&lt;D xsi:type="xsd:double"&gt;0.05982&lt;/D&gt;&lt;D xsi:type="xsd:double"&gt;0.082635&lt;/D&gt;&lt;D xsi:type="xsd:double"&gt;0.1137975&lt;/D&gt;&lt;D xsi:type="xsd:double"&gt;0.1336575&lt;/D&gt;&lt;D xsi:type="xsd:double"&gt;0.2987575&lt;/D&gt;&lt;/FQL&gt;&lt;FQL&gt;&lt;Q&gt;2292-HK^FF_OPER_PS_NET_CF(ANN_R,-5AY,NOW)&lt;/Q&gt;&lt;R&gt;6&lt;/R&gt;&lt;C&gt;1&lt;/C&gt;&lt;D xsi:type="xsd:double"&gt;0.0421597222222222&lt;/D&gt;&lt;D xsi:type="xsd:double"&gt;0.0245736111111111&lt;/D&gt;&lt;D xsi:type="xsd:double"&gt;0.00261014898898826&lt;/D&gt;&lt;D xsi:type="xsd:double"&gt;0.0340111111111111&lt;/D&gt;&lt;D xsi:type="xsd:double"&gt;0.0292291666666667&lt;/D&gt;&lt;D xsi:type="xsd:double"&gt;0.0287902777777778&lt;/D&gt;&lt;/FQL&gt;&lt;FQL&gt;&lt;Q&gt;2291-HK^FF_OPER_PS_NET_CF(ANN_R,-5AY,NOW)&lt;/Q&gt;&lt;R&gt;6&lt;/R&gt;&lt;C&gt;1&lt;/C&gt;&lt;D xsi:type="xsd:string"&gt;@NA&lt;/D&gt;&lt;D xsi:type="xsd:string"&gt;@NA&lt;/D&gt;&lt;D xsi:type="xsd:double"&gt;1.83051005583192&lt;/D&gt;&lt;D xsi:type="xsd:double"&gt;2.75083946726409&lt;/D&gt;&lt;D xsi:type="xsd:double"&gt;2.95733275402698&lt;/D&gt;&lt;D xsi:type="xsd:double"&gt;5.6505098471186&lt;/D&gt;&lt;/FQL&gt;&lt;FQL&gt;&lt;Q&gt;2289-HK^FF_OPER_PS_NET_CF(ANN_R,-5AY,NOW)&lt;/Q&gt;&lt;R&gt;6&lt;/R&gt;&lt;C&gt;1&lt;/C&gt;&lt;D xsi:type="xsd:double"&gt;-1.23494263862786&lt;/D&gt;&lt;D xsi:type="xsd:double"&gt;-0.337342340982443&lt;/D&gt;&lt;D xsi:type="xsd:double"&gt;0.560723946352306&lt;/D&gt;&lt;D xsi:type="xsd:double"&gt;0.0681710215986575&lt;/D&gt;&lt;D xsi:type="xsd:double"&gt;1.38926996226054&lt;/D&gt;&lt;D xsi:type="xsd:double"&gt;-0.186695843623685&lt;/D&gt;&lt;/FQL&gt;&lt;FQL&gt;&lt;Q&gt;2288-HK^FF_OPER_PS_NET_CF(ANN_R,-5AY,NOW)&lt;/Q&gt;&lt;R&gt;6&lt;/R&gt;&lt;C&gt;1&lt;/C&gt;&lt;D xsi:type="xsd:double"&gt;-0.214187124434754&lt;/D&gt;&lt;D xsi:type="xsd:double"&gt;0.58369201188823&lt;/D&gt;&lt;D xsi:type="xsd:double"&gt;1.11354977620553&lt;/D&gt;&lt;D xsi:type="xsd:double"&gt;-0.22181729071499&lt;/D&gt;&lt;D xsi:type="xsd:double"&gt;0.271865064637151&lt;/D&gt;&lt;D xsi:type="xsd:double"&gt;-0.0385460531046992&lt;/D&gt;&lt;/FQL&gt;&lt;FQL&gt;&lt;Q&gt;2286-HK^FF_OPER_PS_NET_CF(ANN_R,-5AY,NOW)&lt;/Q&gt;&lt;R&gt;6&lt;/R&gt;&lt;C&gt;1&lt;/C&gt;&lt;D xsi:type="xsd:double"&gt;1.78265982805001&lt;/D&gt;&lt;D xsi:type="xsd:double"&gt;-0.506422149347466&lt;/D&gt;&lt;D xsi:type="xsd:double"&gt;2.01766316098788&lt;/D&gt;&lt;D xsi:type="xsd:double"&gt;-3.27053634303885&lt;/D&gt;&lt;D xsi:type="xsd:double"&gt;-1.1985163641453&lt;/D&gt;&lt;D xsi:type="xsd:double"&gt;-1.290128107119&lt;/D&gt;&lt;/FQL&gt;&lt;FQL&gt;&lt;Q&gt;2285-HK^FF_OPER_PS_NET_CF(ANN_R,-5AY,NOW)&lt;/Q&gt;&lt;R&gt;6&lt;/R&gt;&lt;C&gt;1&lt;/C&gt;&lt;D xsi:type="xsd:string"&gt;@NA&lt;/D&gt;&lt;D xsi:type="xsd:string"&gt;@NA&lt;/D&gt;&lt;D xsi:type="xsd:double"&gt;-0.171682324790988&lt;/D&gt;&lt;D xsi:type="xsd:double"&gt;0.330204015028725&lt;/D&gt;&lt;D xsi:type="xsd:double"&gt;2.0099717587696&lt;/D&gt;&lt;D xsi:type="xsd:double"&gt;2.86892595309182&lt;/D&gt;&lt;/FQL&gt;&lt;FQL&gt;&lt;Q&gt;2283-HK^FF_OPER_PS_NET_CF(ANN_R,-5AY,NOW)&lt;/Q&gt;&lt;R&gt;6&lt;/R&gt;&lt;C&gt;1&lt;/C&gt;&lt;D xsi:type="xsd:double"&gt;0.323057101379144&lt;/D&gt;&lt;D xsi:type="xsd:double"&gt;0.458952297069087&lt;/D&gt;&lt;D xsi:type="xsd:double"&gt;0.61855963325052&lt;/D&gt;&lt;D xsi:type="xsd:double"&gt;0.494782537709637&lt;/D&gt;&lt;D xsi:type="xsd:double"&gt;0.598060704102226&lt;/D&gt;&lt;D xsi:type="xsd:double"&gt;0.424157682267905&lt;/D&gt;&lt;/FQL&gt;&lt;FQL&gt;&lt;Q&gt;2282-HK^FF_OPER_PS_NET_CF(ANN_R,-5AY,NOW)&lt;/Q&gt;&lt;R&gt;6&lt;/R&gt;&lt;C&gt;1&lt;/C&gt;&lt;D xsi:type="xsd:double"&gt;0.629685808005916&lt;/D&gt;&lt;D xsi:type="xsd:double"&gt;1.74488548339801&lt;/D&gt;&lt;D xsi:type="xsd:double"&gt;0.378148316950451&lt;/D&gt;&lt;D xsi:type="xsd:double"&gt;0.923411795270074&lt;/D&gt;&lt;D xsi:type="xsd:double"&gt;-1.05052075466158&lt;/D&gt;&lt;D xsi:type="xsd:double"&gt;-0.398041484205551&lt;/D&gt;&lt;/FQL&gt;&lt;FQL&gt;&lt;Q&gt;2281-HK^FF_OPER_PS_NET_CF(ANN_R,-5AY,NOW)&lt;/Q&gt;&lt;R&gt;6&lt;/R&gt;&lt;C&gt;1&lt;/C&gt;&lt;D xsi:type="xsd:double"&gt;0.275596508960034&lt;/D&gt;&lt;D xsi:type="xsd:double"&gt;0.400756499766828&lt;/D&gt;&lt;D xsi:type="xsd:double"&gt;0.435953043093033&lt;/D&gt;&lt;D xsi:type="xsd:double"&gt;0.253919420532823&lt;/D&gt;&lt;D xsi:type="xsd:double"&gt;0.477536094830435&lt;/D&gt;&lt;D xsi:type="xsd:double"&gt;0.752796809824591&lt;/D&gt;&lt;/FQL&gt;&lt;FQL&gt;&lt;Q&gt;2280-HK^FF_OPER_PS_NET_CF(ANN_R,-5AY,NOW)&lt;/Q&gt;&lt;R&gt;6&lt;/R&gt;&lt;C&gt;1&lt;/C&gt;&lt;D xsi:type="xsd:double"&gt;-0.277489726841175&lt;/D&gt;&lt;D xsi:type="xsd:double"&gt;-0.0289919860030058&lt;/D&gt;&lt;D xsi:type="xsd:double"&gt;-0.109265584219579&lt;/D&gt;&lt;D xsi:type="xsd:double"&gt;-0.0374897767510419&lt;/D&gt;&lt;D xsi:type="xsd:double"&gt;0.204532243111142&lt;/D&gt;&lt;D xsi:type="xsd:double"&gt;-0.164361710745958&lt;/D&gt;&lt;/FQL&gt;&lt;FQL&gt;&lt;Q&gt;2279-HK^FF_OPER_PS_NET_CF(ANN_R,-5AY,NOW)&lt;/Q&gt;&lt;R&gt;6&lt;/R&gt;&lt;C&gt;1&lt;/C&gt;&lt;D xsi:type="xsd:string"&gt;@NA&lt;/D&gt;&lt;D xsi:type="xsd:string"&gt;@NA&lt;/D&gt;&lt;D xsi:type="xsd:double"&gt;0.443221497620113&lt;/D&gt;&lt;D xsi:type="xsd:double"&gt;0.39517068543786&lt;/D&gt;&lt;D xsi:type="xsd:double"&gt;1.08074537369818&lt;/D&gt;&lt;D xsi:type="xsd:double"&gt;1.21408400424004&lt;/D&gt;&lt;/FQL&gt;&lt;FQL&gt;&lt;Q&gt;2278-HK^FF_OPER_PS_NET_CF(ANN_R,-5AY,NOW)&lt;/Q&gt;&lt;R&gt;6&lt;/R&gt;&lt;C&gt;1&lt;/C&gt;&lt;D xsi:type="xsd:double"&gt;4.2952230156184&lt;/D&gt;&lt;D xsi:type="xsd:double"&gt;6.593020319295&lt;/D&gt;&lt;D xsi:type="xsd:double"&gt;1.45994996699975&lt;/D&gt;&lt;D xsi:type="xsd:double"&gt;-4.55912287146835&lt;/D&gt;&lt;D xsi:type="xsd:double"&gt;-3.18601155303747&lt;/D&gt;&lt;D xsi:type="xsd:double"&gt;0.307995676183522&lt;/D&gt;&lt;/FQL&gt;&lt;FQL&gt;&lt;Q&gt;2276-HK^FF_OPER_PS_NET_CF(ANN_R,-5AY,NOW)&lt;/Q&gt;&lt;R&gt;6&lt;/R&gt;&lt;C&gt;1&lt;/C&gt;&lt;D xsi:type="xsd:string"&gt;@NA&lt;/D&gt;&lt;D xsi:type="xsd:string"&gt;@NA&lt;/D&gt;&lt;D xsi:type="xsd:double"&gt;0.377006730645489&lt;/D&gt;&lt;D xsi:type="xsd:double"&gt;0.305625843134127&lt;/D&gt;&lt;D xsi:type="xsd:double"&gt;0.37814415441288&lt;/D&gt;&lt;D xsi:type="xsd:double"&gt;0.56741535036833&lt;/D&gt;&lt;/FQL&gt;&lt;FQL&gt;&lt;Q&gt;2273-HK^FF_OPER_PS_NET_CF(ANN_R,-5AY,NOW)&lt;/Q&gt;&lt;R&gt;6&lt;/R&gt;&lt;C&gt;1&lt;/C&gt;&lt;D xsi:type="xsd:string"&gt;@NA&lt;/D&gt;&lt;D xsi:type="xsd:string"&gt;@NA&lt;/D&gt;&lt;D xsi:type="xsd:double"&gt;0.10842238084756&lt;/D&gt;&lt;D xsi:type="xsd:double"&gt;0.596156895412616&lt;/D&gt;&lt;D xsi:type="xsd:double"&gt;0.69973422752336&lt;/D&gt;&lt;D xsi:type="xsd:double"&gt;0.833575209050573&lt;/D&gt;&lt;/FQL&gt;&lt;FQL&gt;&lt;Q&gt;2270-HK^FF_OPER_PS_NET_CF(ANN_R,-5AY,NOW)&lt;/Q&gt;&lt;R&gt;6&lt;/R&gt;&lt;C&gt;1&lt;/C&gt;&lt;D xsi:type="xsd:string"&gt;@NA&lt;/D&gt;&lt;D xsi:type="xsd:string"&gt;@NA&lt;/D&gt;&lt;D xsi:type="xsd:double"&gt;0.0513204129127375&lt;/D&gt;&lt;D xsi:type="xsd:double"&gt;0.0841781797391755&lt;/D&gt;&lt;D xsi:type="xsd:double"&gt;0.078368248333719&lt;/D&gt;&lt;D xsi:type="xsd:double"&gt;0.0450729432756992&lt;/D&gt;&lt;/FQL&gt;&lt;FQL&gt;&lt;Q&gt;2269-HK^FF_OPER_PS_NET_CF(ANN_R,-5AY,NOW)&lt;/Q&gt;&lt;R&gt;6&lt;/R&gt;&lt;C&gt;1&lt;/C&gt;&lt;D xsi:type="xsd:double"&gt;0.0174673652656898&lt;/D&gt;&lt;D xsi:type="xsd:double"&gt;0.10836261814318&lt;/D&gt;&lt;D xsi:type="xsd:double"&gt;0.252829023330956&lt;/D&gt;&lt;D xsi:type="xsd:double"&gt;0.343794305200605&lt;/D&gt;&lt;D xsi:type="xsd:double"&gt;0.501187925581731&lt;/D&gt;&lt;D xsi:type="xsd:double"&gt;0.931083207671721&lt;/D&gt;&lt;/FQL&gt;&lt;FQL&gt;&lt;Q&gt;2266-HK^FF_OPER_PS_NET_CF(ANN_R,-5AY,NOW)&lt;/Q&gt;&lt;R&gt;6&lt;/R&gt;&lt;C&gt;1&lt;/C&gt;&lt;D xsi:type="xsd:double"&gt;0.0825274987088314&lt;/D&gt;&lt;D xsi:type="xsd:double"&gt;-0.0725857400116593&lt;/D&gt;&lt;D xsi:type="xsd:double"&gt;-0.0277669769528471&lt;/D&gt;&lt;D xsi:type="xsd:double"&gt;0.040932009995598&lt;/D&gt;&lt;D xsi:type="xsd:double"&gt;-0.0391796217054591&lt;/D&gt;&lt;D xsi:type="xsd:double"&gt;0.00789077554032632&lt;/D&gt;&lt;/FQL&gt;&lt;FQL&gt;&lt;Q&gt;2265-HK^FF_OPER_PS_NET_CF(ANN_R,-5AY,NOW)&lt;/Q&gt;&lt;R&gt;6&lt;/R&gt;&lt;C&gt;1&lt;/C&gt;&lt;D xsi:type="xsd:string"&gt;@NA&lt;/D&gt;&lt;D xsi:type="xsd:string"&gt;@NA&lt;/D&gt;&lt;D xsi:type="xsd:double"&gt;0.0997618132397174&lt;/D&gt;&lt;D xsi:type="xsd:double"&gt;0.113800991829779&lt;/D&gt;&lt;D xsi:type="xsd:double"&gt;0.0758931264076144&lt;/D&gt;&lt;D xsi:type="xsd:double"&gt;0.0893880859357003&lt;/D&gt;&lt;/FQL&gt;&lt;FQL&gt;&lt;Q&gt;2263-HK^FF_OPER_PS_NET_CF(ANN_R,-5AY,NOW)&lt;/Q&gt;&lt;R&gt;6&lt;/R&gt;&lt;C&gt;1&lt;/C&gt;&lt;D xsi:type="xsd:string"&gt;@NA&lt;/D&gt;&lt;D xsi:type="xsd:string"&gt;@NA&lt;/D&gt;&lt;D xsi:type="xsd:string"&gt;@NA&lt;/D&gt;&lt;D xsi:type="xsd:double"&gt;-0.000187999999999999&lt;/D&gt;&lt;D xsi:type="xsd:double"&gt;-0.015012&lt;/D&gt;&lt;D xsi:type="xsd:double"&gt;-0.005836&lt;/D&gt;&lt;/FQL&gt;&lt;FQL&gt;&lt;Q&gt;2262-HK^FF_OPER_PS_NET_CF(ANN_R,-5AY,NOW)&lt;/Q&gt;&lt;R&gt;6&lt;/R&gt;&lt;C&gt;1&lt;/C&gt;&lt;D xsi:type="xsd:double"&gt;0.0672996456147984&lt;/D&gt;&lt;D xsi:type="xsd:double"&gt;0.0550903096491505&lt;/D&gt;&lt;D xsi:type="xsd:double"&gt;0.00397364350541353&lt;/D&gt;&lt;D xsi:type="xsd:double"&gt;0.0104858833420138&lt;/D&gt;&lt;D xsi:type="xsd:double"&gt;0.0515936079736364&lt;/D&gt;&lt;D xsi:type="xsd:double"&gt;0.0573662580027263&lt;/D&gt;&lt;/FQL&gt;&lt;FQL&gt;&lt;Q&gt;2260-HK^FF_OPER_PS_NET_CF(ANN_R,-5AY,NOW)&lt;/Q&gt;&lt;R&gt;6&lt;/R&gt;&lt;C&gt;1&lt;/C&gt;&lt;D xsi:type="xsd:string"&gt;@NA&lt;/D&gt;&lt;D xsi:type="xsd:double"&gt;0.0955188357407917&lt;/D&gt;&lt;D xsi:type="xsd:double"&gt;0.0938482297908041&lt;/D&gt;&lt;D xsi:type="xsd:double"&gt;0.0857902310012992&lt;/D&gt;&lt;D xsi:type="xsd:double"&gt;0.111414197475754&lt;/D&gt;&lt;D xsi:type="xsd:double"&gt;0.176686436436607&lt;/D&gt;&lt;/FQL&gt;&lt;FQL&gt;&lt;Q&gt;2258-HK^FF_OPER_PS_NET_CF(ANN_R,-5AY,NOW)&lt;/Q&gt;&lt;R&gt;6&lt;/R&gt;&lt;C&gt;1&lt;/C&gt;&lt;D xsi:type="xsd:double"&gt;0.0792738129524635&lt;/D&gt;&lt;D xsi:type="xsd:double"&gt;-0.0221662585141338&lt;/D&gt;&lt;D xsi:type="xsd:double"&gt;0.307415639612664&lt;/D&gt;&lt;D xsi:type="xsd:double"&gt;0.105320701386362&lt;/D&gt;&lt;D xsi:type="xsd:double"&gt;0.119113915342331&lt;/D&gt;&lt;D xsi:type="xsd:double"&gt;-0.0794504382323335&lt;/D&gt;&lt;/FQL&gt;&lt;FQL&gt;&lt;Q&gt;2257-HK^FF_OPER_PS_NET_CF(ANN_R,-5AY,NOW)&lt;/Q&gt;&lt;R&gt;6&lt;/R&gt;&lt;C&gt;1&lt;/C&gt;&lt;D xsi:type="xsd:string"&gt;@NA&lt;/D&gt;&lt;D xsi:type="xsd:string"&gt;@NA&lt;/D&gt;&lt;D xsi:type="xsd:string"&gt;@NA&lt;/D&gt;&lt;D xsi:type="xsd:double"&gt;-1.272788030574&lt;/D&gt;&lt;D xsi:type="xsd:double"&gt;-1.66671479313371&lt;/D&gt;&lt;D xsi:type="xsd:double"&gt;-5.01603314082466&lt;/D&gt;&lt;/FQL&gt;&lt;FQL&gt;&lt;Q&gt;2256-HK^FF_OPER_PS_NET_CF(ANN_R,-5AY,NOW)&lt;/Q&gt;&lt;R&gt;6&lt;/R&gt;&lt;C&gt;1&lt;/C&gt;&lt;D xsi:type="xsd:string"&gt;@NA&lt;/D&gt;&lt;D xsi:type="xsd:string"&gt;@NA&lt;/D&gt;&lt;D xsi:type="xsd:string"&gt;@NA&lt;/D&gt;&lt;D xsi:type="xsd:double"&gt;-0.133880130526342&lt;/D&gt;&lt;D xsi:type="xsd:double"&gt;-0.189773631768894&lt;/D&gt;&lt;D xsi:type="xsd:double"&gt;-0.260155984637215&lt;/D&gt;&lt;/FQL&gt;&lt;FQL&gt;&lt;Q&gt;2255-HK^FF_OPER_PS_NET_CF(ANN_R,-5AY,NOW)&lt;/Q&gt;&lt;R&gt;6&lt;/R&gt;&lt;C&gt;1&lt;/C&gt;&lt;D xsi:type="xsd:double"&gt;0.0395232167642963&lt;/D&gt;&lt;D xsi:type="xsd:double"&gt;0.124193944804398&lt;/D&gt;&lt;D xsi:type="xsd:double"&gt;-0.0348997857773327&lt;/D&gt;&lt;D xsi:type="xsd:double"&gt;0.102507183690915&lt;/D&gt;&lt;D xsi:type="xsd:double"&gt;-0.0415501073745592&lt;/D&gt;&lt;D xsi:type="xsd:double"&gt;-0.0678167683215565&lt;/D&gt;&lt;/FQL&gt;&lt;FQL&gt;&lt;Q&gt;2252-HK^FF_OPER_PS_NET_CF(ANN_R,-5AY,NOW)&lt;/Q&gt;&lt;R&gt;6&lt;/R&gt;&lt;C&gt;1&lt;/C&gt;&lt;D xsi:type="xsd:string"&gt;@NA&lt;/D&gt;&lt;D xsi:type="xsd:string"&gt;@NA&lt;/D&gt;&lt;D xsi:type="xsd:string"&gt;@NA&lt;/D&gt;&lt;D xsi:type="xsd:double"&gt;-0.0563768070269789&lt;/D&gt;&lt;D xsi:type="xsd:double"&gt;-0.120823017452954&lt;/D&gt;&lt;D xsi:type="xsd:double"&gt;-0.696858617234218&lt;/D&gt;&lt;/FQL&gt;&lt;FQL&gt;&lt;Q&gt;2251-HK^FF_OPER_PS_NET_CF(ANN_R,-5AY,NOW)&lt;/Q&gt;&lt;R&gt;6&lt;/R&gt;&lt;C&gt;1&lt;/C&gt;&lt;D xsi:type="xsd:string"&gt;@NA&lt;/D&gt;&lt;D xsi:type="xsd:string"&gt;@NA&lt;/D&gt;&lt;D xsi:type="xsd:string"&gt;@NA&lt;/D&gt;&lt;D xsi:type="xsd:double"&gt;-0.657359767093424&lt;/D&gt;&lt;D xsi:type="xsd:double"&gt;-0.468520025546532&lt;/D&gt;&lt;D xsi:type="xsd:double"&gt;-1.57998908724284&lt;/D&gt;&lt;/FQL&gt;&lt;FQL&gt;&lt;Q&gt;2250-HK^FF_OPER_PS_NET_CF(ANN_R,-5AY,NOW)&lt;/Q&gt;&lt;R&gt;6&lt;/R&gt;&lt;C&gt;1&lt;/C&gt;&lt;D xsi:type="xsd:string"&gt;@NA&lt;/D&gt;&lt;D xsi:type="xsd:string"&gt;@NA&lt;/D&gt;&lt;D xsi:type="xsd:double"&gt;0.0168590000000762&lt;/D&gt;&lt;D xsi:type="xsd:double"&gt;0.019619000000051&lt;/D&gt;&lt;D xsi:type="xsd:double"&gt;0.0506660000000102&lt;/D&gt;&lt;D xsi:type="xsd:double"&gt;0.0258490000001574&lt;/D&gt;&lt;/FQL&gt;&lt;FQL&gt;&lt;Q&gt;2246-HK^FF_OPER_PS_NET_CF(ANN_R,-5AY,NOW)&lt;/Q&gt;&lt;R&gt;6&lt;/R&gt;&lt;C&gt;1&lt;/C&gt;&lt;D xsi:type="xsd:string"&gt;@NA&lt;/D&gt;&lt;D xsi:type="xsd:string"&gt;@NA&lt;/D&gt;&lt;D xsi:type="xsd:double"&gt;-1.09298646347356&lt;/D&gt;&lt;D xsi:type="xsd:double"&gt;-1.21855843013152&lt;/D&gt;&lt;D xsi:type="xsd:double"&gt;-0.325719541560836&lt;/D&gt;&lt;D xsi:type="xsd:double"&gt;-1.06340648803535&lt;/D&gt;&lt;/FQL&gt;&lt;FQL&gt;&lt;Q&gt;2245-HK^FF_OPER_PS_NET_CF(ANN_R,-5AY,NOW)&lt;/Q&gt;&lt;R&gt;6&lt;/R&gt;&lt;C&gt;1&lt;/C&gt;&lt;D xsi:type="xsd:string"&gt;@NA&lt;/D&gt;&lt;D xsi:type="xsd:string"&gt;@NA&lt;/D&gt;&lt;D xsi:type="xsd:string"&gt;@NA&lt;/D&gt;&lt;D xsi:type="xsd:double"&gt;-0.477526157855819&lt;/D&gt;&lt;D xsi:type="xsd:double"&gt;1.7855952142611&lt;/D&gt;&lt;D xsi:type="xsd:double"&gt;0.632042866315462&lt;/D&gt;&lt;/FQL&gt;&lt;FQL&gt;&lt;Q&gt;2239-HK^FF_OPER_PS_NET_CF(ANN_R,-5AY,NOW)&lt;/Q&gt;&lt;R&gt;6&lt;/R&gt;&lt;C&gt;1&lt;/C&gt;&lt;D xsi:type="xsd:double"&gt;0.0762066811095464&lt;/D&gt;&lt;D xsi:type="xsd:double"&gt;0.500920342846967&lt;/D&gt;&lt;D xsi:type="xsd:double"&gt;0.0189044319021459&lt;/D&gt;&lt;D xsi:type="xsd:double"&gt;0.803587798655908&lt;/D&gt;&lt;D xsi:type="xsd:double"&gt;-0.145681194127048&lt;/D&gt;&lt;D xsi:type="xsd:double"&gt;0.23575835448782&lt;/D&gt;&lt;/FQL&gt;&lt;FQL&gt;&lt;Q&gt;2238-HK^FF_OPER_PS_NET_CF(ANN_R,-5AY,NOW)&lt;/Q&gt;&lt;R&gt;6&lt;/R&gt;&lt;C&gt;1&lt;/C&gt;&lt;D xsi:type="xsd:double"&gt;1.18922720143004&lt;/D&gt;&lt;D xsi:type="xsd:double"&gt;2.64132851024328&lt;/D&gt;&lt;D xsi:type="xsd:double"&gt;0.624343759999206&lt;/D&gt;&lt;D xsi:type="xsd:double"&gt;0.562991636939151&lt;/D&gt;&lt;D xsi:type="xsd:double"&gt;0.732979560117253&lt;/D&gt;&lt;D xsi:type="xsd:double"&gt;0.549585489957756&lt;/D&gt;&lt;/FQL&gt;&lt;FQL&gt;&lt;Q&gt;2237-HK^FF_OPER_PS_NET_CF(ANN_R,-5AY,NOW)&lt;/Q&gt;&lt;R&gt;6&lt;/R&gt;&lt;C&gt;1&lt;/C&gt;&lt;D xsi:type="xsd:string"&gt;@NA&lt;/D&gt;&lt;D xsi:type="xsd:string"&gt;@NA&lt;/D&gt;&lt;D xsi:type="xsd:double"&gt;-0.001544972041229&lt;/D&gt;&lt;D xsi:type="xsd:double"&gt;0.00766881889248588&lt;/D&gt;&lt;D xsi:type="xsd:double"&gt;0.0167788489151112&lt;/D&gt;&lt;D xsi:type="xsd:double"&gt;0.056517614342715&lt;/D&gt;&lt;/FQL&gt;&lt;FQL&gt;&lt;Q&gt;2236-HK^FF_OPER_PS_NET_CF(ANN_R,-5AY,NOW)&lt;/Q&gt;&lt;R&gt;6&lt;/R&gt;&lt;C&gt;1&lt;/C&gt;&lt;D xsi:type="xsd:double"&gt;-0.355205306305134&lt;/D&gt;&lt;D xsi:type="xsd:double"&gt;0.00133177816133639&lt;/D&gt;&lt;D xsi:type="xsd:double"&gt;0.307945016537172&lt;/D&gt;&lt;D xsi:type="xsd:double"&gt;-0.113350695569533&lt;/D&gt;&lt;D xsi:type="xsd:double"&gt;-0.0821989658042143&lt;/D&gt;&lt;D xsi:type="xsd:double"&gt;0.0294263967014487&lt;/D&gt;&lt;/FQL&gt;&lt;FQL&gt;&lt;Q&gt;2235-HK^FF_OPER_PS_NET_CF(ANN_R,-5AY,NOW)&lt;/Q&gt;&lt;R&gt;6&lt;/R&gt;&lt;C&gt;1&lt;/C&gt;&lt;D xsi:type="xsd:string"&gt;@NA&lt;/D&gt;&lt;D xsi:type="xsd:string"&gt;@NA&lt;/D&gt;&lt;D xsi:type="xsd:string"&gt;@NA&lt;/D&gt;&lt;D xsi:type="xsd:double"&gt;-0.039918815263795&lt;/D&gt;&lt;D xsi:type="xsd:double"&gt;-0.00349452936996871&lt;/D&gt;&lt;D xsi:type="xsd:double"&gt;-0.121355458218967&lt;/D&gt;&lt;/FQL&gt;&lt;FQL&gt;&lt;Q&gt;2233-HK^FF_OPER_PS_NET_CF(ANN_R,-5AY,NOW)&lt;/Q&gt;&lt;R&gt;6&lt;/R&gt;&lt;C&gt;1&lt;/C&gt;&lt;D xsi:type="xsd:double"&gt;0.230493416820409&lt;/D&gt;&lt;D xsi:type="xsd:double"&gt;0.328807124041608&lt;/D&gt;&lt;D xsi:type="xsd:double"&gt;0.515578918481468&lt;/D&gt;&lt;D xsi:type="xsd:double"&gt;0.560076454567652&lt;/D&gt;&lt;D xsi:type="xsd:double"&gt;0.559614869295832&lt;/D&gt;&lt;D xsi:type="xsd:double"&gt;0.412192186638168&lt;/D&gt;&lt;/FQL&gt;&lt;FQL&gt;&lt;Q&gt;2232-HK^FF_OPER_PS_NET_CF(ANN_R,-5AY,NOW)&lt;/Q&gt;&lt;R&gt;6&lt;/R&gt;&lt;C&gt;1&lt;/C&gt;&lt;D xsi:type="xsd:double"&gt;0.653130141823664&lt;/D&gt;&lt;D xsi:type="xsd:double"&gt;0.517354375433245&lt;/D&gt;&lt;D xsi:type="xsd:double"&gt;0.626471759730573&lt;/D&gt;&lt;D xsi:type="xsd:double"&gt;0.807514835699561&lt;/D&gt;&lt;D xsi:type="xsd:double"&gt;1.01921709742654&lt;/D&gt;&lt;D xsi:type="xsd:double"&gt;0.599401341102635&lt;/D&gt;&lt;/FQL&gt;&lt;FQL&gt;&lt;Q&gt;2231-HK^FF_OPER_PS_NET_CF(ANN_R,-5AY,NOW)&lt;/Q&gt;&lt;R&gt;6&lt;/R&gt;&lt;C&gt;1&lt;/C&gt;&lt;D xsi:type="xsd:double"&gt;0.185322505973723&lt;/D&gt;&lt;D xsi:type="xsd:double"&gt;-0.145579783436971&lt;/D&gt;&lt;D xsi:type="xsd:double"&gt;-0.184863316212122&lt;/D&gt;&lt;D xsi:type="xsd:double"&gt;-1.29860760287561&lt;/D&gt;&lt;D xsi:type="xsd:double"&gt;-1.015436276107&lt;/D&gt;&lt;D xsi:type="xsd:double"&gt;-0.681699931742193&lt;/D&gt;&lt;/FQL&gt;&lt;FQL&gt;&lt;Q&gt;2230-HK^FF_OPER_PS_NET_CF(ANN_R,-5AY,NOW)&lt;/Q&gt;&lt;R&gt;6&lt;/R&gt;&lt;C&gt;1&lt;/C&gt;&lt;D xsi:type="xsd:double"&gt;0.0213574297189786&lt;/D&gt;&lt;D xsi:type="xsd:double"&gt;0.0458975903618435&lt;/D&gt;&lt;D xsi:type="xsd:double"&gt;0.0656315261051369&lt;/D&gt;&lt;D xsi:type="xsd:double"&gt;-0.00535196230500161&lt;/D&gt;&lt;D xsi:type="xsd:double"&gt;-0.00728091435988535&lt;/D&gt;&lt;D xsi:type="xsd:double"&gt;0.0359662934376303&lt;/D&gt;&lt;/FQL&gt;&lt;FQL&gt;&lt;Q&gt;2227-HK^FF_OPER_PS_NET_CF(ANN_R,-5AY,NOW)&lt;/Q&gt;&lt;R&gt;6&lt;/R&gt;&lt;C&gt;1&lt;/C&gt;&lt;D xsi:type="xsd:double"&gt;0.0540814520159863&lt;/D&gt;&lt;D xsi:type="xsd:double"&gt;0.00250564338836488&lt;/D&gt;&lt;D xsi:type="xsd:double"&gt;-0.0070671138038269&lt;/D&gt;&lt;D xsi:type="xsd:double"&gt;-0.00552465052412619&lt;/D&gt;&lt;D xsi:type="xsd:double"&gt;0.0129609107482525&lt;/D&gt;&lt;D xsi:type="xsd:double"&gt;-0.00993683405052549&lt;/D&gt;&lt;/FQL&gt;&lt;FQL&gt;&lt;Q&gt;2226-HK^FF_OPER_PS_NET_CF(ANN_R,-5AY,NOW)&lt;/Q&gt;&lt;R&gt;8&lt;/R&gt;&lt;C&gt;1&lt;/C&gt;&lt;D xsi:type="xsd:double"&gt;-1.11001590267667&lt;/D&gt;&lt;D xsi:type="xsd:double"&gt;0.203260969585101&lt;/D&gt;&lt;D xsi:type="xsd:double"&gt;0.410817652991143&lt;/D&gt;&lt;D xsi:type="xsd:double"&gt;0.367256433022672&lt;/D&gt;&lt;D xsi:type="xsd:double"&gt;-0.0325671096894791&lt;/D&gt;&lt;D xsi:type="xsd:double"&gt;0.204968996028256&lt;/D&gt;&lt;D xsi:type="xsd:string"&gt;@NA&lt;/D&gt;&lt;D xsi:type="xsd:string"&gt;@NA&lt;/D&gt;&lt;/FQL&gt;&lt;FQL&gt;&lt;Q&gt;2225-HK^FF_OPER_PS_NET_CF(ANN_R,-5AY,NOW)&lt;/Q&gt;&lt;R&gt;6&lt;/R&gt;&lt;C&gt;1&lt;/C&gt;&lt;D xsi:type="xsd:double"&gt;0.0343432343779281&lt;/D&gt;&lt;D xsi:type="xsd:double"&gt;-0.0075896694287364&lt;/D&gt;&lt;D xsi:type="xsd:double"&gt;-0.00977265903456906&lt;/D&gt;&lt;D xsi:type="xsd:double"&gt;0.0378641702876091&lt;/D&gt;&lt;D xsi:type="xsd:double"&gt;0.032461079469044&lt;/D&gt;&lt;D xsi:type="xsd:double"&gt;0.016037263795948&lt;/D&gt;&lt;/FQL&gt;&lt;FQL&gt;&lt;Q&gt;2223-HK^FF_OPER_PS_NET_CF(ANN_R,-5AY,NOW)&lt;/Q&gt;&lt;R&gt;6&lt;/R&gt;&lt;C&gt;1&lt;/C&gt;&lt;D xsi:type="xsd:double"&gt;0.109967031946508&lt;/D&gt;&lt;D xsi:type="xsd:double"&gt;0.190316988608317&lt;/D&gt;&lt;D xsi:type="xsd:double"&gt;0.0342140292225417&lt;/D&gt;&lt;D xsi:type="xsd:double"&gt;0.15956615279883&lt;/D&gt;&lt;D xsi:type="xsd:double"&gt;0.238331932291984&lt;/D&gt;&lt;D xsi:type="xsd:double"&gt;0.165809896126082&lt;/D&gt;&lt;/FQL&gt;&lt;FQL&gt;&lt;Q&gt;2222-HK^FF_OPER_PS_NET_CF(ANN_R,-5AY,NOW)&lt;/Q&gt;&lt;R&gt;6&lt;/R&gt;&lt;C&gt;1&lt;/C&gt;&lt;D xsi:type="xsd:double"&gt;0.271517889744262&lt;/D&gt;&lt;D xsi:type="xsd:double"&gt;0.141733755826707&lt;/D&gt;&lt;D xsi:type="xsd:double"&gt;0.102460136537185&lt;/D&gt;&lt;D xsi:type="xsd:double"&gt;0.230062604712333&lt;/D&gt;&lt;D xsi:type="xsd:double"&gt;-0.0377264206729072&lt;/D&gt;&lt;D xsi:type="xsd:double"&gt;-0.0344789443839563&lt;/D&gt;&lt;/FQL&gt;&lt;FQL&gt;&lt;Q&gt;2221-HK^FF_OPER_PS_NET_CF(ANN_R,-5AY,NOW)&lt;/Q&gt;&lt;R&gt;6&lt;/R&gt;&lt;C&gt;1&lt;/C&gt;&lt;D xsi:type="xsd:double"&gt;-0.370502402812244&lt;/D&gt;&lt;D xsi:type="xsd:double"&gt;-0.377442411281488&lt;/D&gt;&lt;D xsi:type="xsd:double"&gt;-0.00290279472130492&lt;/D&gt;&lt;D xsi:type="xsd:double"&gt;0.183412420008266&lt;/D&gt;&lt;D xsi:type="xsd:double"&gt;0.0358089263977086&lt;/D&gt;&lt;D xsi:type="xsd:double"&gt;0.0983672766620683&lt;/D&gt;&lt;/FQL&gt;&lt;FQL&gt;&lt;Q&gt;2219-HK^FF_OPER_PS_NET_CF(ANN_R,-5AY,NOW)&lt;/Q&gt;&lt;R&gt;6&lt;/R&gt;&lt;C&gt;1&lt;/C&gt;&lt;D xsi:type="xsd:string"&gt;@NA&lt;/D&gt;&lt;D xsi:type="xsd:string"&gt;@NA&lt;/D&gt;&lt;D xsi:type="xsd:double"&gt;0.151370738071183&lt;/D&gt;&lt;D xsi:type="xsd:double"&gt;0.280605570080501&lt;/D&gt;&lt;D xsi:type="xsd:double"&gt;0.390944455557182&lt;/D&gt;&lt;D xsi:type="xsd:double"&gt;0.481287747479162&lt;/D&gt;&lt;/FQL&gt;&lt;FQL&gt;&lt;Q&gt;2218-HK^FF_OPER_PS_NET_CF(ANN_R,-5AY,NOW)&lt;/Q&gt;&lt;R&gt;6&lt;/R&gt;&lt;C&gt;1&lt;/C&gt;&lt;D xsi:type="xsd:double"&gt;0.560766665006405&lt;/D&gt;&lt;D xsi:type="xsd:double"&gt;0.427468286282138&lt;/D&gt;&lt;D xsi:type="xsd:double"&gt;1.49941036813038&lt;/D&gt;&lt;D xsi:type="xsd:double"&gt;0.0819639491442569&lt;/D&gt;&lt;D xsi:type="xsd:double"&gt;0.665392042762773&lt;/D&gt;&lt;D xsi:type="xsd:double"&gt;0.804747072282328&lt;/D&gt;&lt;/FQL&gt;&lt;FQL&gt;&lt;Q&gt;2217-HK^FF_OPER_PS_NET_CF(ANN_R,-5AY,NOW)&lt;/Q&gt;&lt;R&gt;6&lt;/R&gt;&lt;C&gt;1&lt;/C&gt;&lt;D xsi:type="xsd:string"&gt;@NA&lt;/D&gt;&lt;D xsi:type="xsd:string"&gt;@NA&lt;/D&gt;&lt;D xsi:type="xsd:double"&gt;0.352367704651829&lt;/D&gt;&lt;D xsi:type="xsd:double"&gt;0.398221087257618&lt;/D&gt;&lt;D xsi:type="xsd:double"&gt;0.533676807718025&lt;/D&gt;&lt;D xsi:type="xsd:double"&gt;0.453417083629898&lt;/D&gt;&lt;/FQL&gt;&lt;FQL&gt;&lt;Q&gt;2216-HK^FF_OPER_PS_NET_CF(ANN_R,-5AY,NOW)&lt;/Q&gt;&lt;R&gt;6&lt;/R&gt;&lt;C&gt;1&lt;/C&gt;&lt;D xsi:type="xsd:string"&gt;@NA&lt;/D&gt;&lt;D xsi:type="xsd:string"&gt;@NA&lt;/D&gt;&lt;D xsi:type="xsd:string"&gt;@NA&lt;/D&gt;&lt;D xsi:type="xsd:double"&gt;-0.242662201973369&lt;/D&gt;&lt;D xsi:type="xsd:double"&gt;-0.237823036388837&lt;/D&gt;&lt;D xsi:type="xsd:double"&gt;-0.470065786332962&lt;/D&gt;&lt;/FQL&gt;&lt;FQL&gt;&lt;Q&gt;2215-HK^FF_OPER_PS_NET_CF(ANN_R,-5AY,NOW)&lt;/Q&gt;&lt;R&gt;6&lt;/R&gt;&lt;C&gt;1&lt;/C&gt;&lt;D xsi:type="xsd:string"&gt;@NA&lt;/D&gt;&lt;D xsi:type="xsd:string"&gt;@NA&lt;/D&gt;&lt;D xsi:type="xsd:double"&gt;0.0182539790900451&lt;/D&gt;&lt;D xsi:type="xsd:double"&gt;0.0526863344987413&lt;/D&gt;&lt;D xsi:type="xsd:double"&gt;0.286527437480353&lt;/D&gt;&lt;D xsi:type="xsd:double"&gt;0.00650221840104205&lt;/D&gt;&lt;/FQL&gt;&lt;FQL&gt;&lt;Q&gt;2212-HK^FF_OPER_PS_NET_CF(ANN_R,-5AY,NOW)&lt;/Q&gt;&lt;R&gt;6&lt;/R&gt;&lt;C&gt;1&lt;/C&gt;&lt;D xsi:type="xsd:double"&gt;-0.0238695952706221&lt;/D&gt;&lt;D xsi:type="xsd:double"&gt;-0.0535867858466821&lt;/D&gt;&lt;D xsi:type="xsd:double"&gt;-0.0284513781665808&lt;/D&gt;&lt;D xsi:type="xsd:double"&gt;0.0130122043587005&lt;/D&gt;&lt;D xsi:type="xsd:double"&gt;-0.00200336315384223&lt;/D&gt;&lt;D xsi:type="xsd:double"&gt;-0.00579457389171069&lt;/D&gt;&lt;/FQL&gt;&lt;FQL&gt;&lt;Q&gt;2211-HK^FF_OPER_PS_NET_CF(ANN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_R,-5AY,NOW)&lt;/Q&gt;&lt;R&gt;6&lt;/R&gt;&lt;C&gt;1&lt;/C&gt;&lt;D xsi:type="xsd:string"&gt;@NA&lt;/D&gt;&lt;D xsi:type="xsd:double"&gt;-0.746250905405729&lt;/D&gt;&lt;D xsi:type="xsd:double"&gt;-1.13417309528839&lt;/D&gt;&lt;D xsi:type="xsd:double"&gt;-1.16588869288137&lt;/D&gt;&lt;D xsi:type="xsd:double"&gt;-0.322716484785995&lt;/D&gt;&lt;D xsi:type="xsd:double"&gt;-0.108713481227766&lt;/D&gt;&lt;/FQL&gt;&lt;FQL&gt;&lt;Q&gt;2210-HK^FF_OPER_PS_NET_CF(ANN_R,-5AY,NOW)&lt;/Q&gt;&lt;R&gt;6&lt;/R&gt;&lt;C&gt;1&lt;/C&gt;&lt;D xsi:type="xsd:string"&gt;@NA&lt;/D&gt;&lt;D xsi:type="xsd:string"&gt;@NA&lt;/D&gt;&lt;D xsi:type="xsd:double"&gt;0.928667694555552&lt;/D&gt;&lt;D xsi:type="xsd:double"&gt;0.51743513314794&lt;/D&gt;&lt;D xsi:type="xsd:double"&gt;1.59023996455599&lt;/D&gt;&lt;D xsi:type="xsd:double"&gt;-0.662866352357443&lt;/D&gt;&lt;/FQL&gt;&lt;FQL&gt;&lt;Q&gt;2209-HK^FF_OPER_PS_NET_CF(ANN_R,-5AY,NOW)&lt;/Q&gt;&lt;R&gt;6&lt;/R&gt;&lt;C&gt;1&lt;/C&gt;&lt;D xsi:type="xsd:string"&gt;@NA&lt;/D&gt;&lt;D xsi:type="xsd:double"&gt;0.0818440198599741&lt;/D&gt;&lt;D xsi:type="xsd:double"&gt;0.093775946409742&lt;/D&gt;&lt;D xsi:type="xsd:double"&gt;0.192641271598377&lt;/D&gt;&lt;D xsi:type="xsd:double"&gt;0.394807359268888&lt;/D&gt;&lt;D xsi:type="xsd:double"&gt;0.00745461488277766&lt;/D&gt;&lt;/FQL&gt;&lt;FQL&gt;&lt;Q&gt;2208-HK^FF_OPER_PS_NET_CF(ANN_R,-5AY,NOW)&lt;/Q&gt;&lt;R&gt;6&lt;/R&gt;&lt;C&gt;1&lt;/C&gt;&lt;D xsi:type="xsd:double"&gt;0.834028730027813&lt;/D&gt;&lt;D xsi:type="xsd:double"&gt;0.751738765113447&lt;/D&gt;&lt;D xsi:type="xsd:double"&gt;0.676501359466418&lt;/D&gt;&lt;D xsi:type="xsd:double"&gt;1.36054967717103&lt;/D&gt;&lt;D xsi:type="xsd:double"&gt;1.20791076969476&lt;/D&gt;&lt;D xsi:type="xsd:double"&gt;1.19014430298288&lt;/D&gt;&lt;/FQL&gt;&lt;FQL&gt;&lt;Q&gt;2207-HK^FF_OPER_PS_NET_CF(ANN_R,-5AY,NOW)&lt;/Q&gt;&lt;R&gt;6&lt;/R&gt;&lt;C&gt;1&lt;/C&gt;&lt;D xsi:type="xsd:string"&gt;@NA&lt;/D&gt;&lt;D xsi:type="xsd:double"&gt;0.0589633298100376&lt;/D&gt;&lt;D xsi:type="xsd:double"&gt;0.0501331722107161&lt;/D&gt;&lt;D xsi:type="xsd:double"&gt;0.152518488300349&lt;/D&gt;&lt;D xsi:type="xsd:double"&gt;0.55723783053509&lt;/D&gt;&lt;D xsi:type="xsd:double"&gt;0.016893176149989&lt;/D&gt;&lt;/FQL&gt;&lt;FQL&gt;&lt;Q&gt;2205-HK^FF_OPER_PS_NET_CF(ANN_R,-5AY,NOW)&lt;/Q&gt;&lt;R&gt;6&lt;/R&gt;&lt;C&gt;1&lt;/C&gt;&lt;D xsi:type="xsd:string"&gt;@NA&lt;/D&gt;&lt;D xsi:type="xsd:string"&gt;@NA&lt;/D&gt;&lt;D xsi:type="xsd:double"&gt;0.0594545089877905&lt;/D&gt;&lt;D xsi:type="xsd:double"&gt;0.0600036203499464&lt;/D&gt;&lt;D xsi:type="xsd:double"&gt;0.0785285084117349&lt;/D&gt;&lt;D xsi:type="xsd:double"&gt;0.141635808321781&lt;/D&gt;&lt;/FQL&gt;&lt;FQL&gt;&lt;Q&gt;2203-HK^FF_OPER_PS_NET_CF(ANN_R,-5AY,NOW)&lt;/Q&gt;&lt;R&gt;6&lt;/R&gt;&lt;C&gt;1&lt;/C&gt;&lt;D xsi:type="xsd:double"&gt;0.049695&lt;/D&gt;&lt;D xsi:type="xsd:double"&gt;0.030475&lt;/D&gt;&lt;D xsi:type="xsd:double"&gt;0.04274&lt;/D&gt;&lt;D xsi:type="xsd:double"&gt;0.0224&lt;/D&gt;&lt;D xsi:type="xsd:double"&gt;-0.00648625&lt;/D&gt;&lt;D xsi:type="xsd:double"&gt;1.5E-05&lt;/D&gt;&lt;/FQL&gt;&lt;FQL&gt;&lt;Q&gt;2202-HK^FF_OPER_PS_NET_CF(ANN_R,-5AY,NOW)&lt;/Q&gt;&lt;R&gt;6&lt;/R&gt;&lt;C&gt;1&lt;/C&gt;&lt;D xsi:type="xsd:double"&gt;4.60634477016149&lt;/D&gt;&lt;D xsi:type="xsd:double"&gt;8.87321595204543&lt;/D&gt;&lt;D xsi:type="xsd:double"&gt;4.50989152434083&lt;/D&gt;&lt;D xsi:type="xsd:double"&gt;5.30098175526061&lt;/D&gt;&lt;D xsi:type="xsd:double"&gt;5.99768443323595&lt;/D&gt;&lt;D xsi:type="xsd:double"&gt;1.50329511862195&lt;/D&gt;&lt;/FQL&gt;&lt;FQL&gt;&lt;Q&gt;2199-HK^FF_OPER_PS_NET_CF(ANN_R,-5AY,NOW)&lt;/Q&gt;&lt;R&gt;6&lt;/R&gt;&lt;C&gt;1&lt;/C&gt;&lt;D xsi:type="xsd:double"&gt;0.111830916887891&lt;/D&gt;&lt;D xsi:type="xsd:double"&gt;0.327188891157852&lt;/D&gt;&lt;D xsi:type="xsd:double"&gt;0.387430671839902&lt;/D&gt;&lt;D xsi:type="xsd:double"&gt;0.479326118031448&lt;/D&gt;&lt;D xsi:type="xsd:double"&gt;0.261596079232183&lt;/D&gt;&lt;D xsi:type="xsd:double"&gt;0.716955687155401&lt;/D&gt;&lt;/FQL&gt;&lt;FQL&gt;&lt;Q&gt;2198-HK^FF_OPER_PS_NET_CF(ANN_R,-5AY,NOW)&lt;/Q&gt;&lt;R&gt;6&lt;/R&gt;&lt;C&gt;1&lt;/C&gt;&lt;D xsi:type="xsd:double"&gt;2.03730773043743&lt;/D&gt;&lt;D xsi:type="xsd:double"&gt;0.999706492278917&lt;/D&gt;&lt;D xsi:type="xsd:double"&gt;0.904618524454882&lt;/D&gt;&lt;D xsi:type="xsd:double"&gt;1.06409307946003&lt;/D&gt;&lt;D xsi:type="xsd:double"&gt;1.66498474992913&lt;/D&gt;&lt;D xsi:type="xsd:double"&gt;1.63339260338843&lt;/D&gt;&lt;/FQL&gt;&lt;FQL&gt;&lt;Q&gt;2197-HK^FF_OPER_PS_NET_CF(ANN_R,-5AY,NOW)&lt;/Q&gt;&lt;R&gt;6&lt;/R&gt;&lt;C&gt;1&lt;/C&gt;&lt;D xsi:type="xsd:string"&gt;@NA&lt;/D&gt;&lt;D xsi:type="xsd:string"&gt;@NA&lt;/D&gt;&lt;D xsi:type="xsd:string"&gt;@NA&lt;/D&gt;&lt;D xsi:type="xsd:double"&gt;-0.027926017847076&lt;/D&gt;&lt;D xsi:type="xsd:double"&gt;0.495870836362957&lt;/D&gt;&lt;D xsi:type="xsd:double"&gt;-1.02342454611657&lt;/D&gt;&lt;/FQL&gt;&lt;FQL&gt;&lt;Q&gt;2196-HK^FF_OPER_PS_NET_CF(ANN_R,-5AY,NOW)&lt;/Q&gt;&lt;R&gt;6&lt;/R&gt;&lt;C&gt;1&lt;/C&gt;&lt;D xsi:type="xsd:double"&gt;1.2201844923357&lt;/D&gt;&lt;D xsi:type="xsd:double"&gt;1.12344958728193&lt;/D&gt;&lt;D xsi:type="xsd:double"&gt;1.20185768943326&lt;/D&gt;&lt;D xsi:type="xsd:double"&gt;1.51349022855504&lt;/D&gt;&lt;D xsi:type="xsd:double"&gt;1.23374073792245&lt;/D&gt;&lt;D xsi:type="xsd:double"&gt;2.1399022805109&lt;/D&gt;&lt;/FQL&gt;&lt;FQL&gt;&lt;Q&gt;2195-HK^FF_OPER_PS_NET_CF(ANN_R,-5AY,NOW)&lt;/Q&gt;&lt;R&gt;6&lt;/R&gt;&lt;C&gt;1&lt;/C&gt;&lt;D xsi:type="xsd:double"&gt;-0.030671&lt;/D&gt;&lt;D xsi:type="xsd:double"&gt;0.010479&lt;/D&gt;&lt;D xsi:type="xsd:double"&gt;0.07201&lt;/D&gt;&lt;D xsi:type="xsd:double"&gt;0.033811&lt;/D&gt;&lt;D xsi:type="xsd:double"&gt;0.022015&lt;/D&gt;&lt;D xsi:type="xsd:double"&gt;-0.0432622217773239&lt;/D&gt;&lt;/FQL&gt;&lt;FQL&gt;&lt;Q&gt;2193-HK^FF_OPER_PS_NET_CF(ANN_R,-5AY,NOW)&lt;/Q&gt;&lt;R&gt;6&lt;/R&gt;&lt;C&gt;1&lt;/C&gt;&lt;D xsi:type="xsd:double"&gt;0.0136935354611461&lt;/D&gt;&lt;D xsi:type="xsd:double"&gt;-0.0110893983067186&lt;/D&gt;&lt;D xsi:type="xsd:double"&gt;0.0285671409991949&lt;/D&gt;&lt;D xsi:type="xsd:double"&gt;-0.0610335907464663&lt;/D&gt;&lt;D xsi:type="xsd:double"&gt;0.134882258502494&lt;/D&gt;&lt;D xsi:type="xsd:double"&gt;0.158392446250518&lt;/D&gt;&lt;/FQL&gt;&lt;FQL&gt;&lt;Q&gt;2192-HK^FF_OPER_PS_NET_CF(ANN_R,-5AY,NOW)&lt;/Q&gt;&lt;R&gt;6&lt;/R&gt;&lt;C&gt;1&lt;/C&gt;&lt;D xsi:type="xsd:string"&gt;@NA&lt;/D&gt;&lt;D xsi:type="xsd:string"&gt;@NA&lt;/D&gt;&lt;D xsi:type="xsd:double"&gt;0.0489006706621686&lt;/D&gt;&lt;D xsi:type="xsd:double"&gt;0.0597664769379532&lt;/D&gt;&lt;D xsi:type="xsd:double"&gt;0.233206064836745&lt;/D&gt;&lt;D xsi:type="xsd:double"&gt;0.0924814605706744&lt;/D&gt;&lt;/FQL&gt;&lt;FQL&gt;&lt;Q&gt;2190-HK^FF_OPER_PS_NET_CF(ANN_R,-5AY,NOW)&lt;/Q&gt;&lt;R&gt;6&lt;/R&gt;&lt;C&gt;1&lt;/C&gt;&lt;D xsi:type="xsd:string"&gt;@NA&lt;/D&gt;&lt;D xsi:type="xsd:string"&gt;@NA&lt;/D&gt;&lt;D xsi:type="xsd:string"&gt;@NA&lt;/D&gt;&lt;D xsi:type="xsd:double"&gt;-0.183932546352328&lt;/D&gt;&lt;D xsi:type="xsd:double"&gt;-0.280168802343424&lt;/D&gt;&lt;D xsi:type="xsd:double"&gt;-0.475436380041941&lt;/D&gt;&lt;/FQL&gt;&lt;FQL&gt;&lt;Q&gt;2189-HK^FF_OPER_PS_NET_CF(ANN_R,-5AY,NOW)&lt;/Q&gt;&lt;R&gt;6&lt;/R&gt;&lt;C&gt;1&lt;/C&gt;&lt;D xsi:type="xsd:double"&gt;0.040149&lt;/D&gt;&lt;D xsi:type="xsd:double"&gt;0.04144&lt;/D&gt;&lt;D xsi:type="xsd:double"&gt;0.048738&lt;/D&gt;&lt;D xsi:type="xsd:double"&gt;0.0781613918062553&lt;/D&gt;&lt;D xsi:type="xsd:double"&gt;0.117948&lt;/D&gt;&lt;D xsi:type="xsd:double"&gt;0.11898&lt;/D&gt;&lt;/FQL&gt;&lt;FQL&gt;&lt;Q&gt;2188-HK^FF_OPER_PS_NET_CF(ANN_R,-5AY,NOW)&lt;/Q&gt;&lt;R&gt;6&lt;/R&gt;&lt;C&gt;1&lt;/C&gt;&lt;D xsi:type="xsd:double"&gt;0.09408041570081&lt;/D&gt;&lt;D xsi:type="xsd:double"&gt;-0.133185084561526&lt;/D&gt;&lt;D xsi:type="xsd:double"&gt;-0.0116837702101047&lt;/D&gt;&lt;D xsi:type="xsd:double"&gt;0.0198588851802831&lt;/D&gt;&lt;D xsi:type="xsd:double"&gt;-0.0217606750308283&lt;/D&gt;&lt;D xsi:type="xsd:double"&gt;0.000850762280048883&lt;/D&gt;&lt;/FQL&gt;&lt;FQL&gt;&lt;Q&gt;2187-HK^FF_OPER_PS_NET_CF(ANN_R,-5AY,NOW)&lt;/Q&gt;&lt;R&gt;6&lt;/R&gt;&lt;C&gt;1&lt;/C&gt;&lt;D xsi:type="xsd:string"&gt;@NA&lt;/D&gt;&lt;D xsi:type="xsd:double"&gt;-0.0497168522464213&lt;/D&gt;&lt;D xsi:type="xsd:double"&gt;-0.0159030353013569&lt;/D&gt;&lt;D xsi:type="xsd:double"&gt;-0.0232983454253123&lt;/D&gt;&lt;D xsi:type="xsd:double"&gt;0.000871313039660437&lt;/D&gt;&lt;D xsi:type="xsd:double"&gt;-0.175267963836177&lt;/D&gt;&lt;/FQL&gt;&lt;FQL&gt;&lt;Q&gt;2186-HK^FF_OPER_PS_NET_CF(ANN_R,-5AY,NOW)&lt;/Q&gt;&lt;R&gt;6&lt;/R&gt;&lt;C&gt;1&lt;/C&gt;&lt;D xsi:type="xsd:double"&gt;0.251148455670665&lt;/D&gt;&lt;D xsi:type="xsd:double"&gt;0.418642185719985&lt;/D&gt;&lt;D xsi:type="xsd:double"&gt;0.58861810242065&lt;/D&gt;&lt;D xsi:type="xsd:double"&gt;0.598553038627216&lt;/D&gt;&lt;D xsi:type="xsd:double"&gt;0.563974255184086&lt;/D&gt;&lt;D xsi:type="xsd:double"&gt;0.0817989172692914&lt;/D&gt;&lt;/FQL&gt;&lt;FQL&gt;&lt;Q&gt;2185-HK^FF_OPER_PS_NET_CF(ANN_R,-5AY,NOW)&lt;/Q&gt;&lt;R&gt;6&lt;/R&gt;&lt;C&gt;1&lt;/C&gt;&lt;D xsi:type="xsd:string"&gt;@NA&lt;/D&gt;&lt;D xsi:type="xsd:string"&gt;@NA&lt;/D&gt;&lt;D xsi:type="xsd:string"&gt;@NA&lt;/D&gt;&lt;D xsi:type="xsd:double"&gt;-0.0992572614785417&lt;/D&gt;&lt;D xsi:type="xsd:double"&gt;-0.222511896377569&lt;/D&gt;&lt;D xsi:type="xsd:double"&gt;-0.432303230339586&lt;/D&gt;&lt;/FQL&gt;&lt;FQL&gt;&lt;Q&gt;2183-HK^FF_OPER_PS_NET_CF(ANN_R,-5AY,NOW)&lt;/Q&gt;&lt;R&gt;6&lt;/R&gt;&lt;C&gt;1&lt;/C&gt;&lt;D xsi:type="xsd:double"&gt;-0.0421770687688791&lt;/D&gt;&lt;D xsi:type="xsd:double"&gt;-0.053956680044093&lt;/D&gt;&lt;D xsi:type="xsd:double"&gt;-6.09357347155278&lt;/D&gt;&lt;D xsi:type="xsd:double"&gt;0.556841621210532&lt;/D&gt;&lt;D xsi:type="xsd:double"&gt;-16.1013325857736&lt;/D&gt;&lt;D xsi:type="xsd:string"&gt;@NA&lt;/D&gt;&lt;/FQL&gt;&lt;FQL&gt;&lt;Q&gt;2182-HK^FF_OPER_PS_NET_CF(ANN_R,-5AY,NOW)&lt;/Q&gt;&lt;R&gt;6&lt;/R&gt;&lt;C&gt;1&lt;/C&gt;&lt;D xsi:type="xsd:double"&gt;0.0673080645168924&lt;/D&gt;&lt;D xsi:type="xsd:double"&gt;0.128758064516194&lt;/D&gt;&lt;D xsi:type="xsd:double"&gt;0.168364097687647&lt;/D&gt;&lt;D xsi:type="xsd:double"&gt;0.366856451613857&lt;/D&gt;&lt;D xsi:type="xsd:double"&gt;0.123675845750158&lt;/D&gt;&lt;D xsi:type="xsd:double"&gt;0.152685060081997&lt;/D&gt;&lt;/FQL&gt;&lt;FQL&gt;&lt;Q&gt;2181-HK^FF_OPER_PS_NET_CF(ANN_R,-5AY,NOW)&lt;/Q&gt;&lt;R&gt;6&lt;/R&gt;&lt;C&gt;1&lt;/C&gt;&lt;D xsi:type="xsd:double"&gt;-0.00653128746453035&lt;/D&gt;&lt;D xsi:type="xsd:double"&gt;-0.0189668490115721&lt;/D&gt;&lt;D xsi:type="xsd:double"&gt;-0.0184695400385562&lt;/D&gt;&lt;D xsi:type="xsd:double"&gt;-0.0400077236765646&lt;/D&gt;&lt;D xsi:type="xsd:double"&gt;-0.0377489889470371&lt;/D&gt;&lt;D xsi:type="xsd:double"&gt;-0.0584323096191229&lt;/D&gt;&lt;/FQL&gt;&lt;FQL&gt;&lt;Q&gt;2180-HK^FF_OPER_PS_NET_CF(ANN_R,-5AY,NOW)&lt;/Q&gt;&lt;R&gt;6&lt;/R&gt;&lt;C&gt;1&lt;/C&gt;&lt;D xsi:type="xsd:double"&gt;0.401423554001457&lt;/D&gt;&lt;D xsi:type="xsd:double"&gt;0.813001281735058&lt;/D&gt;&lt;D xsi:type="xsd:double"&gt;0.463980556361068&lt;/D&gt;&lt;D xsi:type="xsd:double"&gt;0.75536266540711&lt;/D&gt;&lt;D xsi:type="xsd:double"&gt;1.51167896539232&lt;/D&gt;&lt;D xsi:type="xsd:double"&gt;0.610309311250356&lt;/D&gt;&lt;/FQL&gt;&lt;FQL&gt;&lt;Q&gt;2179-HK^FF_OPER_PS_NET_CF(ANN_R,-5AY,NOW)&lt;/Q&gt;&lt;R&gt;6&lt;/R&gt;&lt;C&gt;1&lt;/C&gt;&lt;D xsi:type="xsd:string"&gt;@NA&lt;/D&gt;&lt;D xsi:type="xsd:string"&gt;@NA&lt;/D&gt;&lt;D xsi:type="xsd:string"&gt;@NA&lt;/D&gt;&lt;D xsi:type="xsd:double"&gt;-0.324797396371052&lt;/D&gt;&lt;D xsi:type="xsd:double"&gt;-0.163469932739029&lt;/D&gt;&lt;D xsi:type="xsd:double"&gt;-1.1636075413136&lt;/D&gt;&lt;/FQL&gt;&lt;FQL&gt;&lt;Q&gt;2178-HK^FF_OPER_PS_NET_CF(ANN_R,-5AY,NOW)&lt;/Q&gt;&lt;R&gt;6&lt;/R&gt;&lt;C&gt;1&lt;/C&gt;&lt;D xsi:type="xsd:double"&gt;-0.0789637263880454&lt;/D&gt;&lt;D xsi:type="xsd:double"&gt;-0.0208024213024682&lt;/D&gt;&lt;D xsi:type="xsd:double"&gt;-0.00979165725555397&lt;/D&gt;&lt;D xsi:type="xsd:double"&gt;-0.0194738555164946&lt;/D&gt;&lt;D xsi:type="xsd:double"&gt;-0.00515383911497005&lt;/D&gt;&lt;D xsi:type="xsd:double"&gt;0.0726431277709423&lt;/D&gt;&lt;/FQL&gt;&lt;FQL&gt;&lt;Q&gt;2177-HK^FF_OPER_PS_NET_CF(ANN_R,-5AY,NOW)&lt;/Q&gt;&lt;R&gt;6&lt;/R&gt;&lt;C&gt;1&lt;/C&gt;&lt;D xsi:type="xsd:string"&gt;@NA&lt;/D&gt;&lt;D xsi:type="xsd:double"&gt;-0.4491065935566&lt;/D&gt;&lt;D xsi:type="xsd:double"&gt;-0.511944608176331&lt;/D&gt;&lt;D xsi:type="xsd:double"&gt;2.26801477481322&lt;/D&gt;&lt;D xsi:type="xsd:double"&gt;-2.59043642346494&lt;/D&gt;&lt;D xsi:type="xsd:double"&gt;-1.16720425703822&lt;/D&gt;&lt;/FQL&gt;&lt;FQL&gt;&lt;Q&gt;2176-HK^FF_OPER_PS_NET_CF(ANN_R,-5AY,NOW)&lt;/Q&gt;&lt;R&gt;6&lt;/R&gt;&lt;C&gt;1&lt;/C&gt;&lt;D xsi:type="xsd:double"&gt;0.0662059313504009&lt;/D&gt;&lt;D xsi:type="xsd:double"&gt;0.0582836007877849&lt;/D&gt;&lt;D xsi:type="xsd:double"&gt;0.0828813148316577&lt;/D&gt;&lt;D xsi:type="xsd:double"&gt;0.126870675164088&lt;/D&gt;&lt;D xsi:type="xsd:double"&gt;0.0144362492313156&lt;/D&gt;&lt;D xsi:type="xsd:double"&gt;0.0695510023167816&lt;/D&gt;&lt;/FQL&gt;&lt;FQL&gt;&lt;Q&gt;2175-HK^FF_OPER_PS_NET_CF(ANN_R,-5AY,NOW)&lt;/Q&gt;&lt;R&gt;7&lt;/R&gt;&lt;C&gt;1&lt;/C&gt;&lt;D xsi:type="xsd:string"&gt;@NA&lt;/D&gt;&lt;D xsi:type="xsd:string"&gt;@NA&lt;/D&gt;&lt;D xsi:type="xsd:double"&gt;0.89511863665293&lt;/D&gt;&lt;D xsi:type="xsd:double"&gt;0.335025845564057&lt;/D&gt;&lt;D xsi:type="xsd:double"&gt;-0.030644249940275&lt;/D&gt;&lt;D xsi:type="xsd:double"&gt;0.852688777945535&lt;/D&gt;&lt;D xsi:type="xsd:string"&gt;@NA&lt;/D&gt;&lt;/FQL&gt;&lt;FQL&gt;&lt;Q&gt;2172-HK^FF_OPER_PS_NET_CF(ANN_R,-5AY,NOW)&lt;/Q&gt;&lt;R&gt;6&lt;/R&gt;&lt;C&gt;1&lt;/C&gt;&lt;D xsi:type="xsd:string"&gt;@NA&lt;/D&gt;&lt;D xsi:type="xsd:string"&gt;@NA&lt;/D&gt;&lt;D xsi:type="xsd:double"&gt;0.0424417480693652&lt;/D&gt;&lt;D xsi:type="xsd:double"&gt;0.107633479648894&lt;/D&gt;&lt;D xsi:type="xsd:double"&gt;0.0883494400906151&lt;/D&gt;&lt;D xsi:type="xsd:double"&gt;0.288520574340491&lt;/D&gt;&lt;/FQL&gt;&lt;FQL&gt;&lt;Q&gt;2171-HK^FF_OPER_PS_NET_CF(ANN_R,-5AY,NOW)&lt;/Q&gt;&lt;R&gt;6&lt;/R&gt;&lt;C&gt;1&lt;/C&gt;&lt;D xsi:type="xsd:string"&gt;@NA&lt;/D&gt;&lt;D xsi:type="xsd:string"&gt;@NA&lt;/D&gt;&lt;D xsi:type="xsd:string"&gt;@NA&lt;/D&gt;&lt;D xsi:type="xsd:double"&gt;-0.349499595489103&lt;/D&gt;&lt;D xsi:type="xsd:double"&gt;-0.595545681608743&lt;/D&gt;&lt;D xsi:type="xsd:double"&gt;-1.09348705139978&lt;/D&gt;&lt;/FQL&gt;&lt;FQL&gt;&lt;Q&gt;2170-HK^FF_OPER_PS_NET_CF(ANN_R,-5AY,NOW)&lt;/Q&gt;&lt;R&gt;6&lt;/R&gt;&lt;C&gt;1&lt;/C&gt;&lt;D xsi:type="xsd:string"&gt;@NA&lt;/D&gt;&lt;D xsi:type="xsd:string"&gt;@NA&lt;/D&gt;&lt;D xsi:type="xsd:double"&gt;-0.118308550910844&lt;/D&gt;&lt;D xsi:type="xsd:double"&gt;-0.162787568015508&lt;/D&gt;&lt;D xsi:type="xsd:double"&gt;-0.267717605411537&lt;/D&gt;&lt;D xsi:type="xsd:double"&gt;-0.80012231669039&lt;/D&gt;&lt;/FQL&gt;&lt;FQL&gt;&lt;Q&gt;2169-HK^FF_OPER_PS_NET_CF(ANN_R,-5AY,NOW)&lt;/Q&gt;&lt;R&gt;6&lt;/R&gt;&lt;C&gt;1&lt;/C&gt;&lt;D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xsi:type="xsd:double"&gt;0.228867167288338&lt;/D&gt;&lt;D xsi:type="xsd:double"&gt;0.143441797099146&lt;/D&gt;&lt;/FQL&gt;&lt;FQL&gt;&lt;Q&gt;2168-HK^FF_OPER_PS_NET_CF(ANN_R,-5AY,NOW)&lt;/Q&gt;&lt;R&gt;6&lt;/R&gt;&lt;C&gt;1&lt;/C&gt;&lt;D xsi:type="xsd:double"&gt;0.0154982370055586&lt;/D&gt;&lt;D xsi:type="xsd:double"&gt;0.191395952052816&lt;/D&gt;&lt;D xsi:type="xsd:double"&gt;4.97063497737978&lt;/D&gt;&lt;D xsi:type="xsd:double"&gt;2.25404777497832&lt;/D&gt;&lt;D xsi:type="xsd:double"&gt;1.3625559746489&lt;/D&gt;&lt;D xsi:type="xsd:double"&gt;-2.19381595882485&lt;/D&gt;&lt;/FQL&gt;&lt;FQL&gt;&lt;Q&gt;2167-HK^FF_OPER_PS_NET_CF(ANN_R,-5AY,NOW)&lt;/Q&gt;&lt;R&gt;6&lt;/R&gt;&lt;C&gt;1&lt;/C&gt;&lt;D xsi:type="xsd:string"&gt;@NA&lt;/D&gt;&lt;D xsi:type="xsd:string"&gt;@NA&lt;/D&gt;&lt;D xsi:type="xsd:double"&gt;0.343062773763449&lt;/D&gt;&lt;D xsi:type="xsd:double"&gt;0.366958833206084&lt;/D&gt;&lt;D xsi:type="xsd:double"&gt;0.254445509853567&lt;/D&gt;&lt;D xsi:type="xsd:double"&gt;0.257672716262822&lt;/D&gt;&lt;/FQL&gt;&lt;FQL&gt;&lt;Q&gt;2166-HK^FF_OPER_PS_NET_CF(ANN_R,-5AY,NOW)&lt;/Q&gt;&lt;R&gt;6&lt;/R&gt;&lt;C&gt;1&lt;/C&gt;&lt;D xsi:type="xsd:double"&gt;0.871115343516449&lt;/D&gt;&lt;D xsi:type="xsd:double"&gt;-0.0035067674416386&lt;/D&gt;&lt;D xsi:type="xsd:double"&gt;0.0981123424413766&lt;/D&gt;&lt;D xsi:type="xsd:double"&gt;-0.475079553672275&lt;/D&gt;&lt;D xsi:type="xsd:double"&gt;-0.412346606635838&lt;/D&gt;&lt;D xsi:type="xsd:double"&gt;-1.0060144686723&lt;/D&gt;&lt;/FQL&gt;&lt;FQL&gt;&lt;Q&gt;2165-HK^FF_OPER_PS_NET_CF(ANN_R,-5AY,NOW)&lt;/Q&gt;&lt;R&gt;6&lt;/R&gt;&lt;C&gt;1&lt;/C&gt;&lt;D xsi:type="xsd:string"&gt;@NA&lt;/D&gt;&lt;D xsi:type="xsd:string"&gt;@NA&lt;/D&gt;&lt;D xsi:type="xsd:double"&gt;0.0412155209715433&lt;/D&gt;&lt;D xsi:type="xsd:double"&gt;-0.0392505734245708&lt;/D&gt;&lt;D xsi:type="xsd:double"&gt;0.45288361109716&lt;/D&gt;&lt;D xsi:type="xsd:double"&gt;0.00588504569089801&lt;/D&gt;&lt;/FQL&gt;&lt;FQL&gt;&lt;Q&gt;2163-HK^FF_OPER_PS_NET_CF(ANN_R,-5AY,NOW)&lt;/Q&gt;&lt;R&gt;6&lt;/R&gt;&lt;C&gt;1&lt;/C&gt;&lt;D xsi:type="xsd:double"&gt;0.962883394638575&lt;/D&gt;&lt;D xsi:type="xsd:double"&gt;1.77559761211204&lt;/D&gt;&lt;D xsi:type="xsd:double"&gt;1.26914674192476&lt;/D&gt;&lt;D xsi:type="xsd:double"&gt;1.98080714607962&lt;/D&gt;&lt;D xsi:type="xsd:double"&gt;0.101493011669122&lt;/D&gt;&lt;D xsi:type="xsd:double"&gt;1.76360298535403&lt;/D&gt;&lt;/FQL&gt;&lt;FQL&gt;&lt;Q&gt;2162-HK^FF_OPER_PS_NET_CF(ANN_R,-5AY,NOW)&lt;/Q&gt;&lt;R&gt;6&lt;/R&gt;&lt;C&gt;1&lt;/C&gt;&lt;D xsi:type="xsd:string"&gt;@NA&lt;/D&gt;&lt;D xsi:type="xsd:string"&gt;@NA&lt;/D&gt;&lt;D xsi:type="xsd:string"&gt;@NA&lt;/D&gt;&lt;D xsi:type="xsd:double"&gt;-0.272648527876825&lt;/D&gt;&lt;D xsi:type="xsd:double"&gt;-0.460547246558493&lt;/D&gt;&lt;D xsi:type="xsd:double"&gt;-0.899045439975477&lt;/D&gt;&lt;/FQL&gt;&lt;FQL&gt;&lt;Q&gt;2161-HK^FF_OPER_PS_NET_CF(ANN_R,-5AY,NOW)&lt;/Q&gt;&lt;R&gt;6&lt;/R&gt;&lt;C&gt;1&lt;/C&gt;&lt;D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xsi:type="xsd:double"&gt;0.0659415051819095&lt;/D&gt;&lt;D xsi:type="xsd:double"&gt;0.0671533402112151&lt;/D&gt;&lt;/FQL&gt;&lt;FQL&gt;&lt;Q&gt;2160-HK^FF_OPER_PS_NET_CF(ANN_R,-5AY,NOW)&lt;/Q&gt;&lt;R&gt;6&lt;/R&gt;&lt;C&gt;1&lt;/C&gt;&lt;D xsi:type="xsd:string"&gt;@NA&lt;/D&gt;&lt;D xsi:type="xsd:string"&gt;@NA&lt;/D&gt;&lt;D xsi:type="xsd:double"&gt;-0.0341867266211202&lt;/D&gt;&lt;D xsi:type="xsd:double"&gt;-0.0683040968717546&lt;/D&gt;&lt;D xsi:type="xsd:double"&gt;-0.051413520657048&lt;/D&gt;&lt;D xsi:type="xsd:double"&gt;-0.0834910524114914&lt;/D&gt;&lt;/FQL&gt;&lt;FQL&gt;&lt;Q&gt;2159-HK^FF_OPER_PS_NET_CF(ANN_R,-5AY,NOW)&lt;/Q&gt;&lt;R&gt;6&lt;/R&gt;&lt;C&gt;1&lt;/C&gt;&lt;D xsi:type="xsd:double"&gt;0.155510662140911&lt;/D&gt;&lt;D xsi:type="xsd:double"&gt;-0.0097435842705255&lt;/D&gt;&lt;D xsi:type="xsd:double"&gt;0.348797981179588&lt;/D&gt;&lt;D xsi:type="xsd:double"&gt;0.026488288968261&lt;/D&gt;&lt;D xsi:type="xsd:double"&gt;0.171531792684558&lt;/D&gt;&lt;D xsi:type="xsd:double"&gt;-0.00134266550659043&lt;/D&gt;&lt;/FQL&gt;&lt;FQL&gt;&lt;Q&gt;2158-HK^FF_OPER_PS_NET_CF(ANN_R,-5AY,NOW)&lt;/Q&gt;&lt;R&gt;6&lt;/R&gt;&lt;C&gt;1&lt;/C&gt;&lt;D xsi:type="xsd:string"&gt;@NA&lt;/D&gt;&lt;D xsi:type="xsd:double"&gt;-0.254825869262441&lt;/D&gt;&lt;D xsi:type="xsd:double"&gt;-0.55103586252395&lt;/D&gt;&lt;D xsi:type="xsd:double"&gt;-0.514415653172985&lt;/D&gt;&lt;D xsi:type="xsd:double"&gt;-0.751214317636512&lt;/D&gt;&lt;D xsi:type="xsd:double"&gt;-0.717461465414788&lt;/D&gt;&lt;/FQL&gt;&lt;FQL&gt;&lt;Q&gt;2157-HK^FF_OPER_PS_NET_CF(ANN_R,-5AY,NOW)&lt;/Q&gt;&lt;R&gt;6&lt;/R&gt;&lt;C&gt;1&lt;/C&gt;&lt;D xsi:type="xsd:string"&gt;@NA&lt;/D&gt;&lt;D xsi:type="xsd:string"&gt;@NA&lt;/D&gt;&lt;D xsi:type="xsd:string"&gt;@NA&lt;/D&gt;&lt;D xsi:type="xsd:double"&gt;-0.160367662437571&lt;/D&gt;&lt;D xsi:type="xsd:double"&gt;-0.291415062474836&lt;/D&gt;&lt;D xsi:type="xsd:double"&gt;-0.457236477135771&lt;/D&gt;&lt;/FQL&gt;&lt;FQL&gt;&lt;Q&gt;2156-HK^FF_OPER_PS_NET_CF(ANN_R,-5AY,NOW)&lt;/Q&gt;&lt;R&gt;6&lt;/R&gt;&lt;C&gt;1&lt;/C&gt;&lt;D xsi:type="xsd:string"&gt;@NA&lt;/D&gt;&lt;D xsi:type="xsd:double"&gt;0.0354859706422786&lt;/D&gt;&lt;D xsi:type="xsd:double"&gt;0.119529364235937&lt;/D&gt;&lt;D xsi:type="xsd:double"&gt;0.170122484672408&lt;/D&gt;&lt;D xsi:type="xsd:double"&gt;0.290978162316811&lt;/D&gt;&lt;D xsi:type="xsd:double"&gt;0.939903373526653&lt;/D&gt;&lt;/FQL&gt;&lt;FQL&gt;&lt;Q&gt;2155-HK^FF_OPER_PS_NET_CF(ANN_R,-5AY,NOW)&lt;/Q&gt;&lt;R&gt;6&lt;/R&gt;&lt;C&gt;1&lt;/C&gt;&lt;D xsi:type="xsd:string"&gt;@NA&lt;/D&gt;&lt;D xsi:type="xsd:double"&gt;0.397822203251344&lt;/D&gt;&lt;D xsi:type="xsd:double"&gt;0.392987529781554&lt;/D&gt;&lt;D xsi:type="xsd:double"&gt;0.222055274089679&lt;/D&gt;&lt;D xsi:type="xsd:double"&gt;0.157025723607117&lt;/D&gt;&lt;D xsi:type="xsd:double"&gt;1.38371583630575&lt;/D&gt;&lt;/FQL&gt;&lt;FQL&gt;&lt;Q&gt;2153-HK^FF_OPER_PS_NET_CF(ANN_R,-5AY,NOW)&lt;/Q&gt;&lt;R&gt;6&lt;/R&gt;&lt;C&gt;1&lt;/C&gt;&lt;D xsi:type="xsd:double"&gt;0.241566931622928&lt;/D&gt;&lt;D xsi:type="xsd:double"&gt;0.248458166443468&lt;/D&gt;&lt;D xsi:type="xsd:double"&gt;0.236369007356173&lt;/D&gt;&lt;D xsi:type="xsd:double"&gt;0.201358937434701&lt;/D&gt;&lt;D xsi:type="xsd:double"&gt;0.327535719055816&lt;/D&gt;&lt;D xsi:type="xsd:double"&gt;0.246666559136043&lt;/D&gt;&lt;/FQL&gt;&lt;FQL&gt;&lt;Q&gt;2152-HK^FF_OPER_PS_NET_CF(ANN_R,-5AY,NOW)&lt;/Q&gt;&lt;R&gt;6&lt;/R&gt;&lt;C&gt;1&lt;/C&gt;&lt;D xsi:type="xsd:string"&gt;@NA&lt;/D&gt;&lt;D xsi:type="xsd:string"&gt;@NA&lt;/D&gt;&lt;D xsi:type="xsd:double"&gt;0.621909358863605&lt;/D&gt;&lt;D xsi:type="xsd:double"&gt;0.403764980129212&lt;/D&gt;&lt;D xsi:type="xsd:double"&gt;0.913742499439078&lt;/D&gt;&lt;D xsi:type="xsd:double"&gt;0.708278372340536&lt;/D&gt;&lt;/FQL&gt;&lt;FQL&gt;&lt;Q&gt;2150-HK^FF_OPER_PS_NET_CF(ANN_R,-5AY,NOW)&lt;/Q&gt;&lt;R&gt;6&lt;/R&gt;&lt;C&gt;1&lt;/C&gt;&lt;D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xsi:type="xsd:double"&gt;0.442375965267578&lt;/D&gt;&lt;/FQL&gt;&lt;FQL&gt;&lt;Q&gt;2148-HK^FF_OPER_PS_NET_CF(ANN_R,-5AY,NOW)&lt;/Q&gt;&lt;R&gt;6&lt;/R&gt;&lt;C&gt;1&lt;/C&gt;&lt;D xsi:type="xsd:string"&gt;@NA&lt;/D&gt;&lt;D xsi:type="xsd:double"&gt;-0.0419787539405899&lt;/D&gt;&lt;D xsi:type="xsd:double"&gt;0.0138941195903522&lt;/D&gt;&lt;D xsi:type="xsd:double"&gt;-0.0133527780227666&lt;/D&gt;&lt;D xsi:type="xsd:double"&gt;0.0742480669363715&lt;/D&gt;&lt;D xsi:type="xsd:double"&gt;-0.319810668559222&lt;/D&gt;&lt;/FQL&gt;&lt;FQL&gt;&lt;Q&gt;2146-HK^FF_OPER_PS_NET_CF(ANN_R,-5AY,NOW)&lt;/Q&gt;&lt;R&gt;6&lt;/R&gt;&lt;C&gt;1&lt;/C&gt;&lt;D xsi:type="xsd:string"&gt;@NA&lt;/D&gt;&lt;D xsi:type="xsd:double"&gt;0.209975283714792&lt;/D&gt;&lt;D xsi:type="xsd:double"&gt;0.283755459955321&lt;/D&gt;&lt;D xsi:type="xsd:double"&gt;0.117131159775673&lt;/D&gt;&lt;D xsi:type="xsd:double"&gt;0.0453044113580266&lt;/D&gt;&lt;D xsi:type="xsd:double"&gt;0.345880740222213&lt;/D&gt;&lt;/FQL&gt;&lt;FQL&gt;&lt;Q&gt;2142-HK^FF_OPER_PS_NET_CF(ANN_R,-5AY,NOW)&lt;/Q&gt;&lt;R&gt;6&lt;/R&gt;&lt;C&gt;1&lt;/C&gt;&lt;D xsi:type="xsd:string"&gt;@NA&lt;/D&gt;&lt;D xsi:type="xsd:string"&gt;@NA&lt;/D&gt;&lt;D xsi:type="xsd:double"&gt;-0.341161203542027&lt;/D&gt;&lt;D xsi:type="xsd:double"&gt;-0.472389282275375&lt;/D&gt;&lt;D xsi:type="xsd:double"&gt;-0.354171727150194&lt;/D&gt;&lt;D xsi:type="xsd:double"&gt;-1.30906947036698&lt;/D&gt;&lt;/FQL&gt;&lt;FQL&gt;&lt;Q&gt;2139-HK^FF_OPER_PS_NET_CF(ANN_R,-5AY,NOW)&lt;/Q&gt;&lt;R&gt;6&lt;/R&gt;&lt;C&gt;1&lt;/C&gt;&lt;D xsi:type="xsd:double"&gt;0.693397077861732&lt;/D&gt;&lt;D xsi:type="xsd:double"&gt;0.591644084749862&lt;/D&gt;&lt;D xsi:type="xsd:double"&gt;0.669213013910241&lt;/D&gt;&lt;D xsi:type="xsd:double"&gt;0.192308225132669&lt;/D&gt;&lt;D xsi:type="xsd:double"&gt;0.233199180549099&lt;/D&gt;&lt;D xsi:type="xsd:double"&gt;0.0864875212620235&lt;/D&gt;&lt;/FQL&gt;&lt;FQL&gt;&lt;Q&gt;2138-HK^FF_OPER_PS_NET_CF(ANN_R,-5AY,NOW)&lt;/Q&gt;&lt;R&gt;6&lt;/R&gt;&lt;C&gt;1&lt;/C&gt;&lt;D xsi:type="xsd:double"&gt;0.191238783311578&lt;/D&gt;&lt;D xsi:type="xsd:double"&gt;0.342445359716991&lt;/D&gt;&lt;D xsi:type="xsd:double"&gt;0.257490215636031&lt;/D&gt;&lt;D xsi:type="xsd:double"&gt;0.581129845221118&lt;/D&gt;&lt;D xsi:type="xsd:double"&gt;0.59783697165791&lt;/D&gt;&lt;D xsi:type="xsd:double"&gt;0.514348639116598&lt;/D&gt;&lt;/FQL&gt;&lt;FQL&gt;&lt;Q&gt;2137-HK^FF_OPER_PS_NET_CF(ANN_R,-5AY,NOW)&lt;/Q&gt;&lt;R&gt;6&lt;/R&gt;&lt;C&gt;1&lt;/C&gt;&lt;D xsi:type="xsd:string"&gt;@NA&lt;/D&gt;&lt;D xsi:type="xsd:string"&gt;@NA&lt;/D&gt;&lt;D xsi:type="xsd:string"&gt;@NA&lt;/D&gt;&lt;D xsi:type="xsd:double"&gt;-0.107491028554461&lt;/D&gt;&lt;D xsi:type="xsd:double"&gt;-0.628665106264641&lt;/D&gt;&lt;D xsi:type="xsd:double"&gt;-2.41293209653875&lt;/D&gt;&lt;/FQL&gt;&lt;FQL&gt;&lt;Q&gt;2136-HK^FF_OPER_PS_NET_CF(ANN_R,-5AY,NOW)&lt;/Q&gt;&lt;R&gt;6&lt;/R&gt;&lt;C&gt;1&lt;/C&gt;&lt;D xsi:type="xsd:double"&gt;0.176468422619178&lt;/D&gt;&lt;D xsi:type="xsd:double"&gt;0.255709490360264&lt;/D&gt;&lt;D xsi:type="xsd:double"&gt;0.153449857364648&lt;/D&gt;&lt;D xsi:type="xsd:double"&gt;0.372422266866174&lt;/D&gt;&lt;D xsi:type="xsd:double"&gt;0.25112294599502&lt;/D&gt;&lt;D xsi:type="xsd:double"&gt;0.261329613353835&lt;/D&gt;&lt;/FQL&gt;&lt;FQL&gt;&lt;Q&gt;2135-HK^FF_OPER_PS_NET_CF(ANN_R,-5AY,NOW)&lt;/Q&gt;&lt;R&gt;6&lt;/R&gt;&lt;C&gt;1&lt;/C&gt;&lt;D xsi:type="xsd:string"&gt;@NA&lt;/D&gt;&lt;D xsi:type="xsd:double"&gt;0.0193853265597333&lt;/D&gt;&lt;D xsi:type="xsd:double"&gt;0.0184769042889971&lt;/D&gt;&lt;D xsi:type="xsd:double"&gt;0.00935108641521515&lt;/D&gt;&lt;D xsi:type="xsd:double"&gt;0.00896208363962123&lt;/D&gt;&lt;D xsi:type="xsd:double"&gt;-0.0016386916255996&lt;/D&gt;&lt;/FQL&gt;&lt;FQL&gt;&lt;Q&gt;2133-HK^FF_OPER_PS_NET_CF(ANN_R,-5AY,NOW)&lt;/Q&gt;&lt;R&gt;8&lt;/R&gt;&lt;C&gt;1&lt;/C&gt;&lt;D xsi:type="xsd:double"&gt;0.369337416623257&lt;/D&gt;&lt;D xsi:type="xsd:double"&gt;0.061096995724452&lt;/D&gt;&lt;D xsi:type="xsd:double"&gt;-0.256725771276599&lt;/D&gt;&lt;D xsi:type="xsd:double"&gt;-0.192548396306467&lt;/D&gt;&lt;D xsi:type="xsd:double"&gt;0.145554628187906&lt;/D&gt;&lt;D xsi:type="xsd:double"&gt;0.0690465116313237&lt;/D&gt;&lt;D xsi:type="xsd:string"&gt;@NA&lt;/D&gt;&lt;D xsi:type="xsd:string"&gt;@NA&lt;/D&gt;&lt;/FQL&gt;&lt;FQL&gt;&lt;Q&gt;2132-HK^FF_OPER_PS_NET_CF(ANN_R,-5AY,NOW)&lt;/Q&gt;&lt;R&gt;6&lt;/R&gt;&lt;C&gt;1&lt;/C&gt;&lt;D xsi:type="xsd:double"&gt;-0.006705625&lt;/D&gt;&lt;D xsi:type="xsd:double"&gt;0.02403875&lt;/D&gt;&lt;D xsi:type="xsd:double"&gt;-0.01383625&lt;/D&gt;&lt;D xsi:type="xsd:double"&gt;0.031600625&lt;/D&gt;&lt;D xsi:type="xsd:double"&gt;0.018403125&lt;/D&gt;&lt;D xsi:type="xsd:double"&gt;0.0102530302281793&lt;/D&gt;&lt;/FQL&gt;&lt;FQL&gt;&lt;Q&gt;2131-HK^FF_OPER_PS_NET_CF(ANN_R,-5AY,NOW)&lt;/Q&gt;&lt;R&gt;6&lt;/R&gt;&lt;C&gt;1&lt;/C&gt;&lt;D xsi:type="xsd:string"&gt;@NA&lt;/D&gt;&lt;D xsi:type="xsd:double"&gt;0.0184804728803661&lt;/D&gt;&lt;D xsi:type="xsd:double"&gt;-0.3135927931431&lt;/D&gt;&lt;D xsi:type="xsd:double"&gt;-0.0202916289723544&lt;/D&gt;&lt;D xsi:type="xsd:double"&gt;-0.415915604634153&lt;/D&gt;&lt;D xsi:type="xsd:double"&gt;-1.04552744569456&lt;/D&gt;&lt;/FQL&gt;&lt;FQL&gt;&lt;Q&gt;2130-HK^FF_OPER_PS_NET_CF(ANN_R,-5AY,NOW)&lt;/Q&gt;&lt;R&gt;6&lt;/R&gt;&lt;C&gt;1&lt;/C&gt;&lt;D xsi:type="xsd:string"&gt;@NA&lt;/D&gt;&lt;D xsi:type="xsd:double"&gt;0.556664&lt;/D&gt;&lt;D xsi:type="xsd:double"&gt;0.557648&lt;/D&gt;&lt;D xsi:type="xsd:double"&gt;0.557444&lt;/D&gt;&lt;D xsi:type="xsd:double"&gt;0.869524&lt;/D&gt;&lt;D xsi:type="xsd:double"&gt;0.744617083366196&lt;/D&gt;&lt;/FQL&gt;&lt;FQL&gt;&lt;Q&gt;2129-HK^FF_OPER_PS_NET_CF(ANN_R,-5AY,NOW)&lt;/Q&gt;&lt;R&gt;6&lt;/R&gt;&lt;C&gt;1&lt;/C&gt;&lt;D xsi:type="xsd:string"&gt;@NA&lt;/D&gt;&lt;D xsi:type="xsd:string"&gt;@NA&lt;/D&gt;&lt;D xsi:type="xsd:double"&gt;0.0332683085064125&lt;/D&gt;&lt;D xsi:type="xsd:double"&gt;0.0347540299827269&lt;/D&gt;&lt;D xsi:type="xsd:double"&gt;0.0374866934690106&lt;/D&gt;&lt;D xsi:type="xsd:double"&gt;0.0236744065673417&lt;/D&gt;&lt;/FQL&gt;&lt;FQL&gt;&lt;Q&gt;2128-HK^FF_OPER_PS_NET_CF(ANN_R,-5AY,NOW)&lt;/Q&gt;&lt;R&gt;6&lt;/R&gt;&lt;C&gt;1&lt;/C&gt;&lt;D xsi:type="xsd:double"&gt;1.08359637348678&lt;/D&gt;&lt;D xsi:type="xsd:double"&gt;0.269413527813692&lt;/D&gt;&lt;D xsi:type="xsd:double"&gt;1.54699167870915&lt;/D&gt;&lt;D xsi:type="xsd:double"&gt;1.78281936916316&lt;/D&gt;&lt;D xsi:type="xsd:double"&gt;0.911087395323225&lt;/D&gt;&lt;D xsi:type="xsd:double"&gt;1.85883955867659&lt;/D&gt;&lt;/FQL&gt;&lt;FQL&gt;&lt;Q&gt;2127-HK^FF_OPER_PS_NET_CF(ANN_R,-5AY,NOW)&lt;/Q&gt;&lt;R&gt;6&lt;/R&gt;&lt;C&gt;1&lt;/C&gt;&lt;D xsi:type="xsd:double"&gt;0.0969335578253097&lt;/D&gt;&lt;D xsi:type="xsd:double"&gt;0.0833489644601003&lt;/D&gt;&lt;D xsi:type="xsd:double"&gt;0.212734630337365&lt;/D&gt;&lt;D xsi:type="xsd:double"&gt;0.219588217924612&lt;/D&gt;&lt;D xsi:type="xsd:double"&gt;0.229473168403248&lt;/D&gt;&lt;D xsi:type="xsd:double"&gt;0.332884504288363&lt;/D&gt;&lt;/FQL&gt;&lt;FQL&gt;&lt;Q&gt;2126-HK^FF_OPER_PS_NET_CF(ANN_R,-5AY,NOW)&lt;/Q&gt;&lt;R&gt;6&lt;/R&gt;&lt;C&gt;1&lt;/C&gt;&lt;D xsi:type="xsd:string"&gt;@NA&lt;/D&gt;&lt;D xsi:type="xsd:string"&gt;@NA&lt;/D&gt;&lt;D xsi:type="xsd:double"&gt;-0.340011667131923&lt;/D&gt;&lt;D xsi:type="xsd:double"&gt;-0.570464755359077&lt;/D&gt;&lt;D xsi:type="xsd:double"&gt;-0.791131950661362&lt;/D&gt;&lt;D xsi:type="xsd:double"&gt;-1.70650760434327&lt;/D&gt;&lt;/FQL&gt;&lt;FQL&gt;&lt;Q&gt;2125-HK^FF_OPER_PS_NET_CF(ANN_R,-5AY,NOW)&lt;/Q&gt;&lt;R&gt;6&lt;/R&gt;&lt;C&gt;1&lt;/C&gt;&lt;D xsi:type="xsd:string"&gt;@NA&lt;/D&gt;&lt;D xsi:type="xsd:double"&gt;-0.0969376928143966&lt;/D&gt;&lt;D xsi:type="xsd:double"&gt;-0.126122843216849&lt;/D&gt;&lt;D xsi:type="xsd:double"&gt;0.143986280968921&lt;/D&gt;&lt;D xsi:type="xsd:double"&gt;-0.0830380630982591&lt;/D&gt;&lt;D xsi:type="xsd:double"&gt;-1.02961784964144&lt;/D&gt;&lt;/FQL&gt;&lt;FQL&gt;&lt;Q&gt;2122-HK^FF_OPER_PS_NET_CF(ANN_R,-5AY,NOW)&lt;/Q&gt;&lt;R&gt;6&lt;/R&gt;&lt;C&gt;1&lt;/C&gt;&lt;D xsi:type="xsd:double"&gt;0.07546&lt;/D&gt;&lt;D xsi:type="xsd:double"&gt;-0.161556592520493&lt;/D&gt;&lt;D xsi:type="xsd:double"&gt;-0.096665&lt;/D&gt;&lt;D xsi:type="xsd:double"&gt;0.134475407527632&lt;/D&gt;&lt;D xsi:type="xsd:double"&gt;0.182004614879375&lt;/D&gt;&lt;D xsi:type="xsd:double"&gt;0.129501423319567&lt;/D&gt;&lt;/FQL&gt;&lt;FQL&gt;&lt;Q&gt;2121-HK^FF_OPER_PS_NET_CF(ANN_R,-5AY,NOW)&lt;/Q&gt;&lt;R&gt;6&lt;/R&gt;&lt;C&gt;1&lt;/C&gt;&lt;D xsi:type="xsd:string"&gt;@NA&lt;/D&gt;&lt;D xsi:type="xsd:string"&gt;@NA&lt;/D&gt;&lt;D xsi:type="xsd:double"&gt;-0.00582586172469798&lt;/D&gt;&lt;D xsi:type="xsd:double"&gt;-0.399160287690956&lt;/D&gt;&lt;D xsi:type="xsd:double"&gt;-0.37409242863371&lt;/D&gt;&lt;D xsi:type="xsd:double"&gt;-0.499685231913864&lt;/D&gt;&lt;/FQL&gt;&lt;FQL&gt;&lt;Q&gt;2120-HK^FF_OPER_PS_NET_CF(ANN_R,-5AY,NOW)&lt;/Q&gt;&lt;R&gt;7&lt;/R&gt;&lt;C&gt;1&lt;/C&gt;&lt;D xsi:type="xsd:double"&gt;-0.0891915960598135&lt;/D&gt;&lt;D xsi:type="xsd:double"&gt;0.888343605255025&lt;/D&gt;&lt;D xsi:type="xsd:double"&gt;1.14732037213345&lt;/D&gt;&lt;D xsi:type="xsd:double"&gt;1.06691244283046&lt;/D&gt;&lt;D xsi:type="xsd:double"&gt;1.73041140234698&lt;/D&gt;&lt;D xsi:type="xsd:double"&gt;3.08220780459994&lt;/D&gt;&lt;D xsi:type="xsd:string"&gt;@NA&lt;/D&gt;&lt;/FQL&gt;&lt;FQL&gt;&lt;Q&gt;2119-HK^FF_OPER_PS_NET_CF(ANN_R,-5AY,NOW)&lt;/Q&gt;&lt;R&gt;6&lt;/R&gt;&lt;C&gt;1&lt;/C&gt;&lt;D xsi:type="xsd:double"&gt;0.151445333274807&lt;/D&gt;&lt;D xsi:type="xsd:double"&gt;0.0298281506455152&lt;/D&gt;&lt;D xsi:type="xsd:double"&gt;0.136268024614334&lt;/D&gt;&lt;D xsi:type="xsd:double"&gt;0.265347990716348&lt;/D&gt;&lt;D xsi:type="xsd:double"&gt;0.146618418444013&lt;/D&gt;&lt;D xsi:type="xsd:double"&gt;0.137871085192859&lt;/D&gt;&lt;/FQL&gt;&lt;FQL&gt;&lt;Q&gt;2118-HK^FF_OPER_PS_NET_CF(ANN_R,-5AY,NOW)&lt;/Q&gt;&lt;R&gt;7&lt;/R&gt;&lt;C&gt;1&lt;/C&gt;&lt;D xsi:type="xsd:double"&gt;2.30749929662293&lt;/D&gt;&lt;D xsi:type="xsd:double"&gt;-0.996513896866609&lt;/D&gt;&lt;D xsi:type="xsd:double"&gt;-1.74819013720876&lt;/D&gt;&lt;D xsi:type="xsd:double"&gt;-1.11651821312216&lt;/D&gt;&lt;D xsi:type="xsd:double"&gt;1.44995547868021&lt;/D&gt;&lt;D xsi:type="xsd:double"&gt;-0.0937012590414833&lt;/D&gt;&lt;D xsi:type="xsd:string"&gt;@NA&lt;/D&gt;&lt;/FQL&gt;&lt;FQL&gt;&lt;Q&gt;2117-HK^FF_OPER_PS_NET_CF(ANN_R,-5AY,NOW)&lt;/Q&gt;&lt;R&gt;6&lt;/R&gt;&lt;C&gt;1&lt;/C&gt;&lt;D xsi:type="xsd:double"&gt;-1.03613065017472&lt;/D&gt;&lt;D xsi:type="xsd:double"&gt;-1.07832476796688&lt;/D&gt;&lt;D xsi:type="xsd:double"&gt;2.0402649058478&lt;/D&gt;&lt;D xsi:type="xsd:double"&gt;3.63631044658589&lt;/D&gt;&lt;D xsi:type="xsd:double"&gt;-1.82768970759534&lt;/D&gt;&lt;D xsi:type="xsd:double"&gt;0.150788006856788&lt;/D&gt;&lt;/FQL&gt;&lt;FQL&gt;&lt;Q&gt;2116-HK^FF_OPER_PS_NET_CF(ANN_R,-5AY,NOW)&lt;/Q&gt;&lt;R&gt;6&lt;/R&gt;&lt;C&gt;1&lt;/C&gt;&lt;D xsi:type="xsd:double"&gt;0.0260411276341377&lt;/D&gt;&lt;D xsi:type="xsd:double"&gt;0.046051407905814&lt;/D&gt;&lt;D xsi:type="xsd:double"&gt;0.0254838257204018&lt;/D&gt;&lt;D xsi:type="xsd:double"&gt;0.125319031952525&lt;/D&gt;&lt;D xsi:type="xsd:double"&gt;0.0239744662201465&lt;/D&gt;&lt;D xsi:type="xsd:double"&gt;0.0338890254598598&lt;/D&gt;&lt;/FQL&gt;&lt;FQL&gt;&lt;Q&gt;2115-HK^FF_OPER_PS_NET_CF(ANN_R,-5AY,NOW)&lt;/Q&gt;&lt;R&gt;6&lt;/R&gt;&lt;C&gt;1&lt;/C&gt;&lt;D xsi:type="xsd:double"&gt;0.0116574784326139&lt;/D&gt;&lt;D xsi:type="xsd:double"&gt;-0.000807160827144143&lt;/D&gt;&lt;D xsi:type="xsd:double"&gt;0.0359904774502747&lt;/D&gt;&lt;D xsi:type="xsd:double"&gt;-0.00354672876076364&lt;/D&gt;&lt;D xsi:type="xsd:double"&gt;0.0115848999923452&lt;/D&gt;&lt;D xsi:type="xsd:double"&gt;0.00749469039224057&lt;/D&gt;&lt;/FQL&gt;&lt;FQL&gt;&lt;Q&gt;2113-HK^FF_OPER_PS_NET_CF(ANN_R,-5AY,NOW)&lt;/Q&gt;&lt;R&gt;6&lt;/R&gt;&lt;C&gt;1&lt;/C&gt;&lt;D xsi:type="xsd:double"&gt;-3.75799323902112&lt;/D&gt;&lt;D xsi:type="xsd:double"&gt;-0.0295499837186584&lt;/D&gt;&lt;D xsi:type="xsd:double"&gt;-0.0254236405079779&lt;/D&gt;&lt;D xsi:type="xsd:double"&gt;0.0241020829996415&lt;/D&gt;&lt;D xsi:type="xsd:double"&gt;-0.0487319043181112&lt;/D&gt;&lt;D xsi:type="xsd:double"&gt;-0.0110419384902144&lt;/D&gt;&lt;/FQL&gt;&lt;FQL&gt;&lt;Q&gt;2112-HK^FF_OPER_PS_NET_CF(ANN_R,-5AY,NOW)&lt;/Q&gt;&lt;R&gt;6&lt;/R&gt;&lt;C&gt;1&lt;/C&gt;&lt;D xsi:type="xsd:double"&gt;-0.0404941495510333&lt;/D&gt;&lt;D xsi:type="xsd:double"&gt;-0.669049666175619&lt;/D&gt;&lt;D xsi:type="xsd:double"&gt;0.0520569749198544&lt;/D&gt;&lt;D xsi:type="xsd:double"&gt;-0.0667820048152903&lt;/D&gt;&lt;D xsi:type="xsd:double"&gt;0.000330922452509734&lt;/D&gt;&lt;D xsi:type="xsd:double"&gt;0.0072805575656414&lt;/D&gt;&lt;/FQL&gt;&lt;FQL&gt;&lt;Q&gt;2111-HK^FF_OPER_PS_NET_CF(ANN_R,-5AY,NOW)&lt;/Q&gt;&lt;R&gt;6&lt;/R&gt;&lt;C&gt;1&lt;/C&gt;&lt;D xsi:type="xsd:double"&gt;0.358086119533317&lt;/D&gt;&lt;D xsi:type="xsd:double"&gt;0.19790775521869&lt;/D&gt;&lt;D xsi:type="xsd:double"&gt;0.490239807336056&lt;/D&gt;&lt;D xsi:type="xsd:double"&gt;0.303035939908982&lt;/D&gt;&lt;D xsi:type="xsd:double"&gt;0.655380608727765&lt;/D&gt;&lt;D xsi:type="xsd:double"&gt;0.459572344125069&lt;/D&gt;&lt;/FQL&gt;&lt;FQL&gt;&lt;Q&gt;2110-HK^FF_OPER_PS_NET_CF(ANN_R,-5AY,NOW)&lt;/Q&gt;&lt;R&gt;6&lt;/R&gt;&lt;C&gt;1&lt;/C&gt;&lt;D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xsi:type="xsd:double"&gt;0.0153848920863309&lt;/D&gt;&lt;D xsi:type="xsd:double"&gt;0.00666232014388489&lt;/D&gt;&lt;/FQL&gt;&lt;FQL&gt;&lt;Q&gt;2108-HK^FF_OPER_PS_NET_CF(ANN_R,-5AY,NOW)&lt;/Q&gt;&lt;R&gt;6&lt;/R&gt;&lt;C&gt;1&lt;/C&gt;&lt;D xsi:type="xsd:double"&gt;0.0207182829914042&lt;/D&gt;&lt;D xsi:type="xsd:double"&gt;0.0508051110975982&lt;/D&gt;&lt;D xsi:type="xsd:double"&gt;-0.00657822442425487&lt;/D&gt;&lt;D xsi:type="xsd:double"&gt;-0.00300337926317953&lt;/D&gt;&lt;D xsi:type="xsd:double"&gt;0.0424098453575955&lt;/D&gt;&lt;D xsi:type="xsd:double"&gt;0.0391140130630916&lt;/D&gt;&lt;/FQL&gt;&lt;FQL&gt;&lt;Q&gt;2107-HK^FF_OPER_PS_NET_CF(ANN_R,-5AY,NOW)&lt;/Q&gt;&lt;R&gt;6&lt;/R&gt;&lt;C&gt;1&lt;/C&gt;&lt;D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xsi:type="xsd:double"&gt;0.13186454012744&lt;/D&gt;&lt;D xsi:type="xsd:double"&gt;0.00883628498416797&lt;/D&gt;&lt;/FQL&gt;&lt;FQL&gt;&lt;Q&gt;2103-HK^FF_OPER_PS_NET_CF(ANN_R,-5AY,NOW)&lt;/Q&gt;&lt;R&gt;7&lt;/R&gt;&lt;C&gt;1&lt;/C&gt;&lt;D xsi:type="xsd:string"&gt;@NA&lt;/D&gt;&lt;D xsi:type="xsd:double"&gt;-0.663319647197696&lt;/D&gt;&lt;D xsi:type="xsd:double"&gt;-1.7684241949792&lt;/D&gt;&lt;D xsi:type="xsd:double"&gt;1.09508505442668&lt;/D&gt;&lt;D xsi:type="xsd:double"&gt;-0.247967557636073&lt;/D&gt;&lt;D xsi:type="xsd:double"&gt;0.477710222433657&lt;/D&gt;&lt;D xsi:type="xsd:string"&gt;@NA&lt;/D&gt;&lt;/FQL&gt;&lt;FQL&gt;&lt;Q&gt;2102-HK^FF_OPER_PS_NET_CF(ANN_R,-5AY,NOW)&lt;/Q&gt;&lt;R&gt;6&lt;/R&gt;&lt;C&gt;1&lt;/C&gt;&lt;D xsi:type="xsd:double"&gt;-0.0825417261173972&lt;/D&gt;&lt;D xsi:type="xsd:double"&gt;-0.110532&lt;/D&gt;&lt;D xsi:type="xsd:double"&gt;0.004618&lt;/D&gt;&lt;D xsi:type="xsd:double"&gt;0.084305&lt;/D&gt;&lt;D xsi:type="xsd:double"&gt;0.116504&lt;/D&gt;&lt;D xsi:type="xsd:double"&gt;0.043102&lt;/D&gt;&lt;/FQL&gt;&lt;FQL&gt;&lt;Q&gt;2101-HK^FF_OPER_PS_NET_CF(ANN_R,-5AY,NOW)&lt;/Q&gt;&lt;R&gt;6&lt;/R&gt;&lt;C&gt;1&lt;/C&gt;&lt;D xsi:type="xsd:string"&gt;@NA&lt;/D&gt;&lt;D xsi:type="xsd:double"&gt;-0.0767321674890125&lt;/D&gt;&lt;D xsi:type="xsd:double"&gt;0.0956801851388453&lt;/D&gt;&lt;D xsi:type="xsd:double"&gt;0.139936632772821&lt;/D&gt;&lt;D xsi:type="xsd:double"&gt;-0.589933897178738&lt;/D&gt;&lt;D xsi:type="xsd:double"&gt;-0.398123024651278&lt;/D&gt;&lt;/FQL&gt;&lt;FQL&gt;&lt;Q&gt;2100-HK^FF_OPER_PS_NET_CF(ANN_R,-5AY,NOW)&lt;/Q&gt;&lt;R&gt;6&lt;/R&gt;&lt;C&gt;1&lt;/C&gt;&lt;D xsi:type="xsd:double"&gt;0.121330123897144&lt;/D&gt;&lt;D xsi:type="xsd:double"&gt;0.0244824487141582&lt;/D&gt;&lt;D xsi:type="xsd:double"&gt;0.00241889536233857&lt;/D&gt;&lt;D xsi:type="xsd:double"&gt;0.0695916061274129&lt;/D&gt;&lt;D xsi:type="xsd:double"&gt;0.147783149103358&lt;/D&gt;&lt;D xsi:type="xsd:double"&gt;0.0572886920806962&lt;/D&gt;&lt;/FQL&gt;&lt;FQL&gt;&lt;Q&gt;2099-HK^FF_OPER_PS_NET_CF(ANN_R,-5AY,NOW)&lt;/Q&gt;&lt;R&gt;6&lt;/R&gt;&lt;C&gt;1&lt;/C&gt;&lt;D xsi:type="xsd:double"&gt;1.55341658036098&lt;/D&gt;&lt;D xsi:type="xsd:double"&gt;2.04782373298014&lt;/D&gt;&lt;D xsi:type="xsd:double"&gt;3.12310593656584&lt;/D&gt;&lt;D xsi:type="xsd:double"&gt;3.17460774860865&lt;/D&gt;&lt;D xsi:type="xsd:double"&gt;5.18267969990959&lt;/D&gt;&lt;D xsi:type="xsd:double"&gt;8.27349035692561&lt;/D&gt;&lt;/FQL&gt;&lt;FQL&gt;&lt;Q&gt;2098-HK^FF_OPER_PS_NET_CF(ANN_R,-5AY,NOW)&lt;/Q&gt;&lt;R&gt;6&lt;/R&gt;&lt;C&gt;1&lt;/C&gt;&lt;D xsi:type="xsd:double"&gt;-0.0978354611663911&lt;/D&gt;&lt;D xsi:type="xsd:double"&gt;-0.300440940948927&lt;/D&gt;&lt;D xsi:type="xsd:double"&gt;-0.0907857579725857&lt;/D&gt;&lt;D xsi:type="xsd:double"&gt;-0.0763429634993234&lt;/D&gt;&lt;D xsi:type="xsd:double"&gt;-0.122538485858214&lt;/D&gt;&lt;D xsi:type="xsd:double"&gt;0.0194972318179697&lt;/D&gt;&lt;/FQL&gt;&lt;FQL&gt;&lt;Q&gt;2096-HK^FF_OPER_PS_NET_CF(ANN_R,-5AY,NOW)&lt;/Q&gt;&lt;R&gt;6&lt;/R&gt;&lt;C&gt;1&lt;/C&gt;&lt;D xsi:type="xsd:string"&gt;@NA&lt;/D&gt;&lt;D xsi:type="xsd:double"&gt;0.398942428568075&lt;/D&gt;&lt;D xsi:type="xsd:double"&gt;0.3637049969958&lt;/D&gt;&lt;D xsi:type="xsd:double"&gt;0.300781696286356&lt;/D&gt;&lt;D xsi:type="xsd:double"&gt;0.0261846510774113&lt;/D&gt;&lt;D xsi:type="xsd:double"&gt;-0.108726420778827&lt;/D&gt;&lt;/FQL&gt;&lt;FQL&gt;&lt;Q&gt;2088-HK^FF_OPER_PS_NET_CF(ANN_R,-5AY,NOW)&lt;/Q&gt;&lt;R&gt;6&lt;/R&gt;&lt;C&gt;1&lt;/C&gt;&lt;D xsi:type="xsd:double"&gt;0.00269648647057398&lt;/D&gt;&lt;D xsi:type="xsd:double"&gt;0.0027829141034727&lt;/D&gt;&lt;D xsi:type="xsd:double"&gt;0.038770412129829&lt;/D&gt;&lt;D xsi:type="xsd:double"&gt;0.0120283190474861&lt;/D&gt;&lt;D xsi:type="xsd:double"&gt;-8.29541600378846E-05&lt;/D&gt;&lt;D xsi:type="xsd:double"&gt;0.00354529959357432&lt;/D&gt;&lt;/FQL&gt;&lt;FQL&gt;&lt;Q&gt;2086-HK^FF_OPER_PS_NET_CF(ANN_R,-5AY,NOW)&lt;/Q&gt;&lt;R&gt;6&lt;/R&gt;&lt;C&gt;1&lt;/C&gt;&lt;D xsi:type="xsd:double"&gt;0.0310160500271131&lt;/D&gt;&lt;D xsi:type="xsd:double"&gt;0.053513369737013&lt;/D&gt;&lt;D xsi:type="xsd:double"&gt;0.0291552579288784&lt;/D&gt;&lt;D xsi:type="xsd:double"&gt;0.0795737956286394&lt;/D&gt;&lt;D xsi:type="xsd:double"&gt;0.0595653466431049&lt;/D&gt;&lt;D xsi:type="xsd:double"&gt;0.00904041431326208&lt;/D&gt;&lt;/FQL&gt;&lt;FQL&gt;&lt;Q&gt;2080-HK^FF_OPER_PS_NET_CF(ANN_R,-5AY,NOW)&lt;/Q&gt;&lt;R&gt;6&lt;/R&gt;&lt;C&gt;1&lt;/C&gt;&lt;D xsi:type="xsd:double"&gt;0.0238139080080258&lt;/D&gt;&lt;D xsi:type="xsd:double"&gt;0.0292137048468705&lt;/D&gt;&lt;D xsi:type="xsd:double"&gt;-0.00409617477012352&lt;/D&gt;&lt;D xsi:type="xsd:double"&gt;0.0902971860132699&lt;/D&gt;&lt;D xsi:type="xsd:double"&gt;0.144358159281463&lt;/D&gt;&lt;D xsi:type="xsd:double"&gt;0.154023509651425&lt;/D&gt;&lt;/FQL&gt;&lt;FQL&gt;&lt;Q&gt;2078-HK^FF_OPER_PS_NET_CF(ANN_R,-5AY,NOW)&lt;/Q&gt;&lt;R&gt;6&lt;/R&gt;&lt;C&gt;1&lt;/C&gt;&lt;D xsi:type="xsd:double"&gt;0.117720869932676&lt;/D&gt;&lt;D xsi:type="xsd:double"&gt;-0.105245517569181&lt;/D&gt;&lt;D xsi:type="xsd:double"&gt;-0.0253750818115124&lt;/D&gt;&lt;D xsi:type="xsd:double"&gt;-0.364090528221189&lt;/D&gt;&lt;D xsi:type="xsd:double"&gt;-0.165490388984572&lt;/D&gt;&lt;D xsi:type="xsd:double"&gt;-0.279880440720228&lt;/D&gt;&lt;/FQL&gt;&lt;FQL&gt;&lt;Q&gt;2068-HK^FF_OPER_PS_NET_CF(ANN_R,-5AY,NOW)&lt;/Q&gt;&lt;R&gt;6&lt;/R&gt;&lt;C&gt;1&lt;/C&gt;&lt;D xsi:type="xsd:double"&gt;-1.22194975078972&lt;/D&gt;&lt;D xsi:type="xsd:double"&gt;0.532077581081212&lt;/D&gt;&lt;D xsi:type="xsd:double"&gt;0.275353790369202&lt;/D&gt;&lt;D xsi:type="xsd:double"&gt;0.44837772716161&lt;/D&gt;&lt;D xsi:type="xsd:double"&gt;0.261044796557991&lt;/D&gt;&lt;D xsi:type="xsd:double"&gt;0.323378369287851&lt;/D&gt;&lt;/FQL&gt;&lt;FQL&gt;&lt;Q&gt;2066-HK^FF_OPER_PS_NET_CF(ANN_R,-5AY,NOW)&lt;/Q&gt;&lt;R&gt;6&lt;/R&gt;&lt;C&gt;1&lt;/C&gt;&lt;D xsi:type="xsd:double"&gt;-1.09785641094496&lt;/D&gt;&lt;D xsi:type="xsd:double"&gt;0.921677178804482&lt;/D&gt;&lt;D xsi:type="xsd:double"&gt;-4.03339669890575&lt;/D&gt;&lt;D xsi:type="xsd:double"&gt;-2.98454628872506&lt;/D&gt;&lt;D xsi:type="xsd:double"&gt;-1.71901137753123&lt;/D&gt;&lt;D xsi:type="xsd:double"&gt;-2.77683450646328&lt;/D&gt;&lt;/FQL&gt;&lt;FQL&gt;&lt;Q&gt;2060-HK^FF_OPER_PS_NET_CF(ANN_R,-5AY,NOW)&lt;/Q&gt;&lt;R&gt;6&lt;/R&gt;&lt;C&gt;1&lt;/C&gt;&lt;D xsi:type="xsd:double"&gt;0.0186245315308944&lt;/D&gt;&lt;D xsi:type="xsd:double"&gt;-0.283544466360328&lt;/D&gt;&lt;D xsi:type="xsd:double"&gt;-0.266182442012502&lt;/D&gt;&lt;D xsi:type="xsd:double"&gt;-0.387378348682355&lt;/D&gt;&lt;D xsi:type="xsd:double"&gt;0.0293791044094409&lt;/D&gt;&lt;D xsi:type="xsd:double"&gt;-1.10743778981531&lt;/D&gt;&lt;/FQL&gt;&lt;FQL&gt;&lt;Q&gt;2057-HK^FF_OPER_PS_NET_CF(ANN_R,-5AY,NOW)&lt;/Q&gt;&lt;R&gt;6&lt;/R&gt;&lt;C&gt;1&lt;/C&gt;&lt;D xsi:type="xsd:double"&gt;3.62586010556181&lt;/D&gt;&lt;D xsi:type="xsd:double"&gt;5.05069458998146&lt;/D&gt;&lt;D xsi:type="xsd:double"&gt;6.29319396762259&lt;/D&gt;&lt;D xsi:type="xsd:double"&gt;8.57550819558984&lt;/D&gt;&lt;D xsi:type="xsd:double"&gt;7.06418687873497&lt;/D&gt;&lt;D xsi:type="xsd:double"&gt;10.5269949188792&lt;/D&gt;&lt;/FQL&gt;&lt;FQL&gt;&lt;Q&gt;2051-HK^FF_OPER_PS_NET_CF(ANN_R,-5AY,NOW)&lt;/Q&gt;&lt;R&gt;6&lt;/R&gt;&lt;C&gt;1&lt;/C&gt;&lt;D xsi:type="xsd:double"&gt;0.144133826296471&lt;/D&gt;&lt;D xsi:type="xsd:double"&gt;0.517165413236908&lt;/D&gt;&lt;D xsi:type="xsd:double"&gt;-1.08562848314341&lt;/D&gt;&lt;D xsi:type="xsd:double"&gt;0.6787958412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00143&lt;/D&gt;&lt;D xsi:type="xsd:double"&gt;0.20881996122858&lt;/D&gt;&lt;D xsi:type="xsd:double"&gt;-0.0302582685164371&lt;/D&gt;&lt;/FQL&gt;&lt;FQL&gt;&lt;Q&gt;2048-HK^FF_OPER_PS_NET_CF(ANN_R,-5AY,NOW)&lt;/Q&gt;&lt;R&gt;6&lt;/R&gt;&lt;C&gt;1&lt;/C&gt;&lt;D xsi:type="xsd:double"&gt;0.301828411543204&lt;/D&gt;&lt;D xsi:type="xsd:double"&gt;-0.232279642063325&lt;/D&gt;&lt;D xsi:type="xsd:double"&gt;-2.22018853003922&lt;/D&gt;&lt;D xsi:type="xsd:double"&gt;-0.585057258465527&lt;/D&gt;&lt;D xsi:type="xsd:double"&gt;0.16178332540833&lt;/D&gt;&lt;D xsi:type="xsd:double"&gt;-2.60871468213487&lt;/D&gt;&lt;/FQL&gt;&lt;FQL&gt;&lt;Q&gt;2039-HK^FF_OPER_PS_NET_CF(ANN_R,-5AY,NOW)&lt;/Q&gt;&lt;R&gt;6&lt;/R&gt;&lt;C&gt;1&lt;/C&gt;&lt;D xsi:type="xsd:double"&gt;0.558252180294852&lt;/D&gt;&lt;D xsi:type="xsd:double"&gt;1.12809976446198&lt;/D&gt;&lt;D xsi:type="xsd:double"&gt;0.0372885069224056&lt;/D&gt;&lt;D xsi:type="xsd:double"&gt;0.787554443336451&lt;/D&gt;&lt;D xsi:type="xsd:double"&gt;2.77804210725182&lt;/D&gt;&lt;D xsi:type="xsd:double"&gt;4.98680886450358&lt;/D&gt;&lt;/FQL&gt;&lt;FQL&gt;&lt;Q&gt;2038-HK^FF_OPER_PS_NET_CF(ANN_R,-5AY,NOW)&lt;/Q&gt;&lt;R&gt;6&lt;/R&gt;&lt;C&gt;1&lt;/C&gt;&lt;D xsi:type="xsd:double"&gt;0.230006466680553&lt;/D&gt;&lt;D xsi:type="xsd:double"&gt;-0.119690088451442&lt;/D&gt;&lt;D xsi:type="xsd:double"&gt;-0.812081482192019&lt;/D&gt;&lt;D xsi:type="xsd:double"&gt;-0.471495308179841&lt;/D&gt;&lt;D xsi:type="xsd:double"&gt;-0.599752441947427&lt;/D&gt;&lt;D xsi:type="xsd:double"&gt;-1.02910334292338&lt;/D&gt;&lt;/FQL&gt;&lt;FQL&gt;&lt;Q&gt;2033-HK^FF_OPER_PS_NET_CF(ANN_R,-5AY,NOW)&lt;/Q&gt;&lt;R&gt;6&lt;/R&gt;&lt;C&gt;1&lt;/C&gt;&lt;D xsi:type="xsd:double"&gt;0.17593870225477&lt;/D&gt;&lt;D xsi:type="xsd:double"&gt;0.204848106634312&lt;/D&gt;&lt;D xsi:type="xsd:double"&gt;0.208669840467158&lt;/D&gt;&lt;D xsi:type="xsd:double"&gt;0.156098283321144&lt;/D&gt;&lt;D xsi:type="xsd:double"&gt;0.21122056197709&lt;/D&gt;&lt;D xsi:type="xsd:double"&gt;0.0904729907560014&lt;/D&gt;&lt;/FQL&gt;&lt;FQL&gt;&lt;Q&gt;2031-HK^FF_OPER_PS_NET_CF(ANN_R,-5AY,NOW)&lt;/Q&gt;&lt;R&gt;6&lt;/R&gt;&lt;C&gt;1&lt;/C&gt;&lt;D xsi:type="xsd:double"&gt;0.0104843688274781&lt;/D&gt;&lt;D xsi:type="xsd:double"&gt;0.015968&lt;/D&gt;&lt;D xsi:type="xsd:double"&gt;0.047804&lt;/D&gt;&lt;D xsi:type="xsd:double"&gt;0.0447568529016858&lt;/D&gt;&lt;D xsi:type="xsd:double"&gt;0.0347125984251969&lt;/D&gt;&lt;D xsi:type="xsd:double"&gt;0.0238490813648294&lt;/D&gt;&lt;/FQL&gt;&lt;FQL&gt;&lt;Q&gt;2030-HK^FF_OPER_PS_NET_CF(ANN_R,-5AY,NOW)&lt;/Q&gt;&lt;R&gt;6&lt;/R&gt;&lt;C&gt;1&lt;/C&gt;&lt;D xsi:type="xsd:double"&gt;0.000165376844112278&lt;/D&gt;&lt;D xsi:type="xsd:double"&gt;0.477213564754032&lt;/D&gt;&lt;D xsi:type="xsd:double"&gt;0.322249894028031&lt;/D&gt;&lt;D xsi:type="xsd:double"&gt;-0.0803620415994693&lt;/D&gt;&lt;D xsi:type="xsd:double"&gt;0.604886473160785&lt;/D&gt;&lt;D xsi:type="xsd:double"&gt;-0.0173757280210888&lt;/D&gt;&lt;/FQL&gt;&lt;FQL&gt;&lt;Q&gt;2028-HK^FF_OPER_PS_NET_CF(ANN_R,-5AY,NOW)&lt;/Q&gt;&lt;R&gt;6&lt;/R&gt;&lt;C&gt;1&lt;/C&gt;&lt;D xsi:type="xsd:double"&gt;0.12781959984222&lt;/D&gt;&lt;D xsi:type="xsd:double"&gt;0.0251236181821169&lt;/D&gt;&lt;D xsi:type="xsd:double"&gt;-0.038548235963745&lt;/D&gt;&lt;D xsi:type="xsd:double"&gt;-0.0456762150847693&lt;/D&gt;&lt;D xsi:type="xsd:double"&gt;0.00864658763899666&lt;/D&gt;&lt;D xsi:type="xsd:double"&gt;0.0189704870679085&lt;/D&gt;&lt;/FQL&gt;&lt;FQL&gt;&lt;Q&gt;2025-HK^FF_OPER_PS_NET_CF(ANN_R,-5AY,NOW)&lt;/Q&gt;&lt;R&gt;6&lt;/R&gt;&lt;C&gt;1&lt;/C&gt;&lt;D xsi:type="xsd:double"&gt;0.192142043082684&lt;/D&gt;&lt;D xsi:type="xsd:double"&gt;0.167614152549584&lt;/D&gt;&lt;D xsi:type="xsd:double"&gt;0.0997912437464854&lt;/D&gt;&lt;D xsi:type="xsd:double"&gt;0.134581712196938&lt;/D&gt;&lt;D xsi:type="xsd:double"&gt;0.0760740410399258&lt;/D&gt;&lt;D xsi:type="xsd:double"&gt;0.247545810023908&lt;/D&gt;&lt;/FQL&gt;&lt;FQL&gt;&lt;Q&gt;2023-HK^FF_OPER_PS_NET_CF(ANN_R,-5AY,NOW)&lt;/Q&gt;&lt;R&gt;6&lt;/R&gt;&lt;C&gt;1&lt;/C&gt;&lt;D xsi:type="xsd:double"&gt;0.0224433722926652&lt;/D&gt;&lt;D xsi:type="xsd:double"&gt;0.00866016304123583&lt;/D&gt;&lt;D xsi:type="xsd:double"&gt;0.00404275275305028&lt;/D&gt;&lt;D xsi:type="xsd:double"&gt;0.193570471863695&lt;/D&gt;&lt;D xsi:type="xsd:double"&gt;0.0354747117481552&lt;/D&gt;&lt;D xsi:type="xsd:double"&gt;-0.00101945456706832&lt;/D&gt;&lt;/FQL&gt;&lt;FQL&gt;&lt;Q&gt;2022-HK^FF_OPER_PS_NET_CF(ANN_R,-5AY,NOW)&lt;/Q&gt;&lt;R&gt;6&lt;/R&gt;&lt;C&gt;1&lt;/C&gt;&lt;D xsi:type="xsd:double"&gt;0.0010486113898527&lt;/D&gt;&lt;D xsi:type="xsd:double"&gt;-0.0128176334159341&lt;/D&gt;&lt;D xsi:type="xsd:double"&gt;0.0011949073958613&lt;/D&gt;&lt;D xsi:type="xsd:double"&gt;-0.0264123901985948&lt;/D&gt;&lt;D xsi:type="xsd:double"&gt;0.0274397693545356&lt;/D&gt;&lt;D xsi:type="xsd:double"&gt;0.00771298006219226&lt;/D&gt;&lt;/FQL&gt;&lt;FQL&gt;&lt;Q&gt;2020-HK^FF_OPER_PS_NET_CF(ANN_R,-5AY,NOW)&lt;/Q&gt;&lt;R&gt;6&lt;/R&gt;&lt;C&gt;1&lt;/C&gt;&lt;D xsi:type="xsd:double"&gt;1.1397312219923&lt;/D&gt;&lt;D xsi:type="xsd:double"&gt;1.37471194080798&lt;/D&gt;&lt;D xsi:type="xsd:double"&gt;1.95018620004927&lt;/D&gt;&lt;D xsi:type="xsd:double"&gt;3.10635242763587&lt;/D&gt;&lt;D xsi:type="xsd:double"&gt;2.96575343311857&lt;/D&gt;&lt;D xsi:type="xsd:double"&gt;5.10144866676169&lt;/D&gt;&lt;/FQL&gt;&lt;FQL&gt;&lt;Q&gt;2019-HK^FF_OPER_PS_NET_CF(ANN_R,-5AY,NOW)&lt;/Q&gt;&lt;R&gt;6&lt;/R&gt;&lt;C&gt;1&lt;/C&gt;&lt;D xsi:type="xsd:double"&gt;-0.05248568936674&lt;/D&gt;&lt;D xsi:type="xsd:double"&gt;0.167031362500352&lt;/D&gt;&lt;D xsi:type="xsd:double"&gt;-1.26539173126338&lt;/D&gt;&lt;D xsi:type="xsd:double"&gt;0.513839917137414&lt;/D&gt;&lt;D xsi:type="xsd:double"&gt;0.398818776199039&lt;/D&gt;&lt;D xsi:type="xsd:double"&gt;2.57090798755375&lt;/D&gt;&lt;/FQL&gt;&lt;FQL&gt;&lt;Q&gt;2018-HK^FF_OPER_PS_NET_CF(ANN_R,-5AY,NOW)&lt;/Q&gt;&lt;R&gt;6&lt;/R&gt;&lt;C&gt;1&lt;/C&gt;&lt;D xsi:type="xsd:double"&gt;4.53591580111957&lt;/D&gt;&lt;D xsi:type="xsd:double"&gt;4.87274858309399&lt;/D&gt;&lt;D xsi:type="xsd:double"&gt;6.41213268003&lt;/D&gt;&lt;D xsi:type="xsd:double"&gt;3.42819871106072&lt;/D&gt;&lt;D xsi:type="xsd:double"&gt;3.11158736694542&lt;/D&gt;&lt;D xsi:type="xsd:double"&gt;1.93022808799495&lt;/D&gt;&lt;/FQL&gt;&lt;FQL&gt;&lt;Q&gt;2017-HK^FF_OPER_PS_NET_CF(ANN_R,-5AY,NOW)&lt;/Q&gt;&lt;R&gt;6&lt;/R&gt;&lt;C&gt;1&lt;/C&gt;&lt;D xsi:type="xsd:double"&gt;-0.0165070460186887&lt;/D&gt;&lt;D xsi:type="xsd:double"&gt;-0.148867275772938&lt;/D&gt;&lt;D xsi:type="xsd:double"&gt;-0.516820468236453&lt;/D&gt;&lt;D xsi:type="xsd:double"&gt;-0.423960559202762&lt;/D&gt;&lt;D xsi:type="xsd:double"&gt;0.0226463905322327&lt;/D&gt;&lt;D xsi:type="xsd:double"&gt;0.101416663509444&lt;/D&gt;&lt;/FQL&gt;&lt;FQL&gt;&lt;Q&gt;2016-HK^FF_OPER_PS_NET_CF(ANN_R,-5AY,NOW)&lt;/Q&gt;&lt;R&gt;6&lt;/R&gt;&lt;C&gt;1&lt;/C&gt;&lt;D xsi:type="xsd:double"&gt;2.08157929737559&lt;/D&gt;&lt;D xsi:type="xsd:double"&gt;0.0874058476181752&lt;/D&gt;&lt;D xsi:type="xsd:double"&gt;2.165920606961&lt;/D&gt;&lt;D xsi:type="xsd:double"&gt;-1.04994041384576&lt;/D&gt;&lt;D xsi:type="xsd:double"&gt;-0.245093227402064&lt;/D&gt;&lt;D xsi:type="xsd:double"&gt;2.33050061059765&lt;/D&gt;&lt;/FQL&gt;&lt;FQL&gt;&lt;Q&gt;2015-HK^FF_OPER_PS_NET_CF(ANN_R,-5AY,NOW)&lt;/Q&gt;&lt;R&gt;6&lt;/R&gt;&lt;C&gt;1&lt;/C&gt;&lt;D xsi:type="xsd:string"&gt;@NA&lt;/D&gt;&lt;D xsi:type="xsd:string"&gt;@NA&lt;/D&gt;&lt;D xsi:type="xsd:double"&gt;-0.88168834724392&lt;/D&gt;&lt;D xsi:type="xsd:double"&gt;-1.12415324730212&lt;/D&gt;&lt;D xsi:type="xsd:double"&gt;1.94935375916898&lt;/D&gt;&lt;D xsi:type="xsd:double"&gt;4.97116882663428&lt;/D&gt;&lt;/FQL&gt;&lt;FQL&gt;&lt;Q&gt;2013-HK^FF_OPER_PS_NET_CF(ANN_R,-5AY,NOW)&lt;/Q&gt;&lt;R&gt;6&lt;/R&gt;&lt;C&gt;1&lt;/C&gt;&lt;D xsi:type="xsd:double"&gt;0.00413867566302376&lt;/D&gt;&lt;D xsi:type="xsd:double"&gt;0.0286079331937831&lt;/D&gt;&lt;D xsi:type="xsd:double"&gt;-0.156594034384208&lt;/D&gt;&lt;D xsi:type="xsd:double"&gt;-0.239716202407171&lt;/D&gt;&lt;D xsi:type="xsd:double"&gt;0.00131662151594054&lt;/D&gt;&lt;D xsi:type="xsd:double"&gt;-0.255831971547811&lt;/D&gt;&lt;/FQL&gt;&lt;FQL&gt;&lt;Q&gt;2012-HK^FF_OPER_PS_NET_CF(ANN_R,-5AY,NOW)&lt;/Q&gt;&lt;R&gt;6&lt;/R&gt;&lt;C&gt;1&lt;/C&gt;&lt;D xsi:type="xsd:double"&gt;-2.33196676891165&lt;/D&gt;&lt;D xsi:type="xsd:double"&gt;-1.67873903008817&lt;/D&gt;&lt;D xsi:type="xsd:double"&gt;-1.18834548165495&lt;/D&gt;&lt;D xsi:type="xsd:double"&gt;-0.825326271845765&lt;/D&gt;&lt;D xsi:type="xsd:double"&gt;-0.61483250523399&lt;/D&gt;&lt;D xsi:type="xsd:double"&gt;-0.293182753712955&lt;/D&gt;&lt;/FQL&gt;&lt;FQL&gt;&lt;Q&gt;2011-HK^FF_OPER_PS_NET_CF(ANN_R,-5AY,NOW)&lt;/Q&gt;&lt;R&gt;6&lt;/R&gt;&lt;C&gt;1&lt;/C&gt;&lt;D xsi:type="xsd:double"&gt;-0.128276160390947&lt;/D&gt;&lt;D xsi:type="xsd:double"&gt;0.0435746840618961&lt;/D&gt;&lt;D xsi:type="xsd:double"&gt;0.0369489074966601&lt;/D&gt;&lt;D xsi:type="xsd:double"&gt;-0.00905112692664198&lt;/D&gt;&lt;D xsi:type="xsd:double"&gt;0.0410990438980813&lt;/D&gt;&lt;D xsi:type="xsd:double"&gt;0.077791929501941&lt;/D&gt;&lt;/FQL&gt;&lt;FQL&gt;&lt;Q&gt;2009-HK^FF_OPER_PS_NET_CF(ANN_R,-5AY,NOW)&lt;/Q&gt;&lt;R&gt;6&lt;/R&gt;&lt;C&gt;1&lt;/C&gt;&lt;D xsi:type="xsd:double"&gt;0.392014868191296&lt;/D&gt;&lt;D xsi:type="xsd:double"&gt;-1.25421363165291&lt;/D&gt;&lt;D xsi:type="xsd:double"&gt;-0.523626787336159&lt;/D&gt;&lt;D xsi:type="xsd:double"&gt;1.08273255017787&lt;/D&gt;&lt;D xsi:type="xsd:double"&gt;1.67510988520889&lt;/D&gt;&lt;D xsi:type="xsd:double"&gt;1.60625997162547&lt;/D&gt;&lt;/FQL&gt;&lt;FQL&gt;&lt;Q&gt;2008-HK^FF_OPER_PS_NET_CF(ANN_R,-5AY,NOW)&lt;/Q&gt;&lt;R&gt;6&lt;/R&gt;&lt;C&gt;1&lt;/C&gt;&lt;D xsi:type="xsd:double"&gt;0.166907030342607&lt;/D&gt;&lt;D xsi:type="xsd:double"&gt;0.0385711279136804&lt;/D&gt;&lt;D xsi:type="xsd:double"&gt;0.0286746490917138&lt;/D&gt;&lt;D xsi:type="xsd:double"&gt;-0.0789501088421478&lt;/D&gt;&lt;D xsi:type="xsd:double"&gt;-0.145967433468109&lt;/D&gt;&lt;D xsi:type="xsd:double"&gt;-0.0334536861814504&lt;/D&gt;&lt;/FQL&gt;&lt;FQL&gt;&lt;Q&gt;2007-HK^FF_OPER_PS_NET_CF(ANN_R,-5AY,NOW)&lt;/Q&gt;&lt;R&gt;6&lt;/R&gt;&lt;C&gt;1&lt;/C&gt;&lt;D xsi:type="xsd:double"&gt;2.22144247192534&lt;/D&gt;&lt;D xsi:type="xsd:double"&gt;1.29034426834805&lt;/D&gt;&lt;D xsi:type="xsd:double"&gt;1.78395426141261&lt;/D&gt;&lt;D xsi:type="xsd:double"&gt;1.05282339943008&lt;/D&gt;&lt;D xsi:type="xsd:double"&gt;-1.08823105029477&lt;/D&gt;&lt;D xsi:type="xsd:double"&gt;1.79252699313957&lt;/D&gt;&lt;/FQL&gt;&lt;FQL&gt;&lt;Q&gt;2005-HK^FF_OPER_PS_NET_CF(ANN_R,-5AY,NOW)&lt;/Q&gt;&lt;R&gt;6&lt;/R&gt;&lt;C&gt;1&lt;/C&gt;&lt;D xsi:type="xsd:double"&gt;0.241416876162075&lt;/D&gt;&lt;D xsi:type="xsd:double"&gt;0.192101370087914&lt;/D&gt;&lt;D xsi:type="xsd:double"&gt;0.323660544712458&lt;/D&gt;&lt;D xsi:type="xsd:double"&gt;0.219436337875258&lt;/D&gt;&lt;D xsi:type="xsd:double"&gt;0.173454473969898&lt;/D&gt;&lt;D xsi:type="xsd:double"&gt;0.246707704021924&lt;/D&gt;&lt;/FQL&gt;&lt;FQL&gt;&lt;Q&gt;2003-HK^FF_OPER_PS_NET_CF(ANN_R,-5AY,NOW)&lt;/Q&gt;&lt;R&gt;6&lt;/R&gt;&lt;C&gt;1&lt;/C&gt;&lt;D xsi:type="xsd:double"&gt;-6.69776546482507&lt;/D&gt;&lt;D xsi:type="xsd:double"&gt;-11.7196887967155&lt;/D&gt;&lt;D xsi:type="xsd:double"&gt;7.36403774689937&lt;/D&gt;&lt;D xsi:type="xsd:double"&gt;-0.991597824841767&lt;/D&gt;&lt;D xsi:type="xsd:double"&gt;2.99186505791913&lt;/D&gt;&lt;D xsi:type="xsd:double"&gt;5.12066258607012&lt;/D&gt;&lt;/FQL&gt;&lt;FQL&gt;&lt;Q&gt;2002-HK^FF_OPER_PS_NET_CF(ANN_R,-5AY,NOW)&lt;/Q&gt;&lt;R&gt;6&lt;/R&gt;&lt;C&gt;1&lt;/C&gt;&lt;D xsi:type="xsd:double"&gt;0.839643397201989&lt;/D&gt;&lt;D xsi:type="xsd:double"&gt;-0.0310958054808444&lt;/D&gt;&lt;D xsi:type="xsd:double"&gt;1.05292339260921&lt;/D&gt;&lt;D xsi:type="xsd:double"&gt;1.7805376382275&lt;/D&gt;&lt;D xsi:type="xsd:double"&gt;1.02925431369264&lt;/D&gt;&lt;D xsi:type="xsd:double"&gt;0.956175309842333&lt;/D&gt;&lt;/FQL&gt;&lt;FQL&gt;&lt;Q&gt;2001-HK^FF_OPER_PS_NET_CF(ANN_R,-5AY,NOW)&lt;/Q&gt;&lt;R&gt;6&lt;/R&gt;&lt;C&gt;1&lt;/C&gt;&lt;D xsi:type="xsd:double"&gt;0.216892936730873&lt;/D&gt;&lt;D xsi:type="xsd:double"&gt;0.312934291876762&lt;/D&gt;&lt;D xsi:type="xsd:double"&gt;0.570381492563878&lt;/D&gt;&lt;D xsi:type="xsd:double"&gt;-0.00402869392343209&lt;/D&gt;&lt;D xsi:type="xsd:double"&gt;0.403367464365941&lt;/D&gt;&lt;D xsi:type="xsd:string"&gt;@NA&lt;/D&gt;&lt;/FQL&gt;&lt;FQL&gt;&lt;Q&gt;2000-HK^FF_OPER_PS_NET_CF(ANN_R,-5AY,NOW)&lt;/Q&gt;&lt;R&gt;6&lt;/R&gt;&lt;C&gt;1&lt;/C&gt;&lt;D xsi:type="xsd:double"&gt;0.0785360311756225&lt;/D&gt;&lt;D xsi:type="xsd:double"&gt;0.144905337065281&lt;/D&gt;&lt;D xsi:type="xsd:double"&gt;0.0958556536591219&lt;/D&gt;&lt;D xsi:type="xsd:double"&gt;0.193450127801694&lt;/D&gt;&lt;D xsi:type="xsd:double"&gt;0.0778816734560137&lt;/D&gt;&lt;D xsi:type="xsd:double"&gt;-0.0360019690228357&lt;/D&gt;&lt;/FQL&gt;&lt;FQL&gt;&lt;Q&gt;1999-HK^FF_OPER_PS_NET_CF(ANN_R,-5AY,NOW)&lt;/Q&gt;&lt;R&gt;6&lt;/R&gt;&lt;C&gt;1&lt;/C&gt;&lt;D xsi:type="xsd:double"&gt;0.451658268874146&lt;/D&gt;&lt;D xsi:type="xsd:double"&gt;0.381084423791666&lt;/D&gt;&lt;D xsi:type="xsd:double"&gt;0.294740488511868&lt;/D&gt;&lt;D xsi:type="xsd:double"&gt;0.702085514987226&lt;/D&gt;&lt;D xsi:type="xsd:double"&gt;0.50043955363114&lt;/D&gt;&lt;D xsi:type="xsd:double"&gt;0.586976692019349&lt;/D&gt;&lt;/FQL&gt;&lt;FQL&gt;&lt;Q&gt;1997-HK^FF_OPER_PS_NET_CF(ANN_R,-5AY,NOW)&lt;/Q&gt;&lt;R&gt;6&lt;/R&gt;&lt;C&gt;1&lt;/C&gt;&lt;D xsi:type="xsd:double"&gt;3.74477889020067&lt;/D&gt;&lt;D xsi:type="xsd:double"&gt;3.17762768097239&lt;/D&gt;&lt;D xsi:type="xsd:double"&gt;3.12845849802372&lt;/D&gt;&lt;D xsi:type="xsd:double"&gt;3.96014492753623&lt;/D&gt;&lt;D xsi:type="xsd:double"&gt;1.58893280632411&lt;/D&gt;&lt;D xsi:type="xsd:double"&gt;2.62450592885375&lt;/D&gt;&lt;/FQL&gt;&lt;FQL&gt;&lt;Q&gt;1996-HK^FF_OPER_PS_NET_CF(ANN_R,-5AY,NOW)&lt;/Q&gt;&lt;R&gt;6&lt;/R&gt;&lt;C&gt;1&lt;/C&gt;&lt;D xsi:type="xsd:double"&gt;0.337754247178993&lt;/D&gt;&lt;D xsi:type="xsd:double"&gt;-1.04169522862103&lt;/D&gt;&lt;D xsi:type="xsd:double"&gt;-0.402125063216543&lt;/D&gt;&lt;D xsi:type="xsd:double"&gt;0.244268787116071&lt;/D&gt;&lt;D xsi:type="xsd:double"&gt;-1.54465465317781&lt;/D&gt;&lt;D xsi:type="xsd:double"&gt;-1.27567180301981&lt;/D&gt;&lt;/FQL&gt;&lt;FQL&gt;&lt;Q&gt;1995-HK^FF_OPER_PS_NET_CF(ANN_R,-5AY,NOW)&lt;/Q&gt;&lt;R&gt;6&lt;/R&gt;&lt;C&gt;1&lt;/C&gt;&lt;D xsi:type="xsd:double"&gt;0.079158017496694&lt;/D&gt;&lt;D xsi:type="xsd:double"&gt;0.152341228341396&lt;/D&gt;&lt;D xsi:type="xsd:double"&gt;0.187426739772519&lt;/D&gt;&lt;D xsi:type="xsd:double"&gt;0.391724872942635&lt;/D&gt;&lt;D xsi:type="xsd:double"&gt;0.519154578551144&lt;/D&gt;&lt;D xsi:type="xsd:double"&gt;0.630108211941646&lt;/D&gt;&lt;/FQL&gt;&lt;FQL&gt;&lt;Q&gt;1993-HK^FF_OPER_PS_NET_CF(ANN_R,-5AY,NOW)&lt;/Q&gt;&lt;R&gt;6&lt;/R&gt;&lt;C&gt;1&lt;/C&gt;&lt;D xsi:type="xsd:double"&gt;0.04840909090964&lt;/D&gt;&lt;D xsi:type="xsd:double"&gt;0.28152458684883&lt;/D&gt;&lt;D xsi:type="xsd:double"&gt;0.292876645462235&lt;/D&gt;&lt;D xsi:type="xsd:double"&gt;1.51825863107372&lt;/D&gt;&lt;D xsi:type="xsd:double"&gt;1.47437212506134&lt;/D&gt;&lt;D xsi:type="xsd:double"&gt;2.23778152782134&lt;/D&gt;&lt;/FQL&gt;&lt;FQL&gt;&lt;Q&gt;1992-HK^FF_OPER_PS_NET_CF(ANN_R,-5AY,NOW)&lt;/Q&gt;&lt;R&gt;6&lt;/R&gt;&lt;C&gt;1&lt;/C&gt;&lt;D xsi:type="xsd:double"&gt;1.25473169030094&lt;/D&gt;&lt;D xsi:type="xsd:double"&gt;3.18658532861543&lt;/D&gt;&lt;D xsi:type="xsd:double"&gt;-0.0442849675594631&lt;/D&gt;&lt;D xsi:type="xsd:double"&gt;1.93285202798779&lt;/D&gt;&lt;D xsi:type="xsd:double"&gt;-1.90622393148208&lt;/D&gt;&lt;D xsi:type="xsd:double"&gt;1.6571556383058&lt;/D&gt;&lt;/FQL&gt;&lt;FQL&gt;&lt;Q&gt;1991-HK^FF_OPER_PS_NET_CF(ANN_R,-5AY,NOW)&lt;/Q&gt;&lt;R&gt;5&lt;/R&gt;&lt;C&gt;1&lt;/C&gt;&lt;D xsi:type="xsd:double"&gt;-0.0678865715258211&lt;/D&gt;&lt;D xsi:type="xsd:double"&gt;-0.0745603435749542&lt;/D&gt;&lt;D xsi:type="xsd:double"&gt;-0.0940738445143063&lt;/D&gt;&lt;D xsi:type="xsd:double"&gt;-0.000501390053783728&lt;/D&gt;&lt;D xsi:type="xsd:double"&gt;-0.0855241544503429&lt;/D&gt;&lt;/FQL&gt;&lt;FQL&gt;&lt;Q&gt;1989-HK^FF_OPER_PS_NET_CF(ANN_R,-5AY,NOW)&lt;/Q&gt;&lt;R&gt;6&lt;/R&gt;&lt;C&gt;1&lt;/C&gt;&lt;D xsi:type="xsd:double"&gt;0.0150657478412524&lt;/D&gt;&lt;D xsi:type="xsd:double"&gt;0.0235380116959064&lt;/D&gt;&lt;D xsi:type="xsd:double"&gt;0.0205398281056176&lt;/D&gt;&lt;D xsi:type="xsd:double"&gt;0.0427088871167819&lt;/D&gt;&lt;D xsi:type="xsd:double"&gt;0.069842060960482&lt;/D&gt;&lt;D xsi:type="xsd:double"&gt;0.0849171539961014&lt;/D&gt;&lt;/FQL&gt;&lt;FQL&gt;&lt;Q&gt;1988-HK^FF_OPER_PS_NET_CF(ANN_R,-5AY,NOW)&lt;/Q&gt;&lt;R&gt;6&lt;/R&gt;&lt;C&gt;1&lt;/C&gt;&lt;D xsi:type="xsd:double"&gt;-0.313037610931233&lt;/D&gt;&lt;D xsi:type="xsd:double"&gt;2.11702665247407&lt;/D&gt;&lt;D xsi:type="xsd:double"&gt;-1.08066654748659&lt;/D&gt;&lt;D xsi:type="xsd:double"&gt;1.24597018149543&lt;/D&gt;&lt;D xsi:type="xsd:double"&gt;2.04861238219189&lt;/D&gt;&lt;D xsi:type="xsd:double"&gt;1.40314811206427&lt;/D&gt;&lt;/FQL&gt;&lt;FQL&gt;&lt;Q&gt;1987-HK^FF_OPER_PS_NET_CF(ANN_R,-5AY,NOW)&lt;/Q&gt;&lt;R&gt;6&lt;/R&gt;&lt;C&gt;1&lt;/C&gt;&lt;D xsi:type="xsd:double"&gt;0.0420642596782675&lt;/D&gt;&lt;D xsi:type="xsd:double"&gt;0.0576012656489355&lt;/D&gt;&lt;D xsi:type="xsd:double"&gt;0.015552153959298&lt;/D&gt;&lt;D xsi:type="xsd:double"&gt;0.0200746727864372&lt;/D&gt;&lt;D xsi:type="xsd:double"&gt;-0.0118743518596982&lt;/D&gt;&lt;D xsi:type="xsd:double"&gt;0.0273273891366805&lt;/D&gt;&lt;/FQL&gt;&lt;FQL&gt;&lt;Q&gt;1986-HK^FF_OPER_PS_NET_CF(ANN_R,-5AY,NOW)&lt;/Q&gt;&lt;R&gt;6&lt;/R&gt;&lt;C&gt;1&lt;/C&gt;&lt;D xsi:type="xsd:double"&gt;0.20036759976467&lt;/D&gt;&lt;D xsi:type="xsd:double"&gt;0.214571445584641&lt;/D&gt;&lt;D xsi:type="xsd:double"&gt;0.245859394909281&lt;/D&gt;&lt;D xsi:type="xsd:double"&gt;0.622173853597635&lt;/D&gt;&lt;D xsi:type="xsd:double"&gt;0.235270803086862&lt;/D&gt;&lt;D xsi:type="xsd:double"&gt;0.281046857774036&lt;/D&gt;&lt;/FQL&gt;&lt;FQL&gt;&lt;Q&gt;1985-HK^FF_OPER_PS_NET_CF(ANN_R,-5AY,NOW)&lt;/Q&gt;&lt;R&gt;6&lt;/R&gt;&lt;C&gt;1&lt;/C&gt;&lt;D xsi:type="xsd:double"&gt;0.28209&lt;/D&gt;&lt;D xsi:type="xsd:double"&gt;0.00407333333333334&lt;/D&gt;&lt;D xsi:type="xsd:double"&gt;0.16115&lt;/D&gt;&lt;D xsi:type="xsd:double"&gt;0.0324166666666667&lt;/D&gt;&lt;D xsi:type="xsd:double"&gt;0.28825&lt;/D&gt;&lt;D xsi:type="xsd:double"&gt;0.15324&lt;/D&gt;&lt;/FQL&gt;&lt;FQL&gt;&lt;Q&gt;1983-HK^FF_OPER_PS_NET_CF(ANN_R,-5AY,NOW)&lt;/Q&gt;&lt;R&gt;6&lt;/R&gt;&lt;C&gt;1&lt;/C&gt;&lt;D xsi:type="xsd:double"&gt;3.00057246380207&lt;/D&gt;&lt;D xsi:type="xsd:double"&gt;-3.92162474325623&lt;/D&gt;&lt;D xsi:type="xsd:double"&gt;0.458026245427804&lt;/D&gt;&lt;D xsi:type="xsd:double"&gt;1.87710097172599&lt;/D&gt;&lt;D xsi:type="xsd:double"&gt;-2.19857426107125&lt;/D&gt;&lt;D xsi:type="xsd:double"&gt;3.3241238293694&lt;/D&gt;&lt;/FQL&gt;&lt;FQL&gt;&lt;Q&gt;1982-HK^FF_OPER_PS_NET_CF(ANN_R,-5AY,NOW)&lt;/Q&gt;&lt;R&gt;6&lt;/R&gt;&lt;C&gt;1&lt;/C&gt;&lt;D xsi:type="xsd:double"&gt;0.237574327747225&lt;/D&gt;&lt;D xsi:type="xsd:double"&gt;0.0782382028305175&lt;/D&gt;&lt;D xsi:type="xsd:double"&gt;-0.00484866139747836&lt;/D&gt;&lt;D xsi:type="xsd:double"&gt;0.386533777429679&lt;/D&gt;&lt;D xsi:type="xsd:double"&gt;0.37387119021566&lt;/D&gt;&lt;D xsi:type="xsd:double"&gt;0.108206047929272&lt;/D&gt;&lt;/FQL&gt;&lt;FQL&gt;&lt;Q&gt;1981-HK^FF_OPER_PS_NET_CF(ANN_R,-5AY,NOW)&lt;/Q&gt;&lt;R&gt;6&lt;/R&gt;&lt;C&gt;1&lt;/C&gt;&lt;D xsi:type="xsd:double"&gt;0.101002741882596&lt;/D&gt;&lt;D xsi:type="xsd:double"&gt;0.1200537116318&lt;/D&gt;&lt;D xsi:type="xsd:double"&gt;0.148829485235935&lt;/D&gt;&lt;D xsi:type="xsd:double"&gt;0.189804640157355&lt;/D&gt;&lt;D xsi:type="xsd:double"&gt;0.131639954161147&lt;/D&gt;&lt;D xsi:type="xsd:double"&gt;-0.0161121679190847&lt;/D&gt;&lt;/FQL&gt;&lt;FQL&gt;&lt;Q&gt;1980-HK^FF_OPER_PS_NET_CF(ANN_R,-5AY,NOW)&lt;/Q&gt;&lt;R&gt;6&lt;/R&gt;&lt;C&gt;1&lt;/C&gt;&lt;D xsi:type="xsd:double"&gt;0.319267121315389&lt;/D&gt;&lt;D xsi:type="xsd:double"&gt;0.361538768321871&lt;/D&gt;&lt;D xsi:type="xsd:double"&gt;0.257046609505249&lt;/D&gt;&lt;D xsi:type="xsd:double"&gt;0.171945707905085&lt;/D&gt;&lt;D xsi:type="xsd:double"&gt;0.0369986346688889&lt;/D&gt;&lt;D xsi:type="xsd:double"&gt;-0.0830103361130759&lt;/D&gt;&lt;/FQL&gt;&lt;FQL&gt;&lt;Q&gt;1979-HK^FF_OPER_PS_NET_CF(ANN_R,-5AY,NOW)&lt;/Q&gt;&lt;R&gt;6&lt;/R&gt;&lt;C&gt;1&lt;/C&gt;&lt;D xsi:type="xsd:double"&gt;0.163472&lt;/D&gt;&lt;D xsi:type="xsd:double"&gt;0.195904666868076&lt;/D&gt;&lt;D xsi:type="xsd:double"&gt;0.143757446604998&lt;/D&gt;&lt;D xsi:type="xsd:double"&gt;0.209872298232552&lt;/D&gt;&lt;D xsi:type="xsd:double"&gt;0.552165212663136&lt;/D&gt;&lt;D xsi:type="xsd:double"&gt;0.245047258451639&lt;/D&gt;&lt;/FQL&gt;&lt;FQL&gt;&lt;Q&gt;1978-HK^FF_OPER_PS_NET_CF(ANN_R,-5AY,NOW)&lt;/Q&gt;&lt;R&gt;6&lt;/R&gt;&lt;C&gt;1&lt;/C&gt;&lt;D xsi:type="xsd:double"&gt;0.07139625&lt;/D&gt;&lt;D xsi:type="xsd:double"&gt;0.06839875&lt;/D&gt;&lt;D xsi:type="xsd:double"&gt;0.140903642333053&lt;/D&gt;&lt;D xsi:type="xsd:double"&gt;0.31056625&lt;/D&gt;&lt;D xsi:type="xsd:double"&gt;0.22584625&lt;/D&gt;&lt;D xsi:type="xsd:double"&gt;0.31559125&lt;/D&gt;&lt;/FQL&gt;&lt;FQL&gt;&lt;Q&gt;1977-HK^FF_OPER_PS_NET_CF(ANN_R,-5AY,NOW)&lt;/Q&gt;&lt;R&gt;6&lt;/R&gt;&lt;C&gt;1&lt;/C&gt;&lt;D xsi:type="xsd:double"&gt;0.0206442857142857&lt;/D&gt;&lt;D xsi:type="xsd:double"&gt;0.279422142857143&lt;/D&gt;&lt;D xsi:type="xsd:double"&gt;0.428027142857143&lt;/D&gt;&lt;D xsi:type="xsd:double"&gt;0.0145817807210089&lt;/D&gt;&lt;D xsi:type="xsd:double"&gt;0.31115&lt;/D&gt;&lt;D xsi:type="xsd:double"&gt;0.173005672695794&lt;/D&gt;&lt;/FQL&gt;&lt;FQL&gt;&lt;Q&gt;1975-HK^FF_OPER_PS_NET_CF(ANN_R,-5AY,NOW)&lt;/Q&gt;&lt;R&gt;6&lt;/R&gt;&lt;C&gt;1&lt;/C&gt;&lt;D xsi:type="xsd:double"&gt;0.113320833334587&lt;/D&gt;&lt;D xsi:type="xsd:double"&gt;0.00540689611684447&lt;/D&gt;&lt;D xsi:type="xsd:double"&gt;0.0542583333333712&lt;/D&gt;&lt;D xsi:type="xsd:double"&gt;0.151906250000318&lt;/D&gt;&lt;D xsi:type="xsd:double"&gt;0.102987500000888&lt;/D&gt;&lt;D xsi:type="xsd:double"&gt;0.274835416667443&lt;/D&gt;&lt;/FQL&gt;&lt;FQL&gt;&lt;Q&gt;1972-HK^FF_OPER_PS_NET_CF(ANN_R,-5AY,NOW)&lt;/Q&gt;&lt;R&gt;6&lt;/R&gt;&lt;C&gt;1&lt;/C&gt;&lt;D xsi:type="xsd:double"&gt;1.47435897435897&lt;/D&gt;&lt;D xsi:type="xsd:double"&gt;2.00957264957265&lt;/D&gt;&lt;D xsi:type="xsd:double"&gt;1.60529914529915&lt;/D&gt;&lt;D xsi:type="xsd:double"&gt;0.747863247863248&lt;/D&gt;&lt;D xsi:type="xsd:double"&gt;0.934871794871795&lt;/D&gt;&lt;D xsi:type="xsd:double"&gt;0.862393162393162&lt;/D&gt;&lt;/FQL&gt;&lt;FQL&gt;&lt;Q&gt;1971-HK^FF_OPER_PS_NET_CF(ANN_R,-5AY,NOW)&lt;/Q&gt;&lt;R&gt;6&lt;/R&gt;&lt;C&gt;1&lt;/C&gt;&lt;D xsi:type="xsd:string"&gt;@NA&lt;/D&gt;&lt;D xsi:type="xsd:double"&gt;0.218953141138086&lt;/D&gt;&lt;D xsi:type="xsd:double"&gt;0.0759620247010434&lt;/D&gt;&lt;D xsi:type="xsd:double"&gt;0.302214698992454&lt;/D&gt;&lt;D xsi:type="xsd:double"&gt;0.46377126854042&lt;/D&gt;&lt;D xsi:type="xsd:double"&gt;0.602980107896984&lt;/D&gt;&lt;/FQL&gt;&lt;FQL&gt;&lt;Q&gt;1970-HK^FF_OPER_PS_NET_CF(ANN_R,-5AY,NOW)&lt;/Q&gt;&lt;R&gt;6&lt;/R&gt;&lt;C&gt;1&lt;/C&gt;&lt;D xsi:type="xsd:double"&gt;1.00172697417464&lt;/D&gt;&lt;D xsi:type="xsd:double"&gt;0.761762706624223&lt;/D&gt;&lt;D xsi:type="xsd:double"&gt;1.22167434595732&lt;/D&gt;&lt;D xsi:type="xsd:double"&gt;0.868382779582919&lt;/D&gt;&lt;D xsi:type="xsd:double"&gt;0.205503424511163&lt;/D&gt;&lt;D xsi:type="xsd:double"&gt;0.671158079458875&lt;/D&gt;&lt;/FQL&gt;&lt;FQL&gt;&lt;Q&gt;1969-HK^FF_OPER_PS_NET_CF(ANN_R,-5AY,NOW)&lt;/Q&gt;&lt;R&gt;6&lt;/R&gt;&lt;C&gt;1&lt;/C&gt;&lt;D xsi:type="xsd:double"&gt;0.131352607498885&lt;/D&gt;&lt;D xsi:type="xsd:double"&gt;0.358532464258806&lt;/D&gt;&lt;D xsi:type="xsd:double"&gt;0.295083670081738&lt;/D&gt;&lt;D xsi:type="xsd:double"&gt;-0.0677663320533479&lt;/D&gt;&lt;D xsi:type="xsd:double"&gt;0.654148613560936&lt;/D&gt;&lt;D xsi:type="xsd:string"&gt;@NA&lt;/D&gt;&lt;/FQL&gt;&lt;FQL&gt;&lt;Q&gt;1968-HK^FF_OPER_PS_NET_CF(ANN_R,-5AY,NOW)&lt;/Q&gt;&lt;R&gt;6&lt;/R&gt;&lt;C&gt;1&lt;/C&gt;&lt;D xsi:type="xsd:double"&gt;0.0587921875006667&lt;/D&gt;&lt;D xsi:type="xsd:double"&gt;0.113018750000056&lt;/D&gt;&lt;D xsi:type="xsd:double"&gt;-0.13059799813083&lt;/D&gt;&lt;D xsi:type="xsd:double"&gt;0.109445312500285&lt;/D&gt;&lt;D xsi:type="xsd:double"&gt;0.0223718750000045&lt;/D&gt;&lt;D xsi:type="xsd:double"&gt;-0.011009375000067&lt;/D&gt;&lt;/FQL&gt;&lt;FQL&gt;&lt;Q&gt;1967-HK^FF_OPER_PS_NET_CF(ANN_R,-5AY,NOW)&lt;/Q&gt;&lt;R&gt;6&lt;/R&gt;&lt;C&gt;1&lt;/C&gt;&lt;D xsi:type="xsd:double"&gt;0.286080262678759&lt;/D&gt;&lt;D xsi:type="xsd:double"&gt;0.234238072037235&lt;/D&gt;&lt;D xsi:type="xsd:double"&gt;0.0835892798417748&lt;/D&gt;&lt;D xsi:type="xsd:double"&gt;0.353167190511721&lt;/D&gt;&lt;D xsi:type="xsd:double"&gt;0.228810938444811&lt;/D&gt;&lt;D xsi:type="xsd:double"&gt;0.0744627534656408&lt;/D&gt;&lt;/FQL&gt;&lt;FQL&gt;&lt;Q&gt;1966-HK^FF_OPER_PS_NET_CF(ANN_R,-5AY,NOW)&lt;/Q&gt;&lt;R&gt;6&lt;/R&gt;&lt;C&gt;1&lt;/C&gt;&lt;D xsi:type="xsd:double"&gt;-0.06786835845725&lt;/D&gt;&lt;D xsi:type="xsd:double"&gt;1.15428788658536&lt;/D&gt;&lt;D xsi:type="xsd:double"&gt;1.36297561527358&lt;/D&gt;&lt;D xsi:type="xsd:double"&gt;-1.90200099985825&lt;/D&gt;&lt;D xsi:type="xsd:double"&gt;-0.721518897118579&lt;/D&gt;&lt;D xsi:type="xsd:double"&gt;-1.86489566139624&lt;/D&gt;&lt;/FQL&gt;&lt;FQL&gt;&lt;Q&gt;1965-HK^FF_OPER_PS_NET_CF(ANN_R,-5AY,NOW)&lt;/Q&gt;&lt;R&gt;6&lt;/R&gt;&lt;C&gt;1&lt;/C&gt;&lt;D xsi:type="xsd:string"&gt;@NA&lt;/D&gt;&lt;D xsi:type="xsd:string"&gt;@NA&lt;/D&gt;&lt;D xsi:type="xsd:double"&gt;0.300005519084336&lt;/D&gt;&lt;D xsi:type="xsd:double"&gt;0.191680787331608&lt;/D&gt;&lt;D xsi:type="xsd:double"&gt;0.422684770456338&lt;/D&gt;&lt;D xsi:type="xsd:double"&gt;-0.00226509769584869&lt;/D&gt;&lt;/FQL&gt;&lt;FQL&gt;&lt;Q&gt;1963-HK^FF_OPER_PS_NET_CF(ANN_R,-5AY,NOW)&lt;/Q&gt;&lt;R&gt;6&lt;/R&gt;&lt;C&gt;1&lt;/C&gt;&lt;D xsi:type="xsd:double"&gt;-1.20015395151316&lt;/D&gt;&lt;D xsi:type="xsd:double"&gt;1.17523823805625&lt;/D&gt;&lt;D xsi:type="xsd:double"&gt;1.16404209285615&lt;/D&gt;&lt;D xsi:type="xsd:double"&gt;0.501998908782249&lt;/D&gt;&lt;D xsi:type="xsd:double"&gt;0.558395025121261&lt;/D&gt;&lt;D xsi:type="xsd:double"&gt;0.0711743903649854&lt;/D&gt;&lt;/FQL&gt;&lt;FQL&gt;&lt;Q&gt;1962-HK^FF_OPER_PS_NET_CF(ANN_R,-5AY,NOW)&lt;/Q&gt;&lt;R&gt;6&lt;/R&gt;&lt;C&gt;1&lt;/C&gt;&lt;D xsi:type="xsd:double"&gt;0.0384649633134276&lt;/D&gt;&lt;D xsi:type="xsd:double"&gt;-0.0395657188218663&lt;/D&gt;&lt;D xsi:type="xsd:double"&gt;0.0957225835944256&lt;/D&gt;&lt;D xsi:type="xsd:double"&gt;0.0205903848496839&lt;/D&gt;&lt;D xsi:type="xsd:double"&gt;0.0707377367337565&lt;/D&gt;&lt;D xsi:type="xsd:double"&gt;0.355027533154176&lt;/D&gt;&lt;/FQL&gt;&lt;FQL&gt;&lt;Q&gt;1961-HK^FF_OPER_PS_NET_CF(ANN_R,-5AY,NOW)&lt;/Q&gt;&lt;R&gt;6&lt;/R&gt;&lt;C&gt;1&lt;/C&gt;&lt;D xsi:type="xsd:double"&gt;0.0821659290647202&lt;/D&gt;&lt;D xsi:type="xsd:double"&gt;0.162072065299644&lt;/D&gt;&lt;D xsi:type="xsd:double"&gt;0.072353645702929&lt;/D&gt;&lt;D xsi:type="xsd:double"&gt;-0.140790476035654&lt;/D&gt;&lt;D xsi:type="xsd:double"&gt;-0.124641810966531&lt;/D&gt;&lt;D xsi:type="xsd:double"&gt;-0.0549452582785972&lt;/D&gt;&lt;/FQL&gt;&lt;FQL&gt;&lt;Q&gt;1960-HK^FF_OPER_PS_NET_CF(ANN_R,-5AY,NOW)&lt;/Q&gt;&lt;R&gt;6&lt;/R&gt;&lt;C&gt;1&lt;/C&gt;&lt;D xsi:type="xsd:double"&gt;0.0262091634774228&lt;/D&gt;&lt;D xsi:type="xsd:double"&gt;0.0467650442043243&lt;/D&gt;&lt;D xsi:type="xsd:double"&gt;-0.0203405496922871&lt;/D&gt;&lt;D xsi:type="xsd:double"&gt;0.0383505874954453&lt;/D&gt;&lt;D xsi:type="xsd:double"&gt;-0.00240370812284033&lt;/D&gt;&lt;D xsi:type="xsd:double"&gt;-0.00747253064120386&lt;/D&gt;&lt;/FQL&gt;&lt;FQL&gt;&lt;Q&gt;1959-HK^FF_OPER_PS_NET_CF(ANN_R,-5AY,NOW)&lt;/Q&gt;&lt;R&gt;6&lt;/R&gt;&lt;C&gt;1&lt;/C&gt;&lt;D xsi:type="xsd:double"&gt;0.260732591432769&lt;/D&gt;&lt;D xsi:type="xsd:double"&gt;-0.0537961160422622&lt;/D&gt;&lt;D xsi:type="xsd:double"&gt;-0.0799364240486554&lt;/D&gt;&lt;D xsi:type="xsd:double"&gt;-0.0397029516239164&lt;/D&gt;&lt;D xsi:type="xsd:double"&gt;0.28538215738298&lt;/D&gt;&lt;D xsi:type="xsd:double"&gt;0.0591131224144031&lt;/D&gt;&lt;/FQL&gt;&lt;FQL&gt;&lt;Q&gt;1958-HK^FF_OPER_PS_NET_CF(ANN_R,-5AY,NOW)&lt;/Q&gt;&lt;R&gt;6&lt;/R&gt;&lt;C&gt;1&lt;/C&gt;&lt;D xsi:type="xsd:double"&gt;3.13931699555045&lt;/D&gt;&lt;D xsi:type="xsd:double"&gt;3.51011273686024&lt;/D&gt;&lt;D xsi:type="xsd:double"&gt;3.28308916167396&lt;/D&gt;&lt;D xsi:type="xsd:double"&gt;5.24687010046414&lt;/D&gt;&lt;D xsi:type="xsd:double"&gt;3.67523788133045&lt;/D&gt;&lt;D xsi:type="xsd:double"&gt;2.02931083011393&lt;/D&gt;&lt;/FQL&gt;&lt;FQL&gt;&lt;Q&gt;1957-HK^FF_OPER_PS_NET_CF(ANN_R,-5AY,NOW)&lt;/Q&gt;&lt;R&gt;6&lt;/R&gt;&lt;C&gt;1&lt;/C&gt;&lt;D xsi:type="xsd:double"&gt;0.0309021403281188&lt;/D&gt;&lt;D xsi:type="xsd:double"&gt;0.0798821693075139&lt;/D&gt;&lt;D xsi:type="xsd:double"&gt;0.0717627473941276&lt;/D&gt;&lt;D xsi:type="xsd:double"&gt;0.0576454252349569&lt;/D&gt;&lt;D xsi:type="xsd:double"&gt;-0.0385184677089135&lt;/D&gt;&lt;D xsi:type="xsd:double"&gt;0.0640348348287422&lt;/D&gt;&lt;/FQL&gt;&lt;FQL&gt;&lt;Q&gt;1955-HK^FF_OPER_PS_NET_CF(ANN_R,-5AY,NOW)&lt;/Q&gt;&lt;R&gt;6&lt;/R&gt;&lt;C&gt;1&lt;/C&gt;&lt;D xsi:type="xsd:double"&gt;0.10699&lt;/D&gt;&lt;D xsi:type="xsd:double"&gt;-0.034822&lt;/D&gt;&lt;D xsi:type="xsd:double"&gt;0.067852&lt;/D&gt;&lt;D xsi:type="xsd:double"&gt;0.113151254576446&lt;/D&gt;&lt;D xsi:type="xsd:double"&gt;0.693862&lt;/D&gt;&lt;D xsi:type="xsd:double"&gt;0.227752&lt;/D&gt;&lt;/FQL&gt;&lt;FQL&gt;&lt;Q&gt;1953-HK^FF_OPER_PS_NET_CF(ANN_R,-5AY,NOW)&lt;/Q&gt;&lt;R&gt;7&lt;/R&gt;&lt;C&gt;1&lt;/C&gt;&lt;D xsi:type="xsd:double"&gt;0.00349315984129572&lt;/D&gt;&lt;D xsi:type="xsd:double"&gt;0.0857052883598304&lt;/D&gt;&lt;D xsi:type="xsd:double"&gt;-0.060970300647662&lt;/D&gt;&lt;D xsi:type="xsd:double"&gt;0.027182550394069&lt;/D&gt;&lt;D xsi:type="xsd:double"&gt;-0.0262054696407502&lt;/D&gt;&lt;D xsi:type="xsd:double"&gt;0.0137538565091219&lt;/D&gt;&lt;D xsi:type="xsd:string"&gt;@NA&lt;/D&gt;&lt;/FQL&gt;&lt;FQL&gt;&lt;Q&gt;1952-HK^FF_OPER_PS_NET_CF(ANN_R,-5AY,NOW)&lt;/Q&gt;&lt;R&gt;6&lt;/R&gt;&lt;C&gt;1&lt;/C&gt;&lt;D xsi:type="xsd:string"&gt;@NA&lt;/D&gt;&lt;D xsi:type="xsd:string"&gt;@NA&lt;/D&gt;&lt;D xsi:type="xsd:double"&gt;-0.432086647808341&lt;/D&gt;&lt;D xsi:type="xsd:double"&gt;-0.342844329496725&lt;/D&gt;&lt;D xsi:type="xsd:double"&gt;-1.80842185570397&lt;/D&gt;&lt;D xsi:type="xsd:double"&gt;-2.9996945006391&lt;/D&gt;&lt;/FQL&gt;&lt;FQL&gt;&lt;Q&gt;1951-HK^FF_OPER_PS_NET_CF(ANN_R,-5AY,NOW)&lt;/Q&gt;&lt;R&gt;6&lt;/R&gt;&lt;C&gt;1&lt;/C&gt;&lt;D xsi:type="xsd:double"&gt;0.0623677552208649&lt;/D&gt;&lt;D xsi:type="xsd:double"&gt;0.0238295440358786&lt;/D&gt;&lt;D xsi:type="xsd:double"&gt;0.17956652867485&lt;/D&gt;&lt;D xsi:type="xsd:double"&gt;0.21339784711892&lt;/D&gt;&lt;D xsi:type="xsd:double"&gt;0.164856792307474&lt;/D&gt;&lt;D xsi:type="xsd:double"&gt;0.179078593654305&lt;/D&gt;&lt;/FQL&gt;&lt;FQL&gt;&lt;Q&gt;1950-HK^FF_OPER_PS_NET_CF(ANN_R,-5AY,NOW)&lt;/Q&gt;&lt;R&gt;6&lt;/R&gt;&lt;C&gt;1&lt;/C&gt;&lt;D xsi:type="xsd:double"&gt;0.047020666264974&lt;/D&gt;&lt;D xsi:type="xsd:double"&gt;0.0176387702468916&lt;/D&gt;&lt;D xsi:type="xsd:double"&gt;0.0289362085038622&lt;/D&gt;&lt;D xsi:type="xsd:double"&gt;0.0075348750083088&lt;/D&gt;&lt;D xsi:type="xsd:double"&gt;0.00738154173694636&lt;/D&gt;&lt;D xsi:type="xsd:double"&gt;-0.000958868908193748&lt;/D&gt;&lt;/FQL&gt;&lt;FQL&gt;&lt;Q&gt;1949-HK^FF_OPER_PS_NET_CF(ANN_R,-5AY,NOW)&lt;/Q&gt;&lt;R&gt;6&lt;/R&gt;&lt;C&gt;1&lt;/C&gt;&lt;D xsi:type="xsd:double"&gt;0.0787965617909105&lt;/D&gt;&lt;D xsi:type="xsd:double"&gt;0.111311097990102&lt;/D&gt;&lt;D xsi:type="xsd:double"&gt;-0.0145266352112172&lt;/D&gt;&lt;D xsi:type="xsd:double"&gt;-0.0338337064854485&lt;/D&gt;&lt;D xsi:type="xsd:double"&gt;-0.0977400936462591&lt;/D&gt;&lt;D xsi:type="xsd:double"&gt;-0.0662777839112605&lt;/D&gt;&lt;/FQL&gt;&lt;FQL&gt;&lt;Q&gt;1948-HK^FF_OPER_PS_NET_CF(ANN_R,-5AY,NOW)&lt;/Q&gt;&lt;R&gt;6&lt;/R&gt;&lt;C&gt;1&lt;/C&gt;&lt;D xsi:type="xsd:string"&gt;@NA&lt;/D&gt;&lt;D xsi:type="xsd:string"&gt;@NA&lt;/D&gt;&lt;D xsi:type="xsd:double"&gt;0.0374544060542897&lt;/D&gt;&lt;D xsi:type="xsd:double"&gt;-0.271382120972695&lt;/D&gt;&lt;D xsi:type="xsd:double"&gt;0.390391677223374&lt;/D&gt;&lt;D xsi:type="xsd:double"&gt;-1.06662976060827&lt;/D&gt;&lt;/FQL&gt;&lt;FQL&gt;&lt;Q&gt;1945-HK^FF_OPER_PS_NET_CF(ANN_R,-5AY,NOW)&lt;/Q&gt;&lt;R&gt;6&lt;/R&gt;&lt;C&gt;1&lt;/C&gt;&lt;D xsi:type="xsd:string"&gt;@NA&lt;/D&gt;&lt;D xsi:type="xsd:double"&gt;0.215427531872102&lt;/D&gt;&lt;D xsi:type="xsd:double"&gt;0.164526838379987&lt;/D&gt;&lt;D xsi:type="xsd:double"&gt;0.153619743747793&lt;/D&gt;&lt;D xsi:type="xsd:double"&gt;0.33828429105231&lt;/D&gt;&lt;D xsi:type="xsd:double"&gt;0.141288501538069&lt;/D&gt;&lt;/FQL&gt;&lt;FQL&gt;&lt;Q&gt;1943-HK^FF_OPER_PS_NET_CF(ANN_R,-5AY,NOW)&lt;/Q&gt;&lt;R&gt;6&lt;/R&gt;&lt;C&gt;1&lt;/C&gt;&lt;D xsi:type="xsd:double"&gt;0.024093&lt;/D&gt;&lt;D xsi:type="xsd:double"&gt;0.012196&lt;/D&gt;&lt;D xsi:type="xsd:double"&gt;-0.023439&lt;/D&gt;&lt;D xsi:type="xsd:double"&gt;0.0171722040108906&lt;/D&gt;&lt;D xsi:type="xsd:double"&gt;-0.008354&lt;/D&gt;&lt;D xsi:type="xsd:double"&gt;-0.005031&lt;/D&gt;&lt;/FQL&gt;&lt;FQL&gt;&lt;Q&gt;1942-HK^FF_OPER_PS_NET_CF(ANN_R,-5AY,NOW)&lt;/Q&gt;&lt;R&gt;6&lt;/R&gt;&lt;C&gt;1&lt;/C&gt;&lt;D xsi:type="xsd:double"&gt;0.0883839062386292&lt;/D&gt;&lt;D xsi:type="xsd:double"&gt;0.106106012441524&lt;/D&gt;&lt;D xsi:type="xsd:double"&gt;0.138508018722277&lt;/D&gt;&lt;D xsi:type="xsd:double"&gt;0.104936022138273&lt;/D&gt;&lt;D xsi:type="xsd:double"&gt;0.106229998455233&lt;/D&gt;&lt;D xsi:type="xsd:double"&gt;0.0746522503996416&lt;/D&gt;&lt;/FQL&gt;&lt;FQL&gt;&lt;Q&gt;1941-HK^FF_OPER_PS_NET_CF(ANN_R,-5AY,NOW)&lt;/Q&gt;&lt;R&gt;6&lt;/R&gt;&lt;C&gt;1&lt;/C&gt;&lt;D xsi:type="xsd:double"&gt;0.1687664382175&lt;/D&gt;&lt;D xsi:type="xsd:double"&gt;0.143598877579071&lt;/D&gt;&lt;D xsi:type="xsd:double"&gt;-0.0608840451004589&lt;/D&gt;&lt;D xsi:type="xsd:double"&gt;0.178417481885787&lt;/D&gt;&lt;D xsi:type="xsd:double"&gt;0.0736274081179905&lt;/D&gt;&lt;D xsi:type="xsd:double"&gt;-0.106259932826545&lt;/D&gt;&lt;/FQL&gt;&lt;FQL&gt;&lt;Q&gt;1940-HK^FF_OPER_PS_NET_CF(ANN_R,-5AY,NOW)&lt;/Q&gt;&lt;R&gt;6&lt;/R&gt;&lt;C&gt;1&lt;/C&gt;&lt;D xsi:type="xsd:double"&gt;0.0601758951842096&lt;/D&gt;&lt;D xsi:type="xsd:double"&gt;0.13496803322475&lt;/D&gt;&lt;D xsi:type="xsd:double"&gt;0.257440190057685&lt;/D&gt;&lt;D xsi:type="xsd:double"&gt;0.141952705091212&lt;/D&gt;&lt;D xsi:type="xsd:double"&gt;0.243124855543548&lt;/D&gt;&lt;D xsi:type="xsd:double"&gt;0.048583249651735&lt;/D&gt;&lt;/FQL&gt;&lt;FQL&gt;&lt;Q&gt;1939-HK^FF_OPER_PS_NET_CF(ANN_R,-5AY,NOW)&lt;/Q&gt;&lt;R&gt;6&lt;/R&gt;&lt;C&gt;1&lt;/C&gt;&lt;D xsi:type="xsd:double"&gt;0.051638&lt;/D&gt;&lt;D xsi:type="xsd:double"&gt;-0.2245&lt;/D&gt;&lt;D xsi:type="xsd:double"&gt;0.0335490746037311&lt;/D&gt;&lt;D xsi:type="xsd:double"&gt;-0.28791&lt;/D&gt;&lt;D xsi:type="xsd:double"&gt;0.123412&lt;/D&gt;&lt;D xsi:type="xsd:double"&gt;-0.04646&lt;/D&gt;&lt;/FQL&gt;&lt;FQL&gt;&lt;Q&gt;1938-HK^FF_OPER_PS_NET_CF(ANN_R,-5AY,NOW)&lt;/Q&gt;&lt;R&gt;6&lt;/R&gt;&lt;C&gt;1&lt;/C&gt;&lt;D xsi:type="xsd:double"&gt;0.576853067478845&lt;/D&gt;&lt;D xsi:type="xsd:double"&gt;-0.464022077054296&lt;/D&gt;&lt;D xsi:type="xsd:double"&gt;-0.456555150138474&lt;/D&gt;&lt;D xsi:type="xsd:double"&gt;-0.509441647443277&lt;/D&gt;&lt;D xsi:type="xsd:double"&gt;-0.417049510562178&lt;/D&gt;&lt;D xsi:type="xsd:double"&gt;-0.979486736845083&lt;/D&gt;&lt;/FQL&gt;&lt;FQL&gt;&lt;Q&gt;1937-HK^FF_OPER_PS_NET_CF(ANN_R,-5AY,NOW)&lt;/Q&gt;&lt;R&gt;6&lt;/R&gt;&lt;C&gt;1&lt;/C&gt;&lt;D xsi:type="xsd:double"&gt;0.0234034228384422&lt;/D&gt;&lt;D xsi:type="xsd:double"&gt;-0.0488332300422215&lt;/D&gt;&lt;D xsi:type="xsd:double"&gt;0.0181020087828296&lt;/D&gt;&lt;D xsi:type="xsd:double"&gt;-0.0291439213639659&lt;/D&gt;&lt;D xsi:type="xsd:double"&gt;0.038971197452413&lt;/D&gt;&lt;D xsi:type="xsd:double"&gt;-0.0218552954057026&lt;/D&gt;&lt;/FQL&gt;&lt;FQL&gt;&lt;Q&gt;1936-HK^FF_OPER_PS_NET_CF(ANN_R,-5AY,NOW)&lt;/Q&gt;&lt;R&gt;6&lt;/R&gt;&lt;C&gt;1&lt;/C&gt;&lt;D xsi:type="xsd:double"&gt;0.0461369658604024&lt;/D&gt;&lt;D xsi:type="xsd:double"&gt;0.00538417686931605&lt;/D&gt;&lt;D xsi:type="xsd:double"&gt;0.0899911765040409&lt;/D&gt;&lt;D xsi:type="xsd:double"&gt;-0.0111740226714735&lt;/D&gt;&lt;D xsi:type="xsd:double"&gt;0.041836810723085&lt;/D&gt;&lt;D xsi:type="xsd:double"&gt;0.0219164167284706&lt;/D&gt;&lt;/FQL&gt;&lt;FQL&gt;&lt;Q&gt;1935-HK^FF_OPER_PS_NET_CF(ANN_R,-5AY,NOW)&lt;/Q&gt;&lt;R&gt;6&lt;/R&gt;&lt;C&gt;1&lt;/C&gt;&lt;D xsi:type="xsd:double"&gt;0.0844467178486837&lt;/D&gt;&lt;D xsi:type="xsd:double"&gt;0.089604941323341&lt;/D&gt;&lt;D xsi:type="xsd:double"&gt;0.183856114608338&lt;/D&gt;&lt;D xsi:type="xsd:double"&gt;0.250751095968749&lt;/D&gt;&lt;D xsi:type="xsd:double"&gt;0.309852218333119&lt;/D&gt;&lt;D xsi:type="xsd:double"&gt;0.431586626930464&lt;/D&gt;&lt;/FQL&gt;&lt;FQL&gt;&lt;Q&gt;1933-HK^FF_OPER_PS_NET_CF(ANN_R,-5AY,NOW)&lt;/Q&gt;&lt;R&gt;6&lt;/R&gt;&lt;C&gt;1&lt;/C&gt;&lt;D xsi:type="xsd:double"&gt;-0.0568666422597066&lt;/D&gt;&lt;D xsi:type="xsd:double"&gt;0.0173836712566869&lt;/D&gt;&lt;D xsi:type="xsd:double"&gt;-0.088467600625181&lt;/D&gt;&lt;D xsi:type="xsd:string"&gt;@NA&lt;/D&gt;&lt;D xsi:type="xsd:double"&gt;-0.0210246854428927&lt;/D&gt;&lt;D xsi:type="xsd:double"&gt;-0.0401412851772948&lt;/D&gt;&lt;/FQL&gt;&lt;FQL&gt;&lt;Q&gt;1932-HK^FF_OPER_PS_NET_CF(ANN_R,-5AY,NOW)&lt;/Q&gt;&lt;R&gt;6&lt;/R&gt;&lt;C&gt;1&lt;/C&gt;&lt;D xsi:type="xsd:double"&gt;0.0184900000002096&lt;/D&gt;&lt;D xsi:type="xsd:double"&gt;-0.185440692849232&lt;/D&gt;&lt;D xsi:type="xsd:double"&gt;-0.0715530000003237&lt;/D&gt;&lt;D xsi:type="xsd:double"&gt;0.0881700000002296&lt;/D&gt;&lt;D xsi:type="xsd:double"&gt;0.0296150000000059&lt;/D&gt;&lt;D xsi:type="xsd:double"&gt;0.0223590000001362&lt;/D&gt;&lt;/FQL&gt;&lt;FQL&gt;&lt;Q&gt;1931-HK^FF_OPER_PS_NET_CF(ANN_R,-5AY,NOW)&lt;/Q&gt;&lt;R&gt;6&lt;/R&gt;&lt;C&gt;1&lt;/C&gt;&lt;D xsi:type="xsd:double"&gt;-0.0203338470233023&lt;/D&gt;&lt;D xsi:type="xsd:double"&gt;0.0282131843253317&lt;/D&gt;&lt;D xsi:type="xsd:double"&gt;0.0158827325124449&lt;/D&gt;&lt;D xsi:type="xsd:double"&gt;0.335400591011723&lt;/D&gt;&lt;D xsi:type="xsd:double"&gt;0.1249615772102&lt;/D&gt;&lt;D xsi:type="xsd:double"&gt;0.129021799994078&lt;/D&gt;&lt;/FQL&gt;&lt;FQL&gt;&lt;Q&gt;1930-HK^FF_OPER_PS_NET_CF(ANN_R,-5AY,NOW)&lt;/Q&gt;&lt;R&gt;6&lt;/R&gt;&lt;C&gt;1&lt;/C&gt;&lt;D xsi:type="xsd:double"&gt;0.0591025031741322&lt;/D&gt;&lt;D xsi:type="xsd:double"&gt;0.0633533894240289&lt;/D&gt;&lt;D xsi:type="xsd:double"&gt;0.0467733662186432&lt;/D&gt;&lt;D xsi:type="xsd:double"&gt;-0.0413234935072483&lt;/D&gt;&lt;D xsi:type="xsd:double"&gt;0.082993268084065&lt;/D&gt;&lt;D xsi:type="xsd:double"&gt;0.0323741211947009&lt;/D&gt;&lt;/FQL&gt;&lt;FQL&gt;&lt;Q&gt;1929-HK^FF_OPER_PS_NET_CF(ANN_R,-5AY,NOW)&lt;/Q&gt;&lt;R&gt;6&lt;/R&gt;&lt;C&gt;1&lt;/C&gt;&lt;D xsi:type="xsd:double"&gt;0.612320000002956&lt;/D&gt;&lt;D xsi:type="xsd:double"&gt;0.267370000002317&lt;/D&gt;&lt;D xsi:type="xsd:double"&gt;0.816840000008951&lt;/D&gt;&lt;D xsi:type="xsd:double"&gt;0.789570000002681&lt;/D&gt;&lt;D xsi:type="xsd:double"&gt;1.02272000000966&lt;/D&gt;&lt;D xsi:type="xsd:double"&gt;1.3722700000089&lt;/D&gt;&lt;/FQL&gt;&lt;FQL&gt;&lt;Q&gt;1928-HK^FF_OPER_PS_NET_CF(ANN_R,-5AY,NOW)&lt;/Q&gt;&lt;R&gt;6&lt;/R&gt;&lt;C&gt;1&lt;/C&gt;&lt;D xsi:type="xsd:double"&gt;2.16861953589701&lt;/D&gt;&lt;D xsi:type="xsd:double"&gt;2.41389330945791&lt;/D&gt;&lt;D xsi:type="xsd:double"&gt;2.75942802042329&lt;/D&gt;&lt;D xsi:type="xsd:double"&gt;2.49673995988361&lt;/D&gt;&lt;D xsi:type="xsd:double"&gt;-0.970314120041554&lt;/D&gt;&lt;D xsi:type="xsd:double"&gt;-0.275659876952395&lt;/D&gt;&lt;/FQL&gt;&lt;FQL&gt;&lt;Q&gt;1927-HK^FF_OPER_PS_NET_CF(ANN_R,-5AY,NOW)&lt;/Q&gt;&lt;R&gt;6&lt;/R&gt;&lt;C&gt;1&lt;/C&gt;&lt;D xsi:type="xsd:double"&gt;-0.00397251565532013&lt;/D&gt;&lt;D xsi:type="xsd:double"&gt;0.00420098462769836&lt;/D&gt;&lt;D xsi:type="xsd:double"&gt;0.0891508205366917&lt;/D&gt;&lt;D xsi:type="xsd:double"&gt;0.0434628937214778&lt;/D&gt;&lt;D xsi:type="xsd:double"&gt;0.013575381889684&lt;/D&gt;&lt;D xsi:type="xsd:double"&gt;0.0171550580156942&lt;/D&gt;&lt;/FQL&gt;&lt;FQL&gt;&lt;Q&gt;1925-HK^FF_OPER_PS_NET_CF(ANN_R,-5AY,NOW)&lt;/Q&gt;&lt;R&gt;6&lt;/R&gt;&lt;C&gt;1&lt;/C&gt;&lt;D xsi:type="xsd:double"&gt;0.0534157090537078&lt;/D&gt;&lt;D xsi:type="xsd:double"&gt;0.182496223756959&lt;/D&gt;&lt;D xsi:type="xsd:double"&gt;0.0613044852761282&lt;/D&gt;&lt;D xsi:type="xsd:double"&gt;0.058657995964292&lt;/D&gt;&lt;D xsi:type="xsd:double"&gt;0.0995849224871343&lt;/D&gt;&lt;D xsi:type="xsd:double"&gt;-0.100051891569167&lt;/D&gt;&lt;/FQL&gt;&lt;FQL&gt;&lt;Q&gt;1922-HK^FF_OPER_PS_NET_CF(ANN_R,-5AY,NOW)&lt;/Q&gt;&lt;R&gt;6&lt;/R&gt;&lt;C&gt;1&lt;/C&gt;&lt;D xsi:type="xsd:double"&gt;0.239463865090994&lt;/D&gt;&lt;D xsi:type="xsd:double"&gt;0.219514333984813&lt;/D&gt;&lt;D xsi:type="xsd:double"&gt;0.187595874048234&lt;/D&gt;&lt;D xsi:type="xsd:double"&gt;0.570462151088408&lt;/D&gt;&lt;D xsi:type="xsd:double"&gt;0.286021250263677&lt;/D&gt;&lt;D xsi:type="xsd:double"&gt;0.549037938307141&lt;/D&gt;&lt;/FQL&gt;&lt;FQL&gt;&lt;Q&gt;1921-HK^FF_OPER_PS_NET_CF(ANN_R,-5AY,NOW)&lt;/Q&gt;&lt;R&gt;6&lt;/R&gt;&lt;C&gt;1&lt;/C&gt;&lt;D xsi:type="xsd:double"&gt;-0.0618560761391477&lt;/D&gt;&lt;D xsi:type="xsd:double"&gt;0.05269453369436&lt;/D&gt;&lt;D xsi:type="xsd:double"&gt;0.114102391289619&lt;/D&gt;&lt;D xsi:type="xsd:double"&gt;-0.08345096130346&lt;/D&gt;&lt;D xsi:type="xsd:double"&gt;0.107308221907662&lt;/D&gt;&lt;D xsi:type="xsd:double"&gt;-0.305084466538444&lt;/D&gt;&lt;/FQL&gt;&lt;FQL&gt;&lt;Q&gt;1920-HK^FF_OPER_PS_NET_CF(ANN_R,-5AY,NOW)&lt;/Q&gt;&lt;R&gt;6&lt;/R&gt;&lt;C&gt;1&lt;/C&gt;&lt;D xsi:type="xsd:double"&gt;0.000278846153846154&lt;/D&gt;&lt;D xsi:type="xsd:double"&gt;0.007375&lt;/D&gt;&lt;D xsi:type="xsd:double"&gt;-0.000416153846153846&lt;/D&gt;&lt;D xsi:type="xsd:double"&gt;-0.0436005324824787&lt;/D&gt;&lt;D xsi:type="xsd:double"&gt;-0.0107876923076923&lt;/D&gt;&lt;D xsi:type="xsd:double"&gt;0.00313384615384615&lt;/D&gt;&lt;/FQL&gt;&lt;FQL&gt;&lt;Q&gt;1919-HK^FF_OPER_PS_NET_CF(ANN_R,-5AY,NOW)&lt;/Q&gt;&lt;R&gt;6&lt;/R&gt;&lt;C&gt;1&lt;/C&gt;&lt;D xsi:type="xsd:double"&gt;0.015200791412605&lt;/D&gt;&lt;D xsi:type="xsd:double"&gt;0.524992510552753&lt;/D&gt;&lt;D xsi:type="xsd:double"&gt;0.545923978205662&lt;/D&gt;&lt;D xsi:type="xsd:double"&gt;1.29737634342701&lt;/D&gt;&lt;D xsi:type="xsd:double"&gt;3.03428262921608&lt;/D&gt;&lt;D xsi:type="xsd:double"&gt;12.7789517102986&lt;/D&gt;&lt;/FQL&gt;&lt;FQL&gt;&lt;Q&gt;1918-HK^FF_OPER_PS_NET_CF(ANN_R,-5AY,NOW)&lt;/Q&gt;&lt;R&gt;7&lt;/R&gt;&lt;C&gt;1&lt;/C&gt;&lt;D xsi:type="xsd:double"&gt;4.88950622501439&lt;/D&gt;&lt;D xsi:type="xsd:double"&gt;1.28267251606922&lt;/D&gt;&lt;D xsi:type="xsd:double"&gt;23.7504750098469&lt;/D&gt;&lt;D xsi:type="xsd:double"&gt;14.4725564926423&lt;/D&gt;&lt;D xsi:type="xsd:double"&gt;1.04764549545924&lt;/D&gt;&lt;D xsi:type="xsd:double"&gt;10.7731373976581&lt;/D&gt;&lt;D xsi:type="xsd:string"&gt;@NA&lt;/D&gt;&lt;/FQL&gt;&lt;FQL&gt;&lt;Q&gt;1917-HK^FF_OPER_PS_NET_CF(ANN_R,-5AY,NOW)&lt;/Q&gt;&lt;R&gt;6&lt;/R&gt;&lt;C&gt;1&lt;/C&gt;&lt;D xsi:type="xsd:double"&gt;-0.00337317344954861&lt;/D&gt;&lt;D xsi:type="xsd:double"&gt;0.00815884180182856&lt;/D&gt;&lt;D xsi:type="xsd:double"&gt;0.0139755259281676&lt;/D&gt;&lt;D xsi:type="xsd:double"&gt;0.019130358917081&lt;/D&gt;&lt;D xsi:type="xsd:double"&gt;-0.00366113200050227&lt;/D&gt;&lt;D xsi:type="xsd:double"&gt;-0.0294969761203292&lt;/D&gt;&lt;/FQL&gt;&lt;FQL&gt;&lt;Q&gt;1916-HK^FF_OPER_PS_NET_CF(ANN_R,-5AY,NOW)&lt;/Q&gt;&lt;R&gt;6&lt;/R&gt;&lt;C&gt;1&lt;/C&gt;&lt;D xsi:type="xsd:double"&gt;0.331515562462385&lt;/D&gt;&lt;D xsi:type="xsd:double"&gt;1.28712863644193&lt;/D&gt;&lt;D xsi:type="xsd:double"&gt;1.52223168523647&lt;/D&gt;&lt;D xsi:type="xsd:double"&gt;0.511291889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941846&lt;/D&gt;&lt;D xsi:type="xsd:double"&gt;1.41956444198581&lt;/D&gt;&lt;D xsi:type="xsd:double"&gt;1.82190211355915&lt;/D&gt;&lt;/FQL&gt;&lt;FQL&gt;&lt;Q&gt;1915-HK^FF_OPER_PS_NET_CF(ANN_R,-5AY,NOW)&lt;/Q&gt;&lt;R&gt;6&lt;/R&gt;&lt;C&gt;1&lt;/C&gt;&lt;D xsi:type="xsd:double"&gt;0.1155847343568&lt;/D&gt;&lt;D xsi:type="xsd:double"&gt;-0.337589306768848&lt;/D&gt;&lt;D xsi:type="xsd:double"&gt;0.0866878822821603&lt;/D&gt;&lt;D xsi:type="xsd:double"&gt;0.00426129592832583&lt;/D&gt;&lt;D xsi:type="xsd:double"&gt;0.0247857147746323&lt;/D&gt;&lt;D xsi:type="xsd:double"&gt;0.171333992155321&lt;/D&gt;&lt;/FQL&gt;&lt;FQL&gt;&lt;Q&gt;1913-HK^FF_OPER_PS_NET_CF(ANN_R,-5AY,NOW)&lt;/Q&gt;&lt;R&gt;6&lt;/R&gt;&lt;C&gt;1&lt;/C&gt;&lt;D xsi:type="xsd:string"&gt;@NA&lt;/D&gt;&lt;D xsi:type="xsd:double"&gt;1.53612696415974&lt;/D&gt;&lt;D xsi:type="xsd:double"&gt;1.32160598297561&lt;/D&gt;&lt;D xsi:type="xsd:double"&gt;2.78296797927392&lt;/D&gt;&lt;D xsi:type="xsd:double"&gt;2.0479729089005&lt;/D&gt;&lt;D xsi:type="xsd:double"&gt;4.10615694909276&lt;/D&gt;&lt;/FQL&gt;&lt;FQL&gt;&lt;Q&gt;1912-HK^FF_OPER_PS_NET_CF(ANN_R,-5AY,NOW)&lt;/Q&gt;&lt;R&gt;6&lt;/R&gt;&lt;C&gt;1&lt;/C&gt;&lt;D xsi:type="xsd:double"&gt;0.0126911911097089&lt;/D&gt;&lt;D xsi:type="xsd:double"&gt;0.000883756830690523&lt;/D&gt;&lt;D xsi:type="xsd:double"&gt;0.060857034640395&lt;/D&gt;&lt;D xsi:type="xsd:double"&gt;-0.079600451126472&lt;/D&gt;&lt;D xsi:type="xsd:double"&gt;-0.0347526127177202&lt;/D&gt;&lt;D xsi:type="xsd:double"&gt;-0.00952193976525869&lt;/D&gt;&lt;/FQL&gt;&lt;FQL&gt;&lt;Q&gt;1911-HK^FF_OPER_PS_NET_CF(ANN_R,-5AY,NOW)&lt;/Q&gt;&lt;R&gt;6&lt;/R&gt;&lt;C&gt;1&lt;/C&gt;&lt;D xsi:type="xsd:double"&gt;1.11764631970777&lt;/D&gt;&lt;D xsi:type="xsd:double"&gt;-0.0735035125210293&lt;/D&gt;&lt;D xsi:type="xsd:double"&gt;-0.19873562739778&lt;/D&gt;&lt;D xsi:type="xsd:double"&gt;-0.908612514858596&lt;/D&gt;&lt;D xsi:type="xsd:double"&gt;1.32976023962947&lt;/D&gt;&lt;D xsi:type="xsd:double"&gt;2.49801968084629&lt;/D&gt;&lt;/FQL&gt;&lt;FQL&gt;&lt;Q&gt;1910-HK^FF_OPER_PS_NET_CF(ANN_R,-5AY,NOW)&lt;/Q&gt;&lt;R&gt;6&lt;/R&gt;&lt;C&gt;1&lt;/C&gt;&lt;D xsi:type="xsd:double"&gt;1.0502682946161&lt;/D&gt;&lt;D xsi:type="xsd:double"&gt;1.83330743471787&lt;/D&gt;&lt;D xsi:type="xsd:double"&gt;1.57488710290145&lt;/D&gt;&lt;D xsi:type="xsd:double"&gt;3.15039309753681&lt;/D&gt;&lt;D xsi:type="xsd:double"&gt;-0.806212317460014&lt;/D&gt;&lt;D xsi:type="xsd:double"&gt;2.07386728405587&lt;/D&gt;&lt;/FQL&gt;&lt;FQL&gt;&lt;Q&gt;1909-HK^FF_OPER_PS_NET_CF(ANN_R,-5AY,NOW)&lt;/Q&gt;&lt;R&gt;7&lt;/R&gt;&lt;C&gt;1&lt;/C&gt;&lt;D xsi:type="xsd:double"&gt;0.00272978945418712&lt;/D&gt;&lt;D xsi:type="xsd:double"&gt;0.00813133640821486&lt;/D&gt;&lt;D xsi:type="xsd:double"&gt;0.011687313755924&lt;/D&gt;&lt;D xsi:type="xsd:double"&gt;0.0226813338114591&lt;/D&gt;&lt;D xsi:type="xsd:double"&gt;0.0453672801025552&lt;/D&gt;&lt;D xsi:type="xsd:double"&gt;0.129391523308692&lt;/D&gt;&lt;D xsi:type="xsd:string"&gt;@NA&lt;/D&gt;&lt;/FQL&gt;&lt;FQL&gt;&lt;Q&gt;1908-HK^FF_OPER_PS_NET_CF(ANN_R,-5AY,NOW)&lt;/Q&gt;&lt;R&gt;6&lt;/R&gt;&lt;C&gt;1&lt;/C&gt;&lt;D xsi:type="xsd:double"&gt;-0.841046134945727&lt;/D&gt;&lt;D xsi:type="xsd:double"&gt;-24.7066961851157&lt;/D&gt;&lt;D xsi:type="xsd:double"&gt;-17.1423580207739&lt;/D&gt;&lt;D xsi:type="xsd:double"&gt;1.28166571964859&lt;/D&gt;&lt;D xsi:type="xsd:double"&gt;2.13291154469645&lt;/D&gt;&lt;D xsi:type="xsd:double"&gt;4.93185807297449&lt;/D&gt;&lt;/FQL&gt;&lt;FQL&gt;&lt;Q&gt;1907-HK^FF_OPER_PS_NET_CF(ANN_R,-5AY,NOW)&lt;/Q&gt;&lt;R&gt;6&lt;/R&gt;&lt;C&gt;1&lt;/C&gt;&lt;D xsi:type="xsd:double"&gt;-0.00406461090937362&lt;/D&gt;&lt;D xsi:type="xsd:double"&gt;0.568655938892347&lt;/D&gt;&lt;D xsi:type="xsd:double"&gt;0.579255291943282&lt;/D&gt;&lt;D xsi:type="xsd:double"&gt;0.217354779241172&lt;/D&gt;&lt;D xsi:type="xsd:double"&gt;0.19929842066244&lt;/D&gt;&lt;D xsi:type="xsd:double"&gt;0.948826900587409&lt;/D&gt;&lt;/FQL&gt;&lt;FQL&gt;&lt;Q&gt;1906-HK^FF_OPER_PS_NET_CF(ANN_R,-5AY,NOW)&lt;/Q&gt;&lt;R&gt;6&lt;/R&gt;&lt;C&gt;1&lt;/C&gt;&lt;D xsi:type="xsd:double"&gt;0.0473082919558741&lt;/D&gt;&lt;D xsi:type="xsd:double"&gt;0.0246895122531452&lt;/D&gt;&lt;D xsi:type="xsd:double"&gt;0.0235390469504743&lt;/D&gt;&lt;D xsi:type="xsd:double"&gt;-0.0319677050040947&lt;/D&gt;&lt;D xsi:type="xsd:string"&gt;@NA&lt;/D&gt;&lt;D xsi:type="xsd:double"&gt;0.0219187698491808&lt;/D&gt;&lt;/FQL&gt;&lt;FQL&gt;&lt;Q&gt;1905-HK^FF_OPER_PS_NET_CF(ANN_R,-5AY,NOW)&lt;/Q&gt;&lt;R&gt;6&lt;/R&gt;&lt;C&gt;1&lt;/C&gt;&lt;D xsi:type="xsd:string"&gt;@NA&lt;/D&gt;&lt;D xsi:type="xsd:double"&gt;-1.43695058599049&lt;/D&gt;&lt;D xsi:type="xsd:double"&gt;-1.73806544741542&lt;/D&gt;&lt;D xsi:type="xsd:double"&gt;-1.44147629955793&lt;/D&gt;&lt;D xsi:type="xsd:double"&gt;-0.46418307183165&lt;/D&gt;&lt;D xsi:type="xsd:double"&gt;-0.531420568448752&lt;/D&gt;&lt;/FQL&gt;&lt;FQL&gt;&lt;Q&gt;1903-HK^FF_OPER_PS_NET_CF(ANN_R,-5AY,NOW)&lt;/Q&gt;&lt;R&gt;6&lt;/R&gt;&lt;C&gt;1&lt;/C&gt;&lt;D xsi:type="xsd:double"&gt;0.152952930522602&lt;/D&gt;&lt;D xsi:type="xsd:double"&gt;0.189060882025907&lt;/D&gt;&lt;D xsi:type="xsd:double"&gt;0.0366384858336793&lt;/D&gt;&lt;D xsi:type="xsd:double"&gt;-0.0954737995519303&lt;/D&gt;&lt;D xsi:type="xsd:double"&gt;0.0171344024454116&lt;/D&gt;&lt;D xsi:type="xsd:double"&gt;-0.0127230335468818&lt;/D&gt;&lt;/FQL&gt;&lt;FQL&gt;&lt;Q&gt;1902-HK^FF_OPER_PS_NET_CF(ANN_R,-5AY,NOW)&lt;/Q&gt;&lt;R&gt;6&lt;/R&gt;&lt;C&gt;1&lt;/C&gt;&lt;D xsi:type="xsd:double"&gt;-0.933966740026375&lt;/D&gt;&lt;D xsi:type="xsd:double"&gt;-0.0394257694541572&lt;/D&gt;&lt;D xsi:type="xsd:double"&gt;-2.79387800727156&lt;/D&gt;&lt;D xsi:type="xsd:double"&gt;3.72921438198305&lt;/D&gt;&lt;D xsi:type="xsd:double"&gt;0.782908286688793&lt;/D&gt;&lt;D xsi:type="xsd:double"&gt;2.79365785819787&lt;/D&gt;&lt;/FQL&gt;&lt;FQL&gt;&lt;Q&gt;1901-HK^FF_OPER_PS_NET_CF(ANN_R,-5AY,NOW)&lt;/Q&gt;&lt;R&gt;6&lt;/R&gt;&lt;C&gt;1&lt;/C&gt;&lt;D xsi:type="xsd:double"&gt;0.0300712508695892&lt;/D&gt;&lt;D xsi:type="xsd:double"&gt;0.0318534676840833&lt;/D&gt;&lt;D xsi:type="xsd:double"&gt;-0.117801037071006&lt;/D&gt;&lt;D xsi:type="xsd:double"&gt;-0.257463162550788&lt;/D&gt;&lt;D xsi:type="xsd:double"&gt;-0.0352248572200384&lt;/D&gt;&lt;D xsi:type="xsd:double"&gt;-0.0739761030616368&lt;/D&gt;&lt;/FQL&gt;&lt;FQL&gt;&lt;Q&gt;1900-HK^FF_OPER_PS_NET_CF(ANN_R,-5AY,NOW)&lt;/Q&gt;&lt;R&gt;6&lt;/R&gt;&lt;C&gt;1&lt;/C&gt;&lt;D xsi:type="xsd:double"&gt;-0.14190702797535&lt;/D&gt;&lt;D xsi:type="xsd:double"&gt;0.00636558533692348&lt;/D&gt;&lt;D xsi:type="xsd:double"&gt;0.0617969141619788&lt;/D&gt;&lt;D xsi:type="xsd:double"&gt;0.0980274568422607&lt;/D&gt;&lt;D xsi:type="xsd:double"&gt;0.329475665385005&lt;/D&gt;&lt;D xsi:type="xsd:double"&gt;0.18172359262776&lt;/D&gt;&lt;/FQL&gt;&lt;FQL&gt;&lt;Q&gt;1899-HK^FF_OPER_PS_NET_CF(ANN_R,-5AY,NOW)&lt;/Q&gt;&lt;R&gt;6&lt;/R&gt;&lt;C&gt;1&lt;/C&gt;&lt;D xsi:type="xsd:double"&gt;0.530003737954181&lt;/D&gt;&lt;D xsi:type="xsd:double"&gt;0.699676168630286&lt;/D&gt;&lt;D xsi:type="xsd:double"&gt;0.64595682313277&lt;/D&gt;&lt;D xsi:type="xsd:double"&gt;0.397221065456722&lt;/D&gt;&lt;D xsi:type="xsd:double"&gt;-0.0132393874460199&lt;/D&gt;&lt;D xsi:type="xsd:double"&gt;-0.170936092965557&lt;/D&gt;&lt;/FQL&gt;&lt;FQL&gt;&lt;Q&gt;1898-HK^FF_OPER_PS_NET_CF(ANN_R,-5AY,NOW)&lt;/Q&gt;&lt;R&gt;6&lt;/R&gt;&lt;C&gt;1&lt;/C&gt;&lt;D xsi:type="xsd:double"&gt;0.54297724091942&lt;/D&gt;&lt;D xsi:type="xsd:double"&gt;1.16760504507435&lt;/D&gt;&lt;D xsi:type="xsd:double"&gt;1.56597054070625&lt;/D&gt;&lt;D xsi:type="xsd:double"&gt;1.58209478328806&lt;/D&gt;&lt;D xsi:type="xsd:double"&gt;1.71378171283115&lt;/D&gt;&lt;D xsi:type="xsd:double"&gt;4.35142775893318&lt;/D&gt;&lt;/FQL&gt;&lt;FQL&gt;&lt;Q&gt;1897-HK^FF_OPER_PS_NET_CF(ANN_R,-5AY,NOW)&lt;/Q&gt;&lt;R&gt;6&lt;/R&gt;&lt;C&gt;1&lt;/C&gt;&lt;D xsi:type="xsd:double"&gt;0.262907222868022&lt;/D&gt;&lt;D xsi:type="xsd:double"&gt;0.012171906556702&lt;/D&gt;&lt;D xsi:type="xsd:double"&gt;-1.38089882413542&lt;/D&gt;&lt;D xsi:type="xsd:double"&gt;0.0481673809267943&lt;/D&gt;&lt;D xsi:type="xsd:double"&gt;-0.1020621895272&lt;/D&gt;&lt;D xsi:type="xsd:double"&gt;-0.0975434207134531&lt;/D&gt;&lt;/FQL&gt;&lt;FQL&gt;&lt;Q&gt;1896-HK^FF_OPER_PS_NET_CF(ANN_R,-5AY,NOW)&lt;/Q&gt;&lt;R&gt;6&lt;/R&gt;&lt;C&gt;1&lt;/C&gt;&lt;D xsi:type="xsd:double"&gt;0.0697892007225334&lt;/D&gt;&lt;D xsi:type="xsd:double"&gt;1.12085704885175&lt;/D&gt;&lt;D xsi:type="xsd:double"&gt;-1.19922563942578&lt;/D&gt;&lt;D xsi:type="xsd:double"&gt;-0.921004491160715&lt;/D&gt;&lt;D xsi:type="xsd:double"&gt;0.307516365777837&lt;/D&gt;&lt;D xsi:type="xsd:double"&gt;0.639704636312556&lt;/D&gt;&lt;/FQL&gt;&lt;FQL&gt;&lt;Q&gt;1895-HK^FF_OPER_PS_NET_CF(ANN_R,-5AY,NOW)&lt;/Q&gt;&lt;R&gt;6&lt;/R&gt;&lt;C&gt;1&lt;/C&gt;&lt;D xsi:type="xsd:double"&gt;0.419943635007996&lt;/D&gt;&lt;D xsi:type="xsd:double"&gt;0.21253005813464&lt;/D&gt;&lt;D xsi:type="xsd:double"&gt;0.268645986523167&lt;/D&gt;&lt;D xsi:type="xsd:double"&gt;0.13252535466081&lt;/D&gt;&lt;D xsi:type="xsd:double"&gt;0.377820709952006&lt;/D&gt;&lt;D xsi:type="xsd:double"&gt;-0.0282542495345196&lt;/D&gt;&lt;/FQL&gt;&lt;FQL&gt;&lt;Q&gt;1894-HK^FF_OPER_PS_NET_CF(ANN_R,-5AY,NOW)&lt;/Q&gt;&lt;R&gt;8&lt;/R&gt;&lt;C&gt;1&lt;/C&gt;&lt;D xsi:type="xsd:string"&gt;@NA&lt;/D&gt;&lt;D xsi:type="xsd:double"&gt;0.015764721208963&lt;/D&gt;&lt;D xsi:type="xsd:double"&gt;0.0506318394997394&lt;/D&gt;&lt;D xsi:type="xsd:double"&gt;0.0786047420531527&lt;/D&gt;&lt;D xsi:type="xsd:double"&gt;-0.0100661862234519&lt;/D&gt;&lt;D xsi:type="xsd:double"&gt;-0.0155849185370015&lt;/D&gt;&lt;D xsi:type="xsd:string"&gt;@NA&lt;/D&gt;&lt;D xsi:type="xsd:string"&gt;@NA&lt;/D&gt;&lt;/FQL&gt;&lt;FQL&gt;&lt;Q&gt;1891-HK^FF_OPER_PS_NET_CF(ANN_R,-5AY,NOW)&lt;/Q&gt;&lt;R&gt;6&lt;/R&gt;&lt;C&gt;1&lt;/C&gt;&lt;D xsi:type="xsd:string"&gt;@NA&lt;/D&gt;&lt;D xsi:type="xsd:string"&gt;@NA&lt;/D&gt;&lt;D xsi:type="xsd:double"&gt;-0.0041874014637016&lt;/D&gt;&lt;D xsi:type="xsd:double"&gt;-0.0171183350627118&lt;/D&gt;&lt;D xsi:type="xsd:double"&gt;-0.0214266618027991&lt;/D&gt;&lt;D xsi:type="xsd:double"&gt;-0.0065966808135074&lt;/D&gt;&lt;/FQL&gt;&lt;FQL&gt;&lt;Q&gt;1890-HK^FF_OPER_PS_NET_CF(ANN_R,-5AY,NOW)&lt;/Q&gt;&lt;R&gt;6&lt;/R&gt;&lt;C&gt;1&lt;/C&gt;&lt;D xsi:type="xsd:double"&gt;0.224123634488711&lt;/D&gt;&lt;D xsi:type="xsd:double"&gt;0.276168916109804&lt;/D&gt;&lt;D xsi:type="xsd:double"&gt;0.307029739914884&lt;/D&gt;&lt;D xsi:type="xsd:double"&gt;0.345754058565704&lt;/D&gt;&lt;D xsi:type="xsd:double"&gt;0.0612567100793431&lt;/D&gt;&lt;D xsi:type="xsd:string"&gt;@NA&lt;/D&gt;&lt;/FQL&gt;&lt;FQL&gt;&lt;Q&gt;1889-HK^FF_OPER_PS_NET_CF(ANN_R,-5AY,NOW)&lt;/Q&gt;&lt;R&gt;6&lt;/R&gt;&lt;C&gt;1&lt;/C&gt;&lt;D xsi:type="xsd:double"&gt;-0.0222983487470768&lt;/D&gt;&lt;D xsi:type="xsd:double"&gt;-0.0869969660052775&lt;/D&gt;&lt;D xsi:type="xsd:double"&gt;0.000521026716129987&lt;/D&gt;&lt;D xsi:type="xsd:double"&gt;-0.00479744516731861&lt;/D&gt;&lt;D xsi:type="xsd:double"&gt;-0.00027806366430064&lt;/D&gt;&lt;D xsi:type="xsd:double"&gt;-0.0145007731674391&lt;/D&gt;&lt;/FQL&gt;&lt;FQL&gt;&lt;Q&gt;1888-HK^FF_OPER_PS_NET_CF(ANN_R,-5AY,NOW)&lt;/Q&gt;&lt;R&gt;6&lt;/R&gt;&lt;C&gt;1&lt;/C&gt;&lt;D xsi:type="xsd:double"&gt;1.992121&lt;/D&gt;&lt;D xsi:type="xsd:double"&gt;0.926475021078008&lt;/D&gt;&lt;D xsi:type="xsd:double"&gt;1.20780720545823&lt;/D&gt;&lt;D xsi:type="xsd:double"&gt;0.793181759171165&lt;/D&gt;&lt;D xsi:type="xsd:double"&gt;0.939715082950109&lt;/D&gt;&lt;D xsi:type="xsd:double"&gt;1.93323589744767&lt;/D&gt;&lt;/FQL&gt;&lt;FQL&gt;&lt;Q&gt;1885-HK^FF_OPER_PS_NET_CF(ANN_R,-5AY,NOW)&lt;/Q&gt;&lt;R&gt;7&lt;/R&gt;&lt;C&gt;1&lt;/C&gt;&lt;D xsi:type="xsd:double"&gt;0.095896954560605&lt;/D&gt;&lt;D xsi:type="xsd:double"&gt;0.0507747949509403&lt;/D&gt;&lt;D xsi:type="xsd:double"&gt;0.0879182634663335&lt;/D&gt;&lt;D xsi:type="xsd:double"&gt;0.155334020795354&lt;/D&gt;&lt;D xsi:type="xsd:double"&gt;0.0643804627155745&lt;/D&gt;&lt;D xsi:type="xsd:string"&gt;@NA&lt;/D&gt;&lt;D xsi:type="xsd:string"&gt;@NA&lt;/D&gt;&lt;/FQL&gt;&lt;FQL&gt;&lt;Q&gt;1884-HK^FF_OPER_PS_NET_CF(ANN_R,-5AY,NOW)&lt;/Q&gt;&lt;R&gt;6&lt;/R&gt;&lt;C&gt;1&lt;/C&gt;&lt;D xsi:type="xsd:double"&gt;0.0508272727272727&lt;/D&gt;&lt;D xsi:type="xsd:double"&gt;0.0640472727272727&lt;/D&gt;&lt;D xsi:type="xsd:double"&gt;0.0809181818181818&lt;/D&gt;&lt;D xsi:type="xsd:double"&gt;0.0843672727272727&lt;/D&gt;&lt;D xsi:type="xsd:double"&gt;0.0986672727272727&lt;/D&gt;&lt;D xsi:type="xsd:double"&gt;0.0710018181818182&lt;/D&gt;&lt;/FQL&gt;&lt;FQL&gt;&lt;Q&gt;1883-HK^FF_OPER_PS_NET_CF(ANN_R,-5AY,NOW)&lt;/Q&gt;&lt;R&gt;6&lt;/R&gt;&lt;C&gt;1&lt;/C&gt;&lt;D xsi:type="xsd:double"&gt;0.46636936655301&lt;/D&gt;&lt;D xsi:type="xsd:double"&gt;0.439692862245984&lt;/D&gt;&lt;D xsi:type="xsd:double"&gt;0.426345339500438&lt;/D&gt;&lt;D xsi:type="xsd:double"&gt;0.576642375718247&lt;/D&gt;&lt;D xsi:type="xsd:double"&gt;0.620774263904035&lt;/D&gt;&lt;D xsi:type="xsd:double"&gt;0.587659690133188&lt;/D&gt;&lt;/FQL&gt;&lt;FQL&gt;&lt;Q&gt;1882-HK^FF_OPER_PS_NET_CF(ANN_R,-5AY,NOW)&lt;/Q&gt;&lt;R&gt;6&lt;/R&gt;&lt;C&gt;1&lt;/C&gt;&lt;D xsi:type="xsd:double"&gt;1.63532763034391&lt;/D&gt;&lt;D xsi:type="xsd:double"&gt;1.47668310461346&lt;/D&gt;&lt;D xsi:type="xsd:double"&gt;1.28466492178155&lt;/D&gt;&lt;D xsi:type="xsd:double"&gt;1.849937135046&lt;/D&gt;&lt;D xsi:type="xsd:double"&gt;2.35112489754949&lt;/D&gt;&lt;D xsi:type="xsd:double"&gt;2.5310872320862&lt;/D&gt;&lt;/FQL&gt;&lt;FQL&gt;&lt;Q&gt;1880-HK^FF_OPER_PS_NET_CF(ANN_R,-5AY,NOW)&lt;/Q&gt;&lt;R&gt;6&lt;/R&gt;&lt;C&gt;1&lt;/C&gt;&lt;D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xsi:type="xsd:string"&gt;@NA&lt;/D&gt;&lt;/FQL&gt;&lt;FQL&gt;&lt;Q&gt;1878-HK^FF_OPER_PS_NET_CF(ANN_R,-5AY,NOW)&lt;/Q&gt;&lt;R&gt;6&lt;/R&gt;&lt;C&gt;1&lt;/C&gt;&lt;D xsi:type="xsd:double"&gt;0.121606561448806&lt;/D&gt;&lt;D xsi:type="xsd:double"&gt;0.794490054304494&lt;/D&gt;&lt;D xsi:type="xsd:double"&gt;1.25134087102941&lt;/D&gt;&lt;D xsi:type="xsd:double"&gt;0.995493054541923&lt;/D&gt;&lt;D xsi:type="xsd:double"&gt;0.709209252699009&lt;/D&gt;&lt;D xsi:type="xsd:double"&gt;-0.109407702726942&lt;/D&gt;&lt;/FQL&gt;&lt;FQL&gt;&lt;Q&gt;1877-HK^FF_OPER_PS_NET_CF(ANN_R,-5AY,NOW)&lt;/Q&gt;&lt;R&gt;6&lt;/R&gt;&lt;C&gt;1&lt;/C&gt;&lt;D xsi:type="xsd:double"&gt;-0.417598413044965&lt;/D&gt;&lt;D xsi:type="xsd:double"&gt;-0.449153724145375&lt;/D&gt;&lt;D xsi:type="xsd:double"&gt;-0.773191204741527&lt;/D&gt;&lt;D xsi:type="xsd:double"&gt;-1.66231436641522&lt;/D&gt;&lt;D xsi:type="xsd:double"&gt;-1.84956077550955&lt;/D&gt;&lt;D xsi:type="xsd:double"&gt;-0.775651031562873&lt;/D&gt;&lt;/FQL&gt;&lt;FQL&gt;&lt;Q&gt;1876-HK^FF_OPER_PS_NET_CF(ANN_R,-5AY,NOW)&lt;/Q&gt;&lt;R&gt;6&lt;/R&gt;&lt;C&gt;1&lt;/C&gt;&lt;D xsi:type="xsd:string"&gt;@NA&lt;/D&gt;&lt;D xsi:type="xsd:double"&gt;0.783224255131542&lt;/D&gt;&lt;D xsi:type="xsd:double"&gt;0.996634149444995&lt;/D&gt;&lt;D xsi:type="xsd:double"&gt;0.815882966663672&lt;/D&gt;&lt;D xsi:type="xsd:double"&gt;0.762953261347807&lt;/D&gt;&lt;D xsi:type="xsd:double"&gt;1.11784686499922&lt;/D&gt;&lt;/FQL&gt;&lt;FQL&gt;&lt;Q&gt;1875-HK^FF_OPER_PS_NET_CF(ANN_R,-5AY,NOW)&lt;/Q&gt;&lt;R&gt;6&lt;/R&gt;&lt;C&gt;1&lt;/C&gt;&lt;D xsi:type="xsd:string"&gt;@NA&lt;/D&gt;&lt;D xsi:type="xsd:double"&gt;-0.240151587149786&lt;/D&gt;&lt;D xsi:type="xsd:double"&gt;-0.367455000118847&lt;/D&gt;&lt;D xsi:type="xsd:double"&gt;-0.499975605180851&lt;/D&gt;&lt;D xsi:type="xsd:double"&gt;-0.518400979631235&lt;/D&gt;&lt;D xsi:type="xsd:double"&gt;-0.37234451727584&lt;/D&gt;&lt;/FQL&gt;&lt;FQL&gt;&lt;Q&gt;1873-HK^FF_OPER_PS_NET_CF(ANN_R,-5AY,NOW)&lt;/Q&gt;&lt;R&gt;6&lt;/R&gt;&lt;C&gt;1&lt;/C&gt;&lt;D xsi:type="xsd:double"&gt;0.0157141386739762&lt;/D&gt;&lt;D xsi:type="xsd:double"&gt;0.0207247541051035&lt;/D&gt;&lt;D xsi:type="xsd:double"&gt;0.00949265890665644&lt;/D&gt;&lt;D xsi:type="xsd:double"&gt;0.0462961437804706&lt;/D&gt;&lt;D xsi:type="xsd:double"&gt;0.0425056663978434&lt;/D&gt;&lt;D xsi:type="xsd:double"&gt;0.0349471013554483&lt;/D&gt;&lt;/FQL&gt;&lt;FQL&gt;&lt;Q&gt;1872-HK^FF_OPER_PS_NET_CF(ANN_R,-5AY,NOW)&lt;/Q&gt;&lt;R&gt;6&lt;/R&gt;&lt;C&gt;1&lt;/C&gt;&lt;D xsi:type="xsd:double"&gt;-0.0139836509595017&lt;/D&gt;&lt;D xsi:type="xsd:double"&gt;0.083413838515407&lt;/D&gt;&lt;D xsi:type="xsd:double"&gt;0.0070120225860831&lt;/D&gt;&lt;D xsi:type="xsd:double"&gt;-0.00764508802502463&lt;/D&gt;&lt;D xsi:type="xsd:double"&gt;0.0244153759300791&lt;/D&gt;&lt;D xsi:type="xsd:double"&gt;0.0525288510166125&lt;/D&gt;&lt;/FQL&gt;&lt;FQL&gt;&lt;Q&gt;1871-HK^FF_OPER_PS_NET_CF(ANN_R,-5AY,NOW)&lt;/Q&gt;&lt;R&gt;6&lt;/R&gt;&lt;C&gt;1&lt;/C&gt;&lt;D xsi:type="xsd:double"&gt;0.0988803378063037&lt;/D&gt;&lt;D xsi:type="xsd:double"&gt;0.102105844633736&lt;/D&gt;&lt;D xsi:type="xsd:double"&gt;0.136339526007299&lt;/D&gt;&lt;D xsi:type="xsd:double"&gt;0.0977488121628109&lt;/D&gt;&lt;D xsi:type="xsd:double"&gt;0.0414727129938115&lt;/D&gt;&lt;D xsi:type="xsd:double"&gt;0.0180540600627234&lt;/D&gt;&lt;/FQL&gt;&lt;FQL&gt;&lt;Q&gt;1870-HK^FF_OPER_PS_NET_CF(ANN_R,-5AY,NOW)&lt;/Q&gt;&lt;R&gt;6&lt;/R&gt;&lt;C&gt;1&lt;/C&gt;&lt;D xsi:type="xsd:double"&gt;0.0440923076923077&lt;/D&gt;&lt;D xsi:type="xsd:double"&gt;0.0572192307692308&lt;/D&gt;&lt;D xsi:type="xsd:double"&gt;-0.123069230769231&lt;/D&gt;&lt;D xsi:type="xsd:double"&gt;0.0672499322245105&lt;/D&gt;&lt;D xsi:type="xsd:double"&gt;-0.211840384615385&lt;/D&gt;&lt;D xsi:type="xsd:double"&gt;-0.128994000154072&lt;/D&gt;&lt;/FQL&gt;&lt;FQL&gt;&lt;Q&gt;1869-HK^FF_OPER_PS_NET_CF(ANN_R,-5AY,NOW)&lt;/Q&gt;&lt;R&gt;6&lt;/R&gt;&lt;C&gt;1&lt;/C&gt;&lt;D xsi:type="xsd:double"&gt;0.0230816999242056&lt;/D&gt;&lt;D xsi:type="xsd:double"&gt;0.0346268601135761&lt;/D&gt;&lt;D xsi:type="xsd:double"&gt;0.0160754300527274&lt;/D&gt;&lt;D xsi:type="xsd:double"&gt;0.0588073511644582&lt;/D&gt;&lt;D xsi:type="xsd:double"&gt;0.017282&lt;/D&gt;&lt;D xsi:type="xsd:double"&gt;0.045751&lt;/D&gt;&lt;/FQL&gt;&lt;FQL&gt;&lt;Q&gt;1868-HK^FF_OPER_PS_NET_CF(ANN_R,-5AY,NOW)&lt;/Q&gt;&lt;R&gt;6&lt;/R&gt;&lt;C&gt;1&lt;/C&gt;&lt;D xsi:type="xsd:double"&gt;0.00192644863438675&lt;/D&gt;&lt;D xsi:type="xsd:double"&gt;-0.041614191714895&lt;/D&gt;&lt;D xsi:type="xsd:double"&gt;-0.104226069217783&lt;/D&gt;&lt;D xsi:type="xsd:double"&gt;0.0194848017974701&lt;/D&gt;&lt;D xsi:type="xsd:double"&gt;0.061366098540688&lt;/D&gt;&lt;D xsi:type="xsd:double"&gt;-0.0381668904070826&lt;/D&gt;&lt;/FQL&gt;&lt;FQL&gt;&lt;Q&gt;1867-HK^FF_OPER_PS_NET_CF(ANN_R,-5AY,NOW)&lt;/Q&gt;&lt;R&gt;6&lt;/R&gt;&lt;C&gt;1&lt;/C&gt;&lt;D xsi:type="xsd:double"&gt;-0.0289047219712408&lt;/D&gt;&lt;D xsi:type="xsd:double"&gt;-0.00713304659864833&lt;/D&gt;&lt;D xsi:type="xsd:double"&gt;-0.00977344637159998&lt;/D&gt;&lt;D xsi:type="xsd:double"&gt;0.00081812720844712&lt;/D&gt;&lt;D xsi:type="xsd:double"&gt;0.00112051689863824&lt;/D&gt;&lt;D xsi:type="xsd:double"&gt;0.0594099244711659&lt;/D&gt;&lt;/FQL&gt;&lt;FQL&gt;&lt;Q&gt;1866-HK^FF_OPER_PS_NET_CF(ANN_R,-5AY,NOW)&lt;/Q&gt;&lt;R&gt;6&lt;/R&gt;&lt;C&gt;1&lt;/C&gt;&lt;D xsi:type="xsd:double"&gt;0.34796914196898&lt;/D&gt;&lt;D xsi:type="xsd:double"&gt;0.659968202780941&lt;/D&gt;&lt;D xsi:type="xsd:double"&gt;0.847529503423225&lt;/D&gt;&lt;D xsi:type="xsd:double"&gt;2.08879427949878&lt;/D&gt;&lt;D xsi:type="xsd:double"&gt;1.58610274060738&lt;/D&gt;&lt;D xsi:type="xsd:double"&gt;2.29393638288777&lt;/D&gt;&lt;/FQL&gt;&lt;FQL&gt;&lt;Q&gt;1865-HK^FF_OPER_PS_NET_CF(ANN_R,-5AY,NOW)&lt;/Q&gt;&lt;R&gt;6&lt;/R&gt;&lt;C&gt;1&lt;/C&gt;&lt;D xsi:type="xsd:double"&gt;0.0332876161226041&lt;/D&gt;&lt;D xsi:type="xsd:double"&gt;0.0174764533619573&lt;/D&gt;&lt;D xsi:type="xsd:double"&gt;-0.0111879934707603&lt;/D&gt;&lt;D xsi:type="xsd:double"&gt;-0.000291077698932718&lt;/D&gt;&lt;D xsi:type="xsd:double"&gt;-0.00867174041040576&lt;/D&gt;&lt;D xsi:type="xsd:double"&gt;-0.130271813407743&lt;/D&gt;&lt;/FQL&gt;&lt;FQL&gt;&lt;Q&gt;1863-HK^FF_OPER_PS_NET_CF(ANN_R,-5AY,NOW)&lt;/Q&gt;&lt;R&gt;6&lt;/R&gt;&lt;C&gt;1&lt;/C&gt;&lt;D xsi:type="xsd:double"&gt;0.0712018136499808&lt;/D&gt;&lt;D xsi:type="xsd:double"&gt;0.120274494042886&lt;/D&gt;&lt;D xsi:type="xsd:double"&gt;0.044581016624697&lt;/D&gt;&lt;D xsi:type="xsd:double"&gt;0.0686045723155086&lt;/D&gt;&lt;D xsi:type="xsd:double"&gt;0.0258659343853629&lt;/D&gt;&lt;D xsi:type="xsd:double"&gt;0.230715631463145&lt;/D&gt;&lt;/FQL&gt;&lt;FQL&gt;&lt;Q&gt;1862-HK^FF_OPER_PS_NET_CF(ANN_R,-5AY,NOW)&lt;/Q&gt;&lt;R&gt;6&lt;/R&gt;&lt;C&gt;1&lt;/C&gt;&lt;D xsi:type="xsd:double"&gt;1.52823439726746&lt;/D&gt;&lt;D xsi:type="xsd:double"&gt;1.24702677845793&lt;/D&gt;&lt;D xsi:type="xsd:double"&gt;-0.73025661401665&lt;/D&gt;&lt;D xsi:type="xsd:double"&gt;1.23834274385588&lt;/D&gt;&lt;D xsi:type="xsd:double"&gt;-1.09762505343335&lt;/D&gt;&lt;D xsi:type="xsd:string"&gt;@NA&lt;/D&gt;&lt;/FQL&gt;&lt;FQL&gt;&lt;Q&gt;1861-HK^FF_OPER_PS_NET_CF(ANN_R,-5AY,NOW)&lt;/Q&gt;&lt;R&gt;6&lt;/R&gt;&lt;C&gt;1&lt;/C&gt;&lt;D xsi:type="xsd:double"&gt;0.382332156234651&lt;/D&gt;&lt;D xsi:type="xsd:double"&gt;0.0982584346910839&lt;/D&gt;&lt;D xsi:type="xsd:double"&gt;0.303907889647165&lt;/D&gt;&lt;D xsi:type="xsd:double"&gt;0.216606852211069&lt;/D&gt;&lt;D xsi:type="xsd:double"&gt;0.334749550139816&lt;/D&gt;&lt;D xsi:type="xsd:double"&gt;0.244814485841104&lt;/D&gt;&lt;/FQL&gt;&lt;FQL&gt;&lt;Q&gt;1860-HK^FF_OPER_PS_NET_CF(ANN_R,-5AY,NOW)&lt;/Q&gt;&lt;R&gt;6&lt;/R&gt;&lt;C&gt;1&lt;/C&gt;&lt;D xsi:type="xsd:double"&gt;0.158308700701636&lt;/D&gt;&lt;D xsi:type="xsd:double"&gt;0.254614994903368&lt;/D&gt;&lt;D xsi:type="xsd:double"&gt;0.192690293807907&lt;/D&gt;&lt;D xsi:type="xsd:double"&gt;-0.0208206730486429&lt;/D&gt;&lt;D xsi:type="xsd:double"&gt;0.0834051540706253&lt;/D&gt;&lt;D xsi:type="xsd:double"&gt;0.232779718605179&lt;/D&gt;&lt;/FQL&gt;&lt;FQL&gt;&lt;Q&gt;1859-HK^FF_OPER_PS_NET_CF(ANN_R,-5AY,NOW)&lt;/Q&gt;&lt;R&gt;6&lt;/R&gt;&lt;C&gt;1&lt;/C&gt;&lt;D xsi:type="xsd:double"&gt;-0.0236027842474192&lt;/D&gt;&lt;D xsi:type="xsd:double"&gt;-0.0336261759229634&lt;/D&gt;&lt;D xsi:type="xsd:double"&gt;0.00470672364069688&lt;/D&gt;&lt;D xsi:type="xsd:double"&gt;-0.221198757298096&lt;/D&gt;&lt;D xsi:type="xsd:double"&gt;-0.148769928511616&lt;/D&gt;&lt;D xsi:type="xsd:double"&gt;-0.167285539924473&lt;/D&gt;&lt;/FQL&gt;&lt;FQL&gt;&lt;Q&gt;1858-HK^FF_OPER_PS_NET_CF(ANN_R,-5AY,NOW)&lt;/Q&gt;&lt;R&gt;6&lt;/R&gt;&lt;C&gt;1&lt;/C&gt;&lt;D xsi:type="xsd:double"&gt;0.23470154737622&lt;/D&gt;&lt;D xsi:type="xsd:double"&gt;0.317830497126482&lt;/D&gt;&lt;D xsi:type="xsd:double"&gt;0.384979855486443&lt;/D&gt;&lt;D xsi:type="xsd:double"&gt;0.780761953072544&lt;/D&gt;&lt;D xsi:type="xsd:double"&gt;0.854711218480643&lt;/D&gt;&lt;D xsi:type="xsd:double"&gt;0.545097790123967&lt;/D&gt;&lt;/FQL&gt;&lt;FQL&gt;&lt;Q&gt;1857-HK^FF_OPER_PS_NET_CF(ANN_R,-5AY,NOW)&lt;/Q&gt;&lt;R&gt;6&lt;/R&gt;&lt;C&gt;1&lt;/C&gt;&lt;D xsi:type="xsd:double"&gt;-0.0680725249424405&lt;/D&gt;&lt;D xsi:type="xsd:double"&gt;-0.172082034108651&lt;/D&gt;&lt;D xsi:type="xsd:double"&gt;-0.478756369309679&lt;/D&gt;&lt;D xsi:type="xsd:double"&gt;-0.494479814755378&lt;/D&gt;&lt;D xsi:type="xsd:double"&gt;-0.57288132275534&lt;/D&gt;&lt;D xsi:type="xsd:double"&gt;-0.359201042200087&lt;/D&gt;&lt;/FQL&gt;&lt;FQL&gt;&lt;Q&gt;1856-HK^FF_OPER_PS_NET_CF(ANN_R,-5AY,NOW)&lt;/Q&gt;&lt;R&gt;6&lt;/R&gt;&lt;C&gt;1&lt;/C&gt;&lt;D xsi:type="xsd:double"&gt;0.0200899731464386&lt;/D&gt;&lt;D xsi:type="xsd:double"&gt;-0.128345570563937&lt;/D&gt;&lt;D xsi:type="xsd:double"&gt;-0.0441605240664333&lt;/D&gt;&lt;D xsi:type="xsd:double"&gt;0.0271185855278065&lt;/D&gt;&lt;D xsi:type="xsd:double"&gt;-0.0952115059708857&lt;/D&gt;&lt;D xsi:type="xsd:double"&gt;-0.00391725694156984&lt;/D&gt;&lt;/FQL&gt;&lt;FQL&gt;&lt;Q&gt;1855-HK^FF_OPER_PS_NET_CF(ANN_R,-5AY,NOW)&lt;/Q&gt;&lt;R&gt;6&lt;/R&gt;&lt;C&gt;1&lt;/C&gt;&lt;D xsi:type="xsd:double"&gt;-0.908507002273965&lt;/D&gt;&lt;D xsi:type="xsd:double"&gt;-0.560635041839673&lt;/D&gt;&lt;D xsi:type="xsd:double"&gt;0.0872877909484276&lt;/D&gt;&lt;D xsi:type="xsd:double"&gt;-0.000676226555229443&lt;/D&gt;&lt;D xsi:type="xsd:double"&gt;0.361457424270217&lt;/D&gt;&lt;D xsi:type="xsd:double"&gt;-0.530982098851435&lt;/D&gt;&lt;/FQL&gt;&lt;FQL&gt;&lt;Q&gt;1854-HK^FF_OPER_PS_NET_CF(ANN_R,-5AY,NOW)&lt;/Q&gt;&lt;R&gt;6&lt;/R&gt;&lt;C&gt;1&lt;/C&gt;&lt;D xsi:type="xsd:double"&gt;-0.00011721838958163&lt;/D&gt;&lt;D xsi:type="xsd:double"&gt;0.00336484375&lt;/D&gt;&lt;D xsi:type="xsd:double"&gt;0.008484375&lt;/D&gt;&lt;D xsi:type="xsd:double"&gt;-0.00412520927113432&lt;/D&gt;&lt;D xsi:type="xsd:double"&gt;0.00961825396825397&lt;/D&gt;&lt;D xsi:type="xsd:double"&gt;-0.00559751773299826&lt;/D&gt;&lt;/FQL&gt;&lt;FQL&gt;&lt;Q&gt;1853-HK^FF_OPER_PS_NET_CF(ANN_R,-5AY,NOW)&lt;/Q&gt;&lt;R&gt;6&lt;/R&gt;&lt;C&gt;1&lt;/C&gt;&lt;D xsi:type="xsd:string"&gt;@NA&lt;/D&gt;&lt;D xsi:type="xsd:string"&gt;@NA&lt;/D&gt;&lt;D xsi:type="xsd:string"&gt;@NA&lt;/D&gt;&lt;D xsi:type="xsd:double"&gt;0.675411214829988&lt;/D&gt;&lt;D xsi:type="xsd:double"&gt;1.01373271814945&lt;/D&gt;&lt;D xsi:type="xsd:double"&gt;0.320810195989655&lt;/D&gt;&lt;/FQL&gt;&lt;FQL&gt;&lt;Q&gt;1851-HK^FF_OPER_PS_NET_CF(ANN_R,-5AY,NOW)&lt;/Q&gt;&lt;R&gt;6&lt;/R&gt;&lt;C&gt;1&lt;/C&gt;&lt;D xsi:type="xsd:double"&gt;0.146472944933955&lt;/D&gt;&lt;D xsi:type="xsd:double"&gt;0.143723056881289&lt;/D&gt;&lt;D xsi:type="xsd:double"&gt;-0.00579908623966061&lt;/D&gt;&lt;D xsi:type="xsd:double"&gt;0.0771221954575044&lt;/D&gt;&lt;D xsi:type="xsd:double"&gt;0.113495277594011&lt;/D&gt;&lt;D xsi:type="xsd:double"&gt;0.223152039050307&lt;/D&gt;&lt;/FQL&gt;&lt;FQL&gt;&lt;Q&gt;1850-HK^FF_OPER_PS_NET_CF(ANN_R,-5AY,NOW)&lt;/Q&gt;&lt;R&gt;6&lt;/R&gt;&lt;C&gt;1&lt;/C&gt;&lt;D xsi:type="xsd:double"&gt;0.00212770786287348&lt;/D&gt;&lt;D xsi:type="xsd:double"&gt;-0.04597625&lt;/D&gt;&lt;D xsi:type="xsd:double"&gt;-0.01229&lt;/D&gt;&lt;D xsi:type="xsd:double"&gt;-0.0020775&lt;/D&gt;&lt;D xsi:type="xsd:double"&gt;0.03288&lt;/D&gt;&lt;D xsi:type="xsd:double"&gt;-0.00314324984918123&lt;/D&gt;&lt;/FQL&gt;&lt;FQL&gt;&lt;Q&gt;1849-HK^FF_OPER_PS_NET_CF(ANN_R,-5AY,NOW)&lt;/Q&gt;&lt;R&gt;6&lt;/R&gt;&lt;C&gt;1&lt;/C&gt;&lt;D xsi:type="xsd:double"&gt;0.021444688488675&lt;/D&gt;&lt;D xsi:type="xsd:double"&gt;0.0423646760871257&lt;/D&gt;&lt;D xsi:type="xsd:double"&gt;0.0258380802042206&lt;/D&gt;&lt;D xsi:type="xsd:double"&gt;-0.00209123183058375&lt;/D&gt;&lt;D xsi:type="xsd:double"&gt;0.0766150254612129&lt;/D&gt;&lt;D xsi:type="xsd:double"&gt;-0.00865861997717763&lt;/D&gt;&lt;/FQL&gt;&lt;FQL&gt;&lt;Q&gt;1848-HK^FF_OPER_PS_NET_CF(ANN_R,-5AY,NOW)&lt;/Q&gt;&lt;R&gt;6&lt;/R&gt;&lt;C&gt;1&lt;/C&gt;&lt;D xsi:type="xsd:double"&gt;4.35682364046801&lt;/D&gt;&lt;D xsi:type="xsd:double"&gt;6.19336526861638&lt;/D&gt;&lt;D xsi:type="xsd:double"&gt;2.18462612196861&lt;/D&gt;&lt;D xsi:type="xsd:double"&gt;0.449416701489055&lt;/D&gt;&lt;D xsi:type="xsd:double"&gt;-0.724648152394617&lt;/D&gt;&lt;D xsi:type="xsd:double"&gt;0.907107186555955&lt;/D&gt;&lt;/FQL&gt;&lt;FQL&gt;&lt;Q&gt;1847-HK^FF_OPER_PS_NET_CF(ANN_R,-5AY,NOW)&lt;/Q&gt;&lt;R&gt;6&lt;/R&gt;&lt;C&gt;1&lt;/C&gt;&lt;D xsi:type="xsd:double"&gt;0.644539880151904&lt;/D&gt;&lt;D xsi:type="xsd:double"&gt;0.0832197017599111&lt;/D&gt;&lt;D xsi:type="xsd:double"&gt;0.257793467259978&lt;/D&gt;&lt;D xsi:type="xsd:double"&gt;1.29414804247565&lt;/D&gt;&lt;D xsi:type="xsd:double"&gt;-0.0994970409344212&lt;/D&gt;&lt;D xsi:type="xsd:double"&gt;-0.172442669326267&lt;/D&gt;&lt;/FQL&gt;&lt;FQL&gt;&lt;Q&gt;1846-HK^FF_OPER_PS_NET_CF(ANN_R,-5AY,NOW)&lt;/Q&gt;&lt;R&gt;6&lt;/R&gt;&lt;C&gt;1&lt;/C&gt;&lt;D xsi:type="xsd:double"&gt;-0.00891976051454953&lt;/D&gt;&lt;D xsi:type="xsd:double"&gt;0.236274553090004&lt;/D&gt;&lt;D xsi:type="xsd:double"&gt;0.491336716615559&lt;/D&gt;&lt;D xsi:type="xsd:double"&gt;0.243957147521223&lt;/D&gt;&lt;D xsi:type="xsd:double"&gt;0.208860540468913&lt;/D&gt;&lt;D xsi:type="xsd:double"&gt;0.830177788041421&lt;/D&gt;&lt;/FQL&gt;&lt;FQL&gt;&lt;Q&gt;1845-HK^FF_OPER_PS_NET_CF(ANN_R,-5AY,NOW)&lt;/Q&gt;&lt;R&gt;6&lt;/R&gt;&lt;C&gt;1&lt;/C&gt;&lt;D xsi:type="xsd:double"&gt;-0.00543752086332865&lt;/D&gt;&lt;D xsi:type="xsd:double"&gt;0.0266380036285965&lt;/D&gt;&lt;D xsi:type="xsd:double"&gt;-0.0618470708362919&lt;/D&gt;&lt;D xsi:type="xsd:double"&gt;-0.0433422809604627&lt;/D&gt;&lt;D xsi:type="xsd:double"&gt;-0.0450053794894204&lt;/D&gt;&lt;D xsi:type="xsd:double"&gt;0.0194635154500102&lt;/D&gt;&lt;/FQL&gt;&lt;FQL&gt;&lt;Q&gt;1843-HK^FF_OPER_PS_NET_CF(ANN_R,-5AY,NOW)&lt;/Q&gt;&lt;R&gt;6&lt;/R&gt;&lt;C&gt;1&lt;/C&gt;&lt;D xsi:type="xsd:double"&gt;0.0234436355400815&lt;/D&gt;&lt;D xsi:type="xsd:double"&gt;0.0231417526365934&lt;/D&gt;&lt;D xsi:type="xsd:double"&gt;0.016846702647549&lt;/D&gt;&lt;D xsi:type="xsd:double"&gt;0.0121574484444679&lt;/D&gt;&lt;D xsi:type="xsd:double"&gt;0.0427129472718444&lt;/D&gt;&lt;D xsi:type="xsd:double"&gt;0.037583016636883&lt;/D&gt;&lt;/FQL&gt;&lt;FQL&gt;&lt;Q&gt;1842-HK^FF_OPER_PS_NET_CF(ANN_R,-5AY,NOW)&lt;/Q&gt;&lt;R&gt;6&lt;/R&gt;&lt;C&gt;1&lt;/C&gt;&lt;D xsi:type="xsd:double"&gt;0.0540390000006129&lt;/D&gt;&lt;D xsi:type="xsd:double"&gt;0.0463470000000233&lt;/D&gt;&lt;D xsi:type="xsd:double"&gt;0.0236630000001069&lt;/D&gt;&lt;D xsi:type="xsd:double"&gt;-0.0399420000001039&lt;/D&gt;&lt;D xsi:type="xsd:double"&gt;0.0375990000000075&lt;/D&gt;&lt;D xsi:type="xsd:double"&gt;0.0121310000000739&lt;/D&gt;&lt;/FQL&gt;&lt;FQL&gt;&lt;Q&gt;1841-HK^FF_OPER_PS_NET_CF(ANN_R,-5AY,NOW)&lt;/Q&gt;&lt;R&gt;6&lt;/R&gt;&lt;C&gt;1&lt;/C&gt;&lt;D xsi:type="xsd:double"&gt;0.0530187208278069&lt;/D&gt;&lt;D xsi:type="xsd:double"&gt;0.0967&lt;/D&gt;&lt;D xsi:type="xsd:double"&gt;0.06836&lt;/D&gt;&lt;D xsi:type="xsd:double"&gt;0.1075575&lt;/D&gt;&lt;D xsi:type="xsd:double"&gt;0.09162&lt;/D&gt;&lt;D xsi:type="xsd:double"&gt;0.03084&lt;/D&gt;&lt;/FQL&gt;&lt;FQL&gt;&lt;Q&gt;1839-HK^FF_OPER_PS_NET_CF(ANN_R,-5AY,NOW)&lt;/Q&gt;&lt;R&gt;6&lt;/R&gt;&lt;C&gt;1&lt;/C&gt;&lt;D xsi:type="xsd:double"&gt;0.754788430239084&lt;/D&gt;&lt;D xsi:type="xsd:double"&gt;1.16321184816553&lt;/D&gt;&lt;D xsi:type="xsd:double"&gt;0.587059638492556&lt;/D&gt;&lt;D xsi:type="xsd:double"&gt;1.08280683555504&lt;/D&gt;&lt;D xsi:type="xsd:double"&gt;1.70671132695857&lt;/D&gt;&lt;D xsi:type="xsd:double"&gt;0.0897782134940876&lt;/D&gt;&lt;/FQL&gt;&lt;FQL&gt;&lt;Q&gt;1838-HK^FF_OPER_PS_NET_CF(ANN_R,-5AY,NOW)&lt;/Q&gt;&lt;R&gt;6&lt;/R&gt;&lt;C&gt;1&lt;/C&gt;&lt;D xsi:type="xsd:double"&gt;-0.304731842759574&lt;/D&gt;&lt;D xsi:type="xsd:double"&gt;-0.385174427410886&lt;/D&gt;&lt;D xsi:type="xsd:double"&gt;-0.164306633673292&lt;/D&gt;&lt;D xsi:type="xsd:double"&gt;-0.10646076098198&lt;/D&gt;&lt;D xsi:type="xsd:string"&gt;@NA&lt;/D&gt;&lt;D xsi:type="xsd:string"&gt;@NA&lt;/D&gt;&lt;/FQL&gt;&lt;FQL&gt;&lt;Q&gt;1837-HK^FF_OPER_PS_NET_CF(ANN_R,-5AY,NOW)&lt;/Q&gt;&lt;R&gt;6&lt;/R&gt;&lt;C&gt;1&lt;/C&gt;&lt;D xsi:type="xsd:double"&gt;0.855583268788024&lt;/D&gt;&lt;D xsi:type="xsd:double"&gt;0.983306402131919&lt;/D&gt;&lt;D xsi:type="xsd:double"&gt;0.0972219436465504&lt;/D&gt;&lt;D xsi:type="xsd:double"&gt;0.0883116225399613&lt;/D&gt;&lt;D xsi:type="xsd:double"&gt;0.0441382493875658&lt;/D&gt;&lt;D xsi:type="xsd:double"&gt;0.0717703074075343&lt;/D&gt;&lt;/FQL&gt;&lt;FQL&gt;&lt;Q&gt;1836-HK^FF_OPER_PS_NET_CF(ANN_R,-5AY,NOW)&lt;/Q&gt;&lt;R&gt;6&lt;/R&gt;&lt;C&gt;1&lt;/C&gt;&lt;D xsi:type="xsd:double"&gt;0.841665749971904&lt;/D&gt;&lt;D xsi:type="xsd:double"&gt;0.321453097160956&lt;/D&gt;&lt;D xsi:type="xsd:double"&gt;0.830426187839476&lt;/D&gt;&lt;D xsi:type="xsd:double"&gt;2.2448134729125&lt;/D&gt;&lt;D xsi:type="xsd:double"&gt;1.67156385034567&lt;/D&gt;&lt;D xsi:type="xsd:double"&gt;1.18502763124042&lt;/D&gt;&lt;/FQL&gt;&lt;FQL&gt;&lt;Q&gt;1835-HK^FF_OPER_PS_NET_CF(ANN_R,-5AY,NOW)&lt;/Q&gt;&lt;R&gt;6&lt;/R&gt;&lt;C&gt;1&lt;/C&gt;&lt;D xsi:type="xsd:double"&gt;0.520721171384133&lt;/D&gt;&lt;D xsi:type="xsd:double"&gt;0.176587580389296&lt;/D&gt;&lt;D xsi:type="xsd:double"&gt;0.706135458477775&lt;/D&gt;&lt;D xsi:type="xsd:double"&gt;-0.118708499089088&lt;/D&gt;&lt;D xsi:type="xsd:double"&gt;-0.189248605964798&lt;/D&gt;&lt;D xsi:type="xsd:double"&gt;-0.109093048228733&lt;/D&gt;&lt;/FQL&gt;&lt;FQL&gt;&lt;Q&gt;1833-HK^FF_OPER_PS_NET_CF(ANN_R,-5AY,NOW)&lt;/Q&gt;&lt;R&gt;6&lt;/R&gt;&lt;C&gt;1&lt;/C&gt;&lt;D xsi:type="xsd:double"&gt;-0.302692432011858&lt;/D&gt;&lt;D xsi:type="xsd:double"&gt;-0.547217413946672&lt;/D&gt;&lt;D xsi:type="xsd:double"&gt;-1.3267429870014&lt;/D&gt;&lt;D xsi:type="xsd:double"&gt;-0.286543312093924&lt;/D&gt;&lt;D xsi:type="xsd:double"&gt;-1.09889283379735&lt;/D&gt;&lt;D xsi:type="xsd:double"&gt;-1.34289691899628&lt;/D&gt;&lt;/FQL&gt;&lt;FQL&gt;&lt;Q&gt;1832-HK^FF_OPER_PS_NET_CF(ANN_R,-5AY,NOW)&lt;/Q&gt;&lt;R&gt;6&lt;/R&gt;&lt;C&gt;1&lt;/C&gt;&lt;D xsi:type="xsd:double"&gt;0.221030067633786&lt;/D&gt;&lt;D xsi:type="xsd:double"&gt;0.23593779550124&lt;/D&gt;&lt;D xsi:type="xsd:double"&gt;0.102572105341016&lt;/D&gt;&lt;D xsi:type="xsd:double"&gt;0.44500947390626&lt;/D&gt;&lt;D xsi:type="xsd:double"&gt;-0.07434982966221&lt;/D&gt;&lt;D xsi:type="xsd:double"&gt;0.0287810890717772&lt;/D&gt;&lt;/FQL&gt;&lt;FQL&gt;&lt;Q&gt;1831-HK^FF_OPER_PS_NET_CF(ANN_R,-5AY,NOW)&lt;/Q&gt;&lt;R&gt;6&lt;/R&gt;&lt;C&gt;1&lt;/C&gt;&lt;D xsi:type="xsd:double"&gt;-0.169960535000104&lt;/D&gt;&lt;D xsi:type="xsd:double"&gt;-0.110464121184495&lt;/D&gt;&lt;D xsi:type="xsd:double"&gt;-0.132764598991871&lt;/D&gt;&lt;D xsi:type="xsd:double"&gt;-0.0434075259438248&lt;/D&gt;&lt;D xsi:type="xsd:double"&gt;-0.00792433822808467&lt;/D&gt;&lt;D xsi:type="xsd:double"&gt;-0.00707925543189014&lt;/D&gt;&lt;/FQL&gt;&lt;FQL&gt;&lt;Q&gt;1830-HK^FF_OPER_PS_NET_CF(ANN_R,-5AY,NOW)&lt;/Q&gt;&lt;R&gt;6&lt;/R&gt;&lt;C&gt;1&lt;/C&gt;&lt;D xsi:type="xsd:double"&gt;0.184058966808774&lt;/D&gt;&lt;D xsi:type="xsd:double"&gt;0.222817104211059&lt;/D&gt;&lt;D xsi:type="xsd:double"&gt;0.387766441422202&lt;/D&gt;&lt;D xsi:type="xsd:double"&gt;0.575730437305436&lt;/D&gt;&lt;D xsi:type="xsd:double"&gt;0.518320975070511&lt;/D&gt;&lt;D xsi:type="xsd:double"&gt;0.419874243072115&lt;/D&gt;&lt;/FQL&gt;&lt;FQL&gt;&lt;Q&gt;1827-HK^FF_OPER_PS_NET_CF(ANN_R,-5AY,NOW)&lt;/Q&gt;&lt;R&gt;6&lt;/R&gt;&lt;C&gt;1&lt;/C&gt;&lt;D xsi:type="xsd:double"&gt;0.133789880878432&lt;/D&gt;&lt;D xsi:type="xsd:double"&gt;0.08579&lt;/D&gt;&lt;D xsi:type="xsd:double"&gt;0.1226025&lt;/D&gt;&lt;D xsi:type="xsd:double"&gt;0.16174&lt;/D&gt;&lt;D xsi:type="xsd:double"&gt;0.0660525&lt;/D&gt;&lt;D xsi:type="xsd:double"&gt;0.1228975&lt;/D&gt;&lt;/FQL&gt;&lt;FQL&gt;&lt;Q&gt;1826-HK^FF_OPER_PS_NET_CF(ANN_R,-5AY,NOW)&lt;/Q&gt;&lt;R&gt;6&lt;/R&gt;&lt;C&gt;1&lt;/C&gt;&lt;D xsi:type="xsd:double"&gt;0.0285965909090909&lt;/D&gt;&lt;D xsi:type="xsd:double"&gt;-0.0402840909090909&lt;/D&gt;&lt;D xsi:type="xsd:double"&gt;-0.00761688311688312&lt;/D&gt;&lt;D xsi:type="xsd:double"&gt;0.0961945134332705&lt;/D&gt;&lt;D xsi:type="xsd:double"&gt;-0.0753198198198198&lt;/D&gt;&lt;D xsi:type="xsd:double"&gt;-0.0222792792792793&lt;/D&gt;&lt;/FQL&gt;&lt;FQL&gt;&lt;Q&gt;1825-HK^FF_OPER_PS_NET_CF(ANN_R,-5AY,NOW)&lt;/Q&gt;&lt;R&gt;6&lt;/R&gt;&lt;C&gt;1&lt;/C&gt;&lt;D xsi:type="xsd:double"&gt;-0.040545&lt;/D&gt;&lt;D xsi:type="xsd:double"&gt;-0.023625&lt;/D&gt;&lt;D xsi:type="xsd:double"&gt;-0.224618185613396&lt;/D&gt;&lt;D xsi:type="xsd:double"&gt;-0.154665&lt;/D&gt;&lt;D xsi:type="xsd:double"&gt;-0.06706&lt;/D&gt;&lt;D xsi:type="xsd:double"&gt;0.08048&lt;/D&gt;&lt;/FQL&gt;&lt;FQL&gt;&lt;Q&gt;1823-HK^FF_OPER_PS_NET_CF(ANN_R,-5AY,NOW)&lt;/Q&gt;&lt;R&gt;6&lt;/R&gt;&lt;C&gt;1&lt;/C&gt;&lt;D xsi:type="xsd:double"&gt;0.184133608655188&lt;/D&gt;&lt;D xsi:type="xsd:double"&gt;0.292202284008212&lt;/D&gt;&lt;D xsi:type="xsd:double"&gt;0.209414262448596&lt;/D&gt;&lt;D xsi:type="xsd:double"&gt;0.353362028851548&lt;/D&gt;&lt;D xsi:type="xsd:double"&gt;0.212191717077753&lt;/D&gt;&lt;D xsi:type="xsd:double"&gt;0.45575819553231&lt;/D&gt;&lt;/FQL&gt;&lt;FQL&gt;&lt;Q&gt;1822-HK^FF_OPER_PS_NET_CF(ANN_R,-5AY,NOW)&lt;/Q&gt;&lt;R&gt;6&lt;/R&gt;&lt;C&gt;1&lt;/C&gt;&lt;D xsi:type="xsd:double"&gt;-0.66740244759542&lt;/D&gt;&lt;D xsi:type="xsd:double"&gt;-0.0591567529547166&lt;/D&gt;&lt;D xsi:type="xsd:double"&gt;-0.342534464505602&lt;/D&gt;&lt;D xsi:type="xsd:double"&gt;0.58133388188884&lt;/D&gt;&lt;D xsi:type="xsd:double"&gt;-0.0250937698408511&lt;/D&gt;&lt;D xsi:type="xsd:double"&gt;0.0114603358665979&lt;/D&gt;&lt;/FQL&gt;&lt;FQL&gt;&lt;Q&gt;1821-HK^FF_OPER_PS_NET_CF(ANN_R,-5AY,NOW)&lt;/Q&gt;&lt;R&gt;6&lt;/R&gt;&lt;C&gt;1&lt;/C&gt;&lt;D xsi:type="xsd:double"&gt;-0.0849487933586111&lt;/D&gt;&lt;D xsi:type="xsd:double"&gt;-0.0399240795560171&lt;/D&gt;&lt;D xsi:type="xsd:double"&gt;0.101605204150926&lt;/D&gt;&lt;D xsi:type="xsd:double"&gt;0.121762782868247&lt;/D&gt;&lt;D xsi:type="xsd:double"&gt;-0.0175841848339216&lt;/D&gt;&lt;D xsi:type="xsd:double"&gt;-0.0852563662834599&lt;/D&gt;&lt;/FQL&gt;&lt;FQL&gt;&lt;Q&gt;1820-HK^FF_OPER_PS_NET_CF(ANN_R,-5AY,NOW)&lt;/Q&gt;&lt;R&gt;6&lt;/R&gt;&lt;C&gt;1&lt;/C&gt;&lt;D xsi:type="xsd:double"&gt;0.188668233424721&lt;/D&gt;&lt;D xsi:type="xsd:double"&gt;0.282004447083607&lt;/D&gt;&lt;D xsi:type="xsd:double"&gt;0.654705404787364&lt;/D&gt;&lt;D xsi:type="xsd:double"&gt;0.437488266361074&lt;/D&gt;&lt;D xsi:type="xsd:double"&gt;0.358026068364294&lt;/D&gt;&lt;D xsi:type="xsd:double"&gt;0.131961763587572&lt;/D&gt;&lt;/FQL&gt;&lt;FQL&gt;&lt;Q&gt;1818-HK^FF_OPER_PS_NET_CF(ANN_R,-5AY,NOW)&lt;/Q&gt;&lt;R&gt;6&lt;/R&gt;&lt;C&gt;1&lt;/C&gt;&lt;D xsi:type="xsd:double"&gt;0.604737400141468&lt;/D&gt;&lt;D xsi:type="xsd:double"&gt;0.222738967572285&lt;/D&gt;&lt;D xsi:type="xsd:double"&gt;0.493175377818459&lt;/D&gt;&lt;D xsi:type="xsd:double"&gt;0.40000826294999&lt;/D&gt;&lt;D xsi:type="xsd:double"&gt;1.00820153580591&lt;/D&gt;&lt;D xsi:type="xsd:double"&gt;0.798756102808077&lt;/D&gt;&lt;/FQL&gt;&lt;FQL&gt;&lt;Q&gt;1817-HK^FF_OPER_PS_NET_CF(ANN_R,-5AY,NOW)&lt;/Q&gt;&lt;R&gt;6&lt;/R&gt;&lt;C&gt;1&lt;/C&gt;&lt;D xsi:type="xsd:double"&gt;0.112206304699473&lt;/D&gt;&lt;D xsi:type="xsd:double"&gt;0.48826918408686&lt;/D&gt;&lt;D xsi:type="xsd:double"&gt;0.169148742878405&lt;/D&gt;&lt;D xsi:type="xsd:double"&gt;-0.057349733083298&lt;/D&gt;&lt;D xsi:type="xsd:double"&gt;0.218102417719143&lt;/D&gt;&lt;D xsi:type="xsd:double"&gt;0.157204414646421&lt;/D&gt;&lt;/FQL&gt;&lt;FQL&gt;&lt;Q&gt;1816-HK^FF_OPER_PS_NET_CF(ANN_R,-5AY,NOW)&lt;/Q&gt;&lt;R&gt;6&lt;/R&gt;&lt;C&gt;1&lt;/C&gt;&lt;D xsi:type="xsd:double"&gt;0.250271985913133&lt;/D&gt;&lt;D xsi:type="xsd:double"&gt;0.692683089679738&lt;/D&gt;&lt;D xsi:type="xsd:double"&gt;0.752713051555701&lt;/D&gt;&lt;D xsi:type="xsd:double"&gt;0.772589438351438&lt;/D&gt;&lt;D xsi:type="xsd:double"&gt;0.689444218050332&lt;/D&gt;&lt;D xsi:type="xsd:double"&gt;0.854644887079824&lt;/D&gt;&lt;/FQL&gt;&lt;FQL&gt;&lt;Q&gt;1815-HK^FF_OPER_PS_NET_CF(ANN_R,-5AY,NOW)&lt;/Q&gt;&lt;R&gt;6&lt;/R&gt;&lt;C&gt;1&lt;/C&gt;&lt;D xsi:type="xsd:double"&gt;-0.286604038335299&lt;/D&gt;&lt;D xsi:type="xsd:double"&gt;0.171571784618585&lt;/D&gt;&lt;D xsi:type="xsd:double"&gt;-0.331881506540811&lt;/D&gt;&lt;D xsi:type="xsd:double"&gt;0.128518559803814&lt;/D&gt;&lt;D xsi:type="xsd:double"&gt;0.0532927721065314&lt;/D&gt;&lt;D xsi:type="xsd:double"&gt;-0.310457862646615&lt;/D&gt;&lt;/FQL&gt;&lt;FQL&gt;&lt;Q&gt;1813-HK^FF_OPER_PS_NET_CF(ANN_R,-5AY,NOW)&lt;/Q&gt;&lt;R&gt;6&lt;/R&gt;&lt;C&gt;1&lt;/C&gt;&lt;D xsi:type="xsd:double"&gt;-0.997483193579393&lt;/D&gt;&lt;D xsi:type="xsd:double"&gt;-3.44861596881106&lt;/D&gt;&lt;D xsi:type="xsd:double"&gt;0.209202304001837&lt;/D&gt;&lt;D xsi:type="xsd:double"&gt;-0.378160635872438&lt;/D&gt;&lt;D xsi:type="xsd:double"&gt;-1.64068144740109&lt;/D&gt;&lt;D xsi:type="xsd:double"&gt;0.430470122143419&lt;/D&gt;&lt;/FQL&gt;&lt;FQL&gt;&lt;Q&gt;1812-HK^FF_OPER_PS_NET_CF(ANN_R,-5AY,NOW)&lt;/Q&gt;&lt;R&gt;6&lt;/R&gt;&lt;C&gt;1&lt;/C&gt;&lt;D xsi:type="xsd:double"&gt;0.844188561599046&lt;/D&gt;&lt;D xsi:type="xsd:double"&gt;-0.177142435127885&lt;/D&gt;&lt;D xsi:type="xsd:double"&gt;5.48431768481275&lt;/D&gt;&lt;D xsi:type="xsd:double"&gt;4.51176639376573&lt;/D&gt;&lt;D xsi:type="xsd:double"&gt;4.29133262042502&lt;/D&gt;&lt;D xsi:type="xsd:double"&gt;3.55745686837608&lt;/D&gt;&lt;/FQL&gt;&lt;FQL&gt;&lt;Q&gt;1811-HK^FF_OPER_PS_NET_CF(ANN_R,-5AY,NOW)&lt;/Q&gt;&lt;R&gt;6&lt;/R&gt;&lt;C&gt;1&lt;/C&gt;&lt;D xsi:type="xsd:double"&gt;0.41859828966079&lt;/D&gt;&lt;D xsi:type="xsd:double"&gt;0.372314311399013&lt;/D&gt;&lt;D xsi:type="xsd:double"&gt;0.382948555892607&lt;/D&gt;&lt;D xsi:type="xsd:double"&gt;0.337119069860054&lt;/D&gt;&lt;D xsi:type="xsd:double"&gt;0.261095466741703&lt;/D&gt;&lt;D xsi:type="xsd:double"&gt;0.227475769941888&lt;/D&gt;&lt;/FQL&gt;&lt;FQL&gt;&lt;Q&gt;1810-HK^FF_OPER_PS_NET_CF(ANN_R,-5AY,NOW)&lt;/Q&gt;&lt;R&gt;6&lt;/R&gt;&lt;C&gt;1&lt;/C&gt;&lt;D xsi:type="xsd:double"&gt;0.229770664744223&lt;/D&gt;&lt;D xsi:type="xsd:double"&gt;0.0563965518803617&lt;/D&gt;&lt;D xsi:type="xsd:double"&gt;-0.0500653552812405&lt;/D&gt;&lt;D xsi:type="xsd:double"&gt;1.17171014258921&lt;/D&gt;&lt;D xsi:type="xsd:double"&gt;1.16593898560109&lt;/D&gt;&lt;D xsi:type="xsd:double"&gt;0.484942679619322&lt;/D&gt;&lt;/FQL&gt;&lt;FQL&gt;&lt;Q&gt;1809-HK^FF_OPER_PS_NET_CF(ANN_R,-5AY,NOW)&lt;/Q&gt;&lt;R&gt;6&lt;/R&gt;&lt;C&gt;1&lt;/C&gt;&lt;D xsi:type="xsd:double"&gt;1.26091125974273&lt;/D&gt;&lt;D xsi:type="xsd:double"&gt;0.326595974276743&lt;/D&gt;&lt;D xsi:type="xsd:double"&gt;1.94950643633619&lt;/D&gt;&lt;D xsi:type="xsd:double"&gt;1.27057120251245&lt;/D&gt;&lt;D xsi:type="xsd:double"&gt;1.03754630471609&lt;/D&gt;&lt;D xsi:type="xsd:double"&gt;0.862211909148368&lt;/D&gt;&lt;/FQL&gt;&lt;FQL&gt;&lt;Q&gt;1808-HK^FF_OPER_PS_NET_CF(ANN_R,-5AY,NOW)&lt;/Q&gt;&lt;R&gt;6&lt;/R&gt;&lt;C&gt;1&lt;/C&gt;&lt;D xsi:type="xsd:double"&gt;-5.22069026742217&lt;/D&gt;&lt;D xsi:type="xsd:double"&gt;-1.67818202782058&lt;/D&gt;&lt;D xsi:type="xsd:double"&gt;-1.06847130990107&lt;/D&gt;&lt;D xsi:type="xsd:double"&gt;-0.556898369456214&lt;/D&gt;&lt;D xsi:type="xsd:double"&gt;0.340165439250313&lt;/D&gt;&lt;D xsi:type="xsd:double"&gt;-0.592051876930577&lt;/D&gt;&lt;/FQL&gt;&lt;FQL&gt;&lt;Q&gt;1803-HK^FF_OPER_PS_NET_CF(ANN_R,-5AY,NOW)&lt;/Q&gt;&lt;R&gt;6&lt;/R&gt;&lt;C&gt;1&lt;/C&gt;&lt;D xsi:type="xsd:double"&gt;-0.0212334400859339&lt;/D&gt;&lt;D xsi:type="xsd:double"&gt;-0.0623899209332941&lt;/D&gt;&lt;D xsi:type="xsd:double"&gt;-0.0536987743382685&lt;/D&gt;&lt;D xsi:type="xsd:double"&gt;0.0258941078654742&lt;/D&gt;&lt;D xsi:type="xsd:double"&gt;-0.0212423935441802&lt;/D&gt;&lt;D xsi:type="xsd:double"&gt;0.0122671919770774&lt;/D&gt;&lt;/FQL&gt;&lt;FQL&gt;&lt;Q&gt;1802-HK^FF_OPER_PS_NET_CF(ANN_R,-5AY,NOW)&lt;/Q&gt;&lt;R&gt;6&lt;/R&gt;&lt;C&gt;1&lt;/C&gt;&lt;D xsi:type="xsd:double"&gt;0.155393761278461&lt;/D&gt;&lt;D xsi:type="xsd:double"&gt;-0.377632075966413&lt;/D&gt;&lt;D xsi:type="xsd:double"&gt;-0.0328376879479478&lt;/D&gt;&lt;D xsi:type="xsd:double"&gt;-0.16681553115202&lt;/D&gt;&lt;D xsi:type="xsd:double"&gt;-0.1419788462699&lt;/D&gt;&lt;D xsi:type="xsd:string"&gt;@NA&lt;/D&gt;&lt;/FQL&gt;&lt;FQL&gt;&lt;Q&gt;1801-HK^FF_OPER_PS_NET_CF(ANN_R,-5AY,NOW)&lt;/Q&gt;&lt;R&gt;6&lt;/R&gt;&lt;C&gt;1&lt;/C&gt;&lt;D xsi:type="xsd:double"&gt;-0.390324399368736&lt;/D&gt;&lt;D xsi:type="xsd:double"&gt;-0.512126908618395&lt;/D&gt;&lt;D xsi:type="xsd:double"&gt;-1.05146936363397&lt;/D&gt;&lt;D xsi:type="xsd:double"&gt;-1.57448131840885&lt;/D&gt;&lt;D xsi:type="xsd:double"&gt;-0.192291500257445&lt;/D&gt;&lt;D xsi:type="xsd:double"&gt;-1.61623896308128&lt;/D&gt;&lt;/FQL&gt;&lt;FQL&gt;&lt;Q&gt;1800-HK^FF_OPER_PS_NET_CF(ANN_R,-5AY,NOW)&lt;/Q&gt;&lt;R&gt;6&lt;/R&gt;&lt;C&gt;1&lt;/C&gt;&lt;D xsi:type="xsd:double"&gt;1.58835279923406&lt;/D&gt;&lt;D xsi:type="xsd:double"&gt;2.16876558570923&lt;/D&gt;&lt;D xsi:type="xsd:double"&gt;0.0555805382900971&lt;/D&gt;&lt;D xsi:type="xsd:double"&gt;-0.694031330662875&lt;/D&gt;&lt;D xsi:type="xsd:double"&gt;-0.24203700077869&lt;/D&gt;&lt;D xsi:type="xsd:double"&gt;-2.61064117755497&lt;/D&gt;&lt;/FQL&gt;&lt;FQL&gt;&lt;Q&gt;1799-HK^FF_OPER_PS_NET_CF(ANN_R,-5AY,NOW)&lt;/Q&gt;&lt;R&gt;6&lt;/R&gt;&lt;C&gt;1&lt;/C&gt;&lt;D xsi:type="xsd:double"&gt;-0.72233378987732&lt;/D&gt;&lt;D xsi:type="xsd:double"&gt;1.427611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84852493&lt;/D&gt;&lt;D xsi:type="xsd:double"&gt;1.40804009115135&lt;/D&gt;&lt;D xsi:type="xsd:double"&gt;-2.08649007007531&lt;/D&gt;&lt;D xsi:type="xsd:double"&gt;2.80087029586491&lt;/D&gt;&lt;D xsi:type="xsd:double"&gt;3.66837321510649&lt;/D&gt;&lt;/FQL&gt;&lt;FQL&gt;&lt;Q&gt;1798-HK^FF_OPER_PS_NET_CF(ANN_R,-5AY,NOW)&lt;/Q&gt;&lt;R&gt;6&lt;/R&gt;&lt;C&gt;1&lt;/C&gt;&lt;D xsi:type="xsd:double"&gt;0.304291883986561&lt;/D&gt;&lt;D xsi:type="xsd:double"&gt;0.200020766279928&lt;/D&gt;&lt;D xsi:type="xsd:double"&gt;0.507813223253094&lt;/D&gt;&lt;D xsi:type="xsd:double"&gt;0.477252078418096&lt;/D&gt;&lt;D xsi:type="xsd:double"&gt;0.527683008688833&lt;/D&gt;&lt;D xsi:type="xsd:double"&gt;0.58245166150058&lt;/D&gt;&lt;/FQL&gt;&lt;FQL&gt;&lt;Q&gt;1797-HK^FF_OPER_PS_NET_CF(ANN_R,-5AY,NOW)&lt;/Q&gt;&lt;R&gt;6&lt;/R&gt;&lt;C&gt;1&lt;/C&gt;&lt;D xsi:type="xsd:double"&gt;0.1780161190894&lt;/D&gt;&lt;D xsi:type="xsd:double"&gt;0.249269702372604&lt;/D&gt;&lt;D xsi:type="xsd:double"&gt;-0.0436983477414264&lt;/D&gt;&lt;D xsi:type="xsd:double"&gt;-0.608538006142811&lt;/D&gt;&lt;D xsi:type="xsd:double"&gt;-1.03973391296885&lt;/D&gt;&lt;D xsi:type="xsd:double"&gt;-1.10539392403845&lt;/D&gt;&lt;/FQL&gt;&lt;FQL&gt;&lt;Q&gt;1796-HK^FF_OPER_PS_NET_CF(ANN_R,-5AY,NOW)&lt;/Q&gt;&lt;R&gt;6&lt;/R&gt;&lt;C&gt;1&lt;/C&gt;&lt;D xsi:type="xsd:double"&gt;0.00760208333333333&lt;/D&gt;&lt;D xsi:type="xsd:double"&gt;0.00798333333333333&lt;/D&gt;&lt;D xsi:type="xsd:double"&gt;-0.198705881749496&lt;/D&gt;&lt;D xsi:type="xsd:double"&gt;-0.00810625&lt;/D&gt;&lt;D xsi:type="xsd:double"&gt;0.00288125&lt;/D&gt;&lt;D xsi:type="xsd:double"&gt;-0.00735208333333333&lt;/D&gt;&lt;/FQL&gt;&lt;FQL&gt;&lt;Q&gt;1795-HK^FF_OPER_PS_NET_CF(ANN_R,-5AY,NOW)&lt;/Q&gt;&lt;R&gt;6&lt;/R&gt;&lt;C&gt;1&lt;/C&gt;&lt;D xsi:type="xsd:double"&gt;-0.0301958291340393&lt;/D&gt;&lt;D xsi:type="xsd:double"&gt;0.0782849911755172&lt;/D&gt;&lt;D xsi:type="xsd:double"&gt;0.102996161992121&lt;/D&gt;&lt;D xsi:type="xsd:double"&gt;0.173636630552646&lt;/D&gt;&lt;D xsi:type="xsd:double"&gt;-0.0279087976262177&lt;/D&gt;&lt;D xsi:type="xsd:double"&gt;-0.0835311624063591&lt;/D&gt;&lt;/FQL&gt;&lt;FQL&gt;&lt;Q&gt;1793-HK^FF_OPER_PS_NET_CF(ANN_R,-5AY,NOW)&lt;/Q&gt;&lt;R&gt;6&lt;/R&gt;&lt;C&gt;1&lt;/C&gt;&lt;D xsi:type="xsd:double"&gt;0.00184125&lt;/D&gt;&lt;D xsi:type="xsd:double"&gt;0.09571125&lt;/D&gt;&lt;D xsi:type="xsd:double"&gt;0.0603875&lt;/D&gt;&lt;D xsi:type="xsd:double"&gt;0.0107175&lt;/D&gt;&lt;D xsi:type="xsd:double"&gt;0.0501284575061178&lt;/D&gt;&lt;D xsi:type="xsd:double"&gt;-0.0366932764226824&lt;/D&gt;&lt;/FQL&gt;&lt;FQL&gt;&lt;Q&gt;1792-HK^FF_OPER_PS_NET_CF(ANN_R,-5AY,NOW)&lt;/Q&gt;&lt;R&gt;6&lt;/R&gt;&lt;C&gt;1&lt;/C&gt;&lt;D xsi:type="xsd:double"&gt;0.00930063945076488&lt;/D&gt;&lt;D xsi:type="xsd:double"&gt;0.0216976089862126&lt;/D&gt;&lt;D xsi:type="xsd:double"&gt;0.00893669793701595&lt;/D&gt;&lt;D xsi:type="xsd:double"&gt;0.0149355447850934&lt;/D&gt;&lt;D xsi:type="xsd:double"&gt;0.0235431423919385&lt;/D&gt;&lt;D xsi:type="xsd:double"&gt;0.043905387723328&lt;/D&gt;&lt;/FQL&gt;&lt;FQL&gt;&lt;Q&gt;1790-HK^FF_OPER_PS_NET_CF(ANN_R,-5AY,NOW)&lt;/Q&gt;&lt;R&gt;6&lt;/R&gt;&lt;C&gt;1&lt;/C&gt;&lt;D xsi:type="xsd:double"&gt;-0.0013580000000154&lt;/D&gt;&lt;D xsi:type="xsd:double"&gt;0.000822000000000401&lt;/D&gt;&lt;D xsi:type="xsd:double"&gt;-0.112153000000507&lt;/D&gt;&lt;D xsi:type="xsd:double"&gt;-0.150887000000392&lt;/D&gt;&lt;D xsi:type="xsd:double"&gt;-0.065370000000013&lt;/D&gt;&lt;D xsi:type="xsd:double"&gt;-0.04597900000028&lt;/D&gt;&lt;/FQL&gt;&lt;FQL&gt;&lt;Q&gt;1789-HK^FF_OPER_PS_NET_CF(ANN_R,-5AY,NOW)&lt;/Q&gt;&lt;R&gt;6&lt;/R&gt;&lt;C&gt;1&lt;/C&gt;&lt;D xsi:type="xsd:double"&gt;0.0819166536086037&lt;/D&gt;&lt;D xsi:type="xsd:double"&gt;0.178934422714841&lt;/D&gt;&lt;D xsi:type="xsd:double"&gt;0.150399892984134&lt;/D&gt;&lt;D xsi:type="xsd:double"&gt;0.169364325440354&lt;/D&gt;&lt;D xsi:type="xsd:double"&gt;0.220429120810316&lt;/D&gt;&lt;D xsi:type="xsd:double"&gt;0.201964771880043&lt;/D&gt;&lt;/FQL&gt;&lt;FQL&gt;&lt;Q&gt;1788-HK^FF_OPER_PS_NET_CF(ANN_R,-5AY,NOW)&lt;/Q&gt;&lt;R&gt;6&lt;/R&gt;&lt;C&gt;1&lt;/C&gt;&lt;D xsi:type="xsd:double"&gt;0.200376089586018&lt;/D&gt;&lt;D xsi:type="xsd:double"&gt;0.592443918293376&lt;/D&gt;&lt;D xsi:type="xsd:double"&gt;0.039663097159706&lt;/D&gt;&lt;D xsi:type="xsd:double"&gt;-0.0719578431352102&lt;/D&gt;&lt;D xsi:type="xsd:double"&gt;0.00637573202669707&lt;/D&gt;&lt;D xsi:type="xsd:double"&gt;0.00853540052346406&lt;/D&gt;&lt;/FQL&gt;&lt;FQL&gt;&lt;Q&gt;1787-HK^FF_OPER_PS_NET_CF(ANN_R,-5AY,NOW)&lt;/Q&gt;&lt;R&gt;6&lt;/R&gt;&lt;C&gt;1&lt;/C&gt;&lt;D xsi:type="xsd:string"&gt;@NA&lt;/D&gt;&lt;D xsi:type="xsd:string"&gt;@NA&lt;/D&gt;&lt;D xsi:type="xsd:double"&gt;1.30462056287745&lt;/D&gt;&lt;D xsi:type="xsd:double"&gt;1.27783053634769&lt;/D&gt;&lt;D xsi:type="xsd:double"&gt;1.79337943995542&lt;/D&gt;&lt;D xsi:type="xsd:double"&gt;0.0181754742646978&lt;/D&gt;&lt;/FQL&gt;&lt;FQL&gt;&lt;Q&gt;1786-HK^FF_OPER_PS_NET_CF(ANN_R,-5AY,NOW)&lt;/Q&gt;&lt;R&gt;6&lt;/R&gt;&lt;C&gt;1&lt;/C&gt;&lt;D xsi:type="xsd:double"&gt;-0.456735061940823&lt;/D&gt;&lt;D xsi:type="xsd:double"&gt;0.642247105301248&lt;/D&gt;&lt;D xsi:type="xsd:double"&gt;0.174500518379495&lt;/D&gt;&lt;D xsi:type="xsd:double"&gt;0.16781454196608&lt;/D&gt;&lt;D xsi:type="xsd:double"&gt;-0.000850387326542013&lt;/D&gt;&lt;D xsi:type="xsd:double"&gt;-0.319959524510844&lt;/D&gt;&lt;/FQL&gt;&lt;FQL&gt;&lt;Q&gt;1785-HK^FF_OPER_PS_NET_CF(ANN_R,-5AY,NOW)&lt;/Q&gt;&lt;R&gt;6&lt;/R&gt;&lt;C&gt;1&lt;/C&gt;&lt;D xsi:type="xsd:double"&gt;0.373956970088535&lt;/D&gt;&lt;D xsi:type="xsd:double"&gt;0.20627356559236&lt;/D&gt;&lt;D xsi:type="xsd:double"&gt;0.0767172739590436&lt;/D&gt;&lt;D xsi:type="xsd:double"&gt;0.731871304130195&lt;/D&gt;&lt;D xsi:type="xsd:double"&gt;0.709012863187744&lt;/D&gt;&lt;D xsi:type="xsd:double"&gt;0.616653869818009&lt;/D&gt;&lt;/FQL&gt;&lt;FQL&gt;&lt;Q&gt;1783-HK^FF_OPER_PS_NET_CF(ANN_R,-5AY,NOW)&lt;/Q&gt;&lt;R&gt;6&lt;/R&gt;&lt;C&gt;1&lt;/C&gt;&lt;D xsi:type="xsd:double"&gt;0.02514125&lt;/D&gt;&lt;D xsi:type="xsd:double"&gt;-0.02083&lt;/D&gt;&lt;D xsi:type="xsd:double"&gt;-0.0377596241257162&lt;/D&gt;&lt;D xsi:type="xsd:double"&gt;0.04361375&lt;/D&gt;&lt;D xsi:type="xsd:double"&gt;-0.01342875&lt;/D&gt;&lt;D xsi:type="xsd:double"&gt;0.00138805738526778&lt;/D&gt;&lt;/FQL&gt;&lt;FQL&gt;&lt;Q&gt;1782-HK^FF_OPER_PS_NET_CF(ANN_R,-5AY,NOW)&lt;/Q&gt;&lt;R&gt;6&lt;/R&gt;&lt;C&gt;1&lt;/C&gt;&lt;D xsi:type="xsd:double"&gt;0.0107548013045124&lt;/D&gt;&lt;D xsi:type="xsd:double"&gt;-0.0195745149552806&lt;/D&gt;&lt;D xsi:type="xsd:double"&gt;-0.0192259045068285&lt;/D&gt;&lt;D xsi:type="xsd:double"&gt;0.0431000331001455&lt;/D&gt;&lt;D xsi:type="xsd:double"&gt;0.0173014935021559&lt;/D&gt;&lt;D xsi:type="xsd:double"&gt;-0.0240478836841729&lt;/D&gt;&lt;/FQL&gt;&lt;FQL&gt;&lt;Q&gt;1780-HK^FF_OPER_PS_NET_CF(ANN_R,-5AY,NOW)&lt;/Q&gt;&lt;R&gt;6&lt;/R&gt;&lt;C&gt;1&lt;/C&gt;&lt;D xsi:type="xsd:double"&gt;0.0966774193548387&lt;/D&gt;&lt;D xsi:type="xsd:double"&gt;0.000512903225806454&lt;/D&gt;&lt;D xsi:type="xsd:double"&gt;0.0566306451612903&lt;/D&gt;&lt;D xsi:type="xsd:double"&gt;0.0323949061984239&lt;/D&gt;&lt;D xsi:type="xsd:double"&gt;0.011541935483871&lt;/D&gt;&lt;D xsi:type="xsd:double"&gt;0.0124967741935484&lt;/D&gt;&lt;/FQL&gt;&lt;FQL&gt;&lt;Q&gt;1778-HK^FF_OPER_PS_NET_CF(ANN_R,-5AY,NOW)&lt;/Q&gt;&lt;R&gt;7&lt;/R&gt;&lt;C&gt;1&lt;/C&gt;&lt;D xsi:type="xsd:double"&gt;0.287027015631379&lt;/D&gt;&lt;D xsi:type="xsd:double"&gt;0.371507036070117&lt;/D&gt;&lt;D xsi:type="xsd:double"&gt;0.229068854880699&lt;/D&gt;&lt;D xsi:type="xsd:double"&gt;0.255053606180645&lt;/D&gt;&lt;D xsi:type="xsd:double"&gt;0.303513263658772&lt;/D&gt;&lt;D xsi:type="xsd:double"&gt;0.55771679786496&lt;/D&gt;&lt;D xsi:type="xsd:string"&gt;@NA&lt;/D&gt;&lt;/FQL&gt;&lt;FQL&gt;&lt;Q&gt;1777-HK^FF_OPER_PS_NET_CF(ANN_R,-5AY,NOW)&lt;/Q&gt;&lt;R&gt;7&lt;/R&gt;&lt;C&gt;1&lt;/C&gt;&lt;D xsi:type="xsd:double"&gt;0.426659864150756&lt;/D&gt;&lt;D xsi:type="xsd:double"&gt;-0.347603726333603&lt;/D&gt;&lt;D xsi:type="xsd:double"&gt;0.155617262728604&lt;/D&gt;&lt;D xsi:type="xsd:double"&gt;0.131850462525791&lt;/D&gt;&lt;D xsi:type="xsd:double"&gt;-0.22423260822273&lt;/D&gt;&lt;D xsi:type="xsd:double"&gt;0.708913848669581&lt;/D&gt;&lt;D xsi:type="xsd:string"&gt;@NA&lt;/D&gt;&lt;/FQL&gt;&lt;FQL&gt;&lt;Q&gt;1776-HK^FF_OPER_PS_NET_CF(ANN_R,-5AY,NOW)&lt;/Q&gt;&lt;R&gt;6&lt;/R&gt;&lt;C&gt;1&lt;/C&gt;&lt;D xsi:type="xsd:double"&gt;1.71833705300107&lt;/D&gt;&lt;D xsi:type="xsd:double"&gt;-0.0525761329899182&lt;/D&gt;&lt;D xsi:type="xsd:double"&gt;0.506856507409449&lt;/D&gt;&lt;D xsi:type="xsd:double"&gt;1.04233801871354&lt;/D&gt;&lt;D xsi:type="xsd:double"&gt;2.16790881937423&lt;/D&gt;&lt;D xsi:type="xsd:double"&gt;3.9599619667313&lt;/D&gt;&lt;/FQL&gt;&lt;FQL&gt;&lt;Q&gt;1775-HK^FF_OPER_PS_NET_CF(ANN_R,-5AY,NOW)&lt;/Q&gt;&lt;R&gt;6&lt;/R&gt;&lt;C&gt;1&lt;/C&gt;&lt;D xsi:type="xsd:double"&gt;0.058072&lt;/D&gt;&lt;D xsi:type="xsd:double"&gt;0.100882437616106&lt;/D&gt;&lt;D xsi:type="xsd:double"&gt;0.042615315718764&lt;/D&gt;&lt;D xsi:type="xsd:double"&gt;0.071362&lt;/D&gt;&lt;D xsi:type="xsd:double"&gt;0.02677&lt;/D&gt;&lt;D xsi:type="xsd:double"&gt;-0.014312&lt;/D&gt;&lt;/FQL&gt;&lt;FQL&gt;&lt;Q&gt;1773-HK^FF_OPER_PS_NET_CF(ANN_R,-5AY,NOW)&lt;/Q&gt;&lt;R&gt;6&lt;/R&gt;&lt;C&gt;1&lt;/C&gt;&lt;D xsi:type="xsd:double"&gt;0.160717529405625&lt;/D&gt;&lt;D xsi:type="xsd:double"&gt;0.262239398436057&lt;/D&gt;&lt;D xsi:type="xsd:double"&gt;0.505245732112092&lt;/D&gt;&lt;D xsi:type="xsd:double"&gt;0.931804742742014&lt;/D&gt;&lt;D xsi:type="xsd:double"&gt;0.873980551706057&lt;/D&gt;&lt;D xsi:type="xsd:double"&gt;0.37989874951112&lt;/D&gt;&lt;/FQL&gt;&lt;FQL&gt;&lt;Q&gt;1772-HK^FF_OPER_PS_NET_CF(ANN_R,-5AY,NOW)&lt;/Q&gt;&lt;R&gt;6&lt;/R&gt;&lt;C&gt;1&lt;/C&gt;&lt;D xsi:type="xsd:string"&gt;@NA&lt;/D&gt;&lt;D xsi:type="xsd:double"&gt;0.405294840963826&lt;/D&gt;&lt;D xsi:type="xsd:double"&gt;0.541958769631555&lt;/D&gt;&lt;D xsi:type="xsd:double"&gt;0.496597547976478&lt;/D&gt;&lt;D xsi:type="xsd:double"&gt;0.321729717492023&lt;/D&gt;&lt;D xsi:type="xsd:double"&gt;1.95898182185013&lt;/D&gt;&lt;/FQL&gt;&lt;FQL&gt;&lt;Q&gt;1771-HK^FF_OPER_PS_NET_CF(ANN_R,-5AY,NOW)&lt;/Q&gt;&lt;R&gt;6&lt;/R&gt;&lt;C&gt;1&lt;/C&gt;&lt;D xsi:type="xsd:double"&gt;0.499559283089399&lt;/D&gt;&lt;D xsi:type="xsd:double"&gt;0.054408405183995&lt;/D&gt;&lt;D xsi:type="xsd:double"&gt;0.294559863520725&lt;/D&gt;&lt;D xsi:type="xsd:double"&gt;0.253566403214148&lt;/D&gt;&lt;D xsi:type="xsd:double"&gt;0.965050338639713&lt;/D&gt;&lt;D xsi:type="xsd:double"&gt;0.0422908523098117&lt;/D&gt;&lt;/FQL&gt;&lt;FQL&gt;&lt;Q&gt;1769-HK^FF_OPER_PS_NET_CF(ANN_R,-5AY,NOW)&lt;/Q&gt;&lt;R&gt;6&lt;/R&gt;&lt;C&gt;1&lt;/C&gt;&lt;D xsi:type="xsd:double"&gt;0.224667725524654&lt;/D&gt;&lt;D xsi:type="xsd:double"&gt;0.360806015025201&lt;/D&gt;&lt;D xsi:type="xsd:double"&gt;0.242978235576527&lt;/D&gt;&lt;D xsi:type="xsd:double"&gt;0.6833478556478&lt;/D&gt;&lt;D xsi:type="xsd:double"&gt;0.535139957348943&lt;/D&gt;&lt;D xsi:type="xsd:double"&gt;0.203272655882039&lt;/D&gt;&lt;/FQL&gt;&lt;FQL&gt;&lt;Q&gt;1767-HK^FF_OPER_PS_NET_CF(ANN_R,-5AY,NOW)&lt;/Q&gt;&lt;R&gt;6&lt;/R&gt;&lt;C&gt;1&lt;/C&gt;&lt;D xsi:type="xsd:double"&gt;0.0453576739254827&lt;/D&gt;&lt;D xsi:type="xsd:double"&gt;0.0410955487402402&lt;/D&gt;&lt;D xsi:type="xsd:double"&gt;0.0147479028550536&lt;/D&gt;&lt;D xsi:type="xsd:double"&gt;0.0157759613326974&lt;/D&gt;&lt;D xsi:type="xsd:double"&gt;0.0611726637917011&lt;/D&gt;&lt;D xsi:type="xsd:double"&gt;0.0342898454127146&lt;/D&gt;&lt;/FQL&gt;&lt;FQL&gt;&lt;Q&gt;1766-HK^FF_OPER_PS_NET_CF(ANN_R,-5AY,NOW)&lt;/Q&gt;&lt;R&gt;6&lt;/R&gt;&lt;C&gt;1&lt;/C&gt;&lt;D xsi:type="xsd:double"&gt;0.813020462918968&lt;/D&gt;&lt;D xsi:type="xsd:double"&gt;0.679765043939766&lt;/D&gt;&lt;D xsi:type="xsd:double"&gt;0.805356816986219&lt;/D&gt;&lt;D xsi:type="xsd:double"&gt;0.933241582778122&lt;/D&gt;&lt;D xsi:type="xsd:double"&gt;-0.184772363648814&lt;/D&gt;&lt;D xsi:type="xsd:double"&gt;0.899377420620502&lt;/D&gt;&lt;/FQL&gt;&lt;FQL&gt;&lt;Q&gt;1765-HK^FF_OPER_PS_NET_CF(ANN_R,-5AY,NOW)&lt;/Q&gt;&lt;R&gt;6&lt;/R&gt;&lt;C&gt;1&lt;/C&gt;&lt;D xsi:type="xsd:double"&gt;0.0615435216242114&lt;/D&gt;&lt;D xsi:type="xsd:double"&gt;0.135021754340027&lt;/D&gt;&lt;D xsi:type="xsd:string"&gt;@NA&lt;/D&gt;&lt;D xsi:type="xsd:double"&gt;-0.000790028265225855&lt;/D&gt;&lt;D xsi:type="xsd:double"&gt;0.250752330622879&lt;/D&gt;&lt;D xsi:type="xsd:double"&gt;0.181890214550776&lt;/D&gt;&lt;/FQL&gt;&lt;FQL&gt;&lt;Q&gt;1763-HK^FF_OPER_PS_NET_CF(ANN_R,-5AY,NOW)&lt;/Q&gt;&lt;R&gt;6&lt;/R&gt;&lt;C&gt;1&lt;/C&gt;&lt;D xsi:type="xsd:double"&gt;1.76145150257789&lt;/D&gt;&lt;D xsi:type="xsd:double"&gt;1.67269477933752&lt;/D&gt;&lt;D xsi:type="xsd:double"&gt;2.62150538581144&lt;/D&gt;&lt;D xsi:type="xsd:double"&gt;2.42057169012348&lt;/D&gt;&lt;D xsi:type="xsd:double"&gt;1.14340819925784&lt;/D&gt;&lt;D xsi:type="xsd:double"&gt;2.97725535166013&lt;/D&gt;&lt;/FQL&gt;&lt;FQL&gt;&lt;Q&gt;1762-HK^FF_OPER_PS_NET_CF(ANN_R,-5AY,NOW)&lt;/Q&gt;&lt;R&gt;6&lt;/R&gt;&lt;C&gt;1&lt;/C&gt;&lt;D xsi:type="xsd:double"&gt;-0.0163130556365556&lt;/D&gt;&lt;D xsi:type="xsd:double"&gt;-0.175633863253454&lt;/D&gt;&lt;D xsi:type="xsd:double"&gt;-0.212748448109815&lt;/D&gt;&lt;D xsi:type="xsd:double"&gt;-0.00546149059560833&lt;/D&gt;&lt;D xsi:type="xsd:double"&gt;-0.10720558097811&lt;/D&gt;&lt;D xsi:type="xsd:double"&gt;0.0688769048126473&lt;/D&gt;&lt;/FQL&gt;&lt;FQL&gt;&lt;Q&gt;1761-HK^FF_OPER_PS_NET_CF(ANN_R,-5AY,NOW)&lt;/Q&gt;&lt;R&gt;6&lt;/R&gt;&lt;C&gt;1&lt;/C&gt;&lt;D xsi:type="xsd:double"&gt;-0.0115216495496281&lt;/D&gt;&lt;D xsi:type="xsd:double"&gt;0.120509185061526&lt;/D&gt;&lt;D xsi:type="xsd:double"&gt;-0.556197277009477&lt;/D&gt;&lt;D xsi:type="xsd:double"&gt;-0.440480861324585&lt;/D&gt;&lt;D xsi:type="xsd:double"&gt;0.0203461183228629&lt;/D&gt;&lt;D xsi:type="xsd:double"&gt;-0.104277172253762&lt;/D&gt;&lt;/FQL&gt;&lt;FQL&gt;&lt;Q&gt;1760-HK^FF_OPER_PS_NET_CF(ANN_R,-5AY,NOW)&lt;/Q&gt;&lt;R&gt;6&lt;/R&gt;&lt;C&gt;1&lt;/C&gt;&lt;D xsi:type="xsd:double"&gt;-0.0153522168147127&lt;/D&gt;&lt;D xsi:type="xsd:double"&gt;-0.0199791595181042&lt;/D&gt;&lt;D xsi:type="xsd:double"&gt;-0.248336955581416&lt;/D&gt;&lt;D xsi:type="xsd:double"&gt;0.00960990900320294&lt;/D&gt;&lt;D xsi:type="xsd:double"&gt;0.145516987993047&lt;/D&gt;&lt;D xsi:type="xsd:double"&gt;-0.015934873931854&lt;/D&gt;&lt;/FQL&gt;&lt;FQL&gt;&lt;Q&gt;1759-HK^FF_OPER_PS_NET_CF(ANN_R,-5AY,NOW)&lt;/Q&gt;&lt;R&gt;6&lt;/R&gt;&lt;C&gt;1&lt;/C&gt;&lt;D xsi:type="xsd:double"&gt;0.528081893636414&lt;/D&gt;&lt;D xsi:type="xsd:double"&gt;0.428809527785591&lt;/D&gt;&lt;D xsi:type="xsd:double"&gt;0.470133316330816&lt;/D&gt;&lt;D xsi:type="xsd:double"&gt;-0.127602351271468&lt;/D&gt;&lt;D xsi:type="xsd:string"&gt;@NA&lt;/D&gt;&lt;D xsi:type="xsd:double"&gt;0.044799253400709&lt;/D&gt;&lt;/FQL&gt;&lt;FQL&gt;&lt;Q&gt;1758-HK^FF_OPER_PS_NET_CF(ANN_R,-5AY,NOW)&lt;/Q&gt;&lt;R&gt;8&lt;/R&gt;&lt;C&gt;1&lt;/C&gt;&lt;D xsi:type="xsd:double"&gt;0.129466129706919&lt;/D&gt;&lt;D xsi:type="xsd:double"&gt;0.0991469455030823&lt;/D&gt;&lt;D xsi:type="xsd:double"&gt;0.176945169112856&lt;/D&gt;&lt;D xsi:type="xsd:double"&gt;0.244980698713694&lt;/D&gt;&lt;D xsi:type="xsd:double"&gt;0.135227287242982&lt;/D&gt;&lt;D xsi:type="xsd:double"&gt;0.152791449590183&lt;/D&gt;&lt;D xsi:type="xsd:string"&gt;@NA&lt;/D&gt;&lt;D xsi:type="xsd:string"&gt;@NA&lt;/D&gt;&lt;/FQL&gt;&lt;FQL&gt;&lt;Q&gt;1757-HK^FF_OPER_PS_NET_CF(ANN_R,-5AY,NOW)&lt;/Q&gt;&lt;R&gt;6&lt;/R&gt;&lt;C&gt;1&lt;/C&gt;&lt;D xsi:type="xsd:double"&gt;0.0178100000000036&lt;/D&gt;&lt;D xsi:type="xsd:double"&gt;-0.02068&lt;/D&gt;&lt;D xsi:type="xsd:double"&gt;-0.0665958932016415&lt;/D&gt;&lt;D xsi:type="xsd:double"&gt;-0.0113850000000065&lt;/D&gt;&lt;D xsi:type="xsd:double"&gt;0.0224383333333358&lt;/D&gt;&lt;D xsi:type="xsd:double"&gt;0.0339700000000245&lt;/D&gt;&lt;/FQL&gt;&lt;FQL&gt;&lt;Q&gt;1756-HK^FF_OPER_PS_NET_CF(ANN_R,-5AY,NOW)&lt;/Q&gt;&lt;R&gt;6&lt;/R&gt;&lt;C&gt;1&lt;/C&gt;&lt;D xsi:type="xsd:double"&gt;0.205735334804048&lt;/D&gt;&lt;D xsi:type="xsd:double"&gt;0.33529948609476&lt;/D&gt;&lt;D xsi:type="xsd:double"&gt;0.423729848687355&lt;/D&gt;&lt;D xsi:type="xsd:double"&gt;0.02578822187995&lt;/D&gt;&lt;D xsi:type="xsd:double"&gt;0.703225359250789&lt;/D&gt;&lt;D xsi:type="xsd:string"&gt;@NA&lt;/D&gt;&lt;/FQL&gt;&lt;FQL&gt;&lt;Q&gt;1755-HK^FF_OPER_PS_NET_CF(ANN_R,-5AY,NOW)&lt;/Q&gt;&lt;R&gt;6&lt;/R&gt;&lt;C&gt;1&lt;/C&gt;&lt;D xsi:type="xsd:double"&gt;0.13456904011576&lt;/D&gt;&lt;D xsi:type="xsd:double"&gt;0.278784068752283&lt;/D&gt;&lt;D xsi:type="xsd:double"&gt;0.357709706085569&lt;/D&gt;&lt;D xsi:type="xsd:double"&gt;0.774034461196767&lt;/D&gt;&lt;D xsi:type="xsd:double"&gt;1.12063221789328&lt;/D&gt;&lt;D xsi:type="xsd:double"&gt;1.13503092577779&lt;/D&gt;&lt;/FQL&gt;&lt;FQL&gt;&lt;Q&gt;1753-HK^FF_OPER_PS_NET_CF(ANN_R,-5AY,NOW)&lt;/Q&gt;&lt;R&gt;6&lt;/R&gt;&lt;C&gt;1&lt;/C&gt;&lt;D xsi:type="xsd:double"&gt;0.0172156571230423&lt;/D&gt;&lt;D xsi:type="xsd:double"&gt;0.280165368905059&lt;/D&gt;&lt;D xsi:type="xsd:double"&gt;-0.00791892155322958&lt;/D&gt;&lt;D xsi:type="xsd:double"&gt;0.299811063787607&lt;/D&gt;&lt;D xsi:type="xsd:double"&gt;0.0594939556601637&lt;/D&gt;&lt;D xsi:type="xsd:double"&gt;-0.0140463680788788&lt;/D&gt;&lt;/FQL&gt;&lt;FQL&gt;&lt;Q&gt;1752-HK^FF_OPER_PS_NET_CF(ANN_R,-5AY,NOW)&lt;/Q&gt;&lt;R&gt;6&lt;/R&gt;&lt;C&gt;1&lt;/C&gt;&lt;D xsi:type="xsd:double"&gt;0.0143007294246391&lt;/D&gt;&lt;D xsi:type="xsd:double"&gt;0.00926251104546322&lt;/D&gt;&lt;D xsi:type="xsd:double"&gt;0.0108290933147201&lt;/D&gt;&lt;D xsi:type="xsd:string"&gt;@NA&lt;/D&gt;&lt;D xsi:type="xsd:double"&gt;0.0149104585392918&lt;/D&gt;&lt;D xsi:type="xsd:string"&gt;@NA&lt;/D&gt;&lt;/FQL&gt;&lt;FQL&gt;&lt;Q&gt;1751-HK^FF_OPER_PS_NET_CF(ANN_R,-5AY,NOW)&lt;/Q&gt;&lt;R&gt;6&lt;/R&gt;&lt;C&gt;1&lt;/C&gt;&lt;D xsi:type="xsd:double"&gt;-0.00065327380952381&lt;/D&gt;&lt;D xsi:type="xsd:double"&gt;-0.00235119047619048&lt;/D&gt;&lt;D xsi:type="xsd:double"&gt;-0.00513839285714286&lt;/D&gt;&lt;D xsi:type="xsd:double"&gt;0.00129761904761905&lt;/D&gt;&lt;D xsi:type="xsd:double"&gt;0.000382440476190473&lt;/D&gt;&lt;D xsi:type="xsd:double"&gt;-0.0138915470064505&lt;/D&gt;&lt;/FQL&gt;&lt;FQL&gt;&lt;Q&gt;1750-HK^FF_OPER_PS_NET_CF(ANN_R,-5AY,NOW)&lt;/Q&gt;&lt;R&gt;6&lt;/R&gt;&lt;C&gt;1&lt;/C&gt;&lt;D xsi:type="xsd:double"&gt;-0.00041833333333811&lt;/D&gt;&lt;D xsi:type="xsd:double"&gt;0.0188894444444539&lt;/D&gt;&lt;D xsi:type="xsd:double"&gt;-0.0164291854017506&lt;/D&gt;&lt;D xsi:type="xsd:double"&gt;-0.00579777777779289&lt;/D&gt;&lt;D xsi:type="xsd:double"&gt;0.00367444444444517&lt;/D&gt;&lt;D xsi:type="xsd:double"&gt;-0.00619777777781553&lt;/D&gt;&lt;/FQL&gt;&lt;FQL&gt;&lt;Q&gt;1749-HK^FF_OPER_PS_NET_CF(ANN_R,-5AY,NOW)&lt;/Q&gt;&lt;R&gt;6&lt;/R&gt;&lt;C&gt;1&lt;/C&gt;&lt;D xsi:type="xsd:double"&gt;0.133117036682503&lt;/D&gt;&lt;D xsi:type="xsd:double"&gt;0.0638161075159782&lt;/D&gt;&lt;D xsi:type="xsd:double"&gt;0.339695723773271&lt;/D&gt;&lt;D xsi:type="xsd:double"&gt;0.363915686978437&lt;/D&gt;&lt;D xsi:type="xsd:double"&gt;0.376375862755475&lt;/D&gt;&lt;D xsi:type="xsd:double"&gt;0.465602994592963&lt;/D&gt;&lt;/FQL&gt;&lt;FQL&gt;&lt;Q&gt;1748-HK^FF_OPER_PS_NET_CF(ANN_R,-5AY,NOW)&lt;/Q&gt;&lt;R&gt;6&lt;/R&gt;&lt;C&gt;1&lt;/C&gt;&lt;D xsi:type="xsd:double"&gt;0.20750987595025&lt;/D&gt;&lt;D xsi:type="xsd:double"&gt;0.394141178398599&lt;/D&gt;&lt;D xsi:type="xsd:double"&gt;0.0295190401613963&lt;/D&gt;&lt;D xsi:type="xsd:double"&gt;0.329470078507985&lt;/D&gt;&lt;D xsi:type="xsd:double"&gt;0.401372818146766&lt;/D&gt;&lt;D xsi:type="xsd:double"&gt;0.258959139489098&lt;/D&gt;&lt;/FQL&gt;&lt;FQL&gt;&lt;Q&gt;1747-HK^FF_OPER_PS_NET_CF(ANN_R,-5AY,NOW)&lt;/Q&gt;&lt;R&gt;6&lt;/R&gt;&lt;C&gt;1&lt;/C&gt;&lt;D xsi:type="xsd:double"&gt;0.165018509002567&lt;/D&gt;&lt;D xsi:type="xsd:double"&gt;0.157104196650995&lt;/D&gt;&lt;D xsi:type="xsd:double"&gt;0.171270742629102&lt;/D&gt;&lt;D xsi:type="xsd:double"&gt;0.171766130232759&lt;/D&gt;&lt;D xsi:type="xsd:double"&gt;0.146253347280413&lt;/D&gt;&lt;D xsi:type="xsd:double"&gt;0.0432889685992433&lt;/D&gt;&lt;/FQL&gt;&lt;FQL&gt;&lt;Q&gt;1746-HK^FF_OPER_PS_NET_CF(ANN_R,-5AY,NOW)&lt;/Q&gt;&lt;R&gt;6&lt;/R&gt;&lt;C&gt;1&lt;/C&gt;&lt;D xsi:type="xsd:double"&gt;0.026801&lt;/D&gt;&lt;D xsi:type="xsd:double"&gt;-0.028373&lt;/D&gt;&lt;D xsi:type="xsd:double"&gt;0.0190916876902349&lt;/D&gt;&lt;D xsi:type="xsd:double"&gt;-0.007442&lt;/D&gt;&lt;D xsi:type="xsd:double"&gt;-0.000870000000000001&lt;/D&gt;&lt;D xsi:type="xsd:double"&gt;-0.004866&lt;/D&gt;&lt;/FQL&gt;&lt;FQL&gt;&lt;Q&gt;1745-HK^FF_OPER_PS_NET_CF(ANN_R,-5AY,NOW)&lt;/Q&gt;&lt;R&gt;6&lt;/R&gt;&lt;C&gt;1&lt;/C&gt;&lt;D xsi:type="xsd:double"&gt;0.00389555686984149&lt;/D&gt;&lt;D xsi:type="xsd:double"&gt;0.0244320659603546&lt;/D&gt;&lt;D xsi:type="xsd:double"&gt;0.0760912730107447&lt;/D&gt;&lt;D xsi:type="xsd:double"&gt;0.159475949812111&lt;/D&gt;&lt;D xsi:type="xsd:double"&gt;0.051707151601154&lt;/D&gt;&lt;D xsi:type="xsd:double"&gt;0.0761770065263646&lt;/D&gt;&lt;/FQL&gt;&lt;FQL&gt;&lt;Q&gt;1742-HK^FF_OPER_PS_NET_CF(ANN_R,-5AY,NOW)&lt;/Q&gt;&lt;R&gt;7&lt;/R&gt;&lt;C&gt;1&lt;/C&gt;&lt;D xsi:type="xsd:double"&gt;0.0129095417580381&lt;/D&gt;&lt;D xsi:type="xsd:double"&gt;0.0238887993006762&lt;/D&gt;&lt;D xsi:type="xsd:double"&gt;-0.0280480792579722&lt;/D&gt;&lt;D xsi:type="xsd:double"&gt;0.0364112416450315&lt;/D&gt;&lt;D xsi:type="xsd:double"&gt;0.114929023066376&lt;/D&gt;&lt;D xsi:type="xsd:double"&gt;-0.0805636834073257&lt;/D&gt;&lt;D xsi:type="xsd:string"&gt;@NA&lt;/D&gt;&lt;/FQL&gt;&lt;FQL&gt;&lt;Q&gt;1741-HK^FF_OPER_PS_NET_CF(ANN_R,-5AY,NOW)&lt;/Q&gt;&lt;R&gt;7&lt;/R&gt;&lt;C&gt;1&lt;/C&gt;&lt;D xsi:type="xsd:double"&gt;0.07977375&lt;/D&gt;&lt;D xsi:type="xsd:double"&gt;0.010105&lt;/D&gt;&lt;D xsi:type="xsd:double"&gt;-0.0031825&lt;/D&gt;&lt;D xsi:type="xsd:double"&gt;-0.0139356716061638&lt;/D&gt;&lt;D xsi:type="xsd:double"&gt;-0.0351625&lt;/D&gt;&lt;D xsi:type="xsd:double"&gt;-0.03131625&lt;/D&gt;&lt;D xsi:type="xsd:string"&gt;@NA&lt;/D&gt;&lt;/FQL&gt;&lt;FQL&gt;&lt;Q&gt;1740-HK^FF_OPER_PS_NET_CF(ANN_R,-5AY,NOW)&lt;/Q&gt;&lt;R&gt;6&lt;/R&gt;&lt;C&gt;1&lt;/C&gt;&lt;D xsi:type="xsd:double"&gt;-0.0386281976244581&lt;/D&gt;&lt;D xsi:type="xsd:double"&gt;-0.0316451500602762&lt;/D&gt;&lt;D xsi:type="xsd:double"&gt;-0.0980020001715068&lt;/D&gt;&lt;D xsi:type="xsd:double"&gt;0.0284522869578618&lt;/D&gt;&lt;D xsi:type="xsd:double"&gt;0.0440249523260434&lt;/D&gt;&lt;D xsi:type="xsd:double"&gt;-0.0285150007148275&lt;/D&gt;&lt;/FQL&gt;&lt;FQL&gt;&lt;Q&gt;1739-HK^FF_OPER_PS_NET_CF(ANN_R,-5AY,NOW)&lt;/Q&gt;&lt;R&gt;6&lt;/R&gt;&lt;C&gt;1&lt;/C&gt;&lt;D xsi:type="xsd:double"&gt;-0.0965889502949551&lt;/D&gt;&lt;D xsi:type="xsd:double"&gt;-0.111445857257405&lt;/D&gt;&lt;D xsi:type="xsd:double"&gt;0.0820677203314073&lt;/D&gt;&lt;D xsi:type="xsd:double"&gt;0.0653648959511205&lt;/D&gt;&lt;D xsi:type="xsd:double"&gt;0.0913175610559981&lt;/D&gt;&lt;D xsi:type="xsd:double"&gt;-0.176465895697706&lt;/D&gt;&lt;/FQL&gt;&lt;FQL&gt;&lt;Q&gt;1738-HK^FF_OPER_PS_NET_CF(ANN_R,-5AY,NOW)&lt;/Q&gt;&lt;R&gt;6&lt;/R&gt;&lt;C&gt;1&lt;/C&gt;&lt;D xsi:type="xsd:double"&gt;0.0922897149936204&lt;/D&gt;&lt;D xsi:type="xsd:double"&gt;0.25369822738793&lt;/D&gt;&lt;D xsi:type="xsd:double"&gt;0.634248990050058&lt;/D&gt;&lt;D xsi:type="xsd:double"&gt;0.370676896920718&lt;/D&gt;&lt;D xsi:type="xsd:double"&gt;0.153907897050812&lt;/D&gt;&lt;D xsi:type="xsd:double"&gt;0.241667080865096&lt;/D&gt;&lt;/FQL&gt;&lt;FQL&gt;&lt;Q&gt;1737-HK^FF_OPER_PS_NET_CF(ANN_R,-5AY,NOW)&lt;/Q&gt;&lt;R&gt;6&lt;/R&gt;&lt;C&gt;1&lt;/C&gt;&lt;D xsi:type="xsd:double"&gt;0.043554&lt;/D&gt;&lt;D xsi:type="xsd:double"&gt;0.000658508334328091&lt;/D&gt;&lt;D xsi:type="xsd:double"&gt;-0.012407&lt;/D&gt;&lt;D xsi:type="xsd:double"&gt;0.040161&lt;/D&gt;&lt;D xsi:type="xsd:double"&gt;0.075036&lt;/D&gt;&lt;D xsi:type="xsd:double"&gt;0.090332&lt;/D&gt;&lt;/FQL&gt;&lt;FQL&gt;&lt;Q&gt;1736-HK^FF_OPER_PS_NET_CF(ANN_R,-5AY,NOW)&lt;/Q&gt;&lt;R&gt;6&lt;/R&gt;&lt;C&gt;1&lt;/C&gt;&lt;D xsi:type="xsd:double"&gt;0.045815366042257&lt;/D&gt;&lt;D xsi:type="xsd:double"&gt;0.0411358220561169&lt;/D&gt;&lt;D xsi:type="xsd:double"&gt;0.011802249419142&lt;/D&gt;&lt;D xsi:type="xsd:double"&gt;0.00116856207908124&lt;/D&gt;&lt;D xsi:type="xsd:double"&gt;-0.00287041600954194&lt;/D&gt;&lt;D xsi:type="xsd:double"&gt;-0.0533710729706145&lt;/D&gt;&lt;/FQL&gt;&lt;FQL&gt;&lt;Q&gt;1735-HK^FF_OPER_PS_NET_CF(ANN_R,-5AY,NOW)&lt;/Q&gt;&lt;R&gt;6&lt;/R&gt;&lt;C&gt;1&lt;/C&gt;&lt;D xsi:type="xsd:double"&gt;-0.0222149621212121&lt;/D&gt;&lt;D xsi:type="xsd:double"&gt;0.00935066635774798&lt;/D&gt;&lt;D xsi:type="xsd:double"&gt;-0.0317717803030303&lt;/D&gt;&lt;D xsi:type="xsd:double"&gt;-0.00178977272727273&lt;/D&gt;&lt;D xsi:type="xsd:string"&gt;@NA&lt;/D&gt;&lt;D xsi:type="xsd:double"&gt;-0.0296316287878788&lt;/D&gt;&lt;/FQL&gt;&lt;FQL&gt;&lt;Q&gt;1733-HK^FF_OPER_PS_NET_CF(ANN_R,-5AY,NOW)&lt;/Q&gt;&lt;R&gt;6&lt;/R&gt;&lt;C&gt;1&lt;/C&gt;&lt;D xsi:type="xsd:double"&gt;0.178634987487567&lt;/D&gt;&lt;D xsi:type="xsd:double"&gt;-0.165457389474899&lt;/D&gt;&lt;D xsi:type="xsd:double"&gt;-0.0281075075895643&lt;/D&gt;&lt;D xsi:type="xsd:double"&gt;0.356402283293097&lt;/D&gt;&lt;D xsi:type="xsd:double"&gt;0.953109803524358&lt;/D&gt;&lt;D xsi:type="xsd:double"&gt;0.879449473030627&lt;/D&gt;&lt;/FQL&gt;&lt;FQL&gt;&lt;Q&gt;1732-HK^FF_OPER_PS_NET_CF(ANN_R,-5AY,NOW)&lt;/Q&gt;&lt;R&gt;6&lt;/R&gt;&lt;C&gt;1&lt;/C&gt;&lt;D xsi:type="xsd:double"&gt;0.00357652907181583&lt;/D&gt;&lt;D xsi:type="xsd:double"&gt;-0.000571757049335501&lt;/D&gt;&lt;D xsi:type="xsd:double"&gt;-0.0169755931345621&lt;/D&gt;&lt;D xsi:type="xsd:double"&gt;0.0181177175143353&lt;/D&gt;&lt;D xsi:type="xsd:double"&gt;-0.0357053567805557&lt;/D&gt;&lt;D xsi:type="xsd:double"&gt;-0.0149156907434088&lt;/D&gt;&lt;/FQL&gt;&lt;FQL&gt;&lt;Q&gt;1731-HK^FF_OPER_PS_NET_CF(ANN_R,-5AY,NOW)&lt;/Q&gt;&lt;R&gt;6&lt;/R&gt;&lt;C&gt;1&lt;/C&gt;&lt;D xsi:type="xsd:double"&gt;0.159456110004715&lt;/D&gt;&lt;D xsi:type="xsd:double"&gt;0.215408756400171&lt;/D&gt;&lt;D xsi:type="xsd:double"&gt;0.0723878001477891&lt;/D&gt;&lt;D xsi:type="xsd:double"&gt;0.00279828502214947&lt;/D&gt;&lt;D xsi:type="xsd:double"&gt;0.225131604305851&lt;/D&gt;&lt;D xsi:type="xsd:double"&gt;-0.0643757485818537&lt;/D&gt;&lt;/FQL&gt;&lt;FQL&gt;&lt;Q&gt;1730-HK^FF_OPER_PS_NET_CF(ANN_R,-5AY,NOW)&lt;/Q&gt;&lt;R&gt;6&lt;/R&gt;&lt;C&gt;1&lt;/C&gt;&lt;D xsi:type="xsd:double"&gt;0.125031655369225&lt;/D&gt;&lt;D xsi:type="xsd:double"&gt;0.144350762643081&lt;/D&gt;&lt;D xsi:type="xsd:double"&gt;0.236785463351289&lt;/D&gt;&lt;D xsi:type="xsd:double"&gt;0.641168980369477&lt;/D&gt;&lt;D xsi:type="xsd:double"&gt;0.772871877509905&lt;/D&gt;&lt;D xsi:type="xsd:double"&gt;0.614992025439709&lt;/D&gt;&lt;/FQL&gt;&lt;FQL&gt;&lt;Q&gt;1729-HK^FF_OPER_PS_NET_CF(ANN_R,-5AY,NOW)&lt;/Q&gt;&lt;R&gt;6&lt;/R&gt;&lt;C&gt;1&lt;/C&gt;&lt;D xsi:type="xsd:double"&gt;0.00465923913045722&lt;/D&gt;&lt;D xsi:type="xsd:double"&gt;0.111568719797972&lt;/D&gt;&lt;D xsi:type="xsd:double"&gt;0.0734630607190653&lt;/D&gt;&lt;D xsi:type="xsd:double"&gt;0.272979871532337&lt;/D&gt;&lt;D xsi:type="xsd:double"&gt;0.0557814241629308&lt;/D&gt;&lt;D xsi:type="xsd:double"&gt;0.0927377234480535&lt;/D&gt;&lt;/FQL&gt;&lt;FQL&gt;&lt;Q&gt;1728-HK^FF_OPER_PS_NET_CF(ANN_R,-5AY,NOW)&lt;/Q&gt;&lt;R&gt;6&lt;/R&gt;&lt;C&gt;1&lt;/C&gt;&lt;D xsi:type="xsd:double"&gt;0.112955888416596&lt;/D&gt;&lt;D xsi:type="xsd:double"&gt;-0.959123036116854&lt;/D&gt;&lt;D xsi:type="xsd:double"&gt;-1.27017454488241&lt;/D&gt;&lt;D xsi:type="xsd:double"&gt;0.494214598426486&lt;/D&gt;&lt;D xsi:type="xsd:double"&gt;1.29698451304314&lt;/D&gt;&lt;D xsi:type="xsd:double"&gt;0.877427975210826&lt;/D&gt;&lt;/FQL&gt;&lt;FQL&gt;&lt;Q&gt;1727-HK^FF_OPER_PS_NET_CF(ANN_R,-5AY,NOW)&lt;/Q&gt;&lt;R&gt;6&lt;/R&gt;&lt;C&gt;1&lt;/C&gt;&lt;D xsi:type="xsd:double"&gt;1.56571615810256&lt;/D&gt;&lt;D xsi:type="xsd:double"&gt;-1.17739453114498&lt;/D&gt;&lt;D xsi:type="xsd:double"&gt;0.752593880437786&lt;/D&gt;&lt;D xsi:type="xsd:double"&gt;0.362768476854577&lt;/D&gt;&lt;D xsi:type="xsd:double"&gt;1.33064876126349&lt;/D&gt;&lt;D xsi:type="xsd:double"&gt;0.636742434707491&lt;/D&gt;&lt;/FQL&gt;&lt;FQL&gt;&lt;Q&gt;1726-HK^FF_OPER_PS_NET_CF(ANN_R,-5AY,NOW)&lt;/Q&gt;&lt;R&gt;6&lt;/R&gt;&lt;C&gt;1&lt;/C&gt;&lt;D xsi:type="xsd:double"&gt;0.0258719500044541&lt;/D&gt;&lt;D xsi:type="xsd:double"&gt;2.31533811948438E-05&lt;/D&gt;&lt;D xsi:type="xsd:double"&gt;0.00971337163404209&lt;/D&gt;&lt;D xsi:type="xsd:double"&gt;0.018546057804201&lt;/D&gt;&lt;D xsi:type="xsd:double"&gt;-0.00397588210356925&lt;/D&gt;&lt;D xsi:type="xsd:double"&gt;-0.0599848542337487&lt;/D&gt;&lt;/FQL&gt;&lt;FQL&gt;&lt;Q&gt;1725-HK^FF_OPER_PS_NET_CF(ANN_R,-5AY,NOW)&lt;/Q&gt;&lt;R&gt;6&lt;/R&gt;&lt;C&gt;1&lt;/C&gt;&lt;D xsi:type="xsd:double"&gt;0.0795108798879673&lt;/D&gt;&lt;D xsi:type="xsd:double"&gt;0.109055114993148&lt;/D&gt;&lt;D xsi:type="xsd:double"&gt;0.0699435364886946&lt;/D&gt;&lt;D xsi:type="xsd:double"&gt;0.0371357647136363&lt;/D&gt;&lt;D xsi:type="xsd:double"&gt;0.446668113934568&lt;/D&gt;&lt;D xsi:type="xsd:double"&gt;-0.748553411604313&lt;/D&gt;&lt;/FQL&gt;&lt;FQL&gt;&lt;Q&gt;1723-HK^FF_OPER_PS_NET_CF(ANN_R,-5AY,NOW)&lt;/Q&gt;&lt;R&gt;6&lt;/R&gt;&lt;C&gt;1&lt;/C&gt;&lt;D xsi:type="xsd:double"&gt;0.0444275&lt;/D&gt;&lt;D xsi:type="xsd:double"&gt;0.0439875&lt;/D&gt;&lt;D xsi:type="xsd:double"&gt;-0.0091122639828999&lt;/D&gt;&lt;D xsi:type="xsd:double"&gt;0.0477325&lt;/D&gt;&lt;D xsi:type="xsd:double"&gt;-0.0959525&lt;/D&gt;&lt;D xsi:type="xsd:double"&gt;0.12842&lt;/D&gt;&lt;/FQL&gt;&lt;FQL&gt;&lt;Q&gt;1722-HK^FF_OPER_PS_NET_CF(ANN_R,-5AY,NOW)&lt;/Q&gt;&lt;R&gt;6&lt;/R&gt;&lt;C&gt;1&lt;/C&gt;&lt;D xsi:type="xsd:double"&gt;0.0274660162953511&lt;/D&gt;&lt;D xsi:type="xsd:double"&gt;-0.00724322681564069&lt;/D&gt;&lt;D xsi:type="xsd:double"&gt;-0.0066427152556427&lt;/D&gt;&lt;D xsi:type="xsd:double"&gt;-0.0251126036657054&lt;/D&gt;&lt;D xsi:type="xsd:double"&gt;0.0212165102993284&lt;/D&gt;&lt;D xsi:type="xsd:double"&gt;-0.0737543581017496&lt;/D&gt;&lt;/FQL&gt;&lt;FQL&gt;&lt;Q&gt;1721-HK^FF_OPER_PS_NET_CF(ANN_R,-5AY,NOW)&lt;/Q&gt;&lt;R&gt;6&lt;/R&gt;&lt;C&gt;1&lt;/C&gt;&lt;D xsi:type="xsd:double"&gt;0.0152421343798125&lt;/D&gt;&lt;D xsi:type="xsd:double"&gt;0.0387812348044396&lt;/D&gt;&lt;D xsi:type="xsd:double"&gt;0.0313726332492612&lt;/D&gt;&lt;D xsi:type="xsd:double"&gt;0.00044224553948079&lt;/D&gt;&lt;D xsi:type="xsd:double"&gt;0.00349174862009243&lt;/D&gt;&lt;D xsi:type="xsd:double"&gt;-0.0070159405316783&lt;/D&gt;&lt;/FQL&gt;&lt;FQL&gt;&lt;Q&gt;1720-HK^FF_OPER_PS_NET_CF(ANN_R,-5AY,NOW)&lt;/Q&gt;&lt;R&gt;6&lt;/R&gt;&lt;C&gt;1&lt;/C&gt;&lt;D xsi:type="xsd:double"&gt;0.0486412627441012&lt;/D&gt;&lt;D xsi:type="xsd:double"&gt;0.00618040244845245&lt;/D&gt;&lt;D xsi:type="xsd:double"&gt;0.0783408569827894&lt;/D&gt;&lt;D xsi:type="xsd:double"&gt;0.0362915123527629&lt;/D&gt;&lt;D xsi:type="xsd:double"&gt;0.0539648632471616&lt;/D&gt;&lt;D xsi:type="xsd:double"&gt;0.0886027266144137&lt;/D&gt;&lt;/FQL&gt;&lt;FQL&gt;&lt;Q&gt;1719-HK^FF_OPER_PS_NET_CF(ANN_R,-5AY,NOW)&lt;/Q&gt;&lt;R&gt;6&lt;/R&gt;&lt;C&gt;1&lt;/C&gt;&lt;D xsi:type="xsd:double"&gt;-0.0010789388785093&lt;/D&gt;&lt;D xsi:type="xsd:double"&gt;0.0130041349375334&lt;/D&gt;&lt;D xsi:type="xsd:double"&gt;0.0759582228533775&lt;/D&gt;&lt;D xsi:type="xsd:double"&gt;0.0289310554300547&lt;/D&gt;&lt;D xsi:type="xsd:double"&gt;0.00518298802997755&lt;/D&gt;&lt;D xsi:type="xsd:double"&gt;0.0129276161566412&lt;/D&gt;&lt;/FQL&gt;&lt;FQL&gt;&lt;Q&gt;1718-HK^FF_OPER_PS_NET_CF(ANN_R,-5AY,NOW)&lt;/Q&gt;&lt;R&gt;6&lt;/R&gt;&lt;C&gt;1&lt;/C&gt;&lt;D xsi:type="xsd:double"&gt;0.0288666031831769&lt;/D&gt;&lt;D xsi:type="xsd:double"&gt;-0.0359273364583333&lt;/D&gt;&lt;D xsi:type="xsd:double"&gt;-0.0763493708333333&lt;/D&gt;&lt;D xsi:type="xsd:double"&gt;-0.0996758395833333&lt;/D&gt;&lt;D xsi:type="xsd:double"&gt;-0.0123992419400912&lt;/D&gt;&lt;D xsi:type="xsd:double"&gt;0.00557186421142774&lt;/D&gt;&lt;/FQL&gt;&lt;FQL&gt;&lt;Q&gt;1717-HK^FF_OPER_PS_NET_CF(ANN_R,-5AY,NOW)&lt;/Q&gt;&lt;R&gt;6&lt;/R&gt;&lt;C&gt;1&lt;/C&gt;&lt;D xsi:type="xsd:double"&gt;0.27197000341837&lt;/D&gt;&lt;D xsi:type="xsd:double"&gt;0.46679383552718&lt;/D&gt;&lt;D xsi:type="xsd:double"&gt;0.46251191449302&lt;/D&gt;&lt;D xsi:type="xsd:double"&gt;0.683002211673012&lt;/D&gt;&lt;D xsi:type="xsd:double"&gt;0.766130483394842&lt;/D&gt;&lt;D xsi:type="xsd:double"&gt;0.7493743183609&lt;/D&gt;&lt;/FQL&gt;&lt;FQL&gt;&lt;Q&gt;1716-HK^FF_OPER_PS_NET_CF(ANN_R,-5AY,NOW)&lt;/Q&gt;&lt;R&gt;6&lt;/R&gt;&lt;C&gt;1&lt;/C&gt;&lt;D xsi:type="xsd:double"&gt;0.158033333333333&lt;/D&gt;&lt;D xsi:type="xsd:double"&gt;0.0321639874676863&lt;/D&gt;&lt;D xsi:type="xsd:double"&gt;0.0632814814814815&lt;/D&gt;&lt;D xsi:type="xsd:double"&gt;0.0349296296296296&lt;/D&gt;&lt;D xsi:type="xsd:double"&gt;0.0713592592592593&lt;/D&gt;&lt;D xsi:type="xsd:double"&gt;-0.0393703703703704&lt;/D&gt;&lt;/FQL&gt;&lt;FQL&gt;&lt;Q&gt;1715-HK^FF_OPER_PS_NET_CF(ANN_R,-5AY,NOW)&lt;/Q&gt;&lt;R&gt;6&lt;/R&gt;&lt;C&gt;1&lt;/C&gt;&lt;D xsi:type="xsd:double"&gt;0.000966671584040867&lt;/D&gt;&lt;D xsi:type="xsd:double"&gt;0.0107083336401125&lt;/D&gt;&lt;D xsi:type="xsd:double"&gt;-0.0413290585487298&lt;/D&gt;&lt;D xsi:type="xsd:double"&gt;0.0147998778944239&lt;/D&gt;&lt;D xsi:type="xsd:double"&gt;-0.0122887106767005&lt;/D&gt;&lt;D xsi:type="xsd:double"&gt;-0.00679899671788007&lt;/D&gt;&lt;/FQL&gt;&lt;FQL&gt;&lt;Q&gt;1713-HK^FF_OPER_PS_NET_CF(ANN_R,-5AY,NOW)&lt;/Q&gt;&lt;R&gt;6&lt;/R&gt;&lt;C&gt;1&lt;/C&gt;&lt;D xsi:type="xsd:double"&gt;0.42012943484816&lt;/D&gt;&lt;D xsi:type="xsd:double"&gt;0.340771749164758&lt;/D&gt;&lt;D xsi:type="xsd:double"&gt;0.442663369791408&lt;/D&gt;&lt;D xsi:type="xsd:double"&gt;0.46274339984721&lt;/D&gt;&lt;D xsi:type="xsd:double"&gt;0.52741073487925&lt;/D&gt;&lt;D xsi:type="xsd:double"&gt;0.477029537981636&lt;/D&gt;&lt;/FQL&gt;&lt;FQL&gt;&lt;Q&gt;1712-HK^FF_OPER_PS_NET_CF(ANN_R,-5AY,NOW)&lt;/Q&gt;&lt;R&gt;6&lt;/R&gt;&lt;C&gt;1&lt;/C&gt;&lt;D xsi:type="xsd:double"&gt;0.340647601253375&lt;/D&gt;&lt;D xsi:type="xsd:double"&gt;0.00490460864938907&lt;/D&gt;&lt;D xsi:type="xsd:double"&gt;-0.513709410310332&lt;/D&gt;&lt;D xsi:type="xsd:double"&gt;0.298877605376871&lt;/D&gt;&lt;D xsi:type="xsd:double"&gt;0.798920261556696&lt;/D&gt;&lt;D xsi:type="xsd:double"&gt;0.321799194141416&lt;/D&gt;&lt;/FQL&gt;&lt;FQL&gt;&lt;Q&gt;1711-HK^FF_OPER_PS_NET_CF(ANN_R,-5AY,NOW)&lt;/Q&gt;&lt;R&gt;6&lt;/R&gt;&lt;C&gt;1&lt;/C&gt;&lt;D xsi:type="xsd:double"&gt;0.036125&lt;/D&gt;&lt;D xsi:type="xsd:double"&gt;0.00287551858136053&lt;/D&gt;&lt;D xsi:type="xsd:double"&gt;0.01529&lt;/D&gt;&lt;D xsi:type="xsd:double"&gt;0.08509875&lt;/D&gt;&lt;D xsi:type="xsd:double"&gt;0.09634625&lt;/D&gt;&lt;D xsi:type="xsd:double"&gt;0.04623375&lt;/D&gt;&lt;/FQL&gt;&lt;FQL&gt;&lt;Q&gt;1710-HK^FF_OPER_PS_NET_CF(ANN_R,-5AY,NOW)&lt;/Q&gt;&lt;R&gt;6&lt;/R&gt;&lt;C&gt;1&lt;/C&gt;&lt;D xsi:type="xsd:double"&gt;0.059738&lt;/D&gt;&lt;D xsi:type="xsd:double"&gt;0.0709856096692267&lt;/D&gt;&lt;D xsi:type="xsd:double"&gt;0.0678860000003067&lt;/D&gt;&lt;D xsi:type="xsd:double"&gt;-0.0234220000000609&lt;/D&gt;&lt;D xsi:type="xsd:double"&gt;0.0415640000000083&lt;/D&gt;&lt;D xsi:type="xsd:double"&gt;-0.0037820000000231&lt;/D&gt;&lt;/FQL&gt;&lt;FQL&gt;&lt;Q&gt;1709-HK^FF_OPER_PS_NET_CF(ANN_R,-5AY,NOW)&lt;/Q&gt;&lt;R&gt;6&lt;/R&gt;&lt;C&gt;1&lt;/C&gt;&lt;D xsi:type="xsd:double"&gt;0.0034681968805074&lt;/D&gt;&lt;D xsi:type="xsd:double"&gt;0.00156196728481161&lt;/D&gt;&lt;D xsi:type="xsd:double"&gt;-0.00493606046676265&lt;/D&gt;&lt;D xsi:type="xsd:double"&gt;-0.00526669481928201&lt;/D&gt;&lt;D xsi:type="xsd:double"&gt;0.0361796671184576&lt;/D&gt;&lt;D xsi:type="xsd:double"&gt;0.0705345696101022&lt;/D&gt;&lt;/FQL&gt;&lt;FQL&gt;&lt;Q&gt;1708-HK^FF_OPER_PS_NET_CF(ANN_R,-5AY,NOW)&lt;/Q&gt;&lt;R&gt;6&lt;/R&gt;&lt;C&gt;1&lt;/C&gt;&lt;D xsi:type="xsd:double"&gt;-0.109915594032688&lt;/D&gt;&lt;D xsi:type="xsd:double"&gt;-0.676323812217485&lt;/D&gt;&lt;D xsi:type="xsd:double"&gt;-0.724182683083056&lt;/D&gt;&lt;D xsi:type="xsd:double"&gt;0.301533781530184&lt;/D&gt;&lt;D xsi:type="xsd:double"&gt;0.401554312706811&lt;/D&gt;&lt;D xsi:type="xsd:double"&gt;0.317549565661197&lt;/D&gt;&lt;/FQL&gt;&lt;FQL&gt;&lt;Q&gt;1707-HK^FF_OPER_PS_NET_CF(ANN_R,-5AY,NOW)&lt;/Q&gt;&lt;R&gt;6&lt;/R&gt;&lt;C&gt;1&lt;/C&gt;&lt;D xsi:type="xsd:double"&gt;0.0152121428571429&lt;/D&gt;&lt;D xsi:type="xsd:double"&gt;-0.0051821723978601&lt;/D&gt;&lt;D xsi:type="xsd:double"&gt;-0.0105292857142857&lt;/D&gt;&lt;D xsi:type="xsd:double"&gt;-0.0156106425068787&lt;/D&gt;&lt;D xsi:type="xsd:double"&gt;0.0104089285714286&lt;/D&gt;&lt;D xsi:type="xsd:double"&gt;0.0261255952380952&lt;/D&gt;&lt;/FQL&gt;&lt;FQL&gt;&lt;Q&gt;1706-HK^FF_OPER_PS_NET_CF(ANN_R,-5AY,NOW)&lt;/Q&gt;&lt;R&gt;6&lt;/R&gt;&lt;C&gt;1&lt;/C&gt;&lt;D xsi:type="xsd:double"&gt;-0.0097786641205315&lt;/D&gt;&lt;D xsi:type="xsd:double"&gt;-0.0675186944655735&lt;/D&gt;&lt;D xsi:type="xsd:double"&gt;-0.0461765332113784&lt;/D&gt;&lt;D xsi:type="xsd:double"&gt;-0.0253951173046425&lt;/D&gt;&lt;D xsi:type="xsd:double"&gt;-0.0066109315983695&lt;/D&gt;&lt;D xsi:type="xsd:double"&gt;-0.0557482354518556&lt;/D&gt;&lt;/FQL&gt;&lt;FQL&gt;&lt;Q&gt;1705-HK^FF_OPER_PS_NET_CF(ANN_R,-5AY,NOW)&lt;/Q&gt;&lt;R&gt;6&lt;/R&gt;&lt;C&gt;1&lt;/C&gt;&lt;D xsi:type="xsd:double"&gt;0.0539375&lt;/D&gt;&lt;D xsi:type="xsd:double"&gt;0.0568323429485918&lt;/D&gt;&lt;D xsi:type="xsd:double"&gt;0.0920725&lt;/D&gt;&lt;D xsi:type="xsd:double"&gt;0.1754425&lt;/D&gt;&lt;D xsi:type="xsd:double"&gt;0.2472675&lt;/D&gt;&lt;D xsi:type="xsd:double"&gt;0.1883275&lt;/D&gt;&lt;/FQL&gt;&lt;FQL&gt;&lt;Q&gt;1703-HK^FF_OPER_PS_NET_CF(ANN_R,-5AY,NOW)&lt;/Q&gt;&lt;R&gt;6&lt;/R&gt;&lt;C&gt;1&lt;/C&gt;&lt;D xsi:type="xsd:double"&gt;0.072764&lt;/D&gt;&lt;D xsi:type="xsd:double"&gt;0.066815&lt;/D&gt;&lt;D xsi:type="xsd:double"&gt;0.0802105166179146&lt;/D&gt;&lt;D xsi:type="xsd:double"&gt;0.064312&lt;/D&gt;&lt;D xsi:type="xsd:double"&gt;0.0301126369042237&lt;/D&gt;&lt;D xsi:type="xsd:double"&gt;0.0316147826086957&lt;/D&gt;&lt;/FQL&gt;&lt;FQL&gt;&lt;Q&gt;1702-HK^FF_OPER_PS_NET_CF(ANN_R,-5AY,NOW)&lt;/Q&gt;&lt;R&gt;6&lt;/R&gt;&lt;C&gt;1&lt;/C&gt;&lt;D xsi:type="xsd:double"&gt;0.0489096220931581&lt;/D&gt;&lt;D xsi:type="xsd:double"&gt;0.252144830804133&lt;/D&gt;&lt;D xsi:type="xsd:double"&gt;0.79656009805437&lt;/D&gt;&lt;D xsi:type="xsd:double"&gt;0.710229808420646&lt;/D&gt;&lt;D xsi:type="xsd:double"&gt;0.525497987697706&lt;/D&gt;&lt;D xsi:type="xsd:double"&gt;0.655495911339989&lt;/D&gt;&lt;/FQL&gt;&lt;FQL&gt;&lt;Q&gt;1701-HK^FF_OPER_PS_NET_CF(ANN_R,-5AY,NOW)&lt;/Q&gt;&lt;R&gt;6&lt;/R&gt;&lt;C&gt;1&lt;/C&gt;&lt;D xsi:type="xsd:double"&gt;-0.0290807683987013&lt;/D&gt;&lt;D xsi:type="xsd:double"&gt;0.0228668662329939&lt;/D&gt;&lt;D xsi:type="xsd:double"&gt;0.00101389252882956&lt;/D&gt;&lt;D xsi:type="xsd:double"&gt;0.0307213530810081&lt;/D&gt;&lt;D xsi:type="xsd:double"&gt;-0.0227660276435581&lt;/D&gt;&lt;D xsi:type="xsd:double"&gt;-0.0086088218309769&lt;/D&gt;&lt;/FQL&gt;&lt;FQL&gt;&lt;Q&gt;1699-HK^FF_OPER_PS_NET_CF(ANN_R,-5AY,NOW)&lt;/Q&gt;&lt;R&gt;7&lt;/R&gt;&lt;C&gt;1&lt;/C&gt;&lt;D xsi:type="xsd:double"&gt;0.0282609837283862&lt;/D&gt;&lt;D xsi:type="xsd:double"&gt;0.0106406413560578&lt;/D&gt;&lt;D xsi:type="xsd:double"&gt;-0.0228916576012562&lt;/D&gt;&lt;D xsi:type="xsd:double"&gt;0.00528376974183783&lt;/D&gt;&lt;D xsi:type="xsd:double"&gt;0.0401630936108202&lt;/D&gt;&lt;D xsi:type="xsd:double"&gt;0.0281226721460833&lt;/D&gt;&lt;D xsi:type="xsd:string"&gt;@NA&lt;/D&gt;&lt;/FQL&gt;&lt;FQL&gt;&lt;Q&gt;1698-HK^FF_OPER_PS_NET_CF(ANN_R,-5AY,NOW)&lt;/Q&gt;&lt;R&gt;6&lt;/R&gt;&lt;C&gt;1&lt;/C&gt;&lt;D xsi:type="xsd:double"&gt;0.309554750537005&lt;/D&gt;&lt;D xsi:type="xsd:double"&gt;0.874836400335229&lt;/D&gt;&lt;D xsi:type="xsd:double"&gt;2.11154728913398&lt;/D&gt;&lt;D xsi:type="xsd:double"&gt;2.1109528902282&lt;/D&gt;&lt;D xsi:type="xsd:double"&gt;1.92506420570127&lt;/D&gt;&lt;D xsi:type="xsd:double"&gt;1.72518780376935&lt;/D&gt;&lt;/FQL&gt;&lt;FQL&gt;&lt;Q&gt;1697-HK^FF_OPER_PS_NET_CF(ANN_R,-5AY,NOW)&lt;/Q&gt;&lt;R&gt;6&lt;/R&gt;&lt;C&gt;1&lt;/C&gt;&lt;D xsi:type="xsd:double"&gt;0.241700900684452&lt;/D&gt;&lt;D xsi:type="xsd:double"&gt;0.728821917351686&lt;/D&gt;&lt;D xsi:type="xsd:double"&gt;0.535925056284038&lt;/D&gt;&lt;D xsi:type="xsd:double"&gt;0.449937650292068&lt;/D&gt;&lt;D xsi:type="xsd:double"&gt;1.74604489309838&lt;/D&gt;&lt;D xsi:type="xsd:double"&gt;-0.693948092952746&lt;/D&gt;&lt;/FQL&gt;&lt;FQL&gt;&lt;Q&gt;1696-HK^FF_OPER_PS_NET_CF(ANN_R,-5AY,NOW)&lt;/Q&gt;&lt;R&gt;6&lt;/R&gt;&lt;C&gt;1&lt;/C&gt;&lt;D xsi:type="xsd:double"&gt;0.243079532672811&lt;/D&gt;&lt;D xsi:type="xsd:double"&gt;0.423151860667317&lt;/D&gt;&lt;D xsi:type="xsd:double"&gt;0.310573084818126&lt;/D&gt;&lt;D xsi:type="xsd:double"&gt;0.400322780982559&lt;/D&gt;&lt;D xsi:type="xsd:double"&gt;0.457162006287907&lt;/D&gt;&lt;D xsi:type="xsd:double"&gt;0.572491780707766&lt;/D&gt;&lt;/FQL&gt;&lt;FQL&gt;&lt;Q&gt;1695-HK^FF_OPER_PS_NET_CF(ANN_R,-5AY,NOW)&lt;/Q&gt;&lt;R&gt;6&lt;/R&gt;&lt;C&gt;1&lt;/C&gt;&lt;D xsi:type="xsd:double"&gt;0.000614479146265554&lt;/D&gt;&lt;D xsi:type="xsd:double"&gt;-0.00887111205925801&lt;/D&gt;&lt;D xsi:type="xsd:double"&gt;0.0264512986345507&lt;/D&gt;&lt;D xsi:type="xsd:double"&gt;0.00875529424554189&lt;/D&gt;&lt;D xsi:type="xsd:double"&gt;0.0107916908661285&lt;/D&gt;&lt;D xsi:type="xsd:double"&gt;-0.00171469010732568&lt;/D&gt;&lt;/FQL&gt;&lt;FQL&gt;&lt;Q&gt;1693-HK^FF_OPER_PS_NET_CF(ANN_R,-5AY,NOW)&lt;/Q&gt;&lt;R&gt;5&lt;/R&gt;&lt;C&gt;1&lt;/C&gt;&lt;D xsi:type="xsd:double"&gt;-0.0718988949605515&lt;/D&gt;&lt;D xsi:type="xsd:double"&gt;-0.0308427524497807&lt;/D&gt;&lt;D xsi:type="xsd:double"&gt;-0.080540164933901&lt;/D&gt;&lt;D xsi:type="xsd:double"&gt;-0.0112364071472906&lt;/D&gt;&lt;D xsi:type="xsd:double"&gt;-0.10269256806239&lt;/D&gt;&lt;/FQL&gt;&lt;FQL&gt;&lt;Q&gt;1692-HK^FF_OPER_PS_NET_CF(ANN_R,-5AY,NOW)&lt;/Q&gt;&lt;R&gt;6&lt;/R&gt;&lt;C&gt;1&lt;/C&gt;&lt;D xsi:type="xsd:double"&gt;0.130775&lt;/D&gt;&lt;D xsi:type="xsd:double"&gt;0.0156825&lt;/D&gt;&lt;D xsi:type="xsd:double"&gt;0.354513333333333&lt;/D&gt;&lt;D xsi:type="xsd:double"&gt;0.32488762844731&lt;/D&gt;&lt;D xsi:type="xsd:double"&gt;0.310102118777721&lt;/D&gt;&lt;D xsi:type="xsd:double"&gt;0.0481086350974931&lt;/D&gt;&lt;/FQL&gt;&lt;FQL&gt;&lt;Q&gt;1691-HK^FF_OPER_PS_NET_CF(ANN_R,-5AY,NOW)&lt;/Q&gt;&lt;R&gt;6&lt;/R&gt;&lt;C&gt;1&lt;/C&gt;&lt;D xsi:type="xsd:double"&gt;0.346189849285197&lt;/D&gt;&lt;D xsi:type="xsd:double"&gt;-0.062220439399191&lt;/D&gt;&lt;D xsi:type="xsd:double"&gt;0.379571454425921&lt;/D&gt;&lt;D xsi:type="xsd:double"&gt;0.754465807716172&lt;/D&gt;&lt;D xsi:type="xsd:double"&gt;1.36706994139081&lt;/D&gt;&lt;D xsi:type="xsd:double"&gt;0.632387694782975&lt;/D&gt;&lt;/FQL&gt;&lt;FQL&gt;&lt;Q&gt;1690-HK^FF_OPER_PS_NET_CF(ANN_R,-5AY,NOW)&lt;/Q&gt;&lt;R&gt;6&lt;/R&gt;&lt;C&gt;1&lt;/C&gt;&lt;D xsi:type="xsd:double"&gt;0.01593359375&lt;/D&gt;&lt;D xsi:type="xsd:double"&gt;0.014040625&lt;/D&gt;&lt;D xsi:type="xsd:double"&gt;-0.0029234375&lt;/D&gt;&lt;D xsi:type="xsd:double"&gt;0.0308735841196133&lt;/D&gt;&lt;D xsi:type="xsd:double"&gt;-0.0050796992481203&lt;/D&gt;&lt;D xsi:type="xsd:double"&gt;-0.0149764574242067&lt;/D&gt;&lt;/FQL&gt;&lt;FQL&gt;&lt;Q&gt;1689-HK^FF_OPER_PS_NET_CF(ANN_R,-5AY,NOW)&lt;/Q&gt;&lt;R&gt;6&lt;/R&gt;&lt;C&gt;1&lt;/C&gt;&lt;D xsi:type="xsd:double"&gt;0.0367204668830318&lt;/D&gt;&lt;D xsi:type="xsd:double"&gt;0.103321391498442&lt;/D&gt;&lt;D xsi:type="xsd:string"&gt;@NA&lt;/D&gt;&lt;D xsi:type="xsd:double"&gt;0.0254616246995724&lt;/D&gt;&lt;D xsi:type="xsd:double"&gt;-0.00645480284353443&lt;/D&gt;&lt;D xsi:type="xsd:double"&gt;0.0578432630486964&lt;/D&gt;&lt;/FQL&gt;&lt;FQL&gt;&lt;Q&gt;1686-HK^FF_OPER_PS_NET_CF(ANN_R,-5AY,NOW)&lt;/Q&gt;&lt;R&gt;6&lt;/R&gt;&lt;C&gt;1&lt;/C&gt;&lt;D xsi:type="xsd:double"&gt;0.154030682595731&lt;/D&gt;&lt;D xsi:type="xsd:double"&gt;0.170597182873442&lt;/D&gt;&lt;D xsi:type="xsd:double"&gt;0.206321011166389&lt;/D&gt;&lt;D xsi:type="xsd:double"&gt;0.232724444608696&lt;/D&gt;&lt;D xsi:type="xsd:do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uble"&gt;0.265008980141985&lt;/D&gt;&lt;D xsi:type="xsd:double"&gt;0.277574185700119&lt;/D&gt;&lt;/FQL&gt;&lt;FQL&gt;&lt;Q&gt;1685-HK^FF_OPER_PS_NET_CF(ANN_R,-5AY,NOW)&lt;/Q&gt;&lt;R&gt;6&lt;/R&gt;&lt;C&gt;1&lt;/C&gt;&lt;D xsi:type="xsd:double"&gt;0.103060167436031&lt;/D&gt;&lt;D xsi:type="xsd:double"&gt;-0.00925022406251232&lt;/D&gt;&lt;D xsi:type="xsd:double"&gt;0.176558743396789&lt;/D&gt;&lt;D xsi:type="xsd:double"&gt;0.143995134232292&lt;/D&gt;&lt;D xsi:type="xsd:double"&gt;0.45341568550245&lt;/D&gt;&lt;D xsi:type="xsd:double"&gt;0.555412282761864&lt;/D&gt;&lt;/FQL&gt;&lt;FQL&gt;&lt;Q&gt;1683-HK^FF_OPER_PS_NET_CF(ANN_R,-5AY,NOW)&lt;/Q&gt;&lt;R&gt;5&lt;/R&gt;&lt;C&gt;1&lt;/C&gt;&lt;D xsi:type="xsd:double"&gt;-0.019616&lt;/D&gt;&lt;D xsi:type="xsd:double"&gt;-0.04705&lt;/D&gt;&lt;D xsi:type="xsd:double"&gt;-0.150372&lt;/D&gt;&lt;D xsi:type="xsd:double"&gt;-0.0792289256759947&lt;/D&gt;&lt;D xsi:type="xsd:double"&gt;-0.124158892185585&lt;/D&gt;&lt;/FQL&gt;&lt;FQL&gt;&lt;Q&gt;1682-HK^FF_OPER_PS_NET_CF(ANN_R,-5AY,NOW)&lt;/Q&gt;&lt;R&gt;6&lt;/R&gt;&lt;C&gt;1&lt;/C&gt;&lt;D xsi:type="xsd:double"&gt;-0.0286315092833132&lt;/D&gt;&lt;D xsi:type="xsd:double"&gt;-0.0365554593815377&lt;/D&gt;&lt;D xsi:type="xsd:double"&gt;-0.00753437501430606&lt;/D&gt;&lt;D xsi:type="xsd:double"&gt;-0.0264968510235028&lt;/D&gt;&lt;D xsi:type="xsd:double"&gt;-0.0092736307047875&lt;/D&gt;&lt;D xsi:type="xsd:double"&gt;0.0105086095782655&lt;/D&gt;&lt;/FQL&gt;&lt;FQL&gt;&lt;Q&gt;1681-HK^FF_OPER_PS_NET_CF(ANN_R,-5AY,NOW)&lt;/Q&gt;&lt;R&gt;6&lt;/R&gt;&lt;C&gt;1&lt;/C&gt;&lt;D xsi:type="xsd:double"&gt;0.57299541768469&lt;/D&gt;&lt;D xsi:type="xsd:double"&gt;0.307944098079421&lt;/D&gt;&lt;D xsi:type="xsd:double"&gt;1.00228251555093&lt;/D&gt;&lt;D xsi:type="xsd:double"&gt;0.4980976754434&lt;/D&gt;&lt;D xsi:type="xsd:double"&gt;1.20107666982669&lt;/D&gt;&lt;D xsi:type="xsd:double"&gt;1.1151580891722&lt;/D&gt;&lt;/FQL&gt;&lt;FQL&gt;&lt;Q&gt;1680-HK^FF_OPER_PS_NET_CF(ANN_R,-5AY,NOW)&lt;/Q&gt;&lt;R&gt;6&lt;/R&gt;&lt;C&gt;1&lt;/C&gt;&lt;D xsi:type="xsd:double"&gt;-0.00800954664250353&lt;/D&gt;&lt;D xsi:type="xsd:double"&gt;0.0362685669866628&lt;/D&gt;&lt;D xsi:type="xsd:double"&gt;0.0207281092403187&lt;/D&gt;&lt;D xsi:type="xsd:double"&gt;0.0393894479373626&lt;/D&gt;&lt;D xsi:type="xsd:double"&gt;-0.0884404049988622&lt;/D&gt;&lt;D xsi:type="xsd:double"&gt;-0.0621945443670704&lt;/D&gt;&lt;/FQL&gt;&lt;FQL&gt;&lt;Q&gt;1679-HK^FF_OPER_PS_NET_CF(ANN_R,-5AY,NOW)&lt;/Q&gt;&lt;R&gt;6&lt;/R&gt;&lt;C&gt;1&lt;/C&gt;&lt;D xsi:type="xsd:double"&gt;0.0251455204181212&lt;/D&gt;&lt;D xsi:type="xsd:double"&gt;-0.138646090289705&lt;/D&gt;&lt;D xsi:type="xsd:double"&gt;0.0895580017198801&lt;/D&gt;&lt;D xsi:type="xsd:double"&gt;-0.012803616780534&lt;/D&gt;&lt;D xsi:type="xsd:double"&gt;-0.0164518934932096&lt;/D&gt;&lt;D xsi:type="xsd:double"&gt;-0.0430912932947149&lt;/D&gt;&lt;/FQL&gt;&lt;FQL&gt;&lt;Q&gt;1676-HK^FF_OPER_PS_NET_CF(ANN_R,-5AY,NOW)&lt;/Q&gt;&lt;R&gt;6&lt;/R&gt;&lt;C&gt;1&lt;/C&gt;&lt;D xsi:type="xsd:double"&gt;0.401468601462244&lt;/D&gt;&lt;D xsi:type="xsd:double"&gt;0.6370709217824&lt;/D&gt;&lt;D xsi:type="xsd:double"&gt;0.251613539601942&lt;/D&gt;&lt;D xsi:type="xsd:double"&gt;0.07492920098556&lt;/D&gt;&lt;D xsi:type="xsd:double"&gt;-0.359851564292846&lt;/D&gt;&lt;D xsi:type="xsd:double"&gt;-0.630293367538002&lt;/D&gt;&lt;/FQL&gt;&lt;FQL&gt;&lt;Q&gt;1675-HK^FF_OPER_PS_NET_CF(ANN_R,-5AY,NOW)&lt;/Q&gt;&lt;R&gt;6&lt;/R&gt;&lt;C&gt;1&lt;/C&gt;&lt;D xsi:type="xsd:double"&gt;0.244891536692125&lt;/D&gt;&lt;D xsi:type="xsd:double"&gt;0.825626296257441&lt;/D&gt;&lt;D xsi:type="xsd:double"&gt;0.977056198212317&lt;/D&gt;&lt;D xsi:type="xsd:double"&gt;0.853729001825621&lt;/D&gt;&lt;D xsi:type="xsd:double"&gt;1.02259758785119&lt;/D&gt;&lt;D xsi:type="xsd:double"&gt;0.92255325467394&lt;/D&gt;&lt;/FQL&gt;&lt;FQL&gt;&lt;Q&gt;1673-HK^FF_OPER_PS_NET_CF(ANN_R,-5AY,NOW)&lt;/Q&gt;&lt;R&gt;7&lt;/R&gt;&lt;C&gt;1&lt;/C&gt;&lt;D xsi:type="xsd:double"&gt;-0.0139801135324629&lt;/D&gt;&lt;D xsi:type="xsd:double"&gt;-0.162513334524053&lt;/D&gt;&lt;D xsi:type="xsd:double"&gt;0.00643636339994767&lt;/D&gt;&lt;D xsi:type="xsd:double"&gt;-0.119302181004047&lt;/D&gt;&lt;D xsi:type="xsd:double"&gt;-0.0477413569200987&lt;/D&gt;&lt;D xsi:type="xsd:double"&gt;0.146402259921072&lt;/D&gt;&lt;D xsi:type="xsd:string"&gt;@NA&lt;/D&gt;&lt;/FQL&gt;&lt;FQL&gt;&lt;Q&gt;1672-HK^FF_OPER_PS_NET_CF(ANN_R,-5AY,NOW)&lt;/Q&gt;&lt;R&gt;6&lt;/R&gt;&lt;C&gt;1&lt;/C&gt;&lt;D xsi:type="xsd:double"&gt;-0.0129271125757521&lt;/D&gt;&lt;D xsi:type="xsd:double"&gt;-0.196839208059987&lt;/D&gt;&lt;D xsi:type="xsd:double"&gt;-0.12729657726159&lt;/D&gt;&lt;D xsi:type="xsd:double"&gt;-0.0799362826311782&lt;/D&gt;&lt;D xsi:type="xsd:double"&gt;-0.0917392450801906&lt;/D&gt;&lt;D xsi:type="xsd:double"&gt;-0.161334134301693&lt;/D&gt;&lt;/FQL&gt;&lt;FQL&gt;&lt;Q&gt;1671-HK^FF_OPER_PS_NET_CF(ANN_R,-5AY,NOW)&lt;/Q&gt;&lt;R&gt;6&lt;/R&gt;&lt;C&gt;1&lt;/C&gt;&lt;D xsi:type="xsd:double"&gt;0.488915068590001&lt;/D&gt;&lt;D xsi:type="xsd:double"&gt;0.54457325842273&lt;/D&gt;&lt;D xsi:type="xsd:double"&gt;0.452025148599553&lt;/D&gt;&lt;D xsi:type="xsd:double"&gt;0.188039610383444&lt;/D&gt;&lt;D xsi:type="xsd:double"&gt;0.694476383702456&lt;/D&gt;&lt;D xsi:type="xsd:double"&gt;0.471048238512549&lt;/D&gt;&lt;/FQL&gt;&lt;FQL&gt;&lt;Q&gt;1669-HK^FF_OPER_PS_NET_CF(ANN_R,-5AY,NOW)&lt;/Q&gt;&lt;R&gt;6&lt;/R&gt;&lt;C&gt;1&lt;/C&gt;&lt;D xsi:type="xsd:double"&gt;0.2246275&lt;/D&gt;&lt;D xsi:type="xsd:double"&gt;0.4629025&lt;/D&gt;&lt;D xsi:type="xsd:double"&gt;-0.4467575&lt;/D&gt;&lt;D xsi:type="xsd:double"&gt;0.3921875&lt;/D&gt;&lt;D xsi:type="xsd:double"&gt;0.6250875&lt;/D&gt;&lt;D xsi:type="xsd:double"&gt;0.04116&lt;/D&gt;&lt;/FQL&gt;&lt;FQL&gt;&lt;Q&gt;1668-HK^FF_OPER_PS_NET_CF(ANN_R,-5AY,NOW)&lt;/Q&gt;&lt;R&gt;6&lt;/R&gt;&lt;C&gt;1&lt;/C&gt;&lt;D xsi:type="xsd:double"&gt;0.226056819516635&lt;/D&gt;&lt;D xsi:type="xsd:double"&gt;0.208405198593275&lt;/D&gt;&lt;D xsi:type="xsd:double"&gt;0.721879101868377&lt;/D&gt;&lt;D xsi:type="xsd:double"&gt;0.499234510665637&lt;/D&gt;&lt;D xsi:type="xsd:double"&gt;-0.14862369319542&lt;/D&gt;&lt;D xsi:type="xsd:double"&gt;-0.377902680801765&lt;/D&gt;&lt;/FQL&gt;&lt;FQL&gt;&lt;Q&gt;1667-HK^FF_OPER_PS_NET_CF(ANN_R,-5AY,NOW)&lt;/Q&gt;&lt;R&gt;6&lt;/R&gt;&lt;C&gt;1&lt;/C&gt;&lt;D xsi:type="xsd:double"&gt;-0.019025&lt;/D&gt;&lt;D xsi:type="xsd:double"&gt;-0.0783429977156915&lt;/D&gt;&lt;D xsi:type="xsd:double"&gt;-0.0502875&lt;/D&gt;&lt;D xsi:type="xsd:double"&gt;0.01165875&lt;/D&gt;&lt;D xsi:type="xsd:double"&gt;-0.123661756061065&lt;/D&gt;&lt;D xsi:type="xsd:double"&gt;-0.0405875&lt;/D&gt;&lt;/FQL&gt;&lt;FQL&gt;&lt;Q&gt;1666-HK^FF_OPER_PS_NET_CF(ANN_R,-5AY,NOW)&lt;/Q&gt;&lt;R&gt;6&lt;/R&gt;&lt;C&gt;1&lt;/C&gt;&lt;D xsi:type="xsd:double"&gt;0.39780093444725&lt;/D&gt;&lt;D xsi:type="xsd:double"&gt;0.631047471026464&lt;/D&gt;&lt;D xsi:type="xsd:double"&gt;0.936158438411634&lt;/D&gt;&lt;D xsi:type="xsd:double"&gt;0.979649500538948&lt;/D&gt;&lt;D xsi:type="xsd:double"&gt;0.431684202120318&lt;/D&gt;&lt;D xsi:type="xsd:double"&gt;0.999619607713396&lt;/D&gt;&lt;/FQL&gt;&lt;FQL&gt;&lt;Q&gt;1665-HK^FF_OPER_PS_NET_CF(ANN_R,-5AY,NOW)&lt;/Q&gt;&lt;R&gt;6&lt;/R&gt;&lt;C&gt;1&lt;/C&gt;&lt;D xsi:type="xsd:double"&gt;0.0169669080267962&lt;/D&gt;&lt;D xsi:type="xsd:double"&gt;0.0436643133705311&lt;/D&gt;&lt;D xsi:type="xsd:double"&gt;0.0582991437666758&lt;/D&gt;&lt;D xsi:type="xsd:double"&gt;0.116722430930878&lt;/D&gt;&lt;D xsi:type="xsd:double"&gt;0.0504582008636878&lt;/D&gt;&lt;D xsi:type="xsd:double"&gt;0.0985363968773777&lt;/D&gt;&lt;/FQL&gt;&lt;FQL&gt;&lt;Q&gt;1663-HK^FF_OPER_PS_NET_CF(ANN_R,-5AY,NOW)&lt;/Q&gt;&lt;R&gt;6&lt;/R&gt;&lt;C&gt;1&lt;/C&gt;&lt;D xsi:type="xsd:double"&gt;0.0223942734802555&lt;/D&gt;&lt;D xsi:type="xsd:double"&gt;-0.143518192194502&lt;/D&gt;&lt;D xsi:type="xsd:double"&gt;0.0181159156320283&lt;/D&gt;&lt;D xsi:type="xsd:string"&gt;@NA&lt;/D&gt;&lt;D xsi:type="xsd:double"&gt;-0.134189370257877&lt;/D&gt;&lt;D xsi:type="xsd:double"&gt;0.0906600809005459&lt;/D&gt;&lt;/FQL&gt;&lt;FQL&gt;&lt;Q&gt;1662-HK^FF_OPER_PS_NET_CF(ANN_R,-5AY,NOW)&lt;/Q&gt;&lt;R&gt;6&lt;/R&gt;&lt;C&gt;1&lt;/C&gt;&lt;D xsi:type="xsd:double"&gt;-0.065728&lt;/D&gt;&lt;D xsi:type="xsd:double"&gt;0.089182&lt;/D&gt;&lt;D xsi:type="xsd:double"&gt;0.171194&lt;/D&gt;&lt;D xsi:type="xsd:double"&gt;-0.031792&lt;/D&gt;&lt;D xsi:type="xsd:double"&gt;0.209646&lt;/D&gt;&lt;D xsi:type="xsd:double"&gt;0.019164&lt;/D&gt;&lt;/FQL&gt;&lt;FQL&gt;&lt;Q&gt;1661-HK^FF_OPER_PS_NET_CF(ANN_R,-5AY,NOW)&lt;/Q&gt;&lt;R&gt;6&lt;/R&gt;&lt;C&gt;1&lt;/C&gt;&lt;D xsi:type="xsd:double"&gt;0.186437055157356&lt;/D&gt;&lt;D xsi:type="xsd:double"&gt;0.0655175313084604&lt;/D&gt;&lt;D xsi:type="xsd:double"&gt;0.0629121832930109&lt;/D&gt;&lt;D xsi:type="xsd:double"&gt;-0.0307734640297513&lt;/D&gt;&lt;D xsi:type="xsd:double"&gt;-0.00478698106891946&lt;/D&gt;&lt;D xsi:type="xsd:double"&gt;0.0235527828002679&lt;/D&gt;&lt;/FQL&gt;&lt;FQL&gt;&lt;Q&gt;1660-HK^FF_OPER_PS_NET_CF(ANN_R,-5AY,NOW)&lt;/Q&gt;&lt;R&gt;6&lt;/R&gt;&lt;C&gt;1&lt;/C&gt;&lt;D xsi:type="xsd:double"&gt;0.00891308380995797&lt;/D&gt;&lt;D xsi:type="xsd:double"&gt;0.0045318805488297&lt;/D&gt;&lt;D xsi:type="xsd:double"&gt;0.0153459241323648&lt;/D&gt;&lt;D xsi:type="xsd:double"&gt;0.0115388216303471&lt;/D&gt;&lt;D xsi:type="xsd:double"&gt;0.0209562550443906&lt;/D&gt;&lt;D xsi:type="xsd:double"&gt;-0.00372655367231638&lt;/D&gt;&lt;/FQL&gt;&lt;FQL&gt;&lt;Q&gt;1658-HK^FF_OPER_PS_NET_CF(ANN_R,-5AY,NOW)&lt;/Q&gt;&lt;R&gt;6&lt;/R&gt;&lt;C&gt;1&lt;/C&gt;&lt;D xsi:type="xsd:double"&gt;0.239608452602658&lt;/D&gt;&lt;D xsi:type="xsd:double"&gt;0.363284546965537&lt;/D&gt;&lt;D xsi:type="xsd:double"&gt;1.14385306170728&lt;/D&gt;&lt;D xsi:type="xsd:double"&gt;1.46296289661067&lt;/D&gt;&lt;D xsi:type="xsd:double"&gt;2.05512261268595&lt;/D&gt;&lt;D xsi:type="xsd:double"&gt;1.58255744130364&lt;/D&gt;&lt;/FQL&gt;&lt;FQL&gt;&lt;Q&gt;1657-HK^FF_OPER_PS_NET_CF(ANN_R,-5AY,NOW)&lt;/Q&gt;&lt;R&gt;6&lt;/R&gt;&lt;C&gt;1&lt;/C&gt;&lt;D xsi:type="xsd:double"&gt;0.291899273063175&lt;/D&gt;&lt;D xsi:type="xsd:double"&gt;0.143625&lt;/D&gt;&lt;D xsi:type="xsd:double"&gt;0.14234375&lt;/D&gt;&lt;D xsi:type="xsd:double"&gt;-0.039625&lt;/D&gt;&lt;D xsi:type="xsd:double"&gt;0.57809375&lt;/D&gt;&lt;D xsi:type="xsd:double"&gt;0.30221875&lt;/D&gt;&lt;/FQL&gt;&lt;FQL&gt;&lt;Q&gt;1656-HK^FF_OPER_PS_NET_CF(ANN_R,-5AY,NOW)&lt;/Q&gt;&lt;R&gt;6&lt;/R&gt;&lt;C&gt;1&lt;/C&gt;&lt;D xsi:type="xsd:double"&gt;0.201727648768717&lt;/D&gt;&lt;D xsi:type="xsd:double"&gt;0.0738122078819921&lt;/D&gt;&lt;D xsi:type="xsd:double"&gt;0.188068507996982&lt;/D&gt;&lt;D xsi:type="xsd:double"&gt;0.143008614555755&lt;/D&gt;&lt;D xsi:type="xsd:double"&gt;0.398253874583614&lt;/D&gt;&lt;D xsi:type="xsd:double"&gt;0.115311739721655&lt;/D&gt;&lt;/FQL&gt;&lt;FQL&gt;&lt;Q&gt;1655-HK^FF_OPER_PS_NET_CF(ANN_R,-5AY,NOW)&lt;/Q&gt;&lt;R&gt;7&lt;/R&gt;&lt;C&gt;1&lt;/C&gt;&lt;D xsi:type="xsd:double"&gt;0.109970701904248&lt;/D&gt;&lt;D xsi:type="xsd:double"&gt;0.204271156624888&lt;/D&gt;&lt;D xsi:type="xsd:double"&gt;0.108646548837413&lt;/D&gt;&lt;D xsi:type="xsd:double"&gt;0.313204403757&lt;/D&gt;&lt;D xsi:type="xsd:double"&gt;0.201257342279559&lt;/D&gt;&lt;D xsi:type="xsd:double"&gt;0.224118147401752&lt;/D&gt;&lt;D xsi:type="xsd:string"&gt;@NA&lt;/D&gt;&lt;/FQL&gt;&lt;FQL&gt;&lt;Q&gt;1653-HK^FF_OPER_PS_NET_CF(ANN_R,-5AY,NOW)&lt;/Q&gt;&lt;R&gt;6&lt;/R&gt;&lt;C&gt;1&lt;/C&gt;&lt;D xsi:type="xsd:double"&gt;0.13554&lt;/D&gt;&lt;D xsi:type="xsd:double"&gt;0.00792499999999999&lt;/D&gt;&lt;D xsi:type="xsd:double"&gt;-0.197517420845176&lt;/D&gt;&lt;D xsi:type="xsd:double"&gt;0.185635&lt;/D&gt;&lt;D xsi:type="xsd:double"&gt;0.177931040648159&lt;/D&gt;&lt;D xsi:type="xsd:double"&gt;0.140791666666667&lt;/D&gt;&lt;/FQL&gt;&lt;FQL&gt;&lt;Q&gt;1652-HK^FF_OPER_PS_NET_CF(ANN_R,-5AY,NOW)&lt;/Q&gt;&lt;R&gt;6&lt;/R&gt;&lt;C&gt;1&lt;/C&gt;&lt;D xsi:type="xsd:double"&gt;0.304314602010597&lt;/D&gt;&lt;D xsi:type="xsd:double"&gt;0.261090583125977&lt;/D&gt;&lt;D xsi:type="xsd:double"&gt;0.0882005128127672&lt;/D&gt;&lt;D xsi:type="xsd:double"&gt;0.0122140457835868&lt;/D&gt;&lt;D xsi:type="xsd:double"&gt;0.221984628528577&lt;/D&gt;&lt;D xsi:type="xsd:double"&gt;0.0757425454366868&lt;/D&gt;&lt;/FQL&gt;&lt;FQL&gt;&lt;Q&gt;1651-HK^FF_OPER_PS_NET_CF(ANN_R,-5AY,NOW)&lt;/Q&gt;&lt;R&gt;6&lt;/R&gt;&lt;C&gt;1&lt;/C&gt;&lt;D xsi:type="xsd:double"&gt;0.560792954109146&lt;/D&gt;&lt;D xsi:type="xsd:double"&gt;0.699387265041094&lt;/D&gt;&lt;D xsi:type="xsd:double"&gt;0.851558976659614&lt;/D&gt;&lt;D xsi:type="xsd:double"&gt;0.538810472288373&lt;/D&gt;&lt;D xsi:type="xsd:double"&gt;0.903182420558082&lt;/D&gt;&lt;D xsi:type="xsd:double"&gt;1.42621661878831&lt;/D&gt;&lt;/FQL&gt;&lt;FQL&gt;&lt;Q&gt;1650-HK^FF_OPER_PS_NET_CF(ANN_R,-5AY,NOW)&lt;/Q&gt;&lt;R&gt;6&lt;/R&gt;&lt;C&gt;1&lt;/C&gt;&lt;D xsi:type="xsd:double"&gt;0.0319713748250844&lt;/D&gt;&lt;D xsi:type="xsd:double"&gt;0.00711836056599685&lt;/D&gt;&lt;D xsi:type="xsd:double"&gt;0.0130431814080767&lt;/D&gt;&lt;D xsi:type="xsd:double"&gt;0.0323987933533915&lt;/D&gt;&lt;D xsi:type="xsd:double"&gt;0.0194098490121724&lt;/D&gt;&lt;D xsi:type="xsd:double"&gt;0.0279394070389712&lt;/D&gt;&lt;/FQL&gt;&lt;FQL&gt;&lt;Q&gt;1647-HK^FF_OPER_PS_NET_CF(ANN_R,-5AY,NOW)&lt;/Q&gt;&lt;R&gt;6&lt;/R&gt;&lt;C&gt;1&lt;/C&gt;&lt;D xsi:type="xsd:double"&gt;0.0512208859840621&lt;/D&gt;&lt;D xsi:type="xsd:double"&gt;0.0172441049063524&lt;/D&gt;&lt;D xsi:type="xsd:double"&gt;-0.0568015760653033&lt;/D&gt;&lt;D xsi:type="xsd:double"&gt;0.000494245293650168&lt;/D&gt;&lt;D xsi:type="xsd:double"&gt;-0.012731202501519&lt;/D&gt;&lt;D xsi:type="xsd:double"&gt;0.0968066557695862&lt;/D&gt;&lt;/FQL&gt;&lt;FQL&gt;&lt;Q&gt;1645-HK^FF_OPER_PS_NET_CF(ANN_R,-5AY,NOW)&lt;/Q&gt;&lt;R&gt;6&lt;/R&gt;&lt;C&gt;1&lt;/C&gt;&lt;D xsi:type="xsd:double"&gt;0.0167529901168134&lt;/D&gt;&lt;D xsi:type="xsd:double"&gt;0.0929232927163905&lt;/D&gt;&lt;D xsi:type="xsd:double"&gt;-0.0979131814671937&lt;/D&gt;&lt;D xsi:type="xsd:double"&gt;0.0469775186908548&lt;/D&gt;&lt;D xsi:type="xsd:double"&gt;0.282319578995492&lt;/D&gt;&lt;D xsi:type="xsd:double"&gt;-0.165769895560125&lt;/D&gt;&lt;/FQL&gt;&lt;FQL&gt;&lt;Q&gt;1643-HK^FF_OPER_PS_NET_CF(ANN_R,-5AY,NOW)&lt;/Q&gt;&lt;R&gt;6&lt;/R&gt;&lt;C&gt;1&lt;/C&gt;&lt;D xsi:type="xsd:string"&gt;@NA&lt;/D&gt;&lt;D xsi:type="xsd:double"&gt;-0.0509183955123438&lt;/D&gt;&lt;D xsi:type="xsd:double"&gt;0.152482645467002&lt;/D&gt;&lt;D xsi:type="xsd:double"&gt;0.0763239182557212&lt;/D&gt;&lt;D xsi:type="xsd:double"&gt;0.0798721246250793&lt;/D&gt;&lt;D xsi:type="xsd:double"&gt;0.116395256385689&lt;/D&gt;&lt;/FQL&gt;&lt;FQL&gt;&lt;Q&gt;1640-HK^FF_OPER_PS_NET_CF(ANN_R,-5AY,NOW)&lt;/Q&gt;&lt;R&gt;6&lt;/R&gt;&lt;C&gt;1&lt;/C&gt;&lt;D xsi:type="xsd:double"&gt;-0.118816478704003&lt;/D&gt;&lt;D xsi:type="xsd:double"&gt;-0.00415399554255275&lt;/D&gt;&lt;D xsi:type="xsd:double"&gt;0.0657046183475437&lt;/D&gt;&lt;D xsi:type="xsd:double"&gt;-0.250844104225645&lt;/D&gt;&lt;D xsi:type="xsd:double"&gt;-0.249367223079433&lt;/D&gt;&lt;D xsi:type="xsd:double"&gt;0.0353096678696685&lt;/D&gt;&lt;/FQL&gt;&lt;FQL&gt;&lt;Q&gt;1638-HK^FF_OPER_PS_NET_CF(ANN_R,-5AY,NOW)&lt;/Q&gt;&lt;R&gt;7&lt;/R&gt;&lt;C&gt;1&lt;/C&gt;&lt;D xsi:type="xsd:double"&gt;-1.02084152349267&lt;/D&gt;&lt;D xsi:type="xsd:double"&gt;2.59592778537498&lt;/D&gt;&lt;D xsi:type="xsd:double"&gt;-0.634551884746067&lt;/D&gt;&lt;D xsi:type="xsd:double"&gt;2.04992047472646&lt;/D&gt;&lt;D xsi:type="xsd:double"&gt;0.0778445458650627&lt;/D&gt;&lt;D xsi:type="xsd:double"&gt;1.03556692163031&lt;/D&gt;&lt;D xsi:type="xsd:string"&gt;@NA&lt;/D&gt;&lt;/FQL&gt;&lt;FQL&gt;&lt;Q&gt;1637-HK^FF_OPER_PS_NET_CF(ANN_R,-5AY,NOW)&lt;/Q&gt;&lt;R&gt;6&lt;/R&gt;&lt;C&gt;1&lt;/C&gt;&lt;D xsi:type="xsd:double"&gt;-0.0294705668806928&lt;/D&gt;&lt;D xsi:type="xsd:double"&gt;0.1556875&lt;/D&gt;&lt;D xsi:type="xsd:double"&gt;-0.16549&lt;/D&gt;&lt;D xsi:type="xsd:double"&gt;0.14415&lt;/D&gt;&lt;D xsi:type="xsd:double"&gt;0.3500875&lt;/D&gt;&lt;D xsi:type="xsd:double"&gt;0.1222425&lt;/D&gt;&lt;/FQL&gt;&lt;FQL&gt;&lt;Q&gt;1636-HK^FF_OPER_PS_NET_CF(ANN_R,-5AY,NOW)&lt;/Q&gt;&lt;R&gt;6&lt;/R&gt;&lt;C&gt;1&lt;/C&gt;&lt;D xsi:type="xsd:double"&gt;-0.0826783152283175&lt;/D&gt;&lt;D xsi:type="xsd:double"&gt;-0.247266544740297&lt;/D&gt;&lt;D xsi:type="xsd:double"&gt;0.0226737454789134&lt;/D&gt;&lt;D xsi:type="xsd:double"&gt;-0.209992005030781&lt;/D&gt;&lt;D xsi:type="xsd:double"&gt;0.0150260760576895&lt;/D&gt;&lt;D xsi:type="xsd:double"&gt;0.0372631838677279&lt;/D&gt;&lt;/FQL&gt;&lt;FQL&gt;&lt;Q&gt;1635-HK^FF_OPER_PS_NET_CF(ANN_R,-5AY,NOW)&lt;/Q&gt;&lt;R&gt;6&lt;/R&gt;&lt;C&gt;1&lt;/C&gt;&lt;D xsi:type="xsd:double"&gt;0.270913096792929&lt;/D&gt;&lt;D xsi:type="xsd:double"&gt;0.263111545948755&lt;/D&gt;&lt;D xsi:type="xsd:double"&gt;-0.0108478719021751&lt;/D&gt;&lt;D xsi:type="xsd:double"&gt;0.334253329204518&lt;/D&gt;&lt;D xsi:type="xsd:double"&gt;0.025626104051764&lt;/D&gt;&lt;D xsi:type="xsd:double"&gt;0.096033660000697&lt;/D&gt;&lt;/FQL&gt;&lt;FQL&gt;&lt;Q&gt;1633-HK^FF_OPER_PS_NET_CF(ANN_R,-5AY,NOW)&lt;/Q&gt;&lt;R&gt;6&lt;/R&gt;&lt;C&gt;1&lt;/C&gt;&lt;D xsi:type="xsd:double"&gt;-0.027322971274821&lt;/D&gt;&lt;D xsi:type="xsd:double"&gt;-0.0105352318364367&lt;/D&gt;&lt;D xsi:type="xsd:double"&gt;-0.00988535962029938&lt;/D&gt;&lt;D xsi:type="xsd:double"&gt;-0.0205929171230376&lt;/D&gt;&lt;D xsi:type="xsd:double"&gt;0.0124308141657539&lt;/D&gt;&lt;D xsi:type="xsd:double"&gt;-0.0349981745162468&lt;/D&gt;&lt;/FQL&gt;&lt;FQL&gt;&lt;Q&gt;1632-HK^FF_OPER_PS_NET_CF(ANN_R,-5AY,NOW)&lt;/Q&gt;&lt;R&gt;6&lt;/R&gt;&lt;C&gt;1&lt;/C&gt;&lt;D xsi:type="xsd:double"&gt;-0.000597845956523563&lt;/D&gt;&lt;D xsi:type="xsd:double"&gt;0.00330125&lt;/D&gt;&lt;D xsi:type="xsd:double"&gt;-0.00706875&lt;/D&gt;&lt;D xsi:type="xsd:double"&gt;-0.00789391218125012&lt;/D&gt;&lt;D xsi:type="xsd:double"&gt;0.0583909057674889&lt;/D&gt;&lt;D xsi:type="xsd:double"&gt;0.00670029036532009&lt;/D&gt;&lt;/FQL&gt;&lt;FQL&gt;&lt;Q&gt;1631-HK^FF_OPER_PS_NET_CF(ANN_R,-5AY,NOW)&lt;/Q&gt;&lt;R&gt;6&lt;/R&gt;&lt;C&gt;1&lt;/C&gt;&lt;D xsi:type="xsd:double"&gt;0.16583984375&lt;/D&gt;&lt;D xsi:type="xsd:double"&gt;0.30533984375&lt;/D&gt;&lt;D xsi:type="xsd:double"&gt;0.12991015625&lt;/D&gt;&lt;D xsi:type="xsd:double"&gt;0.24404296875&lt;/D&gt;&lt;D xsi:type="xsd:double"&gt;0.15292578125&lt;/D&gt;&lt;D xsi:type="xsd:double"&gt;0.1166015625&lt;/D&gt;&lt;/FQL&gt;&lt;FQL&gt;&lt;Q&gt;1630-HK^FF_OPER_PS_NET_CF(ANN_R,-5AY,NOW)&lt;/Q&gt;&lt;R&gt;6&lt;/R&gt;&lt;C&gt;1&lt;/C&gt;&lt;D xsi:type="xsd:double"&gt;-0.00739733333333334&lt;/D&gt;&lt;D xsi:type="xsd:double"&gt;-0.0265843483741838&lt;/D&gt;&lt;D xsi:type="xsd:double"&gt;-0.016528&lt;/D&gt;&lt;D xsi:type="xsd:double"&gt;0.029798&lt;/D&gt;&lt;D xsi:type="xsd:double"&gt;0.0167766666666667&lt;/D&gt;&lt;D xsi:type="xsd:double"&gt;-0.00842866666666667&lt;/D&gt;&lt;/FQL&gt;&lt;FQL&gt;&lt;Q&gt;1629-HK^FF_OPER_PS_NET_CF(ANN_R,-5AY,NOW)&lt;/Q&gt;&lt;R&gt;6&lt;/R&gt;&lt;C&gt;1&lt;/C&gt;&lt;D xsi:type="xsd:double"&gt;-0.180417675491811&lt;/D&gt;&lt;D xsi:type="xsd:double"&gt;0.0455284829985142&lt;/D&gt;&lt;D xsi:type="xsd:double"&gt;-0.0228528533308848&lt;/D&gt;&lt;D xsi:type="xsd:double"&gt;-0.051581860666361&lt;/D&gt;&lt;D xsi:type="xsd:double"&gt;0.164881775330433&lt;/D&gt;&lt;D xsi:type="xsd:double"&gt;0.169278724164268&lt;/D&gt;&lt;/FQL&gt;&lt;FQL&gt;&lt;Q&gt;1628-HK^FF_OPER_PS_NET_CF(ANN_R,-5AY,NOW)&lt;/Q&gt;&lt;R&gt;6&lt;/R&gt;&lt;C&gt;1&lt;/C&gt;&lt;D xsi:type="xsd:double"&gt;1.56525361232187&lt;/D&gt;&lt;D xsi:type="xsd:double"&gt;0.633677702171438&lt;/D&gt;&lt;D xsi:type="xsd:double"&gt;0.744298430420977&lt;/D&gt;&lt;D xsi:type="xsd:double"&gt;-1.17046052025144&lt;/D&gt;&lt;D xsi:type="xsd:double"&gt;-1.07175314031901&lt;/D&gt;&lt;D xsi:type="xsd:double"&gt;-0.513153011172667&lt;/D&gt;&lt;/FQL&gt;&lt;FQL&gt;&lt;Q&gt;1627-HK^FF_OPER_PS_NET_CF(ANN_R,-5AY,NOW)&lt;/Q&gt;&lt;R&gt;6&lt;/R&gt;&lt;C&gt;1&lt;/C&gt;&lt;D xsi:type="xsd:double"&gt;-0.185383339153148&lt;/D&gt;&lt;D xsi:type="xsd:double"&gt;0.309216&lt;/D&gt;&lt;D xsi:type="xsd:double"&gt;0.255749&lt;/D&gt;&lt;D xsi:type="xsd:double"&gt;-0.1079985&lt;/D&gt;&lt;D xsi:type="xsd:double"&gt;0.0910145&lt;/D&gt;&lt;D xsi:type="xsd:double"&gt;0.3968725&lt;/D&gt;&lt;/FQL&gt;&lt;FQL&gt;&lt;Q&gt;1626-HK^FF_OPER_PS_NET_CF(ANN_R,-5AY,NOW)&lt;/Q&gt;&lt;R&gt;6&lt;/R&gt;&lt;C&gt;1&lt;/C&gt;&lt;D xsi:type="xsd:double"&gt;-0.118203353623117&lt;/D&gt;&lt;D xsi:type="xsd:double"&gt;0.180378410388356&lt;/D&gt;&lt;D xsi:type="xsd:double"&gt;0.47379832467671&lt;/D&gt;&lt;D xsi:type="xsd:double"&gt;-0.128689193515455&lt;/D&gt;&lt;D xsi:type="xsd:double"&gt;-0.144494139487707&lt;/D&gt;&lt;D xsi:type="xsd:double"&gt;0.100459118588419&lt;/D&gt;&lt;/FQL&gt;&lt;FQL&gt;&lt;Q&gt;1623-HK^FF_OPER_PS_NET_CF(ANN_R,-5AY,NOW)&lt;/Q&gt;&lt;R&gt;6&lt;/R&gt;&lt;C&gt;1&lt;/C&gt;&lt;D xsi:type="xsd:double"&gt;0.107503189788362&lt;/D&gt;&lt;D xsi:type="xsd:double"&gt;0.0563221467849772&lt;/D&gt;&lt;D xsi:type="xsd:double"&gt;0.210272736582536&lt;/D&gt;&lt;D xsi:type="xsd:double"&gt;0.224304966046586&lt;/D&gt;&lt;D xsi:type="xsd:double"&gt;-0.108581231281875&lt;/D&gt;&lt;D xsi:type="xsd:double"&gt;0.278397755886558&lt;/D&gt;&lt;/FQL&gt;&lt;FQL&gt;&lt;Q&gt;1622-HK^FF_OPER_PS_NET_CF(ANN_R,-5AY,NOW)&lt;/Q&gt;&lt;R&gt;6&lt;/R&gt;&lt;C&gt;1&lt;/C&gt;&lt;D xsi:type="xsd:double"&gt;0.617702782352619&lt;/D&gt;&lt;D xsi:type="xsd:double"&gt;-0.10861409808183&lt;/D&gt;&lt;D xsi:type="xsd:double"&gt;-0.649528982643578&lt;/D&gt;&lt;D xsi:type="xsd:double"&gt;0.821378195074696&lt;/D&gt;&lt;D xsi:type="xsd:double"&gt;-0.808678382954284&lt;/D&gt;&lt;D xsi:type="xsd:double"&gt;-0.478432472025601&lt;/D&gt;&lt;/FQL&gt;&lt;FQL&gt;&lt;Q&gt;1621-HK^FF_OPER_PS_NET_CF(ANN_R,-5AY,NOW)&lt;/Q&gt;&lt;R&gt;6&lt;/R&gt;&lt;C&gt;1&lt;/C&gt;&lt;D xsi:type="xsd:double"&gt;0.009&lt;/D&gt;&lt;D xsi:type="xsd:double"&gt;0.018871348467925&lt;/D&gt;&lt;D xsi:type="xsd:double"&gt;0.022862&lt;/D&gt;&lt;D xsi:type="xsd:double"&gt;0.01909&lt;/D&gt;&lt;D xsi:type="xsd:double"&gt;0.020325&lt;/D&gt;&lt;D xsi:type="xsd:double"&gt;0.025711&lt;/D&gt;&lt;/FQL&gt;&lt;FQL&gt;&lt;Q&gt;1620-HK^FF_OPER_PS_NET_CF(ANN_R,-5AY,NOW)&lt;/Q&gt;&lt;R&gt;6&lt;/R&gt;&lt;C&gt;1&lt;/C&gt;&lt;D xsi:type="xsd:double"&gt;0.0416075000012878&lt;/D&gt;&lt;D xsi:type="xsd:double"&gt;0.000946666666682047&lt;/D&gt;&lt;D xsi:type="xsd:double"&gt;0.00134953150762884&lt;/D&gt;&lt;D xsi:type="xsd:double"&gt;-0.028750000001429&lt;/D&gt;&lt;D xsi:type="xsd:double"&gt;-0.0387858333353028&lt;/D&gt;&lt;D xsi:type="xsd:double"&gt;0.0130008333338338&lt;/D&gt;&lt;/FQL&gt;&lt;FQL&gt;&lt;Q&gt;1618-HK^FF_OPER_PS_NET_CF(ANN_R,-5AY,NOW)&lt;/Q&gt;&lt;R&gt;6&lt;/R&gt;&lt;C&gt;1&lt;/C&gt;&lt;D xsi:type="xsd:double"&gt;1.18129232432471&lt;/D&gt;&lt;D xsi:type="xsd:double"&gt;1.0452499698661&lt;/D&gt;&lt;D xsi:type="xsd:double"&gt;0.888462534803026&lt;/D&gt;&lt;D xsi:type="xsd:double"&gt;1.10683280118189&lt;/D&gt;&lt;D xsi:type="xsd:double"&gt;1.59584503292565&lt;/D&gt;&lt;D xsi:type="xsd:double"&gt;1.09719811931593&lt;/D&gt;&lt;/FQL&gt;&lt;FQL&gt;&lt;Q&gt;1617-HK^FF_OPER_PS_NET_CF(ANN_R,-5AY,NOW)&lt;/Q&gt;&lt;R&gt;6&lt;/R&gt;&lt;C&gt;1&lt;/C&gt;&lt;D xsi:type="xsd:double"&gt;0.0215036295190222&lt;/D&gt;&lt;D xsi:type="xsd:double"&gt;0.038443093476483&lt;/D&gt;&lt;D xsi:type="xsd:double"&gt;0.112187876685399&lt;/D&gt;&lt;D xsi:type="xsd:double"&gt;0.175969663709846&lt;/D&gt;&lt;D xsi:type="xsd:double"&gt;-0.0607777650627319&lt;/D&gt;&lt;D xsi:type="xsd:double"&gt;-0.0888091776224544&lt;/D&gt;&lt;/FQL&gt;&lt;FQL&gt;&lt;Q&gt;1616-HK^FF_OPER_PS_NET_CF(ANN_R,-5AY,NOW)&lt;/Q&gt;&lt;R&gt;7&lt;/R&gt;&lt;C&gt;1&lt;/C&gt;&lt;D xsi:type="xsd:double"&gt;0.153156634752848&lt;/D&gt;&lt;D xsi:type="xsd:double"&gt;0.093121982647118&lt;/D&gt;&lt;D xsi:type="xsd:double"&gt;-0.167419561495937&lt;/D&gt;&lt;D xsi:type="xsd:double"&gt;0.044179526378028&lt;/D&gt;&lt;D xsi:type="xsd:double"&gt;-0.102689951886606&lt;/D&gt;&lt;D xsi:type="xsd:double"&gt;0.00397010228921596&lt;/D&gt;&lt;D xsi:type="xsd:string"&gt;@NA&lt;/D&gt;&lt;/FQL&gt;&lt;FQL&gt;&lt;Q&gt;1615-HK^FF_OPER_PS_NET_CF(ANN_R,-5AY,NOW)&lt;/Q&gt;&lt;R&gt;6&lt;/R&gt;&lt;C&gt;1&lt;/C&gt;&lt;D xsi:type="xsd:double"&gt;0.0937702158784292&lt;/D&gt;&lt;D xsi:type="xsd:double"&gt;0.0440922344101953&lt;/D&gt;&lt;D xsi:type="xsd:double"&gt;-0.0163612096482959&lt;/D&gt;&lt;D xsi:type="xsd:double"&gt;-0.00259061306147117&lt;/D&gt;&lt;D xsi:type="xsd:double"&gt;-0.059590630180023&lt;/D&gt;&lt;D xsi:type="xsd:double"&gt;0.0273058212329371&lt;/D&gt;&lt;/FQL&gt;&lt;FQL&gt;&lt;Q&gt;1613-HK^FF_OPER_PS_NET_CF(ANN_R,-5AY,NOW)&lt;/Q&gt;&lt;R&gt;6&lt;/R&gt;&lt;C&gt;1&lt;/C&gt;&lt;D xsi:type="xsd:double"&gt;-0.0299771401780546&lt;/D&gt;&lt;D xsi:type="xsd:double"&gt;-0.0133838987101017&lt;/D&gt;&lt;D xsi:type="xsd:double"&gt;-0.0585894879994548&lt;/D&gt;&lt;D xsi:type="xsd:double"&gt;-0.0243858375346385&lt;/D&gt;&lt;D xsi:type="xsd:double"&gt;-0.0108304927628224&lt;/D&gt;&lt;D xsi:type="xsd:double"&gt;-0.00933798467332282&lt;/D&gt;&lt;/FQL&gt;&lt;FQL&gt;&lt;Q&gt;1612-HK^FF_OPER_PS_NET_CF(ANN_R,-5AY,NOW)&lt;/Q&gt;&lt;R&gt;6&lt;/R&gt;&lt;C&gt;1&lt;/C&gt;&lt;D xsi:type="xsd:double"&gt;0.0387210072776961&lt;/D&gt;&lt;D xsi:type="xsd:double"&gt;-0.0272793633773277&lt;/D&gt;&lt;D xsi:type="xsd:double"&gt;0.0552886914986038&lt;/D&gt;&lt;D xsi:type="xsd:double"&gt;0.0491162863641205&lt;/D&gt;&lt;D xsi:type="xsd:double"&gt;0.314341810567874&lt;/D&gt;&lt;D xsi:type="xsd:double"&gt;0.180651709289689&lt;/D&gt;&lt;/FQL&gt;&lt;FQL&gt;&lt;Q&gt;1611-HK^FF_OPER_PS_NET_CF(ANN_R,-5AY,NOW)&lt;/Q&gt;&lt;R&gt;7&lt;/R&gt;&lt;C&gt;1&lt;/C&gt;&lt;D xsi:type="xsd:double"&gt;0.14196&lt;/D&gt;&lt;D xsi:type="xsd:double"&gt;-0.0757905483046128&lt;/D&gt;&lt;D xsi:type="xsd:double"&gt;0.0632601490805443&lt;/D&gt;&lt;D xsi:type="xsd:double"&gt;0.0562857002574621&lt;/D&gt;&lt;D xsi:type="xsd:double"&gt;0.105709426096708&lt;/D&gt;&lt;D xsi:type="xsd:double"&gt;0.598244124403894&lt;/D&gt;&lt;D xsi:type="xsd:string"&gt;@NA&lt;/D&gt;&lt;/FQL&gt;&lt;FQL&gt;&lt;Q&gt;1610-HK^FF_OPER_PS_NET_CF(ANN_R,-5AY,NOW)&lt;/Q&gt;&lt;R&gt;6&lt;/R&gt;&lt;C&gt;1&lt;/C&gt;&lt;D xsi:type="xsd:double"&gt;0.42127488084015&lt;/D&gt;&lt;D xsi:type="xsd:double"&gt;0.163228369583148&lt;/D&gt;&lt;D xsi:type="xsd:double"&gt;-0.0146247650330518&lt;/D&gt;&lt;D xsi:type="xsd:double"&gt;-0.354609167614256&lt;/D&gt;&lt;D xsi:type="xsd:double"&gt;0.808099518040799&lt;/D&gt;&lt;D xsi:type="xsd:double"&gt;0.921851565788324&lt;/D&gt;&lt;/FQL&gt;&lt;FQL&gt;&lt;Q&gt;1609-HK^FF_OPER_PS_NET_CF(ANN_R,-5AY,NOW)&lt;/Q&gt;&lt;R&gt;6&lt;/R&gt;&lt;C&gt;1&lt;/C&gt;&lt;D xsi:type="xsd:double"&gt;0.030030982653697&lt;/D&gt;&lt;D xsi:type="xsd:double"&gt;-0.277379707112971&lt;/D&gt;&lt;D xsi:type="xsd:double"&gt;-0.197236473740493&lt;/D&gt;&lt;D xsi:type="xsd:double"&gt;0.0386693423896264&lt;/D&gt;&lt;D xsi:type="xsd:double"&gt;-0.0376408506703835&lt;/D&gt;&lt;D xsi:type="xsd:double"&gt;-0.116304255874941&lt;/D&gt;&lt;/FQL&gt;&lt;FQL&gt;&lt;Q&gt;1608-HK^FF_OPER_PS_NET_CF(ANN_R,-5AY,NOW)&lt;/Q&gt;&lt;R&gt;6&lt;/R&gt;&lt;C&gt;1&lt;/C&gt;&lt;D xsi:type="xsd:double"&gt;0.0407265372675975&lt;/D&gt;&lt;D xsi:type="xsd:double"&gt;0.234983023252288&lt;/D&gt;&lt;D xsi:type="xsd:double"&gt;-0.142632677051348&lt;/D&gt;&lt;D xsi:type="xsd:double"&gt;0.315230336326274&lt;/D&gt;&lt;D xsi:type="xsd:double"&gt;0.645559056661643&lt;/D&gt;&lt;D xsi:type="xsd:double"&gt;-0.369246794635531&lt;/D&gt;&lt;/FQL&gt;&lt;FQL&gt;&lt;Q&gt;1606-HK^FF_OPER_PS_NET_CF(ANN_R,-5AY,NOW)&lt;/Q&gt;&lt;R&gt;6&lt;/R&gt;&lt;C&gt;1&lt;/C&gt;&lt;D xsi:type="xsd:double"&gt;0.816038496153626&lt;/D&gt;&lt;D xsi:type="xsd:double"&gt;-0.5181809730545&lt;/D&gt;&lt;D xsi:type="xsd:double"&gt;-1.68822001630783&lt;/D&gt;&lt;D xsi:type="xsd:double"&gt;-0.62429526981434&lt;/D&gt;&lt;D xsi:type="xsd:double"&gt;-1.08503741630868&lt;/D&gt;&lt;D xsi:type="xsd:double"&gt;-1.34188131239751&lt;/D&gt;&lt;/FQL&gt;&lt;FQL&gt;&lt;Q&gt;1601-HK^FF_OPER_PS_NET_CF(ANN_R,-5AY,NOW)&lt;/Q&gt;&lt;R&gt;6&lt;/R&gt;&lt;C&gt;1&lt;/C&gt;&lt;D xsi:type="xsd:double"&gt;-0.507526572542319&lt;/D&gt;&lt;D xsi:type="xsd:double"&gt;-0.011156974954712&lt;/D&gt;&lt;D xsi:type="xsd:double"&gt;-0.596017491072208&lt;/D&gt;&lt;D xsi:type="xsd:double"&gt;-0.63662943533595&lt;/D&gt;&lt;D xsi:type="xsd:double"&gt;-0.0499395920081932&lt;/D&gt;&lt;D xsi:type="xsd:double"&gt;-0.894837047741385&lt;/D&gt;&lt;/FQL&gt;&lt;FQL&gt;&lt;Q&gt;1600-HK^FF_OPER_PS_NET_CF(ANN_R,-5AY,NOW)&lt;/Q&gt;&lt;R&gt;6&lt;/R&gt;&lt;C&gt;1&lt;/C&gt;&lt;D xsi:type="xsd:double"&gt;0.524700706353825&lt;/D&gt;&lt;D xsi:type="xsd:double"&gt;0.576823448604871&lt;/D&gt;&lt;D xsi:type="xsd:double"&gt;0.688752032554332&lt;/D&gt;&lt;D xsi:type="xsd:double"&gt;1.14077751980896&lt;/D&gt;&lt;D xsi:type="xsd:double"&gt;1.29765039484714&lt;/D&gt;&lt;D xsi:type="xsd:double"&gt;0.263169282147002&lt;/D&gt;&lt;/FQL&gt;&lt;FQL&gt;&lt;Q&gt;1599-HK^FF_OPER_PS_NET_CF(ANN_R,-5AY,NOW)&lt;/Q&gt;&lt;R&gt;6&lt;/R&gt;&lt;C&gt;1&lt;/C&gt;&lt;D xsi:type="xsd:double"&gt;-1.09348170855278&lt;/D&gt;&lt;D xsi:type="xsd:double"&gt;0.0887607812931999&lt;/D&gt;&lt;D xsi:type="xsd:double"&gt;-0.787062394391504&lt;/D&gt;&lt;D xsi:type="xsd:double"&gt;0.999269415358555&lt;/D&gt;&lt;D xsi:type="xsd:double"&gt;0.428735174395483&lt;/D&gt;&lt;D xsi:type="xsd:double"&gt;0.0427896490766867&lt;/D&gt;&lt;/FQL&gt;&lt;FQL&gt;&lt;Q&gt;1598-HK^FF_OPER_PS_NET_CF(ANN_R,-5AY,NOW)&lt;/Q&gt;&lt;R&gt;6&lt;/R&gt;&lt;C&gt;1&lt;/C&gt;&lt;D xsi:type="xsd:double"&gt;0.0696036645700632&lt;/D&gt;&lt;D xsi:type="xsd:double"&gt;0.0583698930558581&lt;/D&gt;&lt;D xsi:type="xsd:double"&gt;0.135799595093889&lt;/D&gt;&lt;D xsi:type="xsd:double"&gt;0.104309049812031&lt;/D&gt;&lt;D xsi:type="xsd:double"&gt;0.120888839991031&lt;/D&gt;&lt;D xsi:type="xsd:double"&gt;0.0714138050210447&lt;/D&gt;&lt;/FQL&gt;&lt;FQL&gt;&lt;Q&gt;1597-HK^FF_OPER_PS_NET_CF(ANN_R,-5AY,NOW)&lt;/Q&gt;&lt;R&gt;6&lt;/R&gt;&lt;C&gt;1&lt;/C&gt;&lt;D xsi:type="xsd:string"&gt;@NA&lt;/D&gt;&lt;D xsi:type="xsd:double"&gt;-0.0383470578107228&lt;/D&gt;&lt;D xsi:type="xsd:double"&gt;-0.075440237086696&lt;/D&gt;&lt;D xsi:type="xsd:double"&gt;0.247602002530371&lt;/D&gt;&lt;D xsi:type="xsd:double"&gt;0.190841351020695&lt;/D&gt;&lt;D xsi:type="xsd:double"&gt;0.0851939517832968&lt;/D&gt;&lt;/FQL&gt;&lt;FQL&gt;&lt;Q&gt;1596-HK^FF_OPER_PS_NET_CF(ANN_R,-5AY,NOW)&lt;/Q&gt;&lt;R&gt;6&lt;/R&gt;&lt;C&gt;1&lt;/C&gt;&lt;D xsi:type="xsd:double"&gt;0.121006361651979&lt;/D&gt;&lt;D xsi:type="xsd:double"&gt;-0.0517324837995222&lt;/D&gt;&lt;D xsi:type="xsd:double"&gt;0.298334837216887&lt;/D&gt;&lt;D xsi:type="xsd:double"&gt;0.286752762150535&lt;/D&gt;&lt;D xsi:type="xsd:double"&gt;0.177717693851814&lt;/D&gt;&lt;D xsi:type="xsd:double"&gt;0.196501897137353&lt;/D&gt;&lt;/FQL&gt;&lt;FQL&gt;&lt;Q&gt;1593-HK^FF_OPER_PS_NET_CF(ANN_R,-5AY,NOW)&lt;/Q&gt;&lt;R&gt;6&lt;/R&gt;&lt;C&gt;1&lt;/C&gt;&lt;D xsi:type="xsd:double"&gt;0.0881777080179159&lt;/D&gt;&lt;D xsi:type="xsd:double"&gt;0.15312146093104&lt;/D&gt;&lt;D xsi:type="xsd:double"&gt;0.182966495348487&lt;/D&gt;&lt;D xsi:type="xsd:double"&gt;0.117988468843426&lt;/D&gt;&lt;D xsi:type="xsd:double"&gt;-0.0636513806553658&lt;/D&gt;&lt;D xsi:type="xsd:string"&gt;@NA&lt;/D&gt;&lt;/FQL&gt;&lt;FQL&gt;&lt;Q&gt;1592-HK^FF_OPER_PS_NET_CF(ANN_R,-5AY,NOW)&lt;/Q&gt;&lt;R&gt;6&lt;/R&gt;&lt;C&gt;1&lt;/C&gt;&lt;D xsi:type="xsd:double"&gt;-0.0425208333333333&lt;/D&gt;&lt;D xsi:type="xsd:double"&gt;0.0188683333333333&lt;/D&gt;&lt;D xsi:type="xsd:double"&gt;-0.0964437286833014&lt;/D&gt;&lt;D xsi:type="xsd:double"&gt;-0.0130570331006148&lt;/D&gt;&lt;D xsi:type="xsd:double"&gt;-0.0216208441007683&lt;/D&gt;&lt;D xsi:type="xsd:double"&gt;-0.00217564690521062&lt;/D&gt;&lt;/FQL&gt;&lt;FQL&gt;&lt;Q&gt;1591-HK^FF_OPER_PS_NET_CF(ANN_R,-5AY,NOW)&lt;/Q&gt;&lt;R&gt;6&lt;/R&gt;&lt;C&gt;1&lt;/C&gt;&lt;D xsi:type="xsd:double"&gt;-0.000945228082038476&lt;/D&gt;&lt;D xsi:type="xsd:double"&gt;0.0039985&lt;/D&gt;&lt;D xsi:type="xsd:double"&gt;-0.00605925&lt;/D&gt;&lt;D xsi:type="xsd:double"&gt;-0.00358275&lt;/D&gt;&lt;D xsi:type="xsd:double"&gt;0.00308475&lt;/D&gt;&lt;D xsi:type="xsd:double"&gt;-0.00534125&lt;/D&gt;&lt;/FQL&gt;&lt;FQL&gt;&lt;Q&gt;1588-HK^FF_OPER_PS_NET_CF(ANN_R,-5AY,NOW)&lt;/Q&gt;&lt;R&gt;6&lt;/R&gt;&lt;C&gt;1&lt;/C&gt;&lt;D xsi:type="xsd:double"&gt;0.232240160143574&lt;/D&gt;&lt;D xsi:type="xsd:double"&gt;0.527831109197873&lt;/D&gt;&lt;D xsi:type="xsd:double"&gt;0.75098325331285&lt;/D&gt;&lt;D xsi:type="xsd:double"&gt;0.463476271547376&lt;/D&gt;&lt;D xsi:type="xsd:double"&gt;0.315624904118316&lt;/D&gt;&lt;D xsi:type="xsd:double"&gt;-0.299946163609166&lt;/D&gt;&lt;/FQL&gt;&lt;FQL&gt;&lt;Q&gt;1587-HK^FF_OPER_PS_NET_CF(ANN_R,-5AY,NOW)&lt;/Q&gt;&lt;R&gt;6&lt;/R&gt;&lt;C&gt;1&lt;/C&gt;&lt;D xsi:type="xsd:double"&gt;0.00869612661782&lt;/D&gt;&lt;D xsi:type="xsd:double"&gt;0.0755560188551728&lt;/D&gt;&lt;D xsi:type="xsd:double"&gt;0.0812778116932579&lt;/D&gt;&lt;D xsi:type="xsd:double"&gt;-0.0200152933928054&lt;/D&gt;&lt;D xsi:type="xsd:double"&gt;0.120230232946864&lt;/D&gt;&lt;D xsi:type="xsd:double"&gt;-0.0230071226021175&lt;/D&gt;&lt;/FQL&gt;&lt;FQL&gt;&lt;Q&gt;1586-HK^FF_OPER_PS_NET_CF(ANN_R,-5AY,NOW)&lt;/Q&gt;&lt;R&gt;6&lt;/R&gt;&lt;C&gt;1&lt;/C&gt;&lt;D xsi:type="xsd:double"&gt;0.138117451316808&lt;/D&gt;&lt;D xsi:type="xsd:double"&gt;0.103382338707652&lt;/D&gt;&lt;D xsi:type="xsd:double"&gt;0.0466168599186597&lt;/D&gt;&lt;D xsi:type="xsd:double"&gt;0.148094061631032&lt;/D&gt;&lt;D xsi:type="xsd:double"&gt;0.206963115290227&lt;/D&gt;&lt;D xsi:type="xsd:double"&gt;0.266647665693007&lt;/D&gt;&lt;/FQL&gt;&lt;FQL&gt;&lt;Q&gt;1585-HK^FF_OPER_PS_NET_CF(ANN_R,-5AY,NOW)&lt;/Q&gt;&lt;R&gt;6&lt;/R&gt;&lt;C&gt;1&lt;/C&gt;&lt;D xsi:type="xsd:double"&gt;0.32705387952941&lt;/D&gt;&lt;D xsi:type="xsd:double"&gt;0.510173303680139&lt;/D&gt;&lt;D xsi:type="xsd:double"&gt;0.249090615832968&lt;/D&gt;&lt;D xsi:type="xsd:double"&gt;1.27216212657747&lt;/D&gt;&lt;D xsi:type="xsd:double"&gt;2.10876734802768&lt;/D&gt;&lt;D xsi:type="xsd:double"&gt;0.984731333405569&lt;/D&gt;&lt;/FQL&gt;&lt;FQL&gt;&lt;Q&gt;1583-HK^FF_OPER_PS_NET_CF(ANN_R,-5AY,NOW)&lt;/Q&gt;&lt;R&gt;6&lt;/R&gt;&lt;C&gt;1&lt;/C&gt;&lt;D xsi:type="xsd:double"&gt;0.331335137001838&lt;/D&gt;&lt;D xsi:type="xsd:double"&gt;-0.0693190343242922&lt;/D&gt;&lt;D xsi:type="xsd:double"&gt;0.205663992949505&lt;/D&gt;&lt;D xsi:type="xsd:double"&gt;0.227647617755541&lt;/D&gt;&lt;D xsi:type="xsd:double"&gt;0.0660016251283869&lt;/D&gt;&lt;D xsi:type="xsd:double"&gt;0.0684200946296064&lt;/D&gt;&lt;/FQL&gt;&lt;FQL&gt;&lt;Q&gt;1582-HK^FF_OPER_PS_NET_CF(ANN_R,-5AY,NOW)&lt;/Q&gt;&lt;R&gt;6&lt;/R&gt;&lt;C&gt;1&lt;/C&gt;&lt;D xsi:type="xsd:double"&gt;-0.138926&lt;/D&gt;&lt;D xsi:type="xsd:double"&gt;1.011112&lt;/D&gt;&lt;D xsi:type="xsd:double"&gt;-0.996159490516406&lt;/D&gt;&lt;D xsi:type="xsd:double"&gt;0.17353169427798&lt;/D&gt;&lt;D xsi:type="xsd:double"&gt;-0.250804&lt;/D&gt;&lt;D xsi:type="xsd:double"&gt;-0.11427&lt;/D&gt;&lt;/FQL&gt;&lt;FQL&gt;&lt;Q&gt;1581-HK^FF_OPER_PS_NET_CF(ANN_R,-5AY,NOW)&lt;/Q&gt;&lt;R&gt;6&lt;/R&gt;&lt;C&gt;1&lt;/C&gt;&lt;D xsi:type="xsd:double"&gt;0.274046335798574&lt;/D&gt;&lt;D xsi:type="xsd:double"&gt;0.0818261334880505&lt;/D&gt;&lt;D xsi:type="xsd:double"&gt;0.167360564854871&lt;/D&gt;&lt;D xsi:type="xsd:double"&gt;0.269723025214024&lt;/D&gt;&lt;D xsi:type="xsd:double"&gt;0.188963604819074&lt;/D&gt;&lt;D xsi:type="xsd:double"&gt;0.29064152094919&lt;/D&gt;&lt;/FQL&gt;&lt;FQL&gt;&lt;Q&gt;1580-HK^FF_OPER_PS_NET_CF(ANN_R,-5AY,NOW)&lt;/Q&gt;&lt;R&gt;6&lt;/R&gt;&lt;C&gt;1&lt;/C&gt;&lt;D xsi:type="xsd:double"&gt;-0.0279670778559824&lt;/D&gt;&lt;D xsi:type="xsd:double"&gt;-0.0371321164482767&lt;/D&gt;&lt;D xsi:type="xsd:double"&gt;-0.0364007496945733&lt;/D&gt;&lt;D xsi:type="xsd:double"&gt;-0.00906241299594993&lt;/D&gt;&lt;D xsi:type="xsd:double"&gt;-0.0244293969736115&lt;/D&gt;&lt;D xsi:type="xsd:double"&gt;-0.00601055520517&lt;/D&gt;&lt;/FQL&gt;&lt;FQL&gt;&lt;Q&gt;1579-HK^FF_OPER_PS_NET_CF(ANN_R,-5AY,NOW)&lt;/Q&gt;&lt;R&gt;6&lt;/R&gt;&lt;C&gt;1&lt;/C&gt;&lt;D xsi:type="xsd:double"&gt;0.31179347033717&lt;/D&gt;&lt;D xsi:type="xsd:double"&gt;0.423926379589068&lt;/D&gt;&lt;D xsi:type="xsd:double"&gt;0.409330170651775&lt;/D&gt;&lt;D xsi:type="xsd:double"&gt;1.11977356410009&lt;/D&gt;&lt;D xsi:type="xsd:double"&gt;1.39397947582131&lt;/D&gt;&lt;D xsi:type="xsd:double"&gt;1.04211630607862&lt;/D&gt;&lt;/FQL&gt;&lt;FQL&gt;&lt;Q&gt;1578-HK^FF_OPER_PS_NET_CF(ANN_R,-5AY,NOW)&lt;/Q&gt;&lt;R&gt;6&lt;/R&gt;&lt;C&gt;1&lt;/C&gt;&lt;D xsi:type="xsd:double"&gt;0.705603745778226&lt;/D&gt;&lt;D xsi:type="xsd:double"&gt;2.9739656936539&lt;/D&gt;&lt;D xsi:type="xsd:double"&gt;-0.213025837654307&lt;/D&gt;&lt;D xsi:type="xsd:double"&gt;5.20084467745616&lt;/D&gt;&lt;D xsi:type="xsd:double"&gt;-0.634310560117166&lt;/D&gt;&lt;D xsi:type="xsd:double"&gt;1.88350002544115&lt;/D&gt;&lt;/FQL&gt;&lt;FQL&gt;&lt;Q&gt;1577-HK^FF_OPER_PS_NET_CF(ANN_R,-5AY,NOW)&lt;/Q&gt;&lt;R&gt;6&lt;/R&gt;&lt;C&gt;1&lt;/C&gt;&lt;D xsi:type="xsd:double"&gt;-0.130260374826273&lt;/D&gt;&lt;D xsi:type="xsd:double"&gt;0.150044213111799&lt;/D&gt;&lt;D xsi:type="xsd:double"&gt;0.176845372102826&lt;/D&gt;&lt;D xsi:type="xsd:double"&gt;0.109097863121731&lt;/D&gt;&lt;D xsi:type="xsd:double"&gt;-0.294816820755682&lt;/D&gt;&lt;D xsi:type="xsd:double"&gt;0.323847649824825&lt;/D&gt;&lt;/FQL&gt;&lt;FQL&gt;&lt;Q&gt;1576-HK^FF_OPER_PS_NET_CF(ANN_R,-5AY,NOW)&lt;/Q&gt;&lt;R&gt;6&lt;/R&gt;&lt;C&gt;1&lt;/C&gt;&lt;D xsi:type="xsd:double"&gt;0.402256115540781&lt;/D&gt;&lt;D xsi:type="xsd:double"&gt;0.36016726848413&lt;/D&gt;&lt;D xsi:type="xsd:double"&gt;0.436010831429226&lt;/D&gt;&lt;D xsi:type="xsd:double"&gt;0.71983796233441&lt;/D&gt;&lt;D xsi:type="xsd:double"&gt;0.579647672689757&lt;/D&gt;&lt;D xsi:type="xsd:double"&gt;0.742589522936378&lt;/D&gt;&lt;/FQL&gt;&lt;FQL&gt;&lt;Q&gt;1575-HK^FF_OPER_PS_NET_CF(ANN_R,-5AY,NOW)&lt;/Q&gt;&lt;R&gt;6&lt;/R&gt;&lt;C&gt;1&lt;/C&gt;&lt;D xsi:type="xsd:double"&gt;-0.033658632137144&lt;/D&gt;&lt;D xsi:type="xsd:double"&gt;0.00393283005573896&lt;/D&gt;&lt;D xsi:type="xsd:double"&gt;0.0719022733207921&lt;/D&gt;&lt;D xsi:type="xsd:double"&gt;0.143566465855279&lt;/D&gt;&lt;D xsi:type="xsd:double"&gt;-0.0639880216879638&lt;/D&gt;&lt;D xsi:type="xsd:double"&gt;0.0777685439862236&lt;/D&gt;&lt;/FQL&gt;&lt;FQL&gt;&lt;Q&gt;1572-HK^FF_OPER_PS_NET_CF(ANN_R,-5AY,NOW)&lt;/Q&gt;&lt;R&gt;6&lt;/R&gt;&lt;C&gt;1&lt;/C&gt;&lt;D xsi:type="xsd:double"&gt;-0.0650319588898646&lt;/D&gt;&lt;D xsi:type="xsd:double"&gt;0.147546009534497&lt;/D&gt;&lt;D xsi:type="xsd:double"&gt;0.0659157517397531&lt;/D&gt;&lt;D xsi:type="xsd:double"&gt;0.0499965265086388&lt;/D&gt;&lt;D xsi:type="xsd:double"&gt;0.0179596736870206&lt;/D&gt;&lt;D xsi:type="xsd:double"&gt;0.0177915855154397&lt;/D&gt;&lt;/FQL&gt;&lt;FQL&gt;&lt;Q&gt;1571-HK^FF_OPER_PS_NET_CF(ANN_R,-5AY,NOW)&lt;/Q&gt;&lt;R&gt;6&lt;/R&gt;&lt;C&gt;1&lt;/C&gt;&lt;D xsi:type="xsd:double"&gt;0.364421555634061&lt;/D&gt;&lt;D xsi:type="xsd:double"&gt;0.479137322482194&lt;/D&gt;&lt;D xsi:type="xsd:double"&gt;0.421075450442797&lt;/D&gt;&lt;D xsi:type="xsd:double"&gt;0.523809365805037&lt;/D&gt;&lt;D xsi:type="xsd:double"&gt;0.461066042704796&lt;/D&gt;&lt;D xsi:type="xsd:double"&gt;0.160032479827074&lt;/D&gt;&lt;/FQL&gt;&lt;FQL&gt;&lt;Q&gt;1570-HK^FF_OPER_PS_NET_CF(ANN_R,-5AY,NOW)&lt;/Q&gt;&lt;R&gt;6&lt;/R&gt;&lt;C&gt;1&lt;/C&gt;&lt;D xsi:type="xsd:double"&gt;-3.66097875047936&lt;/D&gt;&lt;D xsi:type="xsd:double"&gt;4.09124117545046&lt;/D&gt;&lt;D xsi:type="xsd:double"&gt;-3.38664808928419&lt;/D&gt;&lt;D xsi:type="xsd:double"&gt;1.73727130368447&lt;/D&gt;&lt;D xsi:type="xsd:double"&gt;1.08164073409063&lt;/D&gt;&lt;D xsi:type="xsd:double"&gt;5.05961485656893&lt;/D&gt;&lt;/FQL&gt;&lt;FQL&gt;&lt;Q&gt;1569-HK^FF_OPER_PS_NET_CF(ANN_R,-5AY,NOW)&lt;/Q&gt;&lt;R&gt;6&lt;/R&gt;&lt;C&gt;1&lt;/C&gt;&lt;D xsi:type="xsd:double"&gt;0.0940150431133796&lt;/D&gt;&lt;D xsi:type="xsd:double"&gt;0.0789817851320563&lt;/D&gt;&lt;D xsi:type="xsd:double"&gt;0.0347058246245316&lt;/D&gt;&lt;D xsi:type="xsd:double"&gt;0.101803454463871&lt;/D&gt;&lt;D xsi:type="xsd:double"&gt;0.11947035940552&lt;/D&gt;&lt;D xsi:type="xsd:double"&gt;0.224263557255279&lt;/D&gt;&lt;/FQL&gt;&lt;FQL&gt;&lt;Q&gt;1568-HK^FF_OPER_PS_NET_CF(ANN_R,-5AY,NOW)&lt;/Q&gt;&lt;R&gt;6&lt;/R&gt;&lt;C&gt;1&lt;/C&gt;&lt;D xsi:type="xsd:double"&gt;0.30932468544867&lt;/D&gt;&lt;D xsi:type="xsd:double"&gt;-0.201889992169437&lt;/D&gt;&lt;D xsi:type="xsd:double"&gt;0.219541657206667&lt;/D&gt;&lt;D xsi:type="xsd:double"&gt;0.20679359283851&lt;/D&gt;&lt;D xsi:type="xsd:double"&gt;0.401248256657137&lt;/D&gt;&lt;D xsi:type="xsd:double"&gt;0.250365349062417&lt;/D&gt;&lt;/FQL&gt;&lt;FQL&gt;&lt;Q&gt;1566-HK^FF_OPER_PS_NET_CF(ANN_R,-5AY,NOW)&lt;/Q&gt;&lt;R&gt;6&lt;/R&gt;&lt;C&gt;1&lt;/C&gt;&lt;D xsi:type="xsd:double"&gt;-0.138160668673232&lt;/D&gt;&lt;D xsi:type="xsd:double"&gt;0.260164522321044&lt;/D&gt;&lt;D xsi:type="xsd:double"&gt;0.234100486590107&lt;/D&gt;&lt;D xsi:type="xsd:double"&gt;0.0254445956339899&lt;/D&gt;&lt;D xsi:type="xsd:double"&gt;0.0476035935895774&lt;/D&gt;&lt;D xsi:type="xsd:double"&gt;-0.0371018632514509&lt;/D&gt;&lt;/FQL&gt;&lt;FQL&gt;&lt;Q&gt;1565-HK^FF_OPER_PS_NET_CF(ANN_R,-5AY,NOW)&lt;/Q&gt;&lt;R&gt;6&lt;/R&gt;&lt;C&gt;1&lt;/C&gt;&lt;D xsi:type="xsd:double"&gt;0.180777995829259&lt;/D&gt;&lt;D xsi:type="xsd:double"&gt;0.24949389746763&lt;/D&gt;&lt;D xsi:type="xsd:double"&gt;0.298519910940108&lt;/D&gt;&lt;D xsi:type="xsd:double"&gt;0.250885683768279&lt;/D&gt;&lt;D xsi:type="xsd:double"&gt;0.267874432029999&lt;/D&gt;&lt;D xsi:type="xsd:string"&gt;@NA&lt;/D&gt;&lt;/FQL&gt;&lt;FQL&gt;&lt;Q&gt;1563-HK^FF_OPER_PS_NET_CF(ANN_R,-5AY,NOW)&lt;/Q&gt;&lt;R&gt;6&lt;/R&gt;&lt;C&gt;1&lt;/C&gt;&lt;D xsi:type="xsd:double"&gt;-0.204164777488669&lt;/D&gt;&lt;D xsi:type="xsd:double"&gt;-0.403739539563716&lt;/D&gt;&lt;D xsi:type="xsd:double"&gt;0.439017833890975&lt;/D&gt;&lt;D xsi:type="xsd:double"&gt;0.749163499321227&lt;/D&gt;&lt;D xsi:type="xsd:double"&gt;0.140936618778979&lt;/D&gt;&lt;D xsi:type="xsd:double"&gt;0.55303675654619&lt;/D&gt;&lt;/FQL&gt;&lt;FQL&gt;&lt;Q&gt;1561-HK^FF_OPER_PS_NET_CF(ANN_R,-5AY,NOW)&lt;/Q&gt;&lt;R&gt;6&lt;/R&gt;&lt;C&gt;1&lt;/C&gt;&lt;D xsi:type="xsd:double"&gt;0.0467616666666667&lt;/D&gt;&lt;D xsi:type="xsd:double"&gt;0.0431666666666883&lt;/D&gt;&lt;D xsi:type="xsd:double"&gt;0.0240466666667753&lt;/D&gt;&lt;D xsi:type="xsd:double"&gt;0.374540893304658&lt;/D&gt;&lt;D xsi:type="xsd:double"&gt;-0.266572337430906&lt;/D&gt;&lt;D xsi:type="xsd:double"&gt;-0.213025158939166&lt;/D&gt;&lt;/FQL&gt;&lt;FQL&gt;&lt;Q&gt;1560-HK^FF_OPER_PS_NET_CF(ANN_R,-5AY,NOW)&lt;/Q&gt;&lt;R&gt;6&lt;/R&gt;&lt;C&gt;1&lt;/C&gt;&lt;D xsi:type="xsd:double"&gt;-0.316436347455898&lt;/D&gt;&lt;D xsi:type="xsd:double"&gt;-1.33472218653458&lt;/D&gt;&lt;D xsi:type="xsd:double"&gt;-0.907070687747691&lt;/D&gt;&lt;D xsi:type="xsd:double"&gt;-0.279083353040951&lt;/D&gt;&lt;D xsi:type="xsd:double"&gt;-0.246567944922873&lt;/D&gt;&lt;D xsi:type="xsd:double"&gt;-1.48955569619858&lt;/D&gt;&lt;/FQL&gt;&lt;FQL&gt;&lt;Q&gt;1559-HK^FF_OPER_PS_NET_CF(ANN_R,-5AY,NOW)&lt;/Q&gt;&lt;R&gt;6&lt;/R&gt;&lt;C&gt;1&lt;/C&gt;&lt;D xsi:type="xsd:double"&gt;0.0215764755466092&lt;/D&gt;&lt;D xsi:type="xsd:double"&gt;-0.111023640318561&lt;/D&gt;&lt;D xsi:type="xsd:double"&gt;-0.0495318307481973&lt;/D&gt;&lt;D xsi:type="xsd:double"&gt;-0.210723500166386&lt;/D&gt;&lt;D xsi:type="xsd:double"&gt;0.0764516467764302&lt;/D&gt;&lt;D xsi:type="xsd:double"&gt;-6.50826394214905E-05&lt;/D&gt;&lt;/FQL&gt;&lt;FQL&gt;&lt;Q&gt;1558-HK^FF_OPER_PS_NET_CF(ANN_R,-5AY,NOW)&lt;/Q&gt;&lt;R&gt;6&lt;/R&gt;&lt;C&gt;1&lt;/C&gt;&lt;D xsi:type="xsd:double"&gt;0.515580636282177&lt;/D&gt;&lt;D xsi:type="xsd:double"&gt;0.868945293438363&lt;/D&gt;&lt;D xsi:type="xsd:double"&gt;0.954536414237132&lt;/D&gt;&lt;D xsi:type="xsd:double"&gt;1.99492834966434&lt;/D&gt;&lt;D xsi:type="xsd:double"&gt;1.2492037105221&lt;/D&gt;&lt;D xsi:type="xsd:double"&gt;-1.02852369129483&lt;/D&gt;&lt;/FQL&gt;&lt;FQL&gt;&lt;Q&gt;1557-HK^FF_OPER_PS_NET_CF(ANN_R,-5AY,NOW)&lt;/Q&gt;&lt;R&gt;6&lt;/R&gt;&lt;C&gt;1&lt;/C&gt;&lt;D xsi:type="xsd:double"&gt;-0.0210425&lt;/D&gt;&lt;D xsi:type="xsd:double"&gt;-0.01083&lt;/D&gt;&lt;D xsi:type="xsd:double"&gt;-0.049055&lt;/D&gt;&lt;D xsi: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type="xsd:double"&gt;0.01672&lt;/D&gt;&lt;D xsi:type="xsd:double"&gt;-0.198105&lt;/D&gt;&lt;D xsi:type="xsd:double"&gt;0.0411775&lt;/D&gt;&lt;/FQL&gt;&lt;FQL&gt;&lt;Q&gt;1556-HK^FF_OPER_PS_NET_CF(ANN_R,-5AY,NOW)&lt;/Q&gt;&lt;R&gt;6&lt;/R&gt;&lt;C&gt;1&lt;/C&gt;&lt;D xsi:type="xsd:double"&gt;0.0624213333333333&lt;/D&gt;&lt;D xsi:type="xsd:double"&gt;0.065748&lt;/D&gt;&lt;D xsi:type="xsd:double"&gt;-0.0170653333333333&lt;/D&gt;&lt;D xsi:type="xsd:double"&gt;-0.0366246666666667&lt;/D&gt;&lt;D xsi:type="xsd:double"&gt;0.119775333333333&lt;/D&gt;&lt;D xsi:type="xsd:double"&gt;0.165962&lt;/D&gt;&lt;/FQL&gt;&lt;FQL&gt;&lt;Q&gt;1555-HK^FF_OPER_PS_NET_CF(ANN_R,-5AY,NOW)&lt;/Q&gt;&lt;R&gt;6&lt;/R&gt;&lt;C&gt;1&lt;/C&gt;&lt;D xsi:type="xsd:double"&gt;-0.143256987725825&lt;/D&gt;&lt;D xsi:type="xsd:double"&gt;0.0167784663861769&lt;/D&gt;&lt;D xsi:type="xsd:double"&gt;0.0383062261944481&lt;/D&gt;&lt;D xsi:type="xsd:double"&gt;0.0266195382887436&lt;/D&gt;&lt;D xsi:type="xsd:double"&gt;0.0644570972160223&lt;/D&gt;&lt;D xsi:type="xsd:double"&gt;0.180604275861975&lt;/D&gt;&lt;/FQL&gt;&lt;FQL&gt;&lt;Q&gt;1553-HK^FF_OPER_PS_NET_CF(ANN_R,-5AY,NOW)&lt;/Q&gt;&lt;R&gt;6&lt;/R&gt;&lt;C&gt;1&lt;/C&gt;&lt;D xsi:type="xsd:double"&gt;-0.0668244890181729&lt;/D&gt;&lt;D xsi:type="xsd:double"&gt;0.0666387470740445&lt;/D&gt;&lt;D xsi:type="xsd:double"&gt;0.263203784049194&lt;/D&gt;&lt;D xsi:type="xsd:double"&gt;-0.0285831643768442&lt;/D&gt;&lt;D xsi:type="xsd:double"&gt;0.46486661038366&lt;/D&gt;&lt;D xsi:type="xsd:double"&gt;0.048075081409509&lt;/D&gt;&lt;/FQL&gt;&lt;FQL&gt;&lt;Q&gt;1552-HK^FF_OPER_PS_NET_CF(ANN_R,-5AY,NOW)&lt;/Q&gt;&lt;R&gt;6&lt;/R&gt;&lt;C&gt;1&lt;/C&gt;&lt;D xsi:type="xsd:double"&gt;0.0748763034334169&lt;/D&gt;&lt;D xsi:type="xsd:double"&gt;0.0106169013732482&lt;/D&gt;&lt;D xsi:type="xsd:double"&gt;0.0149512948743767&lt;/D&gt;&lt;D xsi:type="xsd:double"&gt;-0.0347733503693536&lt;/D&gt;&lt;D xsi:type="xsd:double"&gt;0.0918834180489084&lt;/D&gt;&lt;D xsi:type="xsd:double"&gt;0.00583085823533762&lt;/D&gt;&lt;/FQL&gt;&lt;FQL&gt;&lt;Q&gt;1551-HK^FF_OPER_PS_NET_CF(ANN_R,-5AY,NOW)&lt;/Q&gt;&lt;R&gt;6&lt;/R&gt;&lt;C&gt;1&lt;/C&gt;&lt;D xsi:type="xsd:double"&gt;1.56022224217884&lt;/D&gt;&lt;D xsi:type="xsd:double"&gt;1.28685339151832&lt;/D&gt;&lt;D xsi:type="xsd:double"&gt;2.16748378435496&lt;/D&gt;&lt;D xsi:type="xsd:double"&gt;1.69530473774538&lt;/D&gt;&lt;D xsi:type="xsd:double"&gt;1.41558677898291&lt;/D&gt;&lt;D xsi:type="xsd:double"&gt;1.52804798476613&lt;/D&gt;&lt;/FQL&gt;&lt;FQL&gt;&lt;Q&gt;1549-HK^FF_OPER_PS_NET_CF(ANN_R,-5AY,NOW)&lt;/Q&gt;&lt;R&gt;6&lt;/R&gt;&lt;C&gt;1&lt;/C&gt;&lt;D xsi:type="xsd:double"&gt;0.00146519246519247&lt;/D&gt;&lt;D xsi:type="xsd:double"&gt;0.00837&lt;/D&gt;&lt;D xsi:type="xsd:double"&gt;0.000620714285714286&lt;/D&gt;&lt;D xsi:type="xsd:double"&gt;0.004135&lt;/D&gt;&lt;D xsi:type="xsd:double"&gt;0.0335978571428571&lt;/D&gt;&lt;D xsi:type="xsd:double"&gt;0.016409350049171&lt;/D&gt;&lt;/FQL&gt;&lt;FQL&gt;&lt;Q&gt;1548-HK^FF_OPER_PS_NET_CF(ANN_R,-5AY,NOW)&lt;/Q&gt;&lt;R&gt;6&lt;/R&gt;&lt;C&gt;1&lt;/C&gt;&lt;D xsi:type="xsd:double"&gt;0.151089486619801&lt;/D&gt;&lt;D xsi:type="xsd:double"&gt;0.0971803835348135&lt;/D&gt;&lt;D xsi:type="xsd:double"&gt;1.31075876229444&lt;/D&gt;&lt;D xsi:type="xsd:double"&gt;-0.126597917041922&lt;/D&gt;&lt;D xsi:type="xsd:double"&gt;-0.584074185782823&lt;/D&gt;&lt;D xsi:type="xsd:double"&gt;-0.52105172951707&lt;/D&gt;&lt;/FQL&gt;&lt;FQL&gt;&lt;Q&gt;1547-HK^FF_OPER_PS_NET_CF(ANN_R,-5AY,NOW)&lt;/Q&gt;&lt;R&gt;6&lt;/R&gt;&lt;C&gt;1&lt;/C&gt;&lt;D xsi:type="xsd:double"&gt;0.0157088607532797&lt;/D&gt;&lt;D xsi:type="xsd:double"&gt;0.0446575&lt;/D&gt;&lt;D xsi:type="xsd:double"&gt;-0.00514625&lt;/D&gt;&lt;D xsi:type="xsd:double"&gt;0.1510475&lt;/D&gt;&lt;D xsi:type="xsd:double"&gt;-0.044725&lt;/D&gt;&lt;D xsi:type="xsd:double"&gt;0.06840375&lt;/D&gt;&lt;/FQL&gt;&lt;FQL&gt;&lt;Q&gt;1546-HK^FF_OPER_PS_NET_CF(ANN_R,-5AY,NOW)&lt;/Q&gt;&lt;R&gt;6&lt;/R&gt;&lt;C&gt;1&lt;/C&gt;&lt;D xsi:type="xsd:double"&gt;0.06033375&lt;/D&gt;&lt;D xsi:type="xsd:double"&gt;0.21937875&lt;/D&gt;&lt;D xsi:type="xsd:double"&gt;0.05124875&lt;/D&gt;&lt;D xsi:type="xsd:double"&gt;-0.11374&lt;/D&gt;&lt;D xsi:type="xsd:double"&gt;0.10178625&lt;/D&gt;&lt;D xsi:type="xsd:double"&gt;-0.00422875&lt;/D&gt;&lt;/FQL&gt;&lt;FQL&gt;&lt;Q&gt;1545-HK^FF_OPER_PS_NET_CF(ANN_R,-5AY,NOW)&lt;/Q&gt;&lt;R&gt;6&lt;/R&gt;&lt;C&gt;1&lt;/C&gt;&lt;D xsi:type="xsd:double"&gt;0.0204709005079247&lt;/D&gt;&lt;D xsi:type="xsd:double"&gt;0.021837730253451&lt;/D&gt;&lt;D xsi:type="xsd:double"&gt;-0.00130112341813075&lt;/D&gt;&lt;D xsi:type="xsd:double"&gt;0.0290780218616801&lt;/D&gt;&lt;D xsi:type="xsd:double"&gt;0.0652608379374123&lt;/D&gt;&lt;D xsi:type="xsd:double"&gt;0.0151944565348231&lt;/D&gt;&lt;/FQL&gt;&lt;FQL&gt;&lt;Q&gt;1543-HK^FF_OPER_PS_NET_CF(ANN_R,-5AY,NOW)&lt;/Q&gt;&lt;R&gt;6&lt;/R&gt;&lt;C&gt;1&lt;/C&gt;&lt;D xsi:type="xsd:double"&gt;0.041034480262918&lt;/D&gt;&lt;D xsi:type="xsd:double"&gt;-0.0284967409254891&lt;/D&gt;&lt;D xsi:type="xsd:double"&gt;0.291298489533069&lt;/D&gt;&lt;D xsi:type="xsd:double"&gt;0.10724816555881&lt;/D&gt;&lt;D xsi:type="xsd:double"&gt;0.0654290820878739&lt;/D&gt;&lt;D xsi:type="xsd:double"&gt;0.0380537411701193&lt;/D&gt;&lt;/FQL&gt;&lt;FQL&gt;&lt;Q&gt;1542-HK^FF_OPER_PS_NET_CF(ANN_R,-5AY,NOW)&lt;/Q&gt;&lt;R&gt;6&lt;/R&gt;&lt;C&gt;1&lt;/C&gt;&lt;D xsi:type="xsd:double"&gt;2.14943959142975&lt;/D&gt;&lt;D xsi:type="xsd:double"&gt;2.29697132485421&lt;/D&gt;&lt;D xsi:type="xsd:double"&gt;0.90383250265929&lt;/D&gt;&lt;D xsi:type="xsd:double"&gt;1.02897386414866&lt;/D&gt;&lt;D xsi:type="xsd:double"&gt;0.442195814328379&lt;/D&gt;&lt;D xsi:type="xsd:double"&gt;0.851144078604572&lt;/D&gt;&lt;/FQL&gt;&lt;FQL&gt;&lt;Q&gt;1540-HK^FF_OPER_PS_NET_CF(ANN_R,-5AY,NOW)&lt;/Q&gt;&lt;R&gt;6&lt;/R&gt;&lt;C&gt;1&lt;/C&gt;&lt;D xsi:type="xsd:double"&gt;0.107235875911523&lt;/D&gt;&lt;D xsi:type="xsd:double"&gt;0.0936929853475556&lt;/D&gt;&lt;D xsi:type="xsd:double"&gt;0.00581958476850624&lt;/D&gt;&lt;D xsi:type="xsd:double"&gt;0.115568409447995&lt;/D&gt;&lt;D xsi:type="xsd:double"&gt;0.0634266075790566&lt;/D&gt;&lt;D xsi:type="xsd:double"&gt;0.0900913144234339&lt;/D&gt;&lt;/FQL&gt;&lt;FQL&gt;&lt;Q&gt;1539-HK^FF_OPER_PS_NET_CF(ANN_R,-5AY,NOW)&lt;/Q&gt;&lt;R&gt;6&lt;/R&gt;&lt;C&gt;1&lt;/C&gt;&lt;D xsi:type="xsd:double"&gt;-0.208706&lt;/D&gt;&lt;D xsi:type="xsd:double"&gt;-0.049306&lt;/D&gt;&lt;D xsi:type="xsd:double"&gt;-0.0449461869646615&lt;/D&gt;&lt;D xsi:type="xsd:double"&gt;-0.0251&lt;/D&gt;&lt;D xsi:type="xsd:double"&gt;-0.00561410821486664&lt;/D&gt;&lt;D xsi:type="xsd:double"&gt;-0.0179739887841546&lt;/D&gt;&lt;/FQL&gt;&lt;FQL&gt;&lt;Q&gt;1538-HK^FF_OPER_PS_NET_CF(ANN_R,-5AY,NOW)&lt;/Q&gt;&lt;R&gt;6&lt;/R&gt;&lt;C&gt;1&lt;/C&gt;&lt;D xsi:type="xsd:double"&gt;0.109025609934304&lt;/D&gt;&lt;D xsi:type="xsd:double"&gt;0.202618577899398&lt;/D&gt;&lt;D xsi:type="xsd:double"&gt;0.0855728330967043&lt;/D&gt;&lt;D xsi:type="xsd:double"&gt;0.374371549643209&lt;/D&gt;&lt;D xsi:type="xsd:double"&gt;0.298088837504499&lt;/D&gt;&lt;D xsi:type="xsd:double"&gt;0.0528259100374711&lt;/D&gt;&lt;/FQL&gt;&lt;FQL&gt;&lt;Q&gt;1536-HK^FF_OPER_PS_NET_CF(ANN_R,-5AY,NOW)&lt;/Q&gt;&lt;R&gt;6&lt;/R&gt;&lt;C&gt;1&lt;/C&gt;&lt;D xsi:type="xsd:double"&gt;0.035734755963141&lt;/D&gt;&lt;D xsi:type="xsd:double"&gt;-0.0249789473684211&lt;/D&gt;&lt;D xsi:type="xsd:double"&gt;-0.0414578947368421&lt;/D&gt;&lt;D xsi:type="xsd:double"&gt;0.101794736842105&lt;/D&gt;&lt;D xsi:type="xsd:double"&gt;-0.0397710526315789&lt;/D&gt;&lt;D xsi:type="xsd:double"&gt;0.00502631578947368&lt;/D&gt;&lt;/FQL&gt;&lt;FQL&gt;&lt;Q&gt;1532-HK^FF_OPER_PS_NET_CF(ANN_R,-5AY,NOW)&lt;/Q&gt;&lt;R&gt;6&lt;/R&gt;&lt;C&gt;1&lt;/C&gt;&lt;D xsi:type="xsd:double"&gt;0.0757193142658379&lt;/D&gt;&lt;D xsi:type="xsd:double"&gt;0.0326759338770413&lt;/D&gt;&lt;D xsi:type="xsd:double"&gt;0.0540581141904747&lt;/D&gt;&lt;D xsi:type="xsd:double"&gt;0.0493330080122387&lt;/D&gt;&lt;D xsi:type="xsd:double"&gt;-0.0233645126774587&lt;/D&gt;&lt;D xsi:type="xsd:double"&gt;0.0266404296943873&lt;/D&gt;&lt;/FQL&gt;&lt;FQL&gt;&lt;Q&gt;1530-HK^FF_OPER_PS_NET_CF(ANN_R,-5AY,NOW)&lt;/Q&gt;&lt;R&gt;6&lt;/R&gt;&lt;C&gt;1&lt;/C&gt;&lt;D xsi:type="xsd:double"&gt;0.406192757733816&lt;/D&gt;&lt;D xsi:type="xsd:double"&gt;0.416645208095957&lt;/D&gt;&lt;D xsi:type="xsd:double"&gt;0.493292776122104&lt;/D&gt;&lt;D xsi:type="xsd:double"&gt;0.861106731422112&lt;/D&gt;&lt;D xsi:type="xsd:double"&gt;0.523860445523356&lt;/D&gt;&lt;D xsi:type="xsd:double"&gt;0.744895416527333&lt;/D&gt;&lt;/FQL&gt;&lt;FQL&gt;&lt;Q&gt;1529-HK^FF_OPER_PS_NET_CF(ANN_R,-5AY,NOW)&lt;/Q&gt;&lt;R&gt;6&lt;/R&gt;&lt;C&gt;1&lt;/C&gt;&lt;D xsi:type="xsd:double"&gt;0.0268867705337545&lt;/D&gt;&lt;D xsi:type="xsd:double"&gt;-0.0136946785279219&lt;/D&gt;&lt;D xsi:type="xsd:double"&gt;0.0293063503441183&lt;/D&gt;&lt;D xsi:type="xsd:double"&gt;0.0591153182790701&lt;/D&gt;&lt;D xsi:type="xsd:double"&gt;0.0248448603750775&lt;/D&gt;&lt;D xsi:type="xsd:double"&gt;0.00994961819318513&lt;/D&gt;&lt;/FQL&gt;&lt;FQL&gt;&lt;Q&gt;1528-HK^FF_OPER_PS_NET_CF(ANN_R,-5AY,NOW)&lt;/Q&gt;&lt;R&gt;6&lt;/R&gt;&lt;C&gt;1&lt;/C&gt;&lt;D xsi:type="xsd:double"&gt;1.17106063135679&lt;/D&gt;&lt;D xsi:type="xsd:double"&gt;1.88441306885718&lt;/D&gt;&lt;D xsi:type="xsd:double"&gt;1.82233808550912&lt;/D&gt;&lt;D xsi:type="xsd:double"&gt;1.28242334983137&lt;/D&gt;&lt;D xsi:type="xsd:double"&gt;1.26715399912868&lt;/D&gt;&lt;D xsi:type="xsd:double"&gt;1.71500121631734&lt;/D&gt;&lt;/FQL&gt;&lt;FQL&gt;&lt;Q&gt;1527-HK^FF_OPER_PS_NET_CF(ANN_R,-5AY,NOW)&lt;/Q&gt;&lt;R&gt;6&lt;/R&gt;&lt;C&gt;1&lt;/C&gt;&lt;D xsi:type="xsd:double"&gt;-0.190062744968541&lt;/D&gt;&lt;D xsi:type="xsd:double"&gt;0.0256754015491628&lt;/D&gt;&lt;D xsi:type="xsd:double"&gt;-0.669549849018431&lt;/D&gt;&lt;D xsi:type="xsd:double"&gt;0.0963493032581556&lt;/D&gt;&lt;D xsi:type="xsd:double"&gt;1.07810471225059&lt;/D&gt;&lt;D xsi:type="xsd:double"&gt;-0.1163787405319&lt;/D&gt;&lt;/FQL&gt;&lt;FQL&gt;&lt;Q&gt;1526-HK^FF_OPER_PS_NET_CF(ANN_R,-5AY,NOW)&lt;/Q&gt;&lt;R&gt;6&lt;/R&gt;&lt;C&gt;1&lt;/C&gt;&lt;D xsi:type="xsd:double"&gt;0.149795751217526&lt;/D&gt;&lt;D xsi:type="xsd:double"&gt;0.0228853214804588&lt;/D&gt;&lt;D xsi:type="xsd:double"&gt;0.0393826255220709&lt;/D&gt;&lt;D xsi:type="xsd:double"&gt;0.126183762120834&lt;/D&gt;&lt;D xsi:type="xsd:double"&gt;0.322341024390159&lt;/D&gt;&lt;D xsi:type="xsd:double"&gt;0.520729970913431&lt;/D&gt;&lt;/FQL&gt;&lt;FQL&gt;&lt;Q&gt;1525-HK^FF_OPER_PS_NET_CF(ANN_R,-5AY,NOW)&lt;/Q&gt;&lt;R&gt;6&lt;/R&gt;&lt;C&gt;1&lt;/C&gt;&lt;D xsi:type="xsd:double"&gt;0.14996862789099&lt;/D&gt;&lt;D xsi:type="xsd:double"&gt;-0.0158625857561651&lt;/D&gt;&lt;D xsi:type="xsd:double"&gt;0.419933142225761&lt;/D&gt;&lt;D xsi:type="xsd:double"&gt;0.609607161187877&lt;/D&gt;&lt;D xsi:type="xsd:double"&gt;0.406474632343536&lt;/D&gt;&lt;D xsi:type="xsd:double"&gt;1.0602569932077&lt;/D&gt;&lt;/FQL&gt;&lt;FQL&gt;&lt;Q&gt;1523-HK^FF_OPER_PS_NET_CF(ANN_R,-5AY,NOW)&lt;/Q&gt;&lt;R&gt;6&lt;/R&gt;&lt;C&gt;1&lt;/C&gt;&lt;D xsi:type="xsd:double"&gt;0.0393453294630834&lt;/D&gt;&lt;D xsi:type="xsd:double"&gt;0.0220134819191123&lt;/D&gt;&lt;D xsi:type="xsd:double"&gt;0.145840730524715&lt;/D&gt;&lt;D xsi:type="xsd:double"&gt;0.120219157195566&lt;/D&gt;&lt;D xsi:type="xsd:double"&gt;0.116278198269757&lt;/D&gt;&lt;D xsi:type="xsd:double"&gt;0.134638068443949&lt;/D&gt;&lt;/FQL&gt;&lt;FQL&gt;&lt;Q&gt;1522-HK^FF_OPER_PS_NET_CF(ANN_R,-5AY,NOW)&lt;/Q&gt;&lt;R&gt;6&lt;/R&gt;&lt;C&gt;1&lt;/C&gt;&lt;D xsi:type="xsd:double"&gt;0.0517256974505421&lt;/D&gt;&lt;D xsi:type="xsd:double"&gt;0.0299272483634203&lt;/D&gt;&lt;D xsi:type="xsd:double"&gt;0.0465850233015451&lt;/D&gt;&lt;D xsi:type="xsd:double"&gt;0.0136677448554302&lt;/D&gt;&lt;D xsi:type="xsd:double"&gt;0.147770593204551&lt;/D&gt;&lt;D xsi:type="xsd:double"&gt;0.0293904051551942&lt;/D&gt;&lt;/FQL&gt;&lt;FQL&gt;&lt;Q&gt;1521-HK^FF_OPER_PS_NET_CF(ANN_R,-5AY,NOW)&lt;/Q&gt;&lt;R&gt;6&lt;/R&gt;&lt;C&gt;1&lt;/C&gt;&lt;D xsi:type="xsd:double"&gt;0.0353510142241886&lt;/D&gt;&lt;D xsi:type="xsd:double"&gt;0.0253078942394195&lt;/D&gt;&lt;D xsi:type="xsd:double"&gt;0.0887503092147346&lt;/D&gt;&lt;D xsi:type="xsd:double"&gt;0.0842955168750669&lt;/D&gt;&lt;D xsi:type="xsd:double"&gt;0.133918610196317&lt;/D&gt;&lt;D xsi:type="xsd:double"&gt;0.170788865986724&lt;/D&gt;&lt;/FQL&gt;&lt;FQL&gt;&lt;Q&gt;1520-HK^FF_OPER_PS_NET_CF(ANN_R,-5AY,NOW)&lt;/Q&gt;&lt;R&gt;6&lt;/R&gt;&lt;C&gt;1&lt;/C&gt;&lt;D xsi:type="xsd:double"&gt;-0.0159519128993243&lt;/D&gt;&lt;D xsi:type="xsd:double"&gt;-0.0426406326051676&lt;/D&gt;&lt;D xsi:type="xsd:double"&gt;-0.00808816568047337&lt;/D&gt;&lt;D xsi:type="xsd:double"&gt;-0.0248597633136095&lt;/D&gt;&lt;D xsi:type="xsd:double"&gt;-0.0120520710059172&lt;/D&gt;&lt;D xsi:type="xsd:double"&gt;-0.0241402366863905&lt;/D&gt;&lt;/FQL&gt;&lt;FQL&gt;&lt;Q&gt;1518-HK^FF_OPER_PS_NET_CF(ANN_R,-5AY,NOW)&lt;/Q&gt;&lt;R&gt;6&lt;/R&gt;&lt;C&gt;1&lt;/C&gt;&lt;D xsi:type="xsd:double"&gt;0.280172154461956&lt;/D&gt;&lt;D xsi:type="xsd:double"&gt;0.252651580469896&lt;/D&gt;&lt;D xsi:type="xsd:double"&gt;0.0623937637111169&lt;/D&gt;&lt;D xsi:type="xsd:double"&gt;0.302120922240719&lt;/D&gt;&lt;D xsi:type="xsd:double"&gt;-0.0066431248387825&lt;/D&gt;&lt;D xsi:type="xsd:double"&gt;0.0554936539522972&lt;/D&gt;&lt;/FQL&gt;&lt;FQL&gt;&lt;Q&gt;1516-HK^FF_OPER_PS_NET_CF(ANN_R,-5AY,NOW)&lt;/Q&gt;&lt;R&gt;6&lt;/R&gt;&lt;C&gt;1&lt;/C&gt;&lt;D xsi:type="xsd:string"&gt;@NA&lt;/D&gt;&lt;D xsi:type="xsd:double"&gt;0.03087159342098&lt;/D&gt;&lt;D xsi:type="xsd:double"&gt;0.060433291423526&lt;/D&gt;&lt;D xsi:type="xsd:double"&gt;0.258289988341704&lt;/D&gt;&lt;D xsi:type="xsd:double"&gt;0.490887792221941&lt;/D&gt;&lt;D xsi:type="xsd:double"&gt;-0.125398343213225&lt;/D&gt;&lt;/FQL&gt;&lt;FQL&gt;&lt;Q&gt;1515-HK^FF_OPER_PS_NET_CF(ANN_R,-5AY,NOW)&lt;/Q&gt;&lt;R&gt;6&lt;/R&gt;&lt;C&gt;1&lt;/C&gt;&lt;D xsi:type="xsd:double"&gt;0.321021968430395&lt;/D&gt;&lt;D xsi:type="xsd:double"&gt;0.444123332212438&lt;/D&gt;&lt;D xsi:type="xsd:double"&gt;0.308008856169008&lt;/D&gt;&lt;D xsi:type="xsd:double"&gt;0.356068025242933&lt;/D&gt;&lt;D xsi:type="xsd:double"&gt;0.612901945939274&lt;/D&gt;&lt;D xsi:type="xsd:double"&gt;0.685027062269463&lt;/D&gt;&lt;/FQL&gt;&lt;FQL&gt;&lt;Q&gt;1513-HK^FF_OPER_PS_NET_CF(ANN_R,-5AY,NOW)&lt;/Q&gt;&lt;R&gt;6&lt;/R&gt;&lt;C&gt;1&lt;/C&gt;&lt;D xsi:type="xsd:double"&gt;1.5995535139551&lt;/D&gt;&lt;D xsi:type="xsd:double"&gt;1.64338420955736&lt;/D&gt;&lt;D xsi:type="xsd:double"&gt;1.61116976701038&lt;/D&gt;&lt;D xsi:type="xsd:double"&gt;2.15393867563388&lt;/D&gt;&lt;D xsi:type="xsd:double"&gt;2.64123014945508&lt;/D&gt;&lt;D xsi:type="xsd:double"&gt;2.58039489947519&lt;/D&gt;&lt;/FQL&gt;&lt;FQL&gt;&lt;Q&gt;1508-HK^FF_OPER_PS_NET_CF(ANN_R,-5AY,NOW)&lt;/Q&gt;&lt;R&gt;6&lt;/R&gt;&lt;C&gt;1&lt;/C&gt;&lt;D xsi:type="xsd:double"&gt;0.118217615423356&lt;/D&gt;&lt;D xsi:type="xsd:double"&gt;0.351631040134834&lt;/D&gt;&lt;D xsi:type="xsd:double"&gt;0.322345368719687&lt;/D&gt;&lt;D xsi:type="xsd:double"&gt;0.684339866522651&lt;/D&gt;&lt;D xsi:type="xsd:double"&gt;1.11013947008399&lt;/D&gt;&lt;D xsi:type="xsd:double"&gt;0.521928976868945&lt;/D&gt;&lt;/FQL&gt;&lt;FQL&gt;&lt;Q&gt;1502-HK^FF_OPER_PS_NET_CF(ANN_R,-5AY,NOW)&lt;/Q&gt;&lt;R&gt;6&lt;/R&gt;&lt;C&gt;1&lt;/C&gt;&lt;D xsi:type="xsd:string"&gt;@NA&lt;/D&gt;&lt;D xsi:type="xsd:double"&gt;0.339436674786176&lt;/D&gt;&lt;D xsi:type="xsd:double"&gt;0.359119442387136&lt;/D&gt;&lt;D xsi:type="xsd:double"&gt;0.510317062489902&lt;/D&gt;&lt;D xsi:type="xsd:double"&gt;0.615401880046338&lt;/D&gt;&lt;D xsi:type="xsd:double"&gt;0.50976067090415&lt;/D&gt;&lt;/FQL&gt;&lt;FQL&gt;&lt;Q&gt;1501-HK^FF_OPER_PS_NET_CF(ANN_R,-5AY,NOW)&lt;/Q&gt;&lt;R&gt;6&lt;/R&gt;&lt;C&gt;1&lt;/C&gt;&lt;D xsi:type="xsd:double"&gt;0.294948249499871&lt;/D&gt;&lt;D xsi:type="xsd:double"&gt;0.293509239157911&lt;/D&gt;&lt;D xsi:type="xsd:double"&gt;0.502008661456566&lt;/D&gt;&lt;D xsi:type="xsd:double"&gt;0.696935124106119&lt;/D&gt;&lt;D xsi:type="xsd:double"&gt;0.811008765541757&lt;/D&gt;&lt;D xsi:type="xsd:double"&gt;0.630662708408989&lt;/D&gt;&lt;/FQL&gt;&lt;FQL&gt;&lt;Q&gt;1500-HK^FF_OPER_PS_NET_CF(ANN_R,-5AY,NOW)&lt;/Q&gt;&lt;R&gt;6&lt;/R&gt;&lt;C&gt;1&lt;/C&gt;&lt;D xsi:type="xsd:double"&gt;-0.0144253012048193&lt;/D&gt;&lt;D xsi:type="xsd:double"&gt;0.100077108433735&lt;/D&gt;&lt;D xsi:type="xsd:double"&gt;-0.0310530120481928&lt;/D&gt;&lt;D xsi:type="xsd:double"&gt;-0.0269843373493976&lt;/D&gt;&lt;D xsi:type="xsd:double"&gt;0.0271024096385542&lt;/D&gt;&lt;D xsi:type="xsd:double"&gt;0.141585542168675&lt;/D&gt;&lt;/FQL&gt;&lt;FQL&gt;&lt;Q&gt;1499-HK^FF_OPER_PS_NET_CF(ANN_R,-5AY,NOW)&lt;/Q&gt;&lt;R&gt;6&lt;/R&gt;&lt;C&gt;1&lt;/C&gt;&lt;D xsi:type="xsd:double"&gt;-0.0100381436770283&lt;/D&gt;&lt;D xsi:type="xsd:double"&gt;0.0114131508931965&lt;/D&gt;&lt;D xsi:type="xsd:double"&gt;0.00297605473204105&lt;/D&gt;&lt;D xsi:type="xsd:double"&gt;-0.00623289684533912&lt;/D&gt;&lt;D xsi:type="xsd:double"&gt;0.000697151364138243&lt;/D&gt;&lt;D xsi:type="xsd:double"&gt;-0.0127920811989923&lt;/D&gt;&lt;/FQL&gt;&lt;FQL&gt;&lt;Q&gt;1498-HK^FF_OPER_PS_NET_CF(ANN_R,-5AY,NOW)&lt;/Q&gt;&lt;R&gt;6&lt;/R&gt;&lt;C&gt;1&lt;/C&gt;&lt;D xsi:type="xsd:double"&gt;-0.275410820410389&lt;/D&gt;&lt;D xsi:type="xsd:double"&gt;-0.243710562158599&lt;/D&gt;&lt;D xsi:type="xsd:double"&gt;0.188219191635689&lt;/D&gt;&lt;D xsi:type="xsd:double"&gt;0.369221562989907&lt;/D&gt;&lt;D xsi:type="xsd:double"&gt;0.233384186559869&lt;/D&gt;&lt;D xsi:type="xsd:double"&gt;-0.0998824905750202&lt;/D&gt;&lt;/FQL&gt;&lt;FQL&gt;&lt;Q&gt;1496-HK^FF_OPER_PS_NET_CF(ANN_R,-5AY,NOW)&lt;/Q&gt;&lt;R&gt;6&lt;/R&gt;&lt;C&gt;1&lt;/C&gt;&lt;D xsi:type="xsd:double"&gt;0.0483445465856089&lt;/D&gt;&lt;D xsi:type="xsd:double"&gt;0.0767523148148148&lt;/D&gt;&lt;D xsi:type="xsd:double"&gt;0.0753773148148148&lt;/D&gt;&lt;D xsi:type="xsd:double"&gt;0.0241400462962963&lt;/D&gt;&lt;D xsi:type="xsd:double"&gt;0.057599537037037&lt;/D&gt;&lt;D xsi:type="xsd:double"&gt;0.0660185185185185&lt;/D&gt;&lt;/FQL&gt;&lt;FQL&gt;&lt;Q&gt;1495-HK^FF_OPER_PS_NET_CF(ANN_R,-5AY,NOW)&lt;/Q&gt;&lt;R&gt;6&lt;/R&gt;&lt;C&gt;1&lt;/C&gt;&lt;D xsi:type="xsd:double"&gt;-0.843776753541397&lt;/D&gt;&lt;D xsi:type="xsd:double"&gt;0.0145071798783528&lt;/D&gt;&lt;D xsi:type="xsd:double"&gt;-1.45715161018794&lt;/D&gt;&lt;D xsi:type="xsd:double"&gt;-0.180547131815795&lt;/D&gt;&lt;D xsi:type="xsd:string"&gt;@NA&lt;/D&gt;&lt;D xsi:type="xsd:double"&gt;-0.00102172111417578&lt;/D&gt;&lt;/FQL&gt;&lt;FQL&gt;&lt;Q&gt;1490-HK^FF_OPER_PS_NET_CF(ANN_R,-5AY,NOW)&lt;/Q&gt;&lt;R&gt;6&lt;/R&gt;&lt;C&gt;1&lt;/C&gt;&lt;D xsi:type="xsd:double"&gt;-0.00503960176725394&lt;/D&gt;&lt;D xsi:type="xsd:double"&gt;0.0193176509854365&lt;/D&gt;&lt;D xsi:type="xsd:double"&gt;0.0397827141940266&lt;/D&gt;&lt;D xsi:type="xsd:double"&gt;0.0520711810807012&lt;/D&gt;&lt;D xsi:type="xsd:double"&gt;0.0501973467475837&lt;/D&gt;&lt;D xsi:type="xsd:double"&gt;0.0489214450387448&lt;/D&gt;&lt;/FQL&gt;&lt;FQL&gt;&lt;Q&gt;1489-HK^FF_OPER_PS_NET_CF(ANN_R,-5AY,NOW)&lt;/Q&gt;&lt;R&gt;6&lt;/R&gt;&lt;C&gt;1&lt;/C&gt;&lt;D xsi:type="xsd:string"&gt;@NA&lt;/D&gt;&lt;D xsi:type="xsd:string"&gt;@NA&lt;/D&gt;&lt;D xsi:type="xsd:double"&gt;-1.27464102564103&lt;/D&gt;&lt;D xsi:type="xsd:double"&gt;-0.511820512820513&lt;/D&gt;&lt;D xsi:type="xsd:double"&gt;1.49007692307692&lt;/D&gt;&lt;D xsi:type="xsd:double"&gt;0.364974358974359&lt;/D&gt;&lt;/FQL&gt;&lt;FQL&gt;&lt;Q&gt;1488-HK^FF_OPER_PS_NET_CF(ANN_R,-5AY,NOW)&lt;/Q&gt;&lt;R&gt;6&lt;/R&gt;&lt;C&gt;1&lt;/C&gt;&lt;D xsi:type="xsd:double"&gt;0.054503537089191&lt;/D&gt;&lt;D xsi:type="xsd:double"&gt;0.0349145678394212&lt;/D&gt;&lt;D xsi:type="xsd:double"&gt;-0.0559775947427506&lt;/D&gt;&lt;D xsi:type="xsd:double"&gt;0.14222219594874&lt;/D&gt;&lt;D xsi:type="xsd:double"&gt;0.0818534652711999&lt;/D&gt;&lt;D xsi:type="xsd:double"&gt;0.0502494418501311&lt;/D&gt;&lt;/FQL&gt;&lt;FQL&gt;&lt;Q&gt;1486-HK^FF_OPER_PS_NET_CF(ANN_R,-5AY,NOW)&lt;/Q&gt;&lt;R&gt;6&lt;/R&gt;&lt;C&gt;1&lt;/C&gt;&lt;D xsi:type="xsd:double"&gt;0.143924383831679&lt;/D&gt;&lt;D xsi:type="xsd:double"&gt;0.102383362896786&lt;/D&gt;&lt;D xsi:type="xsd:double"&gt;-0.107877064056338&lt;/D&gt;&lt;D xsi:type="xsd:double"&gt;0.11808057967542&lt;/D&gt;&lt;D xsi:type="xsd:double"&gt;0.284679726461631&lt;/D&gt;&lt;D xsi:type="xsd:double"&gt;-0.00941855496268518&lt;/D&gt;&lt;/FQL&gt;&lt;FQL&gt;&lt;Q&gt;1483-HK^FF_OPER_PS_NET_CF(ANN_R,-5AY,NOW)&lt;/Q&gt;&lt;R&gt;6&lt;/R&gt;&lt;C&gt;1&lt;/C&gt;&lt;D xsi:type="xsd:double"&gt;-0.00878407517534104&lt;/D&gt;&lt;D xsi:type="xsd:double"&gt;-0.0214960525568451&lt;/D&gt;&lt;D xsi:type="xsd:double"&gt;0.0323987480555503&lt;/D&gt;&lt;D xsi:type="xsd:double"&gt;0.115005391282711&lt;/D&gt;&lt;D xsi:type="xsd:double"&gt;0.114422744592698&lt;/D&gt;&lt;D xsi:type="xsd:double"&gt;-0.0273205916406683&lt;/D&gt;&lt;/FQL&gt;&lt;FQL&gt;&lt;Q&gt;1481-HK^FF_OPER_PS_NET_CF(ANN_R,-5AY,NOW)&lt;/Q&gt;&lt;R&gt;6&lt;/R&gt;&lt;C&gt;1&lt;/C&gt;&lt;D xsi:type="xsd:double"&gt;0.000151000000000002&lt;/D&gt;&lt;D xsi:type="xsd:double"&gt;0.0269390655243664&lt;/D&gt;&lt;D xsi:type="xsd:double"&gt;-0.018684&lt;/D&gt;&lt;D xsi:type="xsd:double"&gt;0.031965&lt;/D&gt;&lt;D xsi:type="xsd:double"&gt;0.016434&lt;/D&gt;&lt;D xsi:type="xsd:double"&gt;-0.003036&lt;/D&gt;&lt;/FQL&gt;&lt;FQL&gt;&lt;Q&gt;1480-HK^FF_OPER_PS_NET_CF(ANN_R,-5AY,NOW)&lt;/Q&gt;&lt;R&gt;6&lt;/R&gt;&lt;C&gt;1&lt;/C&gt;&lt;D xsi:type="xsd:double"&gt;0.123529166666667&lt;/D&gt;&lt;D xsi:type="xsd:double"&gt;0.150804166666743&lt;/D&gt;&lt;D xsi:type="xsd:double"&gt;0.370495833335007&lt;/D&gt;&lt;D xsi:type="xsd:double"&gt;0.454525000001182&lt;/D&gt;&lt;D xsi:type="xsd:double"&gt;0.341358333333401&lt;/D&gt;&lt;D xsi:type="xsd:double"&gt;0.0816416666671637&lt;/D&gt;&lt;/FQL&gt;&lt;FQL&gt;&lt;Q&gt;1478-HK^FF_OPER_PS_NET_CF(ANN_R,-5AY,NOW)&lt;/Q&gt;&lt;R&gt;6&lt;/R&gt;&lt;C&gt;1&lt;/C&gt;&lt;D xsi:type="xsd:double"&gt;0.0204971543733401&lt;/D&gt;&lt;D xsi:type="xsd:double"&gt;2.24934865722589&lt;/D&gt;&lt;D xsi:type="xsd:double"&gt;-0.142320776433665&lt;/D&gt;&lt;D xsi:type="xsd:double"&gt;2.24604935767589&lt;/D&gt;&lt;D xsi:type="xsd:double"&gt;3.40651190386239&lt;/D&gt;&lt;D xsi:type="xsd:double"&gt;1.6295134039765&lt;/D&gt;&lt;/FQL&gt;&lt;FQL&gt;&lt;Q&gt;1477-HK^FF_OPER_PS_NET_CF(ANN_R,-5AY,NOW)&lt;/Q&gt;&lt;R&gt;6&lt;/R&gt;&lt;C&gt;1&lt;/C&gt;&lt;D xsi:type="xsd:string"&gt;@NA&lt;/D&gt;&lt;D xsi:type="xsd:string"&gt;@NA&lt;/D&gt;&lt;D xsi:type="xsd:double"&gt;-0.0868093079744072&lt;/D&gt;&lt;D xsi:type="xsd:double"&gt;-0.207332847699862&lt;/D&gt;&lt;D xsi:type="xsd:double"&gt;-0.400036962974749&lt;/D&gt;&lt;D xsi:type="xsd:double"&gt;-0.344918524992934&lt;/D&gt;&lt;/FQL&gt;&lt;FQL&gt;&lt;Q&gt;1476-HK^FF_OPER_PS_NET_CF(ANN_R,-5AY,NOW)&lt;/Q&gt;&lt;R&gt;6&lt;/R&gt;&lt;C&gt;1&lt;/C&gt;&lt;D xsi:type="xsd:double"&gt;-0.458815313558261&lt;/D&gt;&lt;D xsi:type="xsd:double"&gt;-0.99885199603034&lt;/D&gt;&lt;D xsi:type="xsd:double"&gt;0.872170249991063&lt;/D&gt;&lt;D xsi:type="xsd:double"&gt;-0.149792848212491&lt;/D&gt;&lt;D xsi:type="xsd:double"&gt;-0.0765014977783612&lt;/D&gt;&lt;D xsi:type="xsd:double"&gt;0.0863476939332626&lt;/D&gt;&lt;/FQL&gt;&lt;FQL&gt;&lt;Q&gt;1475-HK^FF_OPER_PS_NET_CF(ANN_R,-5AY,NOW)&lt;/Q&gt;&lt;R&gt;6&lt;/R&gt;&lt;C&gt;1&lt;/C&gt;&lt;D xsi:type="xsd:double"&gt;0.223238063224917&lt;/D&gt;&lt;D xsi:type="xsd:double"&gt;0.291723647289392&lt;/D&gt;&lt;D xsi:type="xsd:double"&gt;0.279432199699648&lt;/D&gt;&lt;D xsi:type="xsd:double"&gt;0.463078796253245&lt;/D&gt;&lt;D xsi:type="xsd:double"&gt;0.487104226187346&lt;/D&gt;&lt;D xsi:type="xsd:double"&gt;0.438219373395963&lt;/D&gt;&lt;/FQL&gt;&lt;FQL&gt;&lt;Q&gt;1473-HK^FF_OPER_PS_NET_CF(ANN_R,-5AY,NOW)&lt;/Q&gt;&lt;R&gt;6&lt;/R&gt;&lt;C&gt;1&lt;/C&gt;&lt;D xsi:type="xsd:double"&gt;0.011289&lt;/D&gt;&lt;D xsi:type="xsd:double"&gt;-0.018427&lt;/D&gt;&lt;D xsi:type="xsd:double"&gt;-0.005314&lt;/D&gt;&lt;D xsi:type="xsd:double"&gt;0.040877&lt;/D&gt;&lt;D xsi:type="xsd:double"&gt;0.048212&lt;/D&gt;&lt;D xsi:type="xsd:double"&gt;-0.043644&lt;/D&gt;&lt;/FQL&gt;&lt;FQL&gt;&lt;Q&gt;1472-HK^FF_OPER_PS_NET_CF(ANN_R,-5AY,NOW)&lt;/Q&gt;&lt;R&gt;6&lt;/R&gt;&lt;C&gt;1&lt;/C&gt;&lt;D xsi:type="xsd:double"&gt;0.061247&lt;/D&gt;&lt;D xsi:type="xsd:double"&gt;0.019348&lt;/D&gt;&lt;D xsi:type="xsd:double"&gt;0.041498&lt;/D&gt;&lt;D xsi:type="xsd:double"&gt;0.006512&lt;/D&gt;&lt;D xsi:type="xsd:double"&gt;-0.036702&lt;/D&gt;&lt;D xsi:type="xsd:double"&gt;-0.048873&lt;/D&gt;&lt;/FQL&gt;&lt;FQL&gt;&lt;Q&gt;1470-HK^FF_OPER_PS_NET_CF(ANN_R,-5AY,NOW)&lt;/Q&gt;&lt;R&gt;6&lt;/R&gt;&lt;C&gt;1&lt;/C&gt;&lt;D xsi:type="xsd:double"&gt;-0.00245&lt;/D&gt;&lt;D xsi:type="xsd:double"&gt;0.03694875&lt;/D&gt;&lt;D xsi:type="xsd:double"&gt;-0.0093675&lt;/D&gt;&lt;D xsi:type="xsd:double"&gt;0.00222875&lt;/D&gt;&lt;D xsi:type="xsd:double"&gt;-0.00353625&lt;/D&gt;&lt;D xsi:type="xsd:double"&gt;0.07340375&lt;/D&gt;&lt;/FQL&gt;&lt;FQL&gt;&lt;Q&gt;1469-HK^FF_OPER_PS_NET_CF(ANN_R,-5AY,NOW)&lt;/Q&gt;&lt;R&gt;6&lt;/R&gt;&lt;C&gt;1&lt;/C&gt;&lt;D xsi:type="xsd:double"&gt;0.228368484005848&lt;/D&gt;&lt;D xsi:type="xsd:double"&gt;-0.3295684&lt;/D&gt;&lt;D xsi:type="xsd:double"&gt;0.264002&lt;/D&gt;&lt;D xsi:type="xsd:double"&gt;0.1127672&lt;/D&gt;&lt;D xsi:type="xsd:double"&gt;0.0806916&lt;/D&gt;&lt;D xsi:type="xsd:double"&gt;0.3773392&lt;/D&gt;&lt;/FQL&gt;&lt;FQL&gt;&lt;Q&gt;1468-HK^FF_OPER_PS_NET_CF(ANN_R,-5AY,NOW)&lt;/Q&gt;&lt;R&gt;6&lt;/R&gt;&lt;C&gt;1&lt;/C&gt;&lt;D xsi:type="xsd:double"&gt;0.0233647760334945&lt;/D&gt;&lt;D xsi:type="xsd:double"&gt;-0.0185693130389967&lt;/D&gt;&lt;D xsi:type="xsd:double"&gt;0.0059904203582653&lt;/D&gt;&lt;D xsi:type="xsd:double"&gt;-0.0180614499500088&lt;/D&gt;&lt;D xsi:type="xsd:double"&gt;0.0283174195771876&lt;/D&gt;&lt;D xsi:type="xsd:double"&gt;-0.0267880483467817&lt;/D&gt;&lt;/FQL&gt;&lt;FQL&gt;&lt;Q&gt;1466-HK^FF_OPER_PS_NET_CF(ANN_R,-5AY,NOW)&lt;/Q&gt;&lt;R&gt;6&lt;/R&gt;&lt;C&gt;1&lt;/C&gt;&lt;D xsi:type="xsd:double"&gt;-0.325816610058008&lt;/D&gt;&lt;D xsi:type="xsd:double"&gt;0.289400992449351&lt;/D&gt;&lt;D xsi:type="xsd:double"&gt;-0.141859532262104&lt;/D&gt;&lt;D xsi:type="xsd:double"&gt;-0.0242484389833064&lt;/D&gt;&lt;D xsi:type="xsd:double"&gt;-0.0863344988584181&lt;/D&gt;&lt;D xsi:type="xsd:double"&gt;-0.00561230053172213&lt;/D&gt;&lt;/FQL&gt;&lt;FQL&gt;&lt;Q&gt;1463-HK^FF_OPER_PS_NET_CF(ANN_R,-5AY,NOW)&lt;/Q&gt;&lt;R&gt;6&lt;/R&gt;&lt;C&gt;1&lt;/C&gt;&lt;D xsi:type="xsd:double"&gt;0.0301909763668166&lt;/D&gt;&lt;D xsi:type="xsd:double"&gt;0.016339566116083&lt;/D&gt;&lt;D xsi:type="xsd:double"&gt;0.0223693860659478&lt;/D&gt;&lt;D xsi:type="xsd:double"&gt;0.0270205025698418&lt;/D&gt;&lt;D xsi:type="xsd:double"&gt;-0.0476865016121588&lt;/D&gt;&lt;D xsi:type="xsd:double"&gt;0.0599218821053569&lt;/D&gt;&lt;/FQL&gt;&lt;FQL&gt;&lt;Q&gt;1461-HK^FF_OPER_PS_NET_CF(ANN_R,-5AY,NOW)&lt;/Q&gt;&lt;R&gt;6&lt;/R&gt;&lt;C&gt;1&lt;/C&gt;&lt;D xsi:type="xsd:double"&gt;0.724729688699452&lt;/D&gt;&lt;D xsi:type="xsd:double"&gt;-0.067674081811563&lt;/D&gt;&lt;D xsi:type="xsd:double"&gt;0.689516726604024&lt;/D&gt;&lt;D xsi:type="xsd:double"&gt;0.152987617600773&lt;/D&gt;&lt;D xsi:type="xsd:double"&gt;0.0708513399220083&lt;/D&gt;&lt;D xsi:type="xsd:double"&gt;-0.0941373325480337&lt;/D&gt;&lt;/FQL&gt;&lt;FQL&gt;&lt;Q&gt;1460-HK^FF_OPER_PS_NET_CF(ANN_R,-5AY,NOW)&lt;/Q&gt;&lt;R&gt;6&lt;/R&gt;&lt;C&gt;1&lt;/C&gt;&lt;D xsi:type="xsd:double"&gt;-0.132385&lt;/D&gt;&lt;D xsi:type="xsd:double"&gt;0.0394096088158101&lt;/D&gt;&lt;D xsi:type="xsd:double"&gt;0.0708892973049762&lt;/D&gt;&lt;D xsi:type="xsd:double"&gt;0.0283591950058323&lt;/D&gt;&lt;D xsi:type="xsd:double"&gt;0.0729068589728633&lt;/D&gt;&lt;D xsi:type="xsd:double"&gt;-0.0460437091142966&lt;/D&gt;&lt;/FQL&gt;&lt;FQL&gt;&lt;Q&gt;1459-HK^FF_OPER_PS_NET_CF(ANN_R,-5AY,NOW)&lt;/Q&gt;&lt;R&gt;6&lt;/R&gt;&lt;C&gt;1&lt;/C&gt;&lt;D xsi:type="xsd:double"&gt;-0.077271985941182&lt;/D&gt;&lt;D xsi:type="xsd:double"&gt;0.248206840308252&lt;/D&gt;&lt;D xsi:type="xsd:double"&gt;0.713181769496871&lt;/D&gt;&lt;D xsi:type="xsd:double"&gt;0.188124346529635&lt;/D&gt;&lt;D xsi:type="xsd:double"&gt;-0.277032046065612&lt;/D&gt;&lt;D xsi:type="xsd:double"&gt;0.250431067553527&lt;/D&gt;&lt;/FQL&gt;&lt;FQL&gt;&lt;Q&gt;1458-HK^FF_OPER_PS_NET_CF(ANN_R,-5AY,NOW)&lt;/Q&gt;&lt;R&gt;6&lt;/R&gt;&lt;C&gt;1&lt;/C&gt;&lt;D xsi:type="xsd:double"&gt;0.459392554815587&lt;/D&gt;&lt;D xsi:type="xsd:double"&gt;0.352632666436304&lt;/D&gt;&lt;D xsi:type="xsd:double"&gt;0.205306063684346&lt;/D&gt;&lt;D xsi:type="xsd:double"&gt;0.409166751363559&lt;/D&gt;&lt;D xsi:type="xsd:double"&gt;0.28446638463844&lt;/D&gt;&lt;D xsi:type="xsd:double"&gt;0.328551210561657&lt;/D&gt;&lt;/FQL&gt;&lt;FQL&gt;&lt;Q&gt;1456-HK^FF_OPER_PS_NET_CF(ANN_R,-5AY,NOW)&lt;/Q&gt;&lt;R&gt;6&lt;/R&gt;&lt;C&gt;1&lt;/C&gt;&lt;D xsi:type="xsd:double"&gt;2.92874443385091&lt;/D&gt;&lt;D xsi:type="xsd:double"&gt;-0.257283725896624&lt;/D&gt;&lt;D xsi:type="xsd:double"&gt;-0.13410255780173&lt;/D&gt;&lt;D xsi:type="xsd:double"&gt;1.81786229561538&lt;/D&gt;&lt;D xsi:type="xsd:double"&gt;2.75115228513851&lt;/D&gt;&lt;D xsi:type="xsd:double"&gt;2.60637732352397&lt;/D&gt;&lt;/FQL&gt;&lt;FQL&gt;&lt;Q&gt;1455-HK^FF_OPER_PS_NET_CF(ANN_R,-5AY,NOW)&lt;/Q&gt;&lt;R&gt;6&lt;/R&gt;&lt;C&gt;1&lt;/C&gt;&lt;D xsi:type="xsd:double"&gt;0.0248728000001201&lt;/D&gt;&lt;D xsi:type="xsd:double"&gt;0.0110720000000959&lt;/D&gt;&lt;D xsi:type="xsd:double"&gt;0.0469144000005141&lt;/D&gt;&lt;D xsi:type="xsd:double"&gt;0.0650456000002209&lt;/D&gt;&lt;D xsi:type="xsd:double"&gt;0.0183221456505267&lt;/D&gt;&lt;D xsi:type="xsd:double"&gt;0.0565742430844635&lt;/D&gt;&lt;/FQL&gt;&lt;FQL&gt;&lt;Q&gt;1452-HK^FF_OPER_PS_NET_CF(ANN_R,-5AY,NOW)&lt;/Q&gt;&lt;R&gt;6&lt;/R&gt;&lt;C&gt;1&lt;/C&gt;&lt;D xsi:type="xsd:double"&gt;-0.0930855661853726&lt;/D&gt;&lt;D xsi:type="xsd:double"&gt;-0.0643030438378872&lt;/D&gt;&lt;D xsi:type="xsd:double"&gt;-0.0839385182564139&lt;/D&gt;&lt;D xsi:type="xsd:double"&gt;0.0105378274642907&lt;/D&gt;&lt;D xsi:type="xsd:double"&gt;-0.0383551055308432&lt;/D&gt;&lt;D xsi:type="xsd:double"&gt;-0.0398616843629189&lt;/D&gt;&lt;/FQL&gt;&lt;FQL&gt;&lt;Q&gt;1451-HK^FF_OPER_PS_NET_CF(ANN_R,-5AY,NOW)&lt;/Q&gt;&lt;R&gt;6&lt;/R&gt;&lt;C&gt;1&lt;/C&gt;&lt;D xsi:type="xsd:double"&gt;0.206555000002343&lt;/D&gt;&lt;D xsi:type="xsd:double"&gt;0.033680000000017&lt;/D&gt;&lt;D xsi:type="xsd:double"&gt;-0.151406229942582&lt;/D&gt;&lt;D xsi:type="xsd:double"&gt;0.164825000000429&lt;/D&gt;&lt;D xsi:type="xsd:double"&gt;0.255650000000051&lt;/D&gt;&lt;D xsi:type="xsd:double"&gt;0.165920000001011&lt;/D&gt;&lt;/FQL&gt;&lt;FQL&gt;&lt;Q&gt;1450-HK^FF_OPER_PS_NET_CF(ANN_R,-5AY,NOW)&lt;/Q&gt;&lt;R&gt;6&lt;/R&gt;&lt;C&gt;1&lt;/C&gt;&lt;D xsi:type="xsd:double"&gt;-0.106161342100386&lt;/D&gt;&lt;D xsi:type="xsd:double"&gt;0.108431651276502&lt;/D&gt;&lt;D xsi:type="xsd:double"&gt;0.0799758084217872&lt;/D&gt;&lt;D xsi:type="xsd:double"&gt;-0.00271840305266608&lt;/D&gt;&lt;D xsi:type="xsd:double"&gt;-0.00174180387919016&lt;/D&gt;&lt;D xsi:type="xsd:double"&gt;0.00890453030753667&lt;/D&gt;&lt;/FQL&gt;&lt;FQL&gt;&lt;Q&gt;1449-HK^FF_OPER_PS_NET_CF(ANN_R,-5AY,NOW)&lt;/Q&gt;&lt;R&gt;6&lt;/R&gt;&lt;C&gt;1&lt;/C&gt;&lt;D xsi:type="xsd:double"&gt;0.161288410868421&lt;/D&gt;&lt;D xsi:type="xsd:double"&gt;0.0633056293238588&lt;/D&gt;&lt;D xsi:type="xsd:double"&gt;0.211540597242186&lt;/D&gt;&lt;D xsi:type="xsd:double"&gt;0.00339564575255008&lt;/D&gt;&lt;D xsi:type="xsd:double"&gt;0.2533714364531&lt;/D&gt;&lt;D xsi:type="xsd:string"&gt;@NA&lt;/D&gt;&lt;/FQL&gt;&lt;FQL&gt;&lt;Q&gt;1448-HK^FF_OPER_PS_NET_CF(ANN_R,-5AY,NOW)&lt;/Q&gt;&lt;R&gt;6&lt;/R&gt;&lt;C&gt;1&lt;/C&gt;&lt;D xsi:type="xsd:double"&gt;0.25952534403467&lt;/D&gt;&lt;D xsi:type="xsd:double"&gt;0.370081177557977&lt;/D&gt;&lt;D xsi:type="xsd:double"&gt;0.376071514955126&lt;/D&gt;&lt;D xsi:type="xsd:double"&gt;0.372092973956126&lt;/D&gt;&lt;D xsi:type="xsd:double"&gt;0.421427342162221&lt;/D&gt;&lt;D xsi:type="xsd:double"&gt;0.532215228690444&lt;/D&gt;&lt;/FQL&gt;&lt;FQL&gt;&lt;Q&gt;1447-HK^FF_OPER_PS_NET_CF(ANN_R,-5AY,NOW)&lt;/Q&gt;&lt;R&gt;6&lt;/R&gt;&lt;C&gt;1&lt;/C&gt;&lt;D xsi:type="xsd:double"&gt;0.302485&lt;/D&gt;&lt;D xsi:type="xsd:double"&gt;0.2087925&lt;/D&gt;&lt;D xsi:type="xsd:double"&gt;0.29448&lt;/D&gt;&lt;D xsi:type="xsd:double"&gt;0.32847&lt;/D&gt;&lt;D xsi:type="xsd:double"&gt;1.199215&lt;/D&gt;&lt;D xsi:type="xsd:double"&gt;-0.047495&lt;/D&gt;&lt;/FQL&gt;&lt;FQL&gt;&lt;Q&gt;1446-HK^FF_OPER_PS_NET_CF(ANN_R,-5AY,NOW)&lt;/Q&gt;&lt;R&gt;6&lt;/R&gt;&lt;C&gt;1&lt;/C&gt;&lt;D xsi:type="xsd:double"&gt;0.0673563596892418&lt;/D&gt;&lt;D xsi:type="xsd:double"&gt;0.072891893210396&lt;/D&gt;&lt;D xsi:type="xsd:double"&gt;0.107628090202822&lt;/D&gt;&lt;D xsi:type="xsd:double"&gt;0.159609661800398&lt;/D&gt;&lt;D xsi:type="xsd:double"&gt;0.331824058151306&lt;/D&gt;&lt;D xsi:type="xsd:double"&gt;0.207583269303477&lt;/D&gt;&lt;/FQL&gt;&lt;FQL&gt;&lt;Q&gt;1443-HK^FF_OPER_PS_NET_CF(ANN_R,-5AY,NOW)&lt;/Q&gt;&lt;R&gt;6&lt;/R&gt;&lt;C&gt;1&lt;/C&gt;&lt;D xsi:type="xsd:double"&gt;0.0860815358040237&lt;/D&gt;&lt;D xsi:type="xsd:double"&gt;0.134876241906769&lt;/D&gt;&lt;D xsi:type="xsd:double"&gt;0.0276307692307692&lt;/D&gt;&lt;D xsi:type="xsd:double"&gt;-0.0475992307692308&lt;/D&gt;&lt;D xsi:type="xsd:double"&gt;0.187231538461538&lt;/D&gt;&lt;D xsi:type="xsd:double"&gt;0.177203076923077&lt;/D&gt;&lt;/FQL&gt;&lt;FQL&gt;&lt;Q&gt;1442-HK^FF_OPER_PS_NET_CF(ANN_R,-5AY,NOW)&lt;/Q&gt;&lt;R&gt;6&lt;/R&gt;&lt;C&gt;1&lt;/C&gt;&lt;D xsi:type="xsd:double"&gt;0.0282104108419306&lt;/D&gt;&lt;D xsi:type="xsd:double"&gt;0.00563955185470795&lt;/D&gt;&lt;D xsi:type="xsd:double"&gt;0.0327650569075354&lt;/D&gt;&lt;D xsi:type="xsd:double"&gt;0.0299925214526769&lt;/D&gt;&lt;D xsi:type="xsd:double"&gt;0.0235011247277636&lt;/D&gt;&lt;D xsi:type="xsd:double"&gt;-0.000734761005992412&lt;/D&gt;&lt;/FQL&gt;&lt;FQL&gt;&lt;Q&gt;1440-HK^FF_OPER_PS_NET_CF(ANN_R,-5AY,NOW)&lt;/Q&gt;&lt;R&gt;6&lt;/R&gt;&lt;C&gt;1&lt;/C&gt;&lt;D xsi:type="xsd:string"&gt;@NA&lt;/D&gt;&lt;D xsi:type="xsd:double"&gt;0.0391061184416374&lt;/D&gt;&lt;D xsi:type="xsd:double"&gt;0.0484244231545735&lt;/D&gt;&lt;D xsi:type="xsd:double"&gt;0.0478593748512274&lt;/D&gt;&lt;D xsi:type="xsd:double"&gt;0.073098037253962&lt;/D&gt;&lt;D xsi:type="xsd:double"&gt;0.0233275275398783&lt;/D&gt;&lt;/FQL&gt;&lt;FQL&gt;&lt;Q&gt;1439-HK^FF_OPER_PS_NET_CF(ANN_R,-5AY,NOW)&lt;/Q&gt;&lt;R&gt;6&lt;/R&gt;&lt;C&gt;1&lt;/C&gt;&lt;D xsi:type="xsd:double"&gt;0.154021472833194&lt;/D&gt;&lt;D xsi:type="xsd:double"&gt;0.0870270445857813&lt;/D&gt;&lt;D xsi:type="xsd:double"&gt;-0.108754994818545&lt;/D&gt;&lt;D xsi:type="xsd:double"&gt;-0.00564201440044799&lt;/D&gt;&lt;D xsi:type="xsd:double"&gt;-0.0223735628035765&lt;/D&gt;&lt;D xsi:type="xsd:double"&gt;-0.0296932912374253&lt;/D&gt;&lt;/FQL&gt;&lt;FQL&gt;&lt;Q&gt;1433-HK^FF_OPER_PS_NET_CF(ANN_R,-5AY,NOW)&lt;/Q&gt;&lt;R&gt;6&lt;/R&gt;&lt;C&gt;1&lt;/C&gt;&lt;D xsi:type="xsd:double"&gt;0.0140405&lt;/D&gt;&lt;D xsi:type="xsd:double"&gt;0.0179745&lt;/D&gt;&lt;D xsi:type="xsd:double"&gt;0.022559&lt;/D&gt;&lt;D xsi:type="xsd:double"&gt;0.028433&lt;/D&gt;&lt;D xsi:type="xsd:double"&gt;0.013077&lt;/D&gt;&lt;D xsi:type="xsd:string"&gt;@NA&lt;/D&gt;&lt;/FQL&gt;&lt;FQL&gt;&lt;Q&gt;1432-HK^FF_OPER_PS_NET_CF(ANN_R,-5AY,NOW)&lt;/Q&gt;&lt;R&gt;6&lt;/R&gt;&lt;C&gt;1&lt;/C&gt;&lt;D xsi:type="xsd:double"&gt;0.150648846273658&lt;/D&gt;&lt;D xsi:type="xsd:double"&gt;-0.0339886988470103&lt;/D&gt;&lt;D xsi:type="xsd:double"&gt;0.1632169406356&lt;/D&gt;&lt;D xsi:type="xsd:double"&gt;0.125504018762983&lt;/D&gt;&lt;D xsi:type="xsd:double"&gt;0.174758094927645&lt;/D&gt;&lt;D xsi:type="xsd:double"&gt;0.118019087113814&lt;/D&gt;&lt;/FQL&gt;&lt;FQL&gt;&lt;Q&gt;1431-HK^FF_OPER_PS_NET_CF(ANN_R,-5AY,NOW)&lt;/Q&gt;&lt;R&gt;6&lt;/R&gt;&lt;C&gt;1&lt;/C&gt;&lt;D xsi:type="xsd:double"&gt;0.0980243727297812&lt;/D&gt;&lt;D xsi:type="xsd:double"&gt;0.106631482730304&lt;/D&gt;&lt;D xsi:type="xsd:double"&gt;0.072634944922308&lt;/D&gt;&lt;D xsi:type="xsd:double"&gt;0.0707721078937564&lt;/D&gt;&lt;D xsi:type="xsd:double"&gt;0.139222612793285&lt;/D&gt;&lt;D xsi:type="xsd:double"&gt;0.184456129686295&lt;/D&gt;&lt;/FQL&gt;&lt;FQL&gt;&lt;Q&gt;1429-HK^FF_OPER_PS_NET_CF(ANN_R,-5AY,NOW)&lt;/Q&gt;&lt;R&gt;6&lt;/R&gt;&lt;C&gt;1&lt;/C&gt;&lt;D xsi:type="xsd:double"&gt;0.03480875&lt;/D&gt;&lt;D xsi:type="xsd:double"&gt;0.0092425&lt;/D&gt;&lt;D xsi:type="xsd:double"&gt;0.031230625&lt;/D&gt;&lt;D xsi:type="xsd:double"&gt;-0.002488125&lt;/D&gt;&lt;D xsi:type="xsd:double"&gt;-0.047029375&lt;/D&gt;&lt;D xsi:type="xsd:double"&gt;-0.0152275&lt;/D&gt;&lt;/FQL&gt;&lt;FQL&gt;&lt;Q&gt;1428-HK^FF_OPER_PS_NET_CF(ANN_R,-5AY,NOW)&lt;/Q&gt;&lt;R&gt;6&lt;/R&gt;&lt;C&gt;1&lt;/C&gt;&lt;D xsi:type="xsd:double"&gt;-1.50267730399289&lt;/D&gt;&lt;D xsi:type="xsd:double"&gt;-1.78436239985434&lt;/D&gt;&lt;D xsi:type="xsd:double"&gt;2.67551858956835&lt;/D&gt;&lt;D xsi:type="xsd:double"&gt;1.34684580650635&lt;/D&gt;&lt;D xsi:type="xsd:double"&gt;-4.64551910804008&lt;/D&gt;&lt;D xsi:type="xsd:double"&gt;3.92432139120106&lt;/D&gt;&lt;/FQL&gt;&lt;FQL&gt;&lt;Q&gt;1427-HK^FF_OPER_PS_NET_CF(ANN_R,-5AY,NOW)&lt;/Q&gt;&lt;R&gt;6&lt;/R&gt;&lt;C&gt;1&lt;/C&gt;&lt;D xsi:type="xsd:double"&gt;0.246219876645304&lt;/D&gt;&lt;D xsi:type="xsd:double"&gt;-0.14074265348199&lt;/D&gt;&lt;D xsi:type="xsd:double"&gt;-0.997156601116454&lt;/D&gt;&lt;D xsi:type="xsd:double"&gt;0.16135128775002&lt;/D&gt;&lt;D xsi:type="xsd:double"&gt;0.485977418465096&lt;/D&gt;&lt;D xsi:type="xsd:double"&gt;-0.36442914323009&lt;/D&gt;&lt;/FQL&gt;&lt;FQL&gt;&lt;Q&gt;1425-HK^FF_OPER_PS_NET_CF(ANN_R,-5AY,NOW)&lt;/Q&gt;&lt;R&gt;6&lt;/R&gt;&lt;C&gt;1&lt;/C&gt;&lt;D xsi:type="xsd:string"&gt;@NA&lt;/D&gt;&lt;D xsi:type="xsd:double"&gt;-0.0608640000000304&lt;/D&gt;&lt;D xsi:type="xsd:double"&gt;0.00102000000000464&lt;/D&gt;&lt;D xsi:type="xsd:double"&gt;0.0862282142030251&lt;/D&gt;&lt;D xsi:type="xsd:double"&gt;0.14939680000003&lt;/D&gt;&lt;D xsi:type="xsd:double"&gt;0.0717568000004366&lt;/D&gt;&lt;/FQL&gt;&lt;FQL&gt;&lt;Q&gt;1421-HK^FF_OPER_PS_NET_CF(ANN_R,-5AY,NOW)&lt;/Q&gt;&lt;R&gt;6&lt;/R&gt;&lt;C&gt;1&lt;/C&gt;&lt;D xsi:type="xsd:double"&gt;-0.0575225969245154&lt;/D&gt;&lt;D xsi:type="xsd:double"&gt;-0.0941304248356507&lt;/D&gt;&lt;D xsi:type="xsd:double"&gt;-0.00828031177999584&lt;/D&gt;&lt;D xsi:type="xsd:double"&gt;-0.0211719941312685&lt;/D&gt;&lt;D xsi:type="xsd:double"&gt;-0.00778404350233608&lt;/D&gt;&lt;D xsi:type="xsd:double"&gt;0.00451563713798048&lt;/D&gt;&lt;/FQL&gt;&lt;FQL&gt;&lt;Q&gt;1420-HK^FF_OPER_PS_NET_CF(ANN_R,-5AY,NOW)&lt;/Q&gt;&lt;R&gt;6&lt;/R&gt;&lt;C&gt;1&lt;/C&gt;&lt;D xsi:type="xsd:double"&gt;0.0753179771322369&lt;/D&gt;&lt;D xsi:type="xsd:double"&gt;-0.0418444299743099&lt;/D&gt;&lt;D xsi:type="xsd:double"&gt;0.0522710930707076&lt;/D&gt;&lt;D xsi:type="xsd:double"&gt;0.0974959226895097&lt;/D&gt;&lt;D xsi:type="xsd:double"&gt;0.0250852437535707&lt;/D&gt;&lt;D xsi:type="xsd:double"&gt;0.0287029235960489&lt;/D&gt;&lt;/FQL&gt;&lt;FQL&gt;&lt;Q&gt;1419-HK^FF_OPER_PS_NET_CF(ANN_R,-5AY,NOW)&lt;/Q&gt;&lt;R&gt;6&lt;/R&gt;&lt;C&gt;1&lt;/C&gt;&lt;D xsi:type="xsd:double"&gt;0.0617368645263373&lt;/D&gt;&lt;D xsi:type="xsd:double"&gt;0.131304944370985&lt;/D&gt;&lt;D xsi:type="xsd:double"&gt;0.136076502996977&lt;/D&gt;&lt;D xsi:type="xsd:double"&gt;0.0973990388668746&lt;/D&gt;&lt;D xsi:type="xsd:double"&gt;0.224619940518174&lt;/D&gt;&lt;D xsi:type="xsd:double"&gt;0.778320230166091&lt;/D&gt;&lt;/FQL&gt;&lt;FQL&gt;&lt;Q&gt;1418-HK^FF_OPER_PS_NET_CF(ANN_R,-5AY,NOW)&lt;/Q&gt;&lt;R&gt;6&lt;/R&gt;&lt;C&gt;1&lt;/C&gt;&lt;D xsi:type="xsd:double"&gt;-0.0664288387098309&lt;/D&gt;&lt;D xsi:type="xsd:double"&gt;-0.0289411097815888&lt;/D&gt;&lt;D xsi:type="xsd:double"&gt;0.0101714169469521&lt;/D&gt;&lt;D xsi:type="xsd:double"&gt;0.174879800137371&lt;/D&gt;&lt;D xsi:type="xsd:double"&gt;0.0434885217274037&lt;/D&gt;&lt;D xsi:type="xsd:double"&gt;0.0676204941480067&lt;/D&gt;&lt;/FQL&gt;&lt;FQL&gt;&lt;Q&gt;1417-HK^FF_OPER_PS_NET_CF(ANN_R,-5AY,NOW)&lt;/Q&gt;&lt;R&gt;6&lt;/R&gt;&lt;C&gt;1&lt;/C&gt;&lt;D xsi:type="xsd:double"&gt;0.0834426081880853&lt;/D&gt;&lt;D xsi:type="xsd:double"&gt;0.152069998575457&lt;/D&gt;&lt;D xsi:type="xsd:double"&gt;-0.134670323828181&lt;/D&gt;&lt;D xsi:type="xsd:double"&gt;0.0208223233200122&lt;/D&gt;&lt;D xsi:type="xsd:double"&gt;0.227702662667583&lt;/D&gt;&lt;D xsi:type="xsd:double"&gt;0.132144861591204&lt;/D&gt;&lt;/FQL&gt;&lt;FQL&gt;&lt;Q&gt;1416-HK^FF_OPER_PS_NET_CF(ANN_R,-5AY,NOW)&lt;/Q&gt;&lt;R&gt;6&lt;/R&gt;&lt;C&gt;1&lt;/C&gt;&lt;D xsi:type="xsd:string"&gt;@NA&lt;/D&gt;&lt;D xsi:type="xsd:double"&gt;0.0287567486793746&lt;/D&gt;&lt;D xsi:type="xsd:double"&gt;0.0225875885346383&lt;/D&gt;&lt;D xsi:type="xsd:double"&gt;0.00930697066199372&lt;/D&gt;&lt;D xsi:type="xsd:double"&gt;-0.00721668627328829&lt;/D&gt;&lt;D xsi:type="xsd:double"&gt;-0.00303152069276794&lt;/D&gt;&lt;/FQL&gt;&lt;FQL&gt;&lt;Q&gt;1415-HK^FF_OPER_PS_NET_CF(ANN_R,-5AY,NOW)&lt;/Q&gt;&lt;R&gt;6&lt;/R&gt;&lt;C&gt;1&lt;/C&gt;&lt;D xsi:type="xsd:double"&gt;0.00934460816857825&lt;/D&gt;&lt;D xsi:type="xsd:double"&gt;0.575952363200022&lt;/D&gt;&lt;D xsi:type="xsd:double"&gt;0.82253227587056&lt;/D&gt;&lt;D xsi:type="xsd:double"&gt;0.505361204655889&lt;/D&gt;&lt;D xsi:type="xsd:double"&gt;0.956930785723995&lt;/D&gt;&lt;D xsi:type="xsd:double"&gt;0.606186798227642&lt;/D&gt;&lt;/FQL&gt;&lt;FQL&gt;&lt;Q&gt;1413-HK^FF_OPER_PS_NET_CF(ANN_R,-5AY,NOW)&lt;/Q&gt;&lt;R&gt;6&lt;/R&gt;&lt;C&gt;1&lt;/C&gt;&lt;D xsi:type="xsd:string"&gt;@NA&lt;/D&gt;&lt;D xsi:type="xsd:string"&gt;@NA&lt;/D&gt;&lt;D xsi:type="xsd:string"&gt;@NA&lt;/D&gt;&lt;D xsi:type="xsd:string"&gt;@NA&lt;/D&gt;&lt;D xsi:type="xsd:double"&gt;-0.014909&lt;/D&gt;&lt;D xsi:type="xsd:double"&gt;-0.027668&lt;/D&gt;&lt;/FQL&gt;&lt;FQL&gt;&lt;Q&gt;1412-HK^FF_OPER_PS_NET_CF(ANN_R,-5AY,NOW)&lt;/Q&gt;&lt;R&gt;6&lt;/R&gt;&lt;C&gt;1&lt;/C&gt;&lt;D xsi:type="xsd:double"&gt;0.208516917293233&lt;/D&gt;&lt;D xsi:type="xsd:double"&gt;0.0969398496240601&lt;/D&gt;&lt;D xsi:type="xsd:double"&gt;0.204163533834586&lt;/D&gt;&lt;D xsi:type="xsd:double"&gt;0.274082706766917&lt;/D&gt;&lt;D xsi:type="xsd:double"&gt;0.364313672611666&lt;/D&gt;&lt;D xsi:type="xsd:double"&gt;0.217906015037594&lt;/D&gt;&lt;/FQL&gt;&lt;FQL&gt;&lt;Q&gt;1410-HK^FF_OPER_PS_NET_CF(ANN_R,-5AY,NOW)&lt;/Q&gt;&lt;R&gt;6&lt;/R&gt;&lt;C&gt;1&lt;/C&gt;&lt;D xsi:type="xsd:double"&gt;-0.002587&lt;/D&gt;&lt;D xsi:type="xsd:double"&gt;0.0111026867453359&lt;/D&gt;&lt;D xsi:type="xsd:double"&gt;0.0231993770214936&lt;/D&gt;&lt;D xsi:type="xsd:double"&gt;0.0411494978261434&lt;/D&gt;&lt;D xsi:type="xsd:double"&gt;0.0335577493284962&lt;/D&gt;&lt;D xsi:type="xsd:double"&gt;0.0241246141841081&lt;/D&gt;&lt;/FQL&gt;&lt;FQL&gt;&lt;Q&gt;1408-HK^FF_OPER_PS_NET_CF(ANN_R,-5AY,NOW)&lt;/Q&gt;&lt;R&gt;6&lt;/R&gt;&lt;C&gt;1&lt;/C&gt;&lt;D xsi:type="xsd:double"&gt;0.021075725759614&lt;/D&gt;&lt;D xsi:type="xsd:double"&gt;0.028318447501276&lt;/D&gt;&lt;D xsi:type="xsd:double"&gt;0.0354757111138822&lt;/D&gt;&lt;D xsi:type="xsd:double"&gt;0.0318485212498956&lt;/D&gt;&lt;D xsi:type="xsd:double"&gt;0.064819434110848&lt;/D&gt;&lt;D xsi:type="xsd:double"&gt;0.0461281485662238&lt;/D&gt;&lt;/FQL&gt;&lt;FQL&gt;&lt;Q&gt;1407-HK^FF_OPER_PS_NET_CF(ANN_R,-5AY,NOW)&lt;/Q&gt;&lt;R&gt;6&lt;/R&gt;&lt;C&gt;1&lt;/C&gt;&lt;D xsi:type="xsd:string"&gt;@NA&lt;/D&gt;&lt;D xsi:type="xsd:string"&gt;@NA&lt;/D&gt;&lt;D xsi:type="xsd:string"&gt;@NA&lt;/D&gt;&lt;D xsi:type="xsd:double"&gt;58878.6132139107&lt;/D&gt;&lt;D xsi:type="xsd:double"&gt;136054.545657785&lt;/D&gt;&lt;D xsi:type="xsd:double"&gt;43287.5617672118&lt;/D&gt;&lt;/FQL&gt;&lt;FQL&gt;&lt;Q&gt;1406-HK^FF_OPER_PS_NET_CF(ANN_R,-5AY,NOW)&lt;/Q&gt;&lt;R&gt;6&lt;/R&gt;&lt;C&gt;1&lt;/C&gt;&lt;D xsi:type="xsd:double"&gt;0.012868&lt;/D&gt;&lt;D xsi:type="xsd:double"&gt;0.078188&lt;/D&gt;&lt;D xsi:type="xsd:double"&gt;0.120508&lt;/D&gt;&lt;D xsi:type="xsd:double"&gt;0.082156&lt;/D&gt;&lt;D xsi:type="xsd:double"&gt;0.142702&lt;/D&gt;&lt;D xsi:type="xsd:double"&gt;0.0541417549917356&lt;/D&gt;&lt;/FQL&gt;&lt;FQL&gt;&lt;Q&gt;1402-HK^FF_OPER_PS_NET_CF(ANN_R,-5AY,NOW)&lt;/Q&gt;&lt;R&gt;6&lt;/R&gt;&lt;C&gt;1&lt;/C&gt;&lt;D xsi:type="xsd:double"&gt;0.014857&lt;/D&gt;&lt;D xsi:type="xsd:double"&gt;0.024604&lt;/D&gt;&lt;D xsi:type="xsd:double"&gt;0.024895&lt;/D&gt;&lt;D xsi:type="xsd:double"&gt;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0.011452&lt;/D&gt;&lt;D xsi:type="xsd:double"&gt;0.008359&lt;/D&gt;&lt;D xsi:type="xsd:double"&gt;0.00501576188910592&lt;/D&gt;&lt;/FQL&gt;&lt;FQL&gt;&lt;Q&gt;1401-HK^FF_OPER_PS_NET_CF(ANN_R,-5AY,NOW)&lt;/Q&gt;&lt;R&gt;6&lt;/R&gt;&lt;C&gt;1&lt;/C&gt;&lt;D xsi:type="xsd:double"&gt;-0.159574421733128&lt;/D&gt;&lt;D xsi:type="xsd:double"&gt;0.0768947527413361&lt;/D&gt;&lt;D xsi:type="xsd:double"&gt;0.388547069234484&lt;/D&gt;&lt;D xsi:type="xsd:double"&gt;-0.133066545022721&lt;/D&gt;&lt;D xsi:type="xsd:double"&gt;-0.0465209054512984&lt;/D&gt;&lt;D xsi:type="xsd:double"&gt;0.0036011703249277&lt;/D&gt;&lt;/FQL&gt;&lt;FQL&gt;&lt;Q&gt;1400-HK^FF_OPER_PS_NET_CF(ANN_R,-5AY,NOW)&lt;/Q&gt;&lt;R&gt;6&lt;/R&gt;&lt;C&gt;1&lt;/C&gt;&lt;D xsi:type="xsd:double"&gt;-33.2051516090627&lt;/D&gt;&lt;D xsi:type="xsd:double"&gt;-14.2334411741865&lt;/D&gt;&lt;D xsi:type="xsd:double"&gt;-2.49166778259324&lt;/D&gt;&lt;D xsi:type="xsd:double"&gt;-2.13543786595906&lt;/D&gt;&lt;D xsi:type="xsd:double"&gt;1.37996867549199&lt;/D&gt;&lt;D xsi:type="xsd:double"&gt;-0.0874156096178079&lt;/D&gt;&lt;/FQL&gt;&lt;FQL&gt;&lt;Q&gt;1399-HK^FF_OPER_PS_NET_CF(ANN_R,-5AY,NOW)&lt;/Q&gt;&lt;R&gt;6&lt;/R&gt;&lt;C&gt;1&lt;/C&gt;&lt;D xsi:type="xsd:double"&gt;-0.169182557861328&lt;/D&gt;&lt;D xsi:type="xsd:double"&gt;0.149176513258419&lt;/D&gt;&lt;D xsi:type="xsd:double"&gt;0.43815951783158&lt;/D&gt;&lt;D xsi:type="xsd:double"&gt;0.334917009257352&lt;/D&gt;&lt;D xsi:type="xsd:double"&gt;-0.345066329542006&lt;/D&gt;&lt;D xsi:type="xsd:double"&gt;0.180957282803073&lt;/D&gt;&lt;/FQL&gt;&lt;FQL&gt;&lt;Q&gt;1398-HK^FF_OPER_PS_NET_CF(ANN_R,-5AY,NOW)&lt;/Q&gt;&lt;R&gt;6&lt;/R&gt;&lt;C&gt;1&lt;/C&gt;&lt;D xsi:type="xsd:double"&gt;1.39313102991713&lt;/D&gt;&lt;D xsi:type="xsd:double"&gt;1.75061012103773&lt;/D&gt;&lt;D xsi:type="xsd:double"&gt;1.36325125249866&lt;/D&gt;&lt;D xsi:type="xsd:double"&gt;1.86273372888655&lt;/D&gt;&lt;D xsi:type="xsd:double"&gt;1.66348784504954&lt;/D&gt;&lt;D xsi:type="xsd:double"&gt;2.70203957461762&lt;/D&gt;&lt;/FQL&gt;&lt;FQL&gt;&lt;Q&gt;1397-HK^FF_OPER_PS_NET_CF(ANN_R,-5AY,NOW)&lt;/Q&gt;&lt;R&gt;6&lt;/R&gt;&lt;C&gt;1&lt;/C&gt;&lt;D xsi:type="xsd:double"&gt;0.14224578313253&lt;/D&gt;&lt;D xsi:type="xsd:double"&gt;0.0558313253012048&lt;/D&gt;&lt;D xsi:type="xsd:double"&gt;-0.0270819277108434&lt;/D&gt;&lt;D xsi:type="xsd:double"&gt;0.0622698795180723&lt;/D&gt;&lt;D xsi:type="xsd:double"&gt;0.376766265060241&lt;/D&gt;&lt;D xsi:type="xsd:double"&gt;0.204274698795181&lt;/D&gt;&lt;/FQL&gt;&lt;FQL&gt;&lt;Q&gt;1396-HK^FF_OPER_PS_NET_CF(ANN_R,-5AY,NOW)&lt;/Q&gt;&lt;R&gt;6&lt;/R&gt;&lt;C&gt;1&lt;/C&gt;&lt;D xsi:type="xsd:double"&gt;-1.26389962291469&lt;/D&gt;&lt;D xsi:type="xsd:double"&gt;0.148051770872771&lt;/D&gt;&lt;D xsi:type="xsd:double"&gt;0.887247962524234&lt;/D&gt;&lt;D xsi:type="xsd:double"&gt;0.117968612093033&lt;/D&gt;&lt;D xsi:type="xsd:double"&gt;0.189973311619454&lt;/D&gt;&lt;D xsi:type="xsd:double"&gt;-10.9793429641383&lt;/D&gt;&lt;/FQL&gt;&lt;FQL&gt;&lt;Q&gt;1395-HK^FF_OPER_PS_NET_CF(ANN_R,-5AY,NOW)&lt;/Q&gt;&lt;R&gt;6&lt;/R&gt;&lt;C&gt;1&lt;/C&gt;&lt;D xsi:type="xsd:double"&gt;-0.00519901922965354&lt;/D&gt;&lt;D xsi:type="xsd:double"&gt;0.00190369036903787&lt;/D&gt;&lt;D xsi:type="xsd:double"&gt;0.0414725803912853&lt;/D&gt;&lt;D xsi:type="xsd:double"&gt;0.0311669452655718&lt;/D&gt;&lt;D xsi:type="xsd:double"&gt;0.00596495981215689&lt;/D&gt;&lt;D xsi:type="xsd:double"&gt;-0.00929468075504624&lt;/D&gt;&lt;/FQL&gt;&lt;FQL&gt;&lt;Q&gt;1393-HK^FF_OPER_PS_NET_CF(ANN_R,-5AY,NOW)&lt;/Q&gt;&lt;R&gt;6&lt;/R&gt;&lt;C&gt;1&lt;/C&gt;&lt;D xsi:type="xsd:double"&gt;-0.153810315774447&lt;/D&gt;&lt;D xsi:type="xsd:double"&gt;-0.0305735178959507&lt;/D&gt;&lt;D xsi:type="xsd:double"&gt;0.166389414706644&lt;/D&gt;&lt;D xsi:type="xsd:double"&gt;0.105754333867304&lt;/D&gt;&lt;D xsi:type="xsd:double"&gt;0.225234931783714&lt;/D&gt;&lt;D xsi:type="xsd:double"&gt;0.244431348743485&lt;/D&gt;&lt;/FQL&gt;&lt;FQL&gt;&lt;Q&gt;1389-HK^FF_OPER_PS_NET_CF(ANN_R,-5AY,NOW)&lt;/Q&gt;&lt;R&gt;6&lt;/R&gt;&lt;C&gt;1&lt;/C&gt;&lt;D xsi:type="xsd:double"&gt;0.00525&lt;/D&gt;&lt;D xsi:type="xsd:double"&gt;0.0020675&lt;/D&gt;&lt;D xsi:type="xsd:double"&gt;0.00485018314534144&lt;/D&gt;&lt;D xsi:type="xsd:double"&gt;-0.00303054711925185&lt;/D&gt;&lt;D xsi:type="xsd:double"&gt;0.00576157546602526&lt;/D&gt;&lt;D xsi:type="xsd:double"&gt;-0.00118250150330728&lt;/D&gt;&lt;/FQL&gt;&lt;FQL&gt;&lt;Q&gt;1388-HK^FF_OPER_PS_NET_CF(ANN_R,-5AY,NOW)&lt;/Q&gt;&lt;R&gt;6&lt;/R&gt;&lt;C&gt;1&lt;/C&gt;&lt;D xsi:type="xsd:double"&gt;0.469016778628189&lt;/D&gt;&lt;D xsi:type="xsd:double"&gt;0.385321053011684&lt;/D&gt;&lt;D xsi:type="xsd:double"&gt;0.314658533882372&lt;/D&gt;&lt;D xsi:type="xsd:double"&gt;0.386897639198636&lt;/D&gt;&lt;D xsi:type="xsd:double"&gt;0.998303480650504&lt;/D&gt;&lt;D xsi:type="xsd:double"&gt;0.393083475090323&lt;/D&gt;&lt;/FQL&gt;&lt;FQL&gt;&lt;Q&gt;1387-HK^FF_OPER_PS_NET_CF(ANN_R,-5AY,NOW)&lt;/Q&gt;&lt;R&gt;6&lt;/R&gt;&lt;C&gt;1&lt;/C&gt;&lt;D xsi:type="xsd:double"&gt;-0.0239904482153164&lt;/D&gt;&lt;D xsi:type="xsd:double"&gt;0.0427868067384229&lt;/D&gt;&lt;D xsi:type="xsd:double"&gt;-0.0643659623507188&lt;/D&gt;&lt;D xsi:type="xsd:double"&gt;0.1882526845232&lt;/D&gt;&lt;D xsi:type="xsd:double"&gt;0.0618388805655745&lt;/D&gt;&lt;D xsi:type="xsd:double"&gt;0.0305072456717454&lt;/D&gt;&lt;/FQL&gt;&lt;FQL&gt;&lt;Q&gt;1386-HK^FF_OPER_PS_NET_CF(ANN_R,-5AY,NOW)&lt;/Q&gt;&lt;R&gt;8&lt;/R&gt;&lt;C&gt;1&lt;/C&gt;&lt;D xsi:type="xsd:double"&gt;-0.0375569311694143&lt;/D&gt;&lt;D xsi:type="xsd:double"&gt;-0.12959706448111&lt;/D&gt;&lt;D xsi:type="xsd:double"&gt;-0.198001708462993&lt;/D&gt;&lt;D xsi:type="xsd:double"&gt;-0.13421996956115&lt;/D&gt;&lt;D xsi:type="xsd:double"&gt;-0.0778145464192463&lt;/D&gt;&lt;D xsi:type="xsd:double"&gt;0.00911489967745989&lt;/D&gt;&lt;D xsi:type="xsd:string"&gt;@NA&lt;/D&gt;&lt;D xsi:type="xsd:string"&gt;@NA&lt;/D&gt;&lt;/FQL&gt;&lt;FQL&gt;&lt;Q&gt;1385-HK^FF_OPER_PS_NET_CF(ANN_R,-5AY,NOW)&lt;/Q&gt;&lt;R&gt;6&lt;/R&gt;&lt;C&gt;1&lt;/C&gt;&lt;D xsi:type="xsd:double"&gt;0.485951795517394&lt;/D&gt;&lt;D xsi:type="xsd:double"&gt;0.308725053454829&lt;/D&gt;&lt;D xsi:type="xsd:double"&gt;0.0357733280207693&lt;/D&gt;&lt;D xsi:type="xsd:double"&gt;-0.0700466310372123&lt;/D&gt;&lt;D xsi:type="xsd:double"&gt;0.303034593332743&lt;/D&gt;&lt;D xsi:type="xsd:double"&gt;0.977964300102763&lt;/D&gt;&lt;/FQL&gt;&lt;FQL&gt;&lt;Q&gt;1383-HK^FF_OPER_PS_NET_CF(ANN_R,-5AY,NOW)&lt;/Q&gt;&lt;R&gt;6&lt;/R&gt;&lt;C&gt;1&lt;/C&gt;&lt;D xsi:type="xsd:double"&gt;0.111085623894492&lt;/D&gt;&lt;D xsi:type="xsd:double"&gt;0.0314470499991327&lt;/D&gt;&lt;D xsi:type="xsd:double"&gt;-0.0107842683257587&lt;/D&gt;&lt;D xsi:type="xsd:double"&gt;-0.037225676063688&lt;/D&gt;&lt;D xsi:type="xsd:double"&gt;-0.0939009388295054&lt;/D&gt;&lt;D xsi:type="xsd:double"&gt;-0.0459164318235121&lt;/D&gt;&lt;/FQL&gt;&lt;FQL&gt;&lt;Q&gt;1382-HK^FF_OPER_PS_NET_CF(ANN_R,-5AY,NOW)&lt;/Q&gt;&lt;R&gt;6&lt;/R&gt;&lt;C&gt;1&lt;/C&gt;&lt;D xsi:type="xsd:double"&gt;0.762065453881748&lt;/D&gt;&lt;D xsi:type="xsd:double"&gt;0.41029076556443&lt;/D&gt;&lt;D xsi:type="xsd:double"&gt;0.762791382603844&lt;/D&gt;&lt;D xsi:type="xsd:double"&gt;0.624006444645936&lt;/D&gt;&lt;D xsi:type="xsd:double"&gt;0.459660378481567&lt;/D&gt;&lt;D xsi:type="xsd:double"&gt;0.429161399311795&lt;/D&gt;&lt;/FQL&gt;&lt;FQL&gt;&lt;Q&gt;1381-HK^FF_OPER_PS_NET_CF(ANN_R,-5AY,NOW)&lt;/Q&gt;&lt;R&gt;6&lt;/R&gt;&lt;C&gt;1&lt;/C&gt;&lt;D xsi:type="xsd:double"&gt;-0.0688951615385349&lt;/D&gt;&lt;D xsi:type="xsd:double"&gt;-0.336693457478158&lt;/D&gt;&lt;D xsi:type="xsd:double"&gt;-0.130039637738059&lt;/D&gt;&lt;D xsi:type="xsd:double"&gt;-0.256036243671619&lt;/D&gt;&lt;D xsi:type="xsd:double"&gt;-0.868127688633072&lt;/D&gt;&lt;D xsi:type="xsd:double"&gt;-1.14694326802625&lt;/D&gt;&lt;/FQL&gt;&lt;FQL&gt;&lt;Q&gt;1380-HK^FF_OPER_PS_NET_CF(ANN_R,-5AY,NOW)&lt;/Q&gt;&lt;R&gt;6&lt;/R&gt;&lt;C&gt;1&lt;/C&gt;&lt;D xsi:type="xsd:double"&gt;-0.436639491382356&lt;/D&gt;&lt;D xsi:type="xsd:double"&gt;-1.18286327131423&lt;/D&gt;&lt;D xsi:type="xsd:double"&gt;-0.485971530220663&lt;/D&gt;&lt;D xsi:type="xsd:double"&gt;-0.160745564847045&lt;/D&gt;&lt;D xsi:type="xsd:double"&gt;-0.342391074296946&lt;/D&gt;&lt;D xsi:type="xsd:double"&gt;0.0426577695781038&lt;/D&gt;&lt;/FQL&gt;&lt;FQL&gt;&lt;Q&gt;1379-HK^FF_OPER_PS_NET_CF(ANN_R,-5AY,NOW)&lt;/Q&gt;&lt;R&gt;6&lt;/R&gt;&lt;C&gt;1&lt;/C&gt;&lt;D xsi:type="xsd:double"&gt;0.419900403522973&lt;/D&gt;&lt;D xsi:type="xsd:double"&gt;0.299254876663696&lt;/D&gt;&lt;D xsi:type="xsd:double"&gt;0.337347273209425&lt;/D&gt;&lt;D xsi:type="xsd:double"&gt;0.405616098782494&lt;/D&gt;&lt;D xsi:type="xsd:double"&gt;0.474287462677435&lt;/D&gt;&lt;D xsi:type="xsd:double"&gt;1.63738453441022&lt;/D&gt;&lt;/FQL&gt;&lt;FQL&gt;&lt;Q&gt;1378-HK^FF_OPER_PS_NET_CF(ANN_R,-5AY,NOW)&lt;/Q&gt;&lt;R&gt;6&lt;/R&gt;&lt;C&gt;1&lt;/C&gt;&lt;D xsi:type="xsd:double"&gt;1.64365220454082&lt;/D&gt;&lt;D xsi:type="xsd:double"&gt;4.54698152349225&lt;/D&gt;&lt;D xsi:type="xsd:double"&gt;0.811234710273101&lt;/D&gt;&lt;D xsi:type="xsd:double"&gt;1.29499325024887&lt;/D&gt;&lt;D xsi:type="xsd:double"&gt;1.7913771872467&lt;/D&gt;&lt;D xsi:type="xsd:double"&gt;3.14517363432809&lt;/D&gt;&lt;/FQL&gt;&lt;FQL&gt;&lt;Q&gt;1376-HK^FF_OPER_PS_NET_CF(ANN_R,-5AY,NOW)&lt;/Q&gt;&lt;R&gt;6&lt;/R&gt;&lt;C&gt;1&lt;/C&gt;&lt;D xsi:type="xsd:double"&gt;0.017744070860453&lt;/D&gt;&lt;D xsi:type="xsd:double"&gt;0.0593234347248698&lt;/D&gt;&lt;D xsi:type="xsd:double"&gt;0.0125930159397507&lt;/D&gt;&lt;D xsi:type="xsd:double"&gt;0.009792579802789&lt;/D&gt;&lt;D xsi:type="xsd:double"&gt;-0.0259820649772388&lt;/D&gt;&lt;D xsi:type="xsd:double"&gt;-0.029561807137187&lt;/D&gt;&lt;/FQL&gt;&lt;FQL&gt;&lt;Q&gt;1375-HK^FF_OPER_PS_NET_CF(ANN_R,-5AY,NOW)&lt;/Q&gt;&lt;R&gt;6&lt;/R&gt;&lt;C&gt;1&lt;/C&gt;&lt;D xsi:type="xsd:double"&gt;-0.945421374802468&lt;/D&gt;&lt;D xsi:type="xsd:double"&gt;-1.22054383886999&lt;/D&gt;&lt;D xsi:type="xsd:double"&gt;0.497947030152884&lt;/D&gt;&lt;D xsi:type="xsd:double"&gt;1.0526096162716&lt;/D&gt;&lt;D xsi:type="xsd:double"&gt;0.383739432581683&lt;/D&gt;&lt;D xsi:type="xsd:double"&gt;-0.21513231553484&lt;/D&gt;&lt;/FQL&gt;&lt;FQL&gt;&lt;Q&gt;1373-HK^FF_OPER_PS_NET_CF(ANN_R,-5AY,NOW)&lt;/Q&gt;&lt;R&gt;6&lt;/R&gt;&lt;C&gt;1&lt;/C&gt;&lt;D xsi:type="xsd:double"&gt;0.201067568565232&lt;/D&gt;&lt;D xsi:type="xsd:double"&gt;0.161618393948744&lt;/D&gt;&lt;D xsi:type="xsd:double"&gt;0.148593714905263&lt;/D&gt;&lt;D xsi:type="xsd:double"&gt;0.747924488392999&lt;/D&gt;&lt;D xsi:type="xsd:double"&gt;0.868223018929658&lt;/D&gt;&lt;D xsi:type="xsd:double"&gt;0.82177659481606&lt;/D&gt;&lt;/FQL&gt;&lt;FQL&gt;&lt;Q&gt;1372-HK^FF_OPER_PS_NET_CF(ANN_R,-5AY,NOW)&lt;/Q&gt;&lt;R&gt;6&lt;/R&gt;&lt;C&gt;1&lt;/C&gt;&lt;D xsi:type="xsd:double"&gt;0.0685786810012084&lt;/D&gt;&lt;D xsi:type="xsd:double"&gt;0.0389918887277259&lt;/D&gt;&lt;D xsi:type="xsd:double"&gt;-0.22146&lt;/D&gt;&lt;D xsi:type="xsd:double"&gt;0.213275&lt;/D&gt;&lt;D xsi:type="xsd:double"&gt;0.00701772151898734&lt;/D&gt;&lt;D xsi:type="xsd:double"&gt;-0.152842251852283&lt;/D&gt;&lt;/FQL&gt;&lt;FQL&gt;&lt;Q&gt;1371-HK^FF_OPER_PS_NET_CF(ANN_R,-5AY,NOW)&lt;/Q&gt;&lt;R&gt;6&lt;/R&gt;&lt;C&gt;1&lt;/C&gt;&lt;D xsi:type="xsd:double"&gt;-0.134298159567788&lt;/D&gt;&lt;D xsi:type="xsd:double"&gt;-0.0519878178115721&lt;/D&gt;&lt;D xsi:type="xsd:double"&gt;-0.0478598261571287&lt;/D&gt;&lt;D xsi:type="xsd:double"&gt;-0.018428985067734&lt;/D&gt;&lt;D xsi:type="xsd:double"&gt;-0.0346976748840502&lt;/D&gt;&lt;D xsi:type="xsd:double"&gt;-0.0256650705441678&lt;/D&gt;&lt;/FQL&gt;&lt;FQL&gt;&lt;Q&gt;1370-HK^FF_OPER_PS_NET_CF(ANN_R,-5AY,NOW)&lt;/Q&gt;&lt;R&gt;8&lt;/R&gt;&lt;C&gt;1&lt;/C&gt;&lt;D xsi:type="xsd:double"&gt;0.111849683394219&lt;/D&gt;&lt;D xsi:type="xsd:double"&gt;0.0912486254541885&lt;/D&gt;&lt;D xsi:type="xsd:double"&gt;0.257488546294609&lt;/D&gt;&lt;D xsi:type="xsd:double"&gt;0.0259175390411253&lt;/D&gt;&lt;D xsi:type="xsd:double"&gt;-0.143525394023522&lt;/D&gt;&lt;D xsi:type="xsd:double"&gt;0.2508888932537&lt;/D&gt;&lt;D xsi:type="xsd:string"&gt;@NA&lt;/D&gt;&lt;D xsi:type="xsd:string"&gt;@NA&lt;/D&gt;&lt;/FQL&gt;&lt;FQL&gt;&lt;Q&gt;1368-HK^FF_OPER_PS_NET_CF(ANN_R,-5AY,NOW)&lt;/Q&gt;&lt;R&gt;6&lt;/R&gt;&lt;C&gt;1&lt;/C&gt;&lt;D xsi:type="xsd:double"&gt;0.203692142447008&lt;/D&gt;&lt;D xsi:type="xsd:double"&gt;0.323474710249944&lt;/D&gt;&lt;D xsi:type="xsd:double"&gt;0.127243882394146&lt;/D&gt;&lt;D xsi:type="xsd:double"&gt;0.367705805194343&lt;/D&gt;&lt;D xsi:type="xsd:double"&gt;0.188352353448039&lt;/D&gt;&lt;D xsi:type="xsd:double"&gt;0.372551305414204&lt;/D&gt;&lt;/FQL&gt;&lt;FQL&gt;&lt;Q&gt;1366-HK^FF_OPER_PS_NET_CF(ANN_R,-5AY,NOW)&lt;/Q&gt;&lt;R&gt;6&lt;/R&gt;&lt;C&gt;1&lt;/C&gt;&lt;D xsi:type="xsd:double"&gt;0.0115372589982103&lt;/D&gt;&lt;D xsi:type="xsd:double"&gt;0.0446849624357408&lt;/D&gt;&lt;D xsi:type="xsd:double"&gt;0.476536934101546&lt;/D&gt;&lt;D xsi:type="xsd:double"&gt;0.185083799167045&lt;/D&gt;&lt;D xsi:type="xsd:double"&gt;-0.111931274871045&lt;/D&gt;&lt;D xsi:type="xsd:double"&gt;-0.321215978008224&lt;/D&gt;&lt;/FQL&gt;&lt;FQL&gt;&lt;Q&gt;1362-HK^FF_OPER_PS_NET_CF(ANN_R,-5AY,NOW)&lt;/Q&gt;&lt;R&gt;6&lt;/R&gt;&lt;C&gt;1&lt;/C&gt;&lt;D xsi:type="xsd:double"&gt;0.265732142857143&lt;/D&gt;&lt;D xsi:type="xsd:double"&gt;0.000996428571428571&lt;/D&gt;&lt;D xsi:type="xsd:double"&gt;-0.145485714285714&lt;/D&gt;&lt;D xsi:type="xsd:double"&gt;0.0816321428571429&lt;/D&gt;&lt;D xsi:type="xsd:double"&gt;0.10725&lt;/D&gt;&lt;D xsi:type="xsd:double"&gt;0.00359642857142856&lt;/D&gt;&lt;/FQL&gt;&lt;FQL&gt;&lt;Q&gt;1361-HK^FF_OPER_PS_NET_CF(ANN_R,-5AY,NOW)&lt;/Q&gt;&lt;R&gt;6&lt;/R&gt;&lt;C&gt;1&lt;/C&gt;&lt;D xsi:type="xsd:double"&gt;0.569368954831529&lt;/D&gt;&lt;D xsi:type="xsd:double"&gt;0.398492191122929&lt;/D&gt;&lt;D xsi:type="xsd:double"&gt;0.110961384467995&lt;/D&gt;&lt;D xsi:type="xsd:double"&gt;0.283781574165829&lt;/D&gt;&lt;D xsi:type="xsd:double"&gt;-0.019162442518445&lt;/D&gt;&lt;D xsi:type="xsd:double"&gt;0.235629704957389&lt;/D&gt;&lt;/FQL&gt;&lt;FQL&gt;&lt;Q&gt;1360-HK^FF_OPER_PS_NET_CF(ANN_R,-5AY,NOW)&lt;/Q&gt;&lt;R&gt;6&lt;/R&gt;&lt;C&gt;1&lt;/C&gt;&lt;D xsi:type="xsd:double"&gt;-0.0172780737411605&lt;/D&gt;&lt;D xsi:type="xsd:double"&gt;-0.0122340311325819&lt;/D&gt;&lt;D xsi:type="xsd:double"&gt;-0.112476250876466&lt;/D&gt;&lt;D xsi:type="xsd:double"&gt;0.000211571610887256&lt;/D&gt;&lt;D xsi:type="xsd:double"&gt;0.0545887169939865&lt;/D&gt;&lt;D xsi:type="xsd:double"&gt;0.017726141937375&lt;/D&gt;&lt;/FQL&gt;&lt;FQL&gt;&lt;Q&gt;1359-HK^FF_OPER_PS_NET_CF(ANN_R,-5AY,NOW)&lt;/Q&gt;&lt;R&gt;6&lt;/R&gt;&lt;C&gt;1&lt;/C&gt;&lt;D xsi:type="xsd:double"&gt;2.55356678132857&lt;/D&gt;&lt;D xsi:type="xsd:double"&gt;3.72663887446834&lt;/D&gt;&lt;D xsi:type="xsd:double"&gt;0.433567853489794&lt;/D&gt;&lt;D xsi:type="xsd:double"&gt;-0.124291803156499&lt;/D&gt;&lt;D xsi:type="xsd:double"&gt;1.22414140964964&lt;/D&gt;&lt;D xsi:type="xsd:double"&gt;1.71410884147719&lt;/D&gt;&lt;/FQL&gt;&lt;FQL&gt;&lt;Q&gt;1358-HK^FF_OPER_PS_NET_CF(ANN_R,-5AY,NOW)&lt;/Q&gt;&lt;R&gt;6&lt;/R&gt;&lt;C&gt;1&lt;/C&gt;&lt;D xsi:type="xsd:double"&gt;0.194449494303551&lt;/D&gt;&lt;D xsi:type="xsd:double"&gt;0.135644940221586&lt;/D&gt;&lt;D xsi:type="xsd:double"&gt;0.0683229017949196&lt;/D&gt;&lt;D xsi:type="xsd:double"&gt;0.0516670561555823&lt;/D&gt;&lt;D xsi:type="xsd:double"&gt;0.0523327153475524&lt;/D&gt;&lt;D xsi:type="xsd:double"&gt;0.0721738299886122&lt;/D&gt;&lt;/FQL&gt;&lt;FQL&gt;&lt;Q&gt;1357-HK^FF_OPER_PS_NET_CF(ANN_R,-5AY,NOW)&lt;/Q&gt;&lt;R&gt;6&lt;/R&gt;&lt;C&gt;1&lt;/C&gt;&lt;D xsi:type="xsd:double"&gt;-0.38457777436775&lt;/D&gt;&lt;D xsi:type="xsd:double"&gt;0.0162881201884201&lt;/D&gt;&lt;D xsi:type="xsd:double"&gt;-0.531346429435771&lt;/D&gt;&lt;D xsi:type="xsd:double"&gt;0.0221490731961275&lt;/D&gt;&lt;D xsi:type="xsd:double"&gt;0.0362877636869433&lt;/D&gt;&lt;D xsi:type="xsd:double"&gt;-0.00264231612163243&lt;/D&gt;&lt;/FQL&gt;&lt;FQL&gt;&lt;Q&gt;1355-HK^FF_OPER_PS_NET_CF(ANN_R,-5AY,NOW)&lt;/Q&gt;&lt;R&gt;6&lt;/R&gt;&lt;C&gt;1&lt;/C&gt;&lt;D xsi:type="xsd:double"&gt;-0.130414062640447&lt;/D&gt;&lt;D xsi:type="xsd:double"&gt;-0.0146043363615699&lt;/D&gt;&lt;D xsi:type="xsd:double"&gt;0.00432443341290415&lt;/D&gt;&lt;D xsi:type="xsd:double"&gt;0.0252397011580372&lt;/D&gt;&lt;D xsi:type="xsd:double"&gt;0.0325427766334802&lt;/D&gt;&lt;D xsi:type="xsd:double"&gt;0.0678578561496447&lt;/D&gt;&lt;/FQL&gt;&lt;FQL&gt;&lt;Q&gt;1351-HK^FF_OPER_PS_NET_CF(ANN_R,-5AY,NOW)&lt;/Q&gt;&lt;R&gt;6&lt;/R&gt;&lt;C&gt;1&lt;/C&gt;&lt;D xsi:type="xsd:double"&gt;-0.00266633104929232&lt;/D&gt;&lt;D xsi:type="xsd:double"&gt;0.0071929560567504&lt;/D&gt;&lt;D xsi:type="xsd:double"&gt;-0.0015255766087996&lt;/D&gt;&lt;D xsi:type="xsd:double"&gt;-0.0276857047709358&lt;/D&gt;&lt;D xsi:type="xsd:double"&gt;-0.233490709545502&lt;/D&gt;&lt;D xsi:type="xsd:double"&gt;0.138176693238091&lt;/D&gt;&lt;/FQL&gt;&lt;FQL&gt;&lt;Q&gt;1349-HK^FF_OPER_PS_NET_CF(ANN_R,-5AY,NOW)&lt;/Q&gt;&lt;R&gt;6&lt;/R&gt;&lt;C&gt;1&lt;/C&gt;&lt;D xsi:type="xsd:double"&gt;0.177951532186616&lt;/D&gt;&lt;D xsi:type="xsd:double"&gt;0.0609521208485164&lt;/D&gt;&lt;D xsi:type="xsd:double"&gt;0.222450119990612&lt;/D&gt;&lt;D xsi:type="xsd:double"&gt;0.32389111335855&lt;/D&gt;&lt;D xsi:type="xsd:double"&gt;0.122483973486363&lt;/D&gt;&lt;D xsi:type="xsd:double"&gt;0.31019485681575&lt;/D&gt;&lt;/FQL&gt;&lt;FQL&gt;&lt;Q&gt;1348-HK^FF_OPER_PS_NET_CF(ANN_R,-5AY,NOW)&lt;/Q&gt;&lt;R&gt;6&lt;/R&gt;&lt;C&gt;1&lt;/C&gt;&lt;D xsi:type="xsd:double"&gt;0.0165567607040386&lt;/D&gt;&lt;D xsi:type="xsd:double"&gt;0.04462730425062&lt;/D&gt;&lt;D xsi:type="xsd:double"&gt;-0.0114439247011325&lt;/D&gt;&lt;D xsi:type="xsd:double"&gt;-0.0262869073524384&lt;/D&gt;&lt;D xsi:type="xsd:double"&gt;0.00909829660460497&lt;/D&gt;&lt;D xsi:type="xsd:double"&gt;-0.0285721650323694&lt;/D&gt;&lt;/FQL&gt;&lt;FQL&gt;&lt;Q&gt;1347-HK^FF_OPER_PS_NET_CF(ANN_R,-5AY,NOW)&lt;/Q&gt;&lt;R&gt;6&lt;/R&gt;&lt;C&gt;1&lt;/C&gt;&lt;D xsi:type="xsd:double"&gt;1.57308023031753&lt;/D&gt;&lt;D xsi:type="xsd:double"&gt;1.95517584204095&lt;/D&gt;&lt;D xsi:type="xsd:double"&gt;2.04489123504568&lt;/D&gt;&lt;D xsi:type="xsd:double"&gt;1.09073780314066&lt;/D&gt;&lt;D xsi:type="xsd:double"&gt;1.62566528271026&lt;/D&gt;&lt;D xsi:type="xsd:double"&gt;3.02943626598331&lt;/D&gt;&lt;/FQL&gt;&lt;FQL&gt;&lt;Q&gt;1346-HK^FF_OPER_PS_NET_CF(ANN_R,-5AY,NOW)&lt;/Q&gt;&lt;R&gt;6&lt;/R&gt;&lt;C&gt;1&lt;/C&gt;&lt;D xsi:type="xsd:double"&gt;0.177603446573651&lt;/D&gt;&lt;D xsi:type="xsd:double"&gt;0.0608444850793207&lt;/D&gt;&lt;D xsi:type="xsd:double"&gt;0.0468132285953452&lt;/D&gt;&lt;D xsi:type="xsd:double"&gt;-0.0195944068439322&lt;/D&gt;&lt;D xsi:type="xsd:double"&gt;0.0415594862731021&lt;/D&gt;&lt;D xsi:type="xsd:double"&gt;-0.0361784283854894&lt;/D&gt;&lt;/FQL&gt;&lt;FQL&gt;&lt;Q&gt;1345-HK^FF_OPER_PS_NET_CF(ANN_R,-5AY,NOW)&lt;/Q&gt;&lt;R&gt;6&lt;/R&gt;&lt;C&gt;1&lt;/C&gt;&lt;D xsi:type="xsd:double"&gt;0.314859399479375&lt;/D&gt;&lt;D xsi:type="xsd:double"&gt;0.212050174765276&lt;/D&gt;&lt;D xsi:type="xsd:double"&gt;0.125133678960009&lt;/D&gt;&lt;D xsi:type="xsd:double"&gt;0.264386390152868&lt;/D&gt;&lt;D xsi:type="xsd:double"&gt;0.0697722218436914&lt;/D&gt;&lt;D xsi:type="xsd:double"&gt;0.248545340499862&lt;/D&gt;&lt;/FQL&gt;&lt;FQL&gt;&lt;Q&gt;1343-HK^FF_OPER_PS_NET_CF(ANN_R,-5AY,NOW)&lt;/Q&gt;&lt;R&gt;6&lt;/R&gt;&lt;C&gt;1&lt;/C&gt;&lt;D xsi:type="xsd:double"&gt;0.0334292595744629&lt;/D&gt;&lt;D xsi:type="xsd:double"&gt;0.056207165081454&lt;/D&gt;&lt;D xsi:type="xsd:double"&gt;0.060889519909399&lt;/D&gt;&lt;D xsi:type="xsd:double"&gt;-0.0375321408555067&lt;/D&gt;&lt;D xsi:type="xsd:double"&gt;-0.0871108693436545&lt;/D&gt;&lt;D xsi:type="xsd:double"&gt;0.0866125901815779&lt;/D&gt;&lt;/FQL&gt;&lt;FQL&gt;&lt;Q&gt;1341-HK^FF_OPER_PS_NET_CF(ANN_R,-5AY,NOW)&lt;/Q&gt;&lt;R&gt;6&lt;/R&gt;&lt;C&gt;1&lt;/C&gt;&lt;D xsi:type="xsd:double"&gt;0.0211956270767324&lt;/D&gt;&lt;D xsi:type="xsd:double"&gt;0.0160515809782515&lt;/D&gt;&lt;D xsi:type="xsd:double"&gt;-0.0323124645347262&lt;/D&gt;&lt;D xsi:type="xsd:double"&gt;-0.00806014283134166&lt;/D&gt;&lt;D xsi:type="xsd:double"&gt;0.0150978564771668&lt;/D&gt;&lt;D xsi:type="xsd:double"&gt;0.0509614091703644&lt;/D&gt;&lt;/FQL&gt;&lt;FQL&gt;&lt;Q&gt;1340-HK^FF_OPER_PS_NET_CF(ANN_R,-5AY,NOW)&lt;/Q&gt;&lt;R&gt;6&lt;/R&gt;&lt;C&gt;1&lt;/C&gt;&lt;D xsi:type="xsd:double"&gt;0.388327581204742&lt;/D&gt;&lt;D xsi:type="xsd:double"&gt;0.0993077532842743&lt;/D&gt;&lt;D xsi:type="xsd:double"&gt;-0.318344902144884&lt;/D&gt;&lt;D xsi:type="xsd:double"&gt;-0.0316203325622502&lt;/D&gt;&lt;D xsi:type="xsd:double"&gt;0.00977958871219104&lt;/D&gt;&lt;D xsi:type="xsd:double"&gt;0.170381947432397&lt;/D&gt;&lt;/FQL&gt;&lt;FQL&gt;&lt;Q&gt;1339-HK^FF_OPER_PS_NET_CF(ANN_R,-5AY,NOW)&lt;/Q&gt;&lt;R&gt;6&lt;/R&gt;&lt;C&gt;1&lt;/C&gt;&lt;D xsi:type="xsd:double"&gt;1.90314554883809&lt;/D&gt;&lt;D xsi:type="xsd:double"&gt;0.754810050154833&lt;/D&gt;&lt;D xsi:type="xsd:double"&gt;0.437569661377949&lt;/D&gt;&lt;D xsi:type="xsd:double"&gt;1.80856435083273&lt;/D&gt;&lt;D xsi:type="xsd:double"&gt;1.73910286911505&lt;/D&gt;&lt;D xsi:type="xsd:double"&gt;2.99882950888447&lt;/D&gt;&lt;/FQL&gt;&lt;FQL&gt;&lt;Q&gt;1338-HK^FF_OPER_PS_NET_CF(ANN_R,-5AY,NOW)&lt;/Q&gt;&lt;R&gt;6&lt;/R&gt;&lt;C&gt;1&lt;/C&gt;&lt;D xsi:type="xsd:double"&gt;-0.000288047042790693&lt;/D&gt;&lt;D xsi:type="xsd:double"&gt;0.0159366170184177&lt;/D&gt;&lt;D xsi:type="xsd:double"&gt;0.00285454716705243&lt;/D&gt;&lt;D xsi:type="xsd:double"&gt;0.00929712195450892&lt;/D&gt;&lt;D xsi:type="xsd:double"&gt;0.0135818731072836&lt;/D&gt;&lt;D xsi:type="xsd:double"&gt;0.000834231144291925&lt;/D&gt;&lt;/FQL&gt;&lt;FQL&gt;&lt;Q&gt;1336-HK^FF_OPER_PS_NET_CF(ANN_R,-5AY,NOW)&lt;/Q&gt;&lt;R&gt;6&lt;/R&gt;&lt;C&gt;1&lt;/C&gt;&lt;D xsi:type="xsd:double"&gt;14.497986292555&lt;/D&gt;&lt;D xsi:type="xsd:double"&gt;16.0276499456705&lt;/D&gt;&lt;D xsi:type="xsd:double"&gt;17.8138140658637&lt;/D&gt;&lt;D xsi:type="xsd:double"&gt;27.9987221883179&lt;/D&gt;&lt;D xsi:type="xsd:double"&gt;40.5539363276981&lt;/D&gt;&lt;D xsi:type="xsd:double"&gt;43.0121946958662&lt;/D&gt;&lt;/FQL&gt;&lt;FQL&gt;&lt;Q&gt;1335-HK^FF_OPER_PS_NET_CF(ANN_R,-5AY,NOW)&lt;/Q&gt;&lt;R&gt;6&lt;/R&gt;&lt;C&gt;1&lt;/C&gt;&lt;D xsi:type="xsd:double"&gt;0.169018250474992&lt;/D&gt;&lt;D xsi:type="xsd:double"&gt;0.0477150979361355&lt;/D&gt;&lt;D xsi:type="xsd:double"&gt;0.000337644099497811&lt;/D&gt;&lt;D xsi:type="xsd:double"&gt;0.0289592663664213&lt;/D&gt;&lt;D xsi:type="xsd:double"&gt;0.0449116236726386&lt;/D&gt;&lt;D xsi:type="xsd:double"&gt;-0.000337286002098897&lt;/D&gt;&lt;/FQL&gt;&lt;FQL&gt;&lt;Q&gt;1333-HK^FF_OPER_PS_NET_CF(ANN_R,-5AY,NOW)&lt;/Q&gt;&lt;R&gt;7&lt;/R&gt;&lt;C&gt;1&lt;/C&gt;&lt;D xsi:type="xsd:double"&gt;0.784602187739823&lt;/D&gt;&lt;D xsi:type="xsd:double"&gt;0.320855987053952&lt;/D&gt;&lt;D xsi:type="xsd:double"&gt;0.464033004003883&lt;/D&gt;&lt;D xsi:type="xsd:double"&gt;-0.49700695741674&lt;/D&gt;&lt;D xsi:type="xsd:double"&gt;-1.01242967942274&lt;/D&gt;&lt;D xsi:type="xsd:double"&gt;-0.729982613612921&lt;/D&gt;&lt;D xsi:type="xsd:string"&gt;@NA&lt;/D&gt;&lt;/FQL&gt;&lt;FQL&gt;&lt;Q&gt;1332-HK^FF_OPER_PS_NET_CF(ANN_R,-5AY,NOW)&lt;/Q&gt;&lt;R&gt;6&lt;/R&gt;&lt;C&gt;1&lt;/C&gt;&lt;D xsi:type="xsd:double"&gt;0.0110066577486661&lt;/D&gt;&lt;D xsi:type="xsd:double"&gt;-0.0179245101028231&lt;/D&gt;&lt;D xsi:type="xsd:double"&gt;-0.043200016820942&lt;/D&gt;&lt;D xsi:type="xsd:double"&gt;-0.0328424776101853&lt;/D&gt;&lt;D xsi:type="xsd:double"&gt;-0.0232812156209447&lt;/D&gt;&lt;D xsi:type="xsd:double"&gt;-0.0247653449752661&lt;/D&gt;&lt;/FQL&gt;&lt;FQL&gt;&lt;Q&gt;1330-HK^FF_OPER_PS_NET_CF(ANN_R,-5AY,NOW)&lt;/Q&gt;&lt;R&gt;6&lt;/R&gt;&lt;C&gt;1&lt;/C&gt;&lt;D xsi:type="xsd:double"&gt;0.115482013746929&lt;/D&gt;&lt;D xsi:type="xsd:double"&gt;-0.270683118750986&lt;/D&gt;&lt;D xsi:type="xsd:double"&gt;-0.258281678917916&lt;/D&gt;&lt;D xsi:type="xsd:double"&gt;-0.042840960058405&lt;/D&gt;&lt;D xsi:type="xsd:double"&gt;0.137197828800451&lt;/D&gt;&lt;D xsi:type="xsd:double"&gt;0.442363327481076&lt;/D&gt;&lt;/FQL&gt;&lt;FQL&gt;&lt;Q&gt;1329-HK^FF_OPER_PS_NET_CF(ANN_R,-5AY,NOW)&lt;/Q&gt;&lt;R&gt;6&lt;/R&gt;&lt;C&gt;1&lt;/C&gt;&lt;D xsi:type="xsd:double"&gt;-0.6838490988541&lt;/D&gt;&lt;D xsi:type="xsd:double"&gt;-0.052231370633534&lt;/D&gt;&lt;D xsi:type="xsd:double"&gt;0.0729442296931281&lt;/D&gt;&lt;D xsi:type="xsd:double"&gt;-0.217511554003181&lt;/D&gt;&lt;D xsi:type="xsd:double"&gt;-0.348343061499917&lt;/D&gt;&lt;D xsi:type="xsd:double"&gt;-0.171444725210827&lt;/D&gt;&lt;/FQL&gt;&lt;FQL&gt;&lt;Q&gt;1328-HK^FF_OPER_PS_NET_CF(ANN_R,-5AY,NOW)&lt;/Q&gt;&lt;R&gt;6&lt;/R&gt;&lt;C&gt;1&lt;/C&gt;&lt;D xsi:type="xsd:double"&gt;0.000142126458420029&lt;/D&gt;&lt;D xsi:type="xsd:double"&gt;-0.00760514165307053&lt;/D&gt;&lt;D xsi:type="xsd:double"&gt;0.000592338109782079&lt;/D&gt;&lt;D xsi:type="xsd:double"&gt;0.0027642953686397&lt;/D&gt;&lt;D xsi:type="xsd:double"&gt;-0.00146345424414034&lt;/D&gt;&lt;D xsi:type="xsd:double"&gt;0.00145899376142235&lt;/D&gt;&lt;/FQL&gt;&lt;FQL&gt;&lt;Q&gt;1327-HK^FF_OPER_PS_NET_CF(ANN_R,-5AY,NOW)&lt;/Q&gt;&lt;R&gt;6&lt;/R&gt;&lt;C&gt;1&lt;/C&gt;&lt;D xsi:type="xsd:double"&gt;-0.382663584664731&lt;/D&gt;&lt;D xsi:type="xsd:double"&gt;-0.985879286576933&lt;/D&gt;&lt;D xsi:type="xsd:double"&gt;-0.0604290826610729&lt;/D&gt;&lt;D xsi:type="xsd:double"&gt;-0.0217005891129479&lt;/D&gt;&lt;D xsi:type="xsd:double"&gt;-0.052188575004155&lt;/D&gt;&lt;D xsi:type="xsd:double"&gt;-0.00565307203168157&lt;/D&gt;&lt;/FQL&gt;&lt;FQL&gt;&lt;Q&gt;1326-HK^FF_OPER_PS_NET_CF(ANN_R,-5AY,NOW)&lt;/Q&gt;&lt;R&gt;6&lt;/R&gt;&lt;C&gt;1&lt;/C&gt;&lt;D xsi:type="xsd:double"&gt;0.0107594066048516&lt;/D&gt;&lt;D xsi:type="xsd:double"&gt;0.0258031459568693&lt;/D&gt;&lt;D xsi:type="xsd:double"&gt;-0.0184530538543092&lt;/D&gt;&lt;D xsi:type="xsd:double"&gt;0.013146023834846&lt;/D&gt;&lt;D xsi:type="xsd:double"&gt;0.0253512297164931&lt;/D&gt;&lt;D xsi:type="xsd:double"&gt;0.0161653482822432&lt;/D&gt;&lt;/FQL&gt;&lt;FQL&gt;&lt;Q&gt;1323-HK^FF_OPER_PS_NET_CF(ANN_R,-5AY,NOW)&lt;/Q&gt;&lt;R&gt;6&lt;/R&gt;&lt;C&gt;1&lt;/C&gt;&lt;D xsi:type="xsd:double"&gt;-0.0476257385090184&lt;/D&gt;&lt;D xsi:type="xsd:double"&gt;-0.114422785517225&lt;/D&gt;&lt;D xsi:type="xsd:double"&gt;-0.0195763172016203&lt;/D&gt;&lt;D xsi:type="xsd:double"&gt;-0.00437252700776668&lt;/D&gt;&lt;D xsi:type="xsd:double"&gt;-0.00660173313636929&lt;/D&gt;&lt;D xsi:type="xsd:double"&gt;0.0222848841245741&lt;/D&gt;&lt;/FQL&gt;&lt;FQL&gt;&lt;Q&gt;1321-HK^FF_OPER_PS_NET_CF(ANN_R,-5AY,NOW)&lt;/Q&gt;&lt;R&gt;6&lt;/R&gt;&lt;C&gt;1&lt;/C&gt;&lt;D xsi:type="xsd:double"&gt;-0.278701239687903&lt;/D&gt;&lt;D xsi:type="xsd:double"&gt;0.0107392126381841&lt;/D&gt;&lt;D xsi:type="xsd:double"&gt;-0.210213187344316&lt;/D&gt;&lt;D xsi:type="xsd:double"&gt;-0.243652438575392&lt;/D&gt;&lt;D xsi:type="xsd:double"&gt;-0.406182752749635&lt;/D&gt;&lt;D xsi:type="xsd:double"&gt;0.636531493536639&lt;/D&gt;&lt;/FQL&gt;&lt;FQL&gt;&lt;Q&gt;1319-HK^FF_OPER_PS_NET_CF(ANN_R,-5AY,NOW)&lt;/Q&gt;&lt;R&gt;6&lt;/R&gt;&lt;C&gt;1&lt;/C&gt;&lt;D xsi:type="xsd:double"&gt;-0.0660709286222959&lt;/D&gt;&lt;D xsi:type="xsd:double"&gt;1.69773121802318E-05&lt;/D&gt;&lt;D xsi:type="xsd:double"&gt;0.063083382191539&lt;/D&gt;&lt;D xsi:type="xsd:double"&gt;0.106332939207663&lt;/D&gt;&lt;D xsi:type="xsd:double"&gt;0.23340448934781&lt;/D&gt;&lt;D xsi:type="xsd:double"&gt;0.0575131036483043&lt;/D&gt;&lt;/FQL&gt;&lt;FQL&gt;&lt;Q&gt;1317-HK^FF_OPER_PS_NET_CF(ANN_R,-5AY,NOW)&lt;/Q&gt;&lt;R&gt;7&lt;/R&gt;&lt;C&gt;1&lt;/C&gt;&lt;D xsi:type="xsd:double"&gt;0.240062654061773&lt;/D&gt;&lt;D xsi:type="xsd:double"&gt;0.293300240491225&lt;/D&gt;&lt;D xsi:type="xsd:double"&gt;0.312064711593353&lt;/D&gt;&lt;D xsi:type="xsd:double"&gt;0.326867774811486&lt;/D&gt;&lt;D xsi:type="xsd:double"&gt;0.229490503310557&lt;/D&gt;&lt;D xsi:type="xsd:double"&gt;0.289211043364126&lt;/D&gt;&lt;D xsi:type="xsd:string"&gt;@NA&lt;/D&gt;&lt;/FQL&gt;&lt;FQL&gt;&lt;Q&gt;1316-HK^FF_OPER_PS_NET_CF(ANN_R,-5AY,NOW)&lt;/Q&gt;&lt;R&gt;6&lt;/R&gt;&lt;C&gt;1&lt;/C&gt;&lt;D xsi:type="xsd:double"&gt;1.46243156003095&lt;/D&gt;&lt;D xsi:type="xsd:double"&gt;1.83195778635747&lt;/D&gt;&lt;D xsi:type="xsd:double"&gt;1.82679856390631&lt;/D&gt;&lt;D xsi:type="xsd:double"&gt;1.45120816970123&lt;/D&gt;&lt;D xsi:type="xsd:double"&gt;1.22686942131515&lt;/D&gt;&lt;D xsi:type="xsd:double"&gt;0.841458436876638&lt;/D&gt;&lt;/FQL&gt;&lt;FQL&gt;&lt;Q&gt;1315-HK^FF_OPER_PS_NET_CF(ANN_R,-5AY,NOW)&lt;/Q&gt;&lt;R&gt;6&lt;/R&gt;&lt;C&gt;1&lt;/C&gt;&lt;D xsi:type="xsd:double"&gt;0.0113789801704388&lt;/D&gt;&lt;D xsi:type="xsd:double"&gt;-0.015166658617786&lt;/D&gt;&lt;D xsi:type="xsd:double"&gt;-0.00129903458096196&lt;/D&gt;&lt;D xsi:type="xsd:double"&gt;-0.0197961302320138&lt;/D&gt;&lt;D xsi:type="xsd:double"&gt;0.0156115506054528&lt;/D&gt;&lt;D xsi:type="xsd:double"&gt;-0.000546121566720944&lt;/D&gt;&lt;/FQL&gt;&lt;FQL&gt;&lt;Q&gt;1314-HK^FF_OPER_PS_NET_CF(ANN_R,-5AY,NOW)&lt;/Q&gt;&lt;R&gt;6&lt;/R&gt;&lt;C&gt;1&lt;/C&gt;&lt;D xsi:type="xsd:double"&gt;0.106064360230476&lt;/D&gt;&lt;D xsi:type="xsd:double"&gt;0.121482275222378&lt;/D&gt;&lt;D xsi:type="xsd:double"&gt;0.081925721225869&lt;/D&gt;&lt;D xsi:type="xsd:double"&gt;0.0757586061159256&lt;/D&gt;&lt;D xsi:type="xsd:double"&gt;0.13132865098274&lt;/D&gt;&lt;D xsi:type="xsd:double"&gt;0.101047985225908&lt;/D&gt;&lt;/FQL&gt;&lt;FQL&gt;&lt;Q&gt;1313-HK^FF_OPER_PS_NET_CF(ANN_R,-5AY,NOW)&lt;/Q&gt;&lt;R&gt;6&lt;/R&gt;&lt;C&gt;1&lt;/C&gt;&lt;D xsi:type="xsd:double"&gt;0.639288745415705&lt;/D&gt;&lt;D xsi:type="xsd:double"&gt;1.0662888537824&lt;/D&gt;&lt;D xsi:type="xsd:double"&gt;1.72532154049217&lt;/D&gt;&lt;D xsi:type="xsd:double"&gt;1.65934858703611&lt;/D&gt;&lt;D xsi:type="xsd:double"&gt;1.57012052625013&lt;/D&gt;&lt;D xsi:type="xsd:double"&gt;0.976612448616911&lt;/D&gt;&lt;/FQL&gt;&lt;FQL&gt;&lt;Q&gt;1312-HK^FF_OPER_PS_NET_CF(ANN_R,-5AY,NOW)&lt;/Q&gt;&lt;R&gt;6&lt;/R&gt;&lt;C&gt;1&lt;/C&gt;&lt;D xsi:type="xsd:double"&gt;0.0107234345604618&lt;/D&gt;&lt;D xsi:type="xsd:double"&gt;-0.0187603384161008&lt;/D&gt;&lt;D xsi:type="xsd:double"&gt;0.00734044167559118&lt;/D&gt;&lt;D xsi:type="xsd:double"&gt;0.00589383168135353&lt;/D&gt;&lt;D xsi:type="xsd:string"&gt;@NA&lt;/D&gt;&lt;D xsi:type="xsd:double"&gt;0.0081086791343867&lt;/D&gt;&lt;/FQL&gt;&lt;FQL&gt;&lt;Q&gt;1310-HK^FF_OPER_PS_NET_CF(ANN_R,-5AY,NOW)&lt;/Q&gt;&lt;R&gt;6&lt;/R&gt;&lt;C&gt;1&lt;/C&gt;&lt;D xsi:type="xsd:double"&gt;0.790686358578385&lt;/D&gt;&lt;D xsi:type="xsd:double"&gt;0.971395423706345&lt;/D&gt;&lt;D xsi:type="xsd:double"&gt;0.924685555943281&lt;/D&gt;&lt;D xsi:type="xsd:double"&gt;1.18469004205296&lt;/D&gt;&lt;D xsi:type="xsd:double"&gt;1.30606288382264&lt;/D&gt;&lt;D xsi:type="xsd:double"&gt;0.970440053717065&lt;/D&gt;&lt;/FQL&gt;&lt;FQL&gt;&lt;Q&gt;1308-HK^FF_OPER_PS_NET_CF(ANN_R,-5AY,NOW)&lt;/Q&gt;&lt;R&gt;6&lt;/R&gt;&lt;C&gt;1&lt;/C&gt;&lt;D xsi:type="xsd:double"&gt;0.560075529827153&lt;/D&gt;&lt;D xsi:type="xsd:double"&gt;0.760552446352186&lt;/D&gt;&lt;D xsi:type="xsd:double"&gt;0.717408121975009&lt;/D&gt;&lt;D xsi:type="xsd:double"&gt;0.991828893772718&lt;/D&gt;&lt;D xsi:type="xsd:double"&gt;1.46146069995281&lt;/D&gt;&lt;D xsi:type="xsd:double"&gt;3.87805119388959&lt;/D&gt;&lt;/FQL&gt;&lt;FQL&gt;&lt;Q&gt;1305-HK^FF_OPER_PS_NET_CF(ANN_R,-5AY,NOW)&lt;/Q&gt;&lt;R&gt;6&lt;/R&gt;&lt;C&gt;1&lt;/C&gt;&lt;D xsi:type="xsd:double"&gt;0.00233612988298351&lt;/D&gt;&lt;D xsi:type="xsd:double"&gt;0.307418424997272&lt;/D&gt;&lt;D xsi:type="xsd:double"&gt;0.561176063648332&lt;/D&gt;&lt;D xsi:type="xsd:double"&gt;-0.359031476998512&lt;/D&gt;&lt;D xsi:type="xsd:double"&gt;0.292636919174508&lt;/D&gt;&lt;D xsi:type="xsd:double"&gt;0.0623221491990403&lt;/D&gt;&lt;/FQL&gt;&lt;FQL&gt;&lt;Q&gt;1303-HK^FF_OPER_PS_NET_CF(ANN_R,-5AY,NOW)&lt;/Q&gt;&lt;R&gt;6&lt;/R&gt;&lt;C&gt;1&lt;/C&gt;&lt;D xsi:type="xsd:double"&gt;-0.0236645166108181&lt;/D&gt;&lt;D xsi:type="xsd:double"&gt;-0.0139423864921515&lt;/D&gt;&lt;D xsi:type="xsd:double"&gt;0.0781915041271116&lt;/D&gt;&lt;D xsi:type="xsd:double"&gt;0.00969848564456031&lt;/D&gt;&lt;D xsi:type="xsd:double"&gt;-0.0261799745698151&lt;/D&gt;&lt;D xsi:type="xsd:double"&gt;0.0549375325673657&lt;/D&gt;&lt;/FQL&gt;&lt;FQL&gt;&lt;Q&gt;1302-HK^FF_OPER_PS_NET_CF(ANN_R,-5AY,NOW)&lt;/Q&gt;&lt;R&gt;6&lt;/R&gt;&lt;C&gt;1&lt;/C&gt;&lt;D xsi:type="xsd:double"&gt;0.0375518766861708&lt;/D&gt;&lt;D xsi:type="xsd:double"&gt;0.0401942922395642&lt;/D&gt;&lt;D xsi:type="xsd:double"&gt;0.0503364440640197&lt;/D&gt;&lt;D xsi:type="xsd:double"&gt;0.0759215650993175&lt;/D&gt;&lt;D xsi:type="xsd:double"&gt;0.0820447101986479&lt;/D&gt;&lt;D xsi:type="xsd:double"&gt;0.132404656099998&lt;/D&gt;&lt;/FQL&gt;&lt;FQL&gt;&lt;Q&gt;1301-HK^FF_OPER_PS_NET_CF(ANN_R,-5AY,NOW)&lt;/Q&gt;&lt;R&gt;6&lt;/R&gt;&lt;C&gt;1&lt;/C&gt;&lt;D xsi:type="xsd:double"&gt;0.0912709853923543&lt;/D&gt;&lt;D xsi:type="xsd:double"&gt;-0.118286054776772&lt;/D&gt;&lt;D xsi:type="xsd:double"&gt;0.0596850271043807&lt;/D&gt;&lt;D xsi:type="xsd:double"&gt;0.0125216517121083&lt;/D&gt;&lt;D xsi:type="xsd:double"&gt;0.245180433808355&lt;/D&gt;&lt;D xsi:type="xsd:double"&gt;0.0134198192284805&lt;/D&gt;&lt;/FQL&gt;&lt;FQL&gt;&lt;Q&gt;1300-HK^FF_OPER_PS_NET_CF(ANN_R,-5AY,NOW)&lt;/Q&gt;&lt;R&gt;6&lt;/R&gt;&lt;C&gt;1&lt;/C&gt;&lt;D xsi:type="xsd:double"&gt;0.321355819763108&lt;/D&gt;&lt;D xsi:type="xsd:double"&gt;-0.0901193361690708&lt;/D&gt;&lt;D xsi:type="xsd:double"&gt;-0.00219965285409038&lt;/D&gt;&lt;D xsi:type="xsd:double"&gt;0.169070333381377&lt;/D&gt;&lt;D xsi:type="xsd:double"&gt;0.0194022924724376&lt;/D&gt;&lt;D xsi:type="xsd:double"&gt;0.000943179321724259&lt;/D&gt;&lt;/FQL&gt;&lt;FQL&gt;&lt;Q&gt;1299-HK^FF_OPER_PS_NET_CF(ANN_R,-5AY,NOW)&lt;/Q&gt;&lt;R&gt;5&lt;/R&gt;&lt;C&gt;1&lt;/C&gt;&lt;D xsi:type="xsd:double"&gt;0.992575248636944&lt;/D&gt;&lt;D xsi:type="xsd:double"&gt;1.31915214596362&lt;/D&gt;&lt;D xsi:type="xsd:double"&gt;1.93494535853571&lt;/D&gt;&lt;D xsi:type="xsd:double"&gt;1.55055694357537&lt;/D&gt;&lt;D xsi:type="xsd:double"&gt;2.38451895054516&lt;/D&gt;&lt;/FQL&gt;&lt;FQL&gt;&lt;Q&gt;1298-HK^FF_OPER_PS_NET_CF(ANN_R,-5AY,NOW)&lt;/Q&gt;&lt;R&gt;6&lt;/R&gt;&lt;C&gt;1&lt;/C&gt;&lt;D xsi:type="xsd:double"&gt;0.0139537947339227&lt;/D&gt;&lt;D xsi:type="xsd:double"&gt;-0.105162295882585&lt;/D&gt;&lt;D xsi:type="xsd:double"&gt;0.527156342621506&lt;/D&gt;&lt;D xsi:type="xsd:double"&gt;-0.0629145684858664&lt;/D&gt;&lt;D xsi:type="xsd:double"&gt;0.279083783234321&lt;/D&gt;&lt;D xsi:type="xsd:double"&gt;-0.245213969085797&lt;/D&gt;&lt;/FQL&gt;&lt;FQL&gt;&lt;Q&gt;1297-HK^FF_OPER_PS_NET_CF(ANN_R,-5AY,NOW)&lt;/Q&gt;&lt;R&gt;6&lt;/R&gt;&lt;C&gt;1&lt;/C&gt;&lt;D xsi:type="xsd:double"&gt;0.160849380035757&lt;/D&gt;&lt;D xsi:type="xsd:double"&gt;0.160876990266988&lt;/D&gt;&lt;D xsi:type="xsd:double"&gt;0.144372282878499&lt;/D&gt;&lt;D xsi:type="xsd:double"&gt;0.211421804364316&lt;/D&gt;&lt;D xsi:type="xsd:double"&gt;0.228217165074493&lt;/D&gt;&lt;D xsi:type="xsd:double"&gt;0.0971210419289791&lt;/D&gt;&lt;/FQL&gt;&lt;FQL&gt;&lt;Q&gt;1293-HK^FF_OPER_PS_NET_CF(ANN_R,-5AY,NOW)&lt;/Q&gt;&lt;R&gt;6&lt;/R&gt;&lt;C&gt;1&lt;/C&gt;&lt;D xsi:type="xsd:double"&gt;0.178246877920107&lt;/D&gt;&lt;D xsi:type="xsd:double"&gt;0.392720676074666&lt;/D&gt;&lt;D xsi:type="xsd:double"&gt;0.156039367677855&lt;/D&gt;&lt;D xsi:type="xsd:double"&gt;-0.0136273722473235&lt;/D&gt;&lt;D xsi:type="xsd:double"&gt;0.579049235889911&lt;/D&gt;&lt;D xsi:type="xsd:double"&gt;0.406632502325781&lt;/D&gt;&lt;/FQL&gt;&lt;FQL&gt;&lt;Q&gt;1292-HK^FF_OPER_PS_NET_CF(ANN_R,-5AY,NOW)&lt;/Q&gt;&lt;R&gt;6&lt;/R&gt;&lt;C&gt;1&lt;/C&gt;&lt;D xsi:type="xsd:double"&gt;3.90200768513848&lt;/D&gt;&lt;D xsi:type="xsd:double"&gt;2.01021785762497&lt;/D&gt;&lt;D xsi:type="xsd:double"&gt;0.626211731796317&lt;/D&gt;&lt;D xsi:type="xsd:double"&gt;-0.208201406170266&lt;/D&gt;&lt;D xsi:type="xsd:double"&gt;2.66227492961685&lt;/D&gt;&lt;D xsi:type="xsd:double"&gt;0.35213214405251&lt;/D&gt;&lt;/FQL&gt;&lt;FQL&gt;&lt;Q&gt;1290-HK^FF_OPER_PS_NET_CF(ANN_R,-5AY,NOW)&lt;/Q&gt;&lt;R&gt;6&lt;/R&gt;&lt;C&gt;1&lt;/C&gt;&lt;D xsi:type="xsd:double"&gt;-0.00634207346555424&lt;/D&gt;&lt;D xsi:type="xsd:double"&gt;0.0785916651070395&lt;/D&gt;&lt;D xsi:type="xsd:double"&gt;0.142631718808605&lt;/D&gt;&lt;D xsi:type="xsd:double"&gt;0.0975376919246138&lt;/D&gt;&lt;D xsi:type="xsd:double"&gt;0.00205711676708737&lt;/D&gt;&lt;D xsi:type="xsd:double"&gt;0.0250174385346212&lt;/D&gt;&lt;/FQL&gt;&lt;FQL&gt;&lt;Q&gt;1289-HK^FF_OPER_PS_NET_CF(ANN_R,-5AY,NOW)&lt;/Q&gt;&lt;R&gt;6&lt;/R&gt;&lt;C&gt;1&lt;/C&gt;&lt;D xsi:type="xsd:double"&gt;0.631329384966432&lt;/D&gt;&lt;D xsi:type="xsd:double"&gt;0.671853286701018&lt;/D&gt;&lt;D xsi:type="xsd:double"&gt;0.0444077672847273&lt;/D&gt;&lt;D xsi:type="xsd:double"&gt;-0.50805659401044&lt;/D&gt;&lt;D xsi:type="xsd:double"&gt;-0.168545226403887&lt;/D&gt;&lt;D xsi:type="xsd:double"&gt;-0.335914890060559&lt;/D&gt;&lt;/FQL&gt;&lt;FQL&gt;&lt;Q&gt;1288-HK^FF_OPER_PS_NET_CF(ANN_R,-5AY,NOW)&lt;/Q&gt;&lt;R&gt;6&lt;/R&gt;&lt;C&gt;1&lt;/C&gt;&lt;D xsi:type="xsd:double"&gt;0.793384211348177&lt;/D&gt;&lt;D xsi:type="xsd:double"&gt;1.34313270181277&lt;/D&gt;&lt;D xsi:type="xsd:double"&gt;0.295489517471719&lt;/D&gt;&lt;D xsi:type="xsd:double"&gt;-0.179248486851879&lt;/D&gt;&lt;D xsi:type="xsd:double"&gt;2.39410624820055&lt;/D&gt;&lt;D xsi:type="xsd:double"&gt;1.69375816843411&lt;/D&gt;&lt;/FQL&gt;&lt;FQL&gt;&lt;Q&gt;1286-HK^FF_OPER_PS_NET_CF(ANN_R,-5AY,NOW)&lt;/Q&gt;&lt;R&gt;6&lt;/R&gt;&lt;C&gt;1&lt;/C&gt;&lt;D xsi:type="xsd:double"&gt;0.293732613323573&lt;/D&gt;&lt;D xsi:type="xsd:double"&gt;0.362708231058929&lt;/D&gt;&lt;D xsi:type="xsd:double"&gt;0.378206512847397&lt;/D&gt;&lt;D xsi:type="xsd:double"&gt;0.536925715297218&lt;/D&gt;&lt;D xsi:type="xsd:double"&gt;0.459074653731982&lt;/D&gt;&lt;D xsi:type="xsd:double"&gt;0.212970883479456&lt;/D&gt;&lt;/FQL&gt;&lt;FQL&gt;&lt;Q&gt;1285-HK^FF_OPER_PS_NET_CF(ANN_R,-5AY,NOW)&lt;/Q&gt;&lt;R&gt;6&lt;/R&gt;&lt;C&gt;1&lt;/C&gt;&lt;D xsi:type="xsd:double"&gt;0.634980560848171&lt;/D&gt;&lt;D xsi:type="xsd:double"&gt;-0.00772707146398553&lt;/D&gt;&lt;D xsi:type="xsd:double"&gt;0.516872844234812&lt;/D&gt;&lt;D xsi:type="xsd:double"&gt;0.339704983376583&lt;/D&gt;&lt;D xsi:type="xsd:double"&gt;0.771452051279602&lt;/D&gt;&lt;D xsi:type="xsd:double"&gt;0.277811288892849&lt;/D&gt;&lt;/FQL&gt;&lt;FQL&gt;&lt;Q&gt;1283-HK^FF_OPER_PS_NET_CF(ANN_R,-5AY,NOW)&lt;/Q&gt;&lt;R&gt;6&lt;/R&gt;&lt;C&gt;1&lt;/C&gt;&lt;D xsi:type="xsd:double"&gt;0.04236125&lt;/D&gt;&lt;D xsi:type="xsd:double"&gt;0.0084075&lt;/D&gt;&lt;D xsi:type="xsd:double"&gt;0.00986&lt;/D&gt;&lt;D xsi:type="xsd:double"&gt;0.0277236466823993&lt;/D&gt;&lt;D xsi:type="xsd:double"&gt;0.098615&lt;/D&gt;&lt;D xsi:type="xsd:double"&gt;-0.00555&lt;/D&gt;&lt;/FQL&gt;&lt;FQL&gt;&lt;Q&gt;1282-HK^FF_OPER_PS_NET_CF(ANN_R,-5AY,NOW)&lt;/Q&gt;&lt;R&gt;6&lt;/R&gt;&lt;C&gt;1&lt;/C&gt;&lt;D xsi:type="xsd:double"&gt;-0.711070492353125&lt;/D&gt;&lt;D xsi:type="xsd:double"&gt;0.518148314808653&lt;/D&gt;&lt;D xsi:type="xsd:double"&gt;-0.184981285422483&lt;/D&gt;&lt;D xsi:type="xsd:double"&gt;-2.46678957792204&lt;/D&gt;&lt;D xsi:type="xsd:double"&gt;-2.07937108903955&lt;/D&gt;&lt;D xsi:type="xsd:double"&gt;0.606474320137132&lt;/D&gt;&lt;/FQL&gt;&lt;FQL&gt;&lt;Q&gt;1281-HK^FF_OPER_PS_NET_CF(ANN_R,-5AY,NOW)&lt;/Q&gt;&lt;R&gt;6&lt;/R&gt;&lt;C&gt;1&lt;/C&gt;&lt;D xsi:type="xsd:double"&gt;-0.408766071517548&lt;/D&gt;&lt;D xsi:type="xsd:double"&gt;-0.416268895312083&lt;/D&gt;&lt;D xsi:type="xsd:double"&gt;0.377290989571139&lt;/D&gt;&lt;D xsi:type="xsd:double"&gt;0.131921501160918&lt;/D&gt;&lt;D xsi:type="xsd:double"&gt;0.131062893731264&lt;/D&gt;&lt;D xsi:type="xsd:double"&gt;0.0587455545988049&lt;/D&gt;&lt;/FQL&gt;&lt;FQL&gt;&lt;Q&gt;1280-HK^FF_OPER_PS_NET_CF(ANN_R,-5AY,NOW)&lt;/Q&gt;&lt;R&gt;6&lt;/R&gt;&lt;C&gt;1&lt;/C&gt;&lt;D xsi:type="xsd:double"&gt;-1.59736138053751&lt;/D&gt;&lt;D xsi:type="xsd:double"&gt;-6.17179743218629&lt;/D&gt;&lt;D xsi:type="xsd:double"&gt;-5.00891362697178&lt;/D&gt;&lt;D xsi:type="xsd:double"&gt;-0.156704543595278&lt;/D&gt;&lt;D xsi:type="xsd:double"&gt;-0.102646214792424&lt;/D&gt;&lt;D xsi:type="xsd:double"&gt;0.0149189594484431&lt;/D&gt;&lt;/FQL&gt;&lt;FQL&gt;&lt;Q&gt;1278-HK^FF_OPER_PS_NET_CF(ANN_R,-5AY,NOW)&lt;/Q&gt;&lt;R&gt;6&lt;/R&gt;&lt;C&gt;1&lt;/C&gt;&lt;D xsi:type="xsd:double"&gt;0.0259797295827084&lt;/D&gt;&lt;D xsi:type="xsd:double"&gt;-0.0503667229397897&lt;/D&gt;&lt;D xsi:type="xsd:double"&gt;-0.0749170633480389&lt;/D&gt;&lt;D xsi:type="xsd:double"&gt;0.0957233962443474&lt;/D&gt;&lt;D xsi:type="xsd:double"&gt;0.0119846036055214&lt;/D&gt;&lt;D xsi:type="xsd:double"&gt;0.0668937088506262&lt;/D&gt;&lt;/FQL&gt;&lt;FQL&gt;&lt;Q&gt;1277-HK^FF_OPER_PS_NET_CF(ANN_R,-5AY,NOW)&lt;/Q&gt;&lt;R&gt;6&lt;/R&gt;&lt;C&gt;1&lt;/C&gt;&lt;D xsi:type="xsd:double"&gt;0.0311517285369508&lt;/D&gt;&lt;D xsi:type="xsd:double"&gt;0.0951990182676572&lt;/D&gt;&lt;D xsi:type="xsd:double"&gt;0.147871691526933&lt;/D&gt;&lt;D xsi:type="xsd:double"&gt;0.115298187978762&lt;/D&gt;&lt;D xsi:type="xsd:double"&gt;0.165351812400818&lt;/D&gt;&lt;D xsi:type="xsd:double"&gt;0.449435459197943&lt;/D&gt;&lt;/FQL&gt;&lt;FQL&gt;&lt;Q&gt;1273-HK^FF_OPER_PS_NET_CF(ANN_R,-5AY,NOW)&lt;/Q&gt;&lt;R&gt;6&lt;/R&gt;&lt;C&gt;1&lt;/C&gt;&lt;D xsi:type="xsd:double"&gt;-0.257144578313253&lt;/D&gt;&lt;D xsi:type="xsd:double"&gt;-0.0575373493975904&lt;/D&gt;&lt;D xsi:type="xsd:double"&gt;0.00812048192771082&lt;/D&gt;&lt;D xsi:type="xsd:double"&gt;-0.0445469879518072&lt;/D&gt;&lt;D xsi:type="xsd:double"&gt;0.532684337349398&lt;/D&gt;&lt;D xsi:type="xsd:double"&gt;-0.0815783132530121&lt;/D&gt;&lt;/FQL&gt;&lt;FQL&gt;&lt;Q&gt;1272-HK^FF_OPER_PS_NET_CF(ANN_R,-5AY,NOW)&lt;/Q&gt;&lt;R&gt;6&lt;/R&gt;&lt;C&gt;1&lt;/C&gt;&lt;D xsi:type="xsd:double"&gt;0.436952809580866&lt;/D&gt;&lt;D xsi:type="xsd:double"&gt;0.263689658135646&lt;/D&gt;&lt;D xsi:type="xsd:double"&gt;0.122066274041661&lt;/D&gt;&lt;D xsi:type="xsd:double"&gt;-0.170046471965367&lt;/D&gt;&lt;D xsi:type="xsd:double"&gt;0.609282344968496&lt;/D&gt;&lt;D xsi:type="xsd:double"&gt;0.334771388767174&lt;/D&gt;&lt;/FQL&gt;&lt;FQL&gt;&lt;Q&gt;1271-HK^FF_OPER_PS_NET_CF(ANN_R,-5AY,NOW)&lt;/Q&gt;&lt;R&gt;6&lt;/R&gt;&lt;C&gt;1&lt;/C&gt;&lt;D xsi:type="xsd:double"&gt;-0.642433101168621&lt;/D&gt;&lt;D xsi:type="xsd:double"&gt;-0.630664525452628&lt;/D&gt;&lt;D xsi:type="xsd:double"&gt;-0.030569007062224&lt;/D&gt;&lt;D xsi:type="xsd:double"&gt;1.33757017800254&lt;/D&gt;&lt;D xsi:type="xsd:double"&gt;0.0415204239352787&lt;/D&gt;&lt;D xsi:type="xsd:double"&gt;-0.247939768046905&lt;/D&gt;&lt;/FQL&gt;&lt;FQL&gt;&lt;Q&gt;1270-HK^FF_OPER_PS_NET_CF(ANN_R,-5AY,NOW)&lt;/Q&gt;&lt;R&gt;6&lt;/R&gt;&lt;C&gt;1&lt;/C&gt;&lt;D xsi:type="xsd:double"&gt;0.233191862221569&lt;/D&gt;&lt;D xsi:type="xsd:double"&gt;0.22253039256516&lt;/D&gt;&lt;D xsi:type="xsd:double"&gt;0.227598292318085&lt;/D&gt;&lt;D xsi:type="xsd:double"&gt;0.167333636760911&lt;/D&gt;&lt;D xsi:type="xsd:double"&gt;0.00512157608390202&lt;/D&gt;&lt;D xsi:type="xsd:double"&gt;0.0279176491115918&lt;/D&gt;&lt;/FQL&gt;&lt;FQL&gt;&lt;Q&gt;1269-HK^FF_OPER_PS_NET_CF(ANN_R,-5AY,NOW)&lt;/Q&gt;&lt;R&gt;6&lt;/R&gt;&lt;C&gt;1&lt;/C&gt;&lt;D xsi:type="xsd:double"&gt;-0.297598172439937&lt;/D&gt;&lt;D xsi:type="xsd:double"&gt;-1.23454390602827&lt;/D&gt;&lt;D xsi:type="xsd:double"&gt;-0.278704880055198&lt;/D&gt;&lt;D xsi:type="xsd:double"&gt;-0.124029713871147&lt;/D&gt;&lt;D xsi:type="xsd:double"&gt;-0.401225494186298&lt;/D&gt;&lt;D xsi:type="xsd:double"&gt;-0.083729279135724&lt;/D&gt;&lt;/FQL&gt;&lt;FQL&gt;&lt;Q&gt;1268-HK^FF_OPER_PS_NET_CF(ANN_R,-5AY,NOW)&lt;/Q&gt;&lt;R&gt;6&lt;/R&gt;&lt;C&gt;1&lt;/C&gt;&lt;D xsi:type="xsd:double"&gt;0.268950045722485&lt;/D&gt;&lt;D xsi:type="xsd:double"&gt;0.231680554950765&lt;/D&gt;&lt;D xsi:type="xsd:double"&gt;0.452226401314453&lt;/D&gt;&lt;D xsi:type="xsd:double"&gt;1.38866889167392&lt;/D&gt;&lt;D xsi:type="xsd:double"&gt;0.73667508142534&lt;/D&gt;&lt;D xsi:type="xsd:double"&gt;1.9344315871362&lt;/D&gt;&lt;/FQL&gt;&lt;FQL&gt;&lt;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Q&gt;1266-HK^FF_OPER_PS_NET_CF(ANN_R,-5AY,NOW)&lt;/Q&gt;&lt;R&gt;6&lt;/R&gt;&lt;C&gt;1&lt;/C&gt;&lt;D xsi:type="xsd:double"&gt;0.259566370172539&lt;/D&gt;&lt;D xsi:type="xsd:double"&gt;1.02471168056848&lt;/D&gt;&lt;D xsi:type="xsd:double"&gt;0.509795020493214&lt;/D&gt;&lt;D xsi:type="xsd:double"&gt;0.414808394862156&lt;/D&gt;&lt;D xsi:type="xsd:double"&gt;0.654373920390568&lt;/D&gt;&lt;D xsi:type="xsd:double"&gt;0.597976899412239&lt;/D&gt;&lt;/FQL&gt;&lt;FQL&gt;&lt;Q&gt;1265-HK^FF_OPER_PS_NET_CF(ANN_R,-5AY,NOW)&lt;/Q&gt;&lt;R&gt;6&lt;/R&gt;&lt;C&gt;1&lt;/C&gt;&lt;D xsi:type="xsd:double"&gt;0.106347565721312&lt;/D&gt;&lt;D xsi:type="xsd:double"&gt;-0.0213961157942483&lt;/D&gt;&lt;D xsi:type="xsd:double"&gt;0.148920781433378&lt;/D&gt;&lt;D xsi:type="xsd:double"&gt;0.0166340526663851&lt;/D&gt;&lt;D xsi:type="xsd:double"&gt;0.0538427030190189&lt;/D&gt;&lt;D xsi:type="xsd:double"&gt;0.0628643276688629&lt;/D&gt;&lt;/FQL&gt;&lt;FQL&gt;&lt;Q&gt;1263-HK^FF_OPER_PS_NET_CF(ANN_R,-5AY,NOW)&lt;/Q&gt;&lt;R&gt;6&lt;/R&gt;&lt;C&gt;1&lt;/C&gt;&lt;D xsi:type="xsd:double"&gt;-0.381573318968718&lt;/D&gt;&lt;D xsi:type="xsd:double"&gt;0.888178515633758&lt;/D&gt;&lt;D xsi:type="xsd:double"&gt;-0.921268755829206&lt;/D&gt;&lt;D xsi:type="xsd:double"&gt;12.7853882211186&lt;/D&gt;&lt;D xsi:type="xsd:double"&gt;12.3436502428123&lt;/D&gt;&lt;D xsi:type="xsd:double"&gt;17.9305926232584&lt;/D&gt;&lt;/FQL&gt;&lt;FQL&gt;&lt;Q&gt;1262-HK^FF_OPER_PS_NET_CF(ANN_R,-5AY,NOW)&lt;/Q&gt;&lt;R&gt;6&lt;/R&gt;&lt;C&gt;1&lt;/C&gt;&lt;D xsi:type="xsd:double"&gt;-0.0804738917401733&lt;/D&gt;&lt;D xsi:type="xsd:double"&gt;-0.0948647317850823&lt;/D&gt;&lt;D xsi:type="xsd:double"&gt;0.0405582211870576&lt;/D&gt;&lt;D xsi:type="xsd:double"&gt;-0.00371920803405401&lt;/D&gt;&lt;D xsi:type="xsd:double"&gt;-0.0431830405720757&lt;/D&gt;&lt;D xsi:type="xsd:double"&gt;-0.149674555385283&lt;/D&gt;&lt;/FQL&gt;&lt;FQL&gt;&lt;Q&gt;1260-HK^FF_OPER_PS_NET_CF(ANN_R,-5AY,NOW)&lt;/Q&gt;&lt;R&gt;6&lt;/R&gt;&lt;C&gt;1&lt;/C&gt;&lt;D xsi:type="xsd:double"&gt;0.0950744427066379&lt;/D&gt;&lt;D xsi:type="xsd:double"&gt;0.120599827258466&lt;/D&gt;&lt;D xsi:type="xsd:double"&gt;0.255676156678679&lt;/D&gt;&lt;D xsi:type="xsd:double"&gt;0.20468563949284&lt;/D&gt;&lt;D xsi:type="xsd:double"&gt;0.160662084633863&lt;/D&gt;&lt;D xsi:type="xsd:double"&gt;0.120406025772632&lt;/D&gt;&lt;/FQL&gt;&lt;FQL&gt;&lt;Q&gt;1259-HK^FF_OPER_PS_NET_CF(ANN_R,-5AY,NOW)&lt;/Q&gt;&lt;R&gt;6&lt;/R&gt;&lt;C&gt;1&lt;/C&gt;&lt;D xsi:type="xsd:double"&gt;-0.215467312030421&lt;/D&gt;&lt;D xsi:type="xsd:double"&gt;-0.346342887317166&lt;/D&gt;&lt;D xsi:type="xsd:double"&gt;-0.114456549309781&lt;/D&gt;&lt;D xsi:type="xsd:double"&gt;0.0649484005425432&lt;/D&gt;&lt;D xsi:type="xsd:double"&gt;0.0667887884515138&lt;/D&gt;&lt;D xsi:type="xsd:double"&gt;-0.000416923017835049&lt;/D&gt;&lt;/FQL&gt;&lt;FQL&gt;&lt;Q&gt;1258-HK^FF_OPER_PS_NET_CF(ANN_R,-5AY,NOW)&lt;/Q&gt;&lt;R&gt;6&lt;/R&gt;&lt;C&gt;1&lt;/C&gt;&lt;D xsi:type="xsd:double"&gt;0.195180723589905&lt;/D&gt;&lt;D xsi:type="xsd:double"&gt;0.686035501902069&lt;/D&gt;&lt;D xsi:type="xsd:double"&gt;0.352209669804293&lt;/D&gt;&lt;D xsi:type="xsd:double"&gt;0.701958234600629&lt;/D&gt;&lt;D xsi:type="xsd:double"&gt;0.961022106414567&lt;/D&gt;&lt;D xsi:type="xsd:double"&gt;1.06912435109313&lt;/D&gt;&lt;/FQL&gt;&lt;FQL&gt;&lt;Q&gt;1257-HK^FF_OPER_PS_NET_CF(ANN_R,-5AY,NOW)&lt;/Q&gt;&lt;R&gt;6&lt;/R&gt;&lt;C&gt;1&lt;/C&gt;&lt;D xsi:type="xsd:double"&gt;0.206646118878377&lt;/D&gt;&lt;D xsi:type="xsd:double"&gt;-0.114652253494538&lt;/D&gt;&lt;D xsi:type="xsd:double"&gt;-0.219724037525229&lt;/D&gt;&lt;D xsi:type="xsd:double"&gt;-0.260401591808925&lt;/D&gt;&lt;D xsi:type="xsd:double"&gt;-0.689381523834187&lt;/D&gt;&lt;D xsi:type="xsd:double"&gt;-0.128304449300375&lt;/D&gt;&lt;/FQL&gt;&lt;FQL&gt;&lt;Q&gt;1255-HK^FF_OPER_PS_NET_CF(ANN_R,-5AY,NOW)&lt;/Q&gt;&lt;R&gt;6&lt;/R&gt;&lt;C&gt;1&lt;/C&gt;&lt;D xsi:type="xsd:double"&gt;0.0224100000002545&lt;/D&gt;&lt;D xsi:type="xsd:double"&gt;0.274805000000138&lt;/D&gt;&lt;D xsi:type="xsd:double"&gt;0.0965584663997899&lt;/D&gt;&lt;D xsi:type="xsd:double"&gt;0.080700934579649&lt;/D&gt;&lt;D xsi:type="xsd:double"&gt;-0.00546728971962711&lt;/D&gt;&lt;D xsi:type="xsd:double"&gt;-0.0236016171160574&lt;/D&gt;&lt;/FQL&gt;&lt;FQL&gt;&lt;Q&gt;1253-HK^FF_OPER_PS_NET_CF(ANN_R,-5AY,NOW)&lt;/Q&gt;&lt;R&gt;6&lt;/R&gt;&lt;C&gt;1&lt;/C&gt;&lt;D xsi:type="xsd:double"&gt;-0.0642093748125444&lt;/D&gt;&lt;D xsi:type="xsd:double"&gt;0.0508645690248953&lt;/D&gt;&lt;D xsi:type="xsd:double"&gt;0.00642627786919724&lt;/D&gt;&lt;D xsi:type="xsd:double"&gt;0.0361607649528849&lt;/D&gt;&lt;D xsi:type="xsd:double"&gt;0.00623647126274132&lt;/D&gt;&lt;D xsi:type="xsd:double"&gt;-0.0228383598114801&lt;/D&gt;&lt;/FQL&gt;&lt;FQL&gt;&lt;Q&gt;1252-HK^FF_OPER_PS_NET_CF(ANN_R,-5AY,NOW)&lt;/Q&gt;&lt;R&gt;6&lt;/R&gt;&lt;C&gt;1&lt;/C&gt;&lt;D xsi:type="xsd:double"&gt;0.585312998668215&lt;/D&gt;&lt;D xsi:type="xsd:double"&gt;0.103922899301594&lt;/D&gt;&lt;D xsi:type="xsd:double"&gt;1.51543384505582&lt;/D&gt;&lt;D xsi:type="xsd:double"&gt;0.616740036905985&lt;/D&gt;&lt;D xsi:type="xsd:double"&gt;1.20432458840257&lt;/D&gt;&lt;D xsi:type="xsd:double"&gt;0.759343745250846&lt;/D&gt;&lt;/FQL&gt;&lt;FQL&gt;&lt;Q&gt;1251-HK^FF_OPER_PS_NET_CF(ANN_R,-5AY,NOW)&lt;/Q&gt;&lt;R&gt;6&lt;/R&gt;&lt;C&gt;1&lt;/C&gt;&lt;D xsi:type="xsd:double"&gt;-0.0626312336926831&lt;/D&gt;&lt;D xsi:type="xsd:double"&gt;0.0244037651430342&lt;/D&gt;&lt;D xsi:type="xsd:double"&gt;0.0216910831850003&lt;/D&gt;&lt;D xsi:type="xsd:double"&gt;0.167137828407206&lt;/D&gt;&lt;D xsi:type="xsd:double"&gt;-0.117401541556698&lt;/D&gt;&lt;D xsi:type="xsd:double"&gt;-0.0148355080205888&lt;/D&gt;&lt;/FQL&gt;&lt;FQL&gt;&lt;Q&gt;1250-HK^FF_OPER_PS_NET_CF(ANN_R,-5AY,NOW)&lt;/Q&gt;&lt;R&gt;6&lt;/R&gt;&lt;C&gt;1&lt;/C&gt;&lt;D xsi:type="xsd:double"&gt;0.00368939724907375&lt;/D&gt;&lt;D xsi:type="xsd:double"&gt;0.0130361881734976&lt;/D&gt;&lt;D xsi:type="xsd:double"&gt;0.00773746692186773&lt;/D&gt;&lt;D xsi:type="xsd:double"&gt;0.0188745140613174&lt;/D&gt;&lt;D xsi:type="xsd:double"&gt;0.00507798478946341&lt;/D&gt;&lt;D xsi:type="xsd:double"&gt;0.015327491761008&lt;/D&gt;&lt;/FQL&gt;&lt;FQL&gt;&lt;Q&gt;1247-HK^FF_OPER_PS_NET_CF(ANN_R,-5AY,NOW)&lt;/Q&gt;&lt;R&gt;6&lt;/R&gt;&lt;C&gt;1&lt;/C&gt;&lt;D xsi:type="xsd:double"&gt;-3.35544557155454&lt;/D&gt;&lt;D xsi:type="xsd:double"&gt;-0.743489159954387&lt;/D&gt;&lt;D xsi:type="xsd:double"&gt;-0.91782406095667&lt;/D&gt;&lt;D xsi:type="xsd:double"&gt;0.124534912573781&lt;/D&gt;&lt;D xsi:type="xsd:double"&gt;-0.0309472462229044&lt;/D&gt;&lt;D xsi:type="xsd:double"&gt;-0.16618183214198&lt;/D&gt;&lt;/FQL&gt;&lt;FQL&gt;&lt;Q&gt;1246-HK^FF_OPER_PS_NET_CF(ANN_R,-5AY,NOW)&lt;/Q&gt;&lt;R&gt;6&lt;/R&gt;&lt;C&gt;1&lt;/C&gt;&lt;D xsi:type="xsd:double"&gt;-0.689300371119445&lt;/D&gt;&lt;D xsi:type="xsd:double"&gt;0.167936166550038&lt;/D&gt;&lt;D xsi:type="xsd:double"&gt;0.261754463301741&lt;/D&gt;&lt;D xsi:type="xsd:double"&gt;-0.0350694291381971&lt;/D&gt;&lt;D xsi:type="xsd:double"&gt;-0.206871815984039&lt;/D&gt;&lt;D xsi:type="xsd:double"&gt;-0.148851988217968&lt;/D&gt;&lt;/FQL&gt;&lt;FQL&gt;&lt;Q&gt;1245-HK^FF_OPER_PS_NET_CF(ANN_R,-5AY,NOW)&lt;/Q&gt;&lt;R&gt;6&lt;/R&gt;&lt;C&gt;1&lt;/C&gt;&lt;D xsi:type="xsd:double"&gt;0.322592350579047&lt;/D&gt;&lt;D xsi:type="xsd:double"&gt;0.177352000754185&lt;/D&gt;&lt;D xsi:type="xsd:double"&gt;0.273262737224986&lt;/D&gt;&lt;D xsi:type="xsd:double"&gt;0.332457067648357&lt;/D&gt;&lt;D xsi:type="xsd:double"&gt;0.168222666065088&lt;/D&gt;&lt;D xsi:type="xsd:double"&gt;0.313508802656262&lt;/D&gt;&lt;/FQL&gt;&lt;FQL&gt;&lt;Q&gt;1243-HK^FF_OPER_PS_NET_CF(ANN_R,-5AY,NOW)&lt;/Q&gt;&lt;R&gt;6&lt;/R&gt;&lt;C&gt;1&lt;/C&gt;&lt;D xsi:type="xsd:double"&gt;0.0135728533290239&lt;/D&gt;&lt;D xsi:type="xsd:double"&gt;-0.0664267105263158&lt;/D&gt;&lt;D xsi:type="xsd:double"&gt;-0.0472620394736842&lt;/D&gt;&lt;D xsi:type="xsd:double"&gt;-0.0223792105263158&lt;/D&gt;&lt;D xsi:type="xsd:double"&gt;-0.101264934210526&lt;/D&gt;&lt;D xsi:type="xsd:double"&gt;-0.153028947368421&lt;/D&gt;&lt;/FQL&gt;&lt;FQL&gt;&lt;Q&gt;1241-HK^FF_OPER_PS_NET_CF(ANN_R,-5AY,NOW)&lt;/Q&gt;&lt;R&gt;6&lt;/R&gt;&lt;C&gt;1&lt;/C&gt;&lt;D xsi:type="xsd:double"&gt;-0.00244289347804777&lt;/D&gt;&lt;D xsi:type="xsd:double"&gt;0.0331982587234632&lt;/D&gt;&lt;D xsi:type="xsd:double"&gt;0.0120941853232239&lt;/D&gt;&lt;D xsi:type="xsd:double"&gt;-0.0336249848434688&lt;/D&gt;&lt;D xsi:type="xsd:double"&gt;0.00453626369023437&lt;/D&gt;&lt;D xsi:type="xsd:double"&gt;0.00692347337724235&lt;/D&gt;&lt;/FQL&gt;&lt;FQL&gt;&lt;Q&gt;1240-HK^FF_OPER_PS_NET_CF(ANN_R,-5AY,NOW)&lt;/Q&gt;&lt;R&gt;6&lt;/R&gt;&lt;C&gt;1&lt;/C&gt;&lt;D xsi:type="xsd:double"&gt;1.21151377805503&lt;/D&gt;&lt;D xsi:type="xsd:double"&gt;2.60704492697842&lt;/D&gt;&lt;D xsi:type="xsd:double"&gt;0.107330087683866&lt;/D&gt;&lt;D xsi:type="xsd:double"&gt;-1.35847883106846&lt;/D&gt;&lt;D xsi:type="xsd:double"&gt;0.768569300314752&lt;/D&gt;&lt;D xsi:type="xsd:double"&gt;0.220116163866027&lt;/D&gt;&lt;/FQL&gt;&lt;FQL&gt;&lt;Q&gt;1239-HK^FF_OPER_PS_NET_CF(ANN_R,-5AY,NOW)&lt;/Q&gt;&lt;R&gt;6&lt;/R&gt;&lt;C&gt;1&lt;/C&gt;&lt;D xsi:type="xsd:double"&gt;0.448934577348549&lt;/D&gt;&lt;D xsi:type="xsd:double"&gt;-0.355218704864691&lt;/D&gt;&lt;D xsi:type="xsd:double"&gt;-0.219036444559366&lt;/D&gt;&lt;D xsi:type="xsd:double"&gt;-0.03866864746862&lt;/D&gt;&lt;D xsi:type="xsd:double"&gt;0.00135473773041182&lt;/D&gt;&lt;D xsi:type="xsd:double"&gt;0.0238427194290627&lt;/D&gt;&lt;/FQL&gt;&lt;FQL&gt;&lt;Q&gt;1238-HK^FF_OPER_PS_NET_CF(ANN_R,-5AY,NOW)&lt;/Q&gt;&lt;R&gt;6&lt;/R&gt;&lt;C&gt;1&lt;/C&gt;&lt;D xsi:type="xsd:double"&gt;0.422391034789814&lt;/D&gt;&lt;D xsi:type="xsd:double"&gt;0.344023748963032&lt;/D&gt;&lt;D xsi:type="xsd:double"&gt;0.382783243885036&lt;/D&gt;&lt;D xsi:type="xsd:double"&gt;0.929998285897335&lt;/D&gt;&lt;D xsi:type="xsd:double"&gt;-2.84692084468743&lt;/D&gt;&lt;D xsi:type="xsd:double"&gt;0.866238450683047&lt;/D&gt;&lt;/FQL&gt;&lt;FQL&gt;&lt;Q&gt;1237-HK^FF_OPER_PS_NET_CF(ANN_R,-5AY,NOW)&lt;/Q&gt;&lt;R&gt;6&lt;/R&gt;&lt;C&gt;1&lt;/C&gt;&lt;D xsi:type="xsd:double"&gt;0.176236408147242&lt;/D&gt;&lt;D xsi:type="xsd:double"&gt;0.0703085989445515&lt;/D&gt;&lt;D xsi:type="xsd:double"&gt;0.0319284618554106&lt;/D&gt;&lt;D xsi:type="xsd:double"&gt;0.236214930331519&lt;/D&gt;&lt;D xsi:type="xsd:double"&gt;0.146168816907844&lt;/D&gt;&lt;D xsi:type="xsd:double"&gt;-0.0496467347736555&lt;/D&gt;&lt;/FQL&gt;&lt;FQL&gt;&lt;Q&gt;1235-HK^FF_OPER_PS_NET_CF(ANN_R,-5AY,NOW)&lt;/Q&gt;&lt;R&gt;6&lt;/R&gt;&lt;C&gt;1&lt;/C&gt;&lt;D xsi:type="xsd:double"&gt;0.0125842372838453&lt;/D&gt;&lt;D xsi:type="xsd:double"&gt;-0.0178609327873609&lt;/D&gt;&lt;D xsi:type="xsd:double"&gt;-0.00987584594778509&lt;/D&gt;&lt;D xsi:type="xsd:double"&gt;-0.123659678460123&lt;/D&gt;&lt;D xsi:type="xsd:double"&gt;-0.079641626410439&lt;/D&gt;&lt;D xsi:type="xsd:double"&gt;-0.0136037610398169&lt;/D&gt;&lt;/FQL&gt;&lt;FQL&gt;&lt;Q&gt;1234-HK^FF_OPER_PS_NET_CF(ANN_R,-5AY,NOW)&lt;/Q&gt;&lt;R&gt;6&lt;/R&gt;&lt;C&gt;1&lt;/C&gt;&lt;D xsi:type="xsd:double"&gt;0.491224378974333&lt;/D&gt;&lt;D xsi:type="xsd:double"&gt;0.525792157743708&lt;/D&gt;&lt;D xsi:type="xsd:double"&gt;0.514077689941894&lt;/D&gt;&lt;D xsi:type="xsd:double"&gt;0.616326125624096&lt;/D&gt;&lt;D xsi:type="xsd:double"&gt;0.758881027604055&lt;/D&gt;&lt;D xsi:type="xsd:double"&gt;0.645105045554804&lt;/D&gt;&lt;/FQL&gt;&lt;FQL&gt;&lt;Q&gt;1233-HK^FF_OPER_PS_NET_CF(ANN_R,-5AY,NOW)&lt;/Q&gt;&lt;R&gt;6&lt;/R&gt;&lt;C&gt;1&lt;/C&gt;&lt;D xsi:type="xsd:double"&gt;-0.961216340095137&lt;/D&gt;&lt;D xsi:type="xsd:double"&gt;-4.14927977494902&lt;/D&gt;&lt;D xsi:type="xsd:double"&gt;0.377765464279037&lt;/D&gt;&lt;D xsi:type="xsd:double"&gt;0.0850827205607661&lt;/D&gt;&lt;D xsi:type="xsd:double"&gt;1.34896940560906&lt;/D&gt;&lt;D xsi:type="xsd:double"&gt;1.00734654789866&lt;/D&gt;&lt;/FQL&gt;&lt;FQL&gt;&lt;Q&gt;1232-HK^FF_OPER_PS_NET_CF(ANN_R,-5AY,NOW)&lt;/Q&gt;&lt;R&gt;6&lt;/R&gt;&lt;C&gt;1&lt;/C&gt;&lt;D xsi:type="xsd:double"&gt;0.668371152028351&lt;/D&gt;&lt;D xsi:type="xsd:double"&gt;-0.505464221154073&lt;/D&gt;&lt;D xsi:type="xsd:double"&gt;-0.804951513038989&lt;/D&gt;&lt;D xsi:type="xsd:double"&gt;-0.0317667929559822&lt;/D&gt;&lt;D xsi:type="xsd:double"&gt;0.0971449617239994&lt;/D&gt;&lt;D xsi:type="xsd:double"&gt;0.473458393198236&lt;/D&gt;&lt;/FQL&gt;&lt;FQL&gt;&lt;Q&gt;1231-HK^FF_OPER_PS_NET_CF(ANN_R,-5AY,NOW)&lt;/Q&gt;&lt;R&gt;6&lt;/R&gt;&lt;C&gt;1&lt;/C&gt;&lt;D xsi:type="xsd:double"&gt;-0.0184732809179825&lt;/D&gt;&lt;D xsi:type="xsd:double"&gt;0.00303002409075435&lt;/D&gt;&lt;D xsi:type="xsd:double"&gt;-0.00390780949268798&lt;/D&gt;&lt;D xsi:type="xsd:double"&gt;-0.02142534910059&lt;/D&gt;&lt;D xsi:type="xsd:double"&gt;0.0034940757388053&lt;/D&gt;&lt;D xsi:type="xsd:double"&gt;0.0191328389122833&lt;/D&gt;&lt;/FQL&gt;&lt;FQL&gt;&lt;Q&gt;1230-HK^FF_OPER_PS_NET_CF(ANN_R,-5AY,NOW)&lt;/Q&gt;&lt;R&gt;6&lt;/R&gt;&lt;C&gt;1&lt;/C&gt;&lt;D xsi:type="xsd:double"&gt;-0.112235452595719&lt;/D&gt;&lt;D xsi:type="xsd:double"&gt;0.0224544766530778&lt;/D&gt;&lt;D xsi:type="xsd:double"&gt;0.0935490786061411&lt;/D&gt;&lt;D xsi:type="xsd:double"&gt;0.0112078412419704&lt;/D&gt;&lt;D xsi:type="xsd:double"&gt;0.0362657948107981&lt;/D&gt;&lt;D xsi:type="xsd:double"&gt;-0.0485273178104898&lt;/D&gt;&lt;/FQL&gt;&lt;FQL&gt;&lt;Q&gt;1229-HK^FF_OPER_PS_NET_CF(ANN_R,-5AY,NOW)&lt;/Q&gt;&lt;R&gt;6&lt;/R&gt;&lt;C&gt;1&lt;/C&gt;&lt;D xsi:type="xsd:double"&gt;0.00610409043030067&lt;/D&gt;&lt;D xsi:type="xsd:double"&gt;0.0437312536562799&lt;/D&gt;&lt;D xsi:type="xsd:double"&gt;0.0061828273057472&lt;/D&gt;&lt;D xsi:type="xsd:double"&gt;-0.0362342569186194&lt;/D&gt;&lt;D xsi:type="xsd:double"&gt;0.0483763756340982&lt;/D&gt;&lt;D xsi:type="xsd:double"&gt;0.0709838422505817&lt;/D&gt;&lt;/FQL&gt;&lt;FQL&gt;&lt;Q&gt;1228-HK^FF_OPER_PS_NET_CF(ANN_R,-5AY,NOW)&lt;/Q&gt;&lt;R&gt;6&lt;/R&gt;&lt;C&gt;1&lt;/C&gt;&lt;D xsi:type="xsd:string"&gt;@NA&lt;/D&gt;&lt;D xsi:type="xsd:string"&gt;@NA&lt;/D&gt;&lt;D xsi:type="xsd:string"&gt;@NA&lt;/D&gt;&lt;D xsi:type="xsd:double"&gt;-0.33892238342985&lt;/D&gt;&lt;D xsi:type="xsd:double"&gt;-0.414940024154777&lt;/D&gt;&lt;D xsi:type="xsd:double"&gt;-7.52540311214227&lt;/D&gt;&lt;/FQL&gt;&lt;FQL&gt;&lt;Q&gt;1225-HK^FF_OPER_PS_NET_CF(ANN_R,-5AY,NOW)&lt;/Q&gt;&lt;R&gt;6&lt;/R&gt;&lt;C&gt;1&lt;/C&gt;&lt;D xsi:type="xsd:double"&gt;-10.9600561973376&lt;/D&gt;&lt;D xsi:type="xsd:double"&gt;-2.44092179726927&lt;/D&gt;&lt;D xsi:type="xsd:double"&gt;-0.108526129083372&lt;/D&gt;&lt;D xsi:type="xsd:double"&gt;0.0867653289967237&lt;/D&gt;&lt;D xsi:type="xsd:double"&gt;-0.202294685059591&lt;/D&gt;&lt;D xsi:type="xsd:double"&gt;-0.244431270351444&lt;/D&gt;&lt;/FQL&gt;&lt;FQL&gt;&lt;Q&gt;1224-HK^FF_OPER_PS_NET_CF(ANN_R,-5AY,NOW)&lt;/Q&gt;&lt;R&gt;6&lt;/R&gt;&lt;C&gt;1&lt;/C&gt;&lt;D xsi:type="xsd:double"&gt;-0.00690540116003771&lt;/D&gt;&lt;D xsi:type="xsd:double"&gt;0.100172063309248&lt;/D&gt;&lt;D xsi:type="xsd:double"&gt;-0.128220785318449&lt;/D&gt;&lt;D xsi:type="xsd:double"&gt;-0.0160251511835919&lt;/D&gt;&lt;D xsi:type="xsd:double"&gt;0.275172825466473&lt;/D&gt;&lt;D xsi:type="xsd:double"&gt;0.0800598162136598&lt;/D&gt;&lt;/FQL&gt;&lt;FQL&gt;&lt;Q&gt;1223-HK^FF_OPER_PS_NET_CF(ANN_R,-5AY,NOW)&lt;/Q&gt;&lt;R&gt;6&lt;/R&gt;&lt;C&gt;1&lt;/C&gt;&lt;D xsi:type="xsd:double"&gt;0.127696676022806&lt;/D&gt;&lt;D xsi:type="xsd:double"&gt;0.00286986827256534&lt;/D&gt;&lt;D xsi:type="xsd:double"&gt;-0.0176741711865491&lt;/D&gt;&lt;D xsi:type="xsd:double"&gt;0.0150833908864161&lt;/D&gt;&lt;D xsi:type="xsd:double"&gt;0.0156270909926007&lt;/D&gt;&lt;D xsi:type="xsd:double"&gt;0.0263947751094823&lt;/D&gt;&lt;/FQL&gt;&lt;FQL&gt;&lt;Q&gt;1222-HK^FF_OPER_PS_NET_CF(ANN_R,-5AY,NOW)&lt;/Q&gt;&lt;R&gt;6&lt;/R&gt;&lt;C&gt;1&lt;/C&gt;&lt;D xsi:type="xsd:double"&gt;0.00234586312930376&lt;/D&gt;&lt;D xsi:type="xsd:double"&gt;-0.0539117548400983&lt;/D&gt;&lt;D xsi:type="xsd:double"&gt;-0.0342580055649761&lt;/D&gt;&lt;D xsi:type="xsd:double"&gt;0.0154924385377218&lt;/D&gt;&lt;D xsi:type="xsd:double"&gt;-0.0684545940392225&lt;/D&gt;&lt;D xsi:type="xsd:double"&gt;-0.143466250041419&lt;/D&gt;&lt;/FQL&gt;&lt;FQL&gt;&lt;Q&gt;1221-HK^FF_OPER_PS_NET_CF(ANN_R,-5AY,NOW)&lt;/Q&gt;&lt;R&gt;6&lt;/R&gt;&lt;C&gt;1&lt;/C&gt;&lt;D xsi:type="xsd:double"&gt;0.245287588567587&lt;/D&gt;&lt;D xsi:type="xsd:double"&gt;0.243978983210357&lt;/D&gt;&lt;D xsi:type="xsd:double"&gt;0.216000765241095&lt;/D&gt;&lt;D xsi:type="xsd:double"&gt;-0.00322857279944714&lt;/D&gt;&lt;D xsi:type="xsd:double"&gt;0.0257654636319609&lt;/D&gt;&lt;D xsi:type="xsd:double"&gt;0.0269081551985166&lt;/D&gt;&lt;/FQL&gt;&lt;FQL&gt;&lt;Q&gt;1220-HK^FF_OPER_PS_NET_CF(ANN_R,-5AY,NOW)&lt;/Q&gt;&lt;R&gt;6&lt;/R&gt;&lt;C&gt;1&lt;/C&gt;&lt;D xsi:type="xsd:double"&gt;0.0603171717171717&lt;/D&gt;&lt;D xsi:type="xsd:double"&gt;-0.0154520202020202&lt;/D&gt;&lt;D xsi:type="xsd:double"&gt;-0.071780303030303&lt;/D&gt;&lt;D xsi:type="xsd:double"&gt;0.031940404040404&lt;/D&gt;&lt;D xsi:type="xsd:double"&gt;-0.0216747474747475&lt;/D&gt;&lt;D xsi:type="xsd:double"&gt;-0.0112156565656566&lt;/D&gt;&lt;/FQL&gt;&lt;FQL&gt;&lt;Q&gt;1218-HK^FF_OPER_PS_NET_CF(ANN_R,-5AY,NOW)&lt;/Q&gt;&lt;R&gt;6&lt;/R&gt;&lt;C&gt;1&lt;/C&gt;&lt;D xsi:type="xsd:double"&gt;0.410360546772849&lt;/D&gt;&lt;D xsi:type="xsd:double"&gt;-4.20209401354964&lt;/D&gt;&lt;D xsi:type="xsd:double"&gt;4.51833601744062&lt;/D&gt;&lt;D xsi:type="xsd:double"&gt;-1.01976115896028&lt;/D&gt;&lt;D xsi:type="xsd:double"&gt;2.08958794416074&lt;/D&gt;&lt;D xsi:type="xsd:double"&gt;-5.98136155273823&lt;/D&gt;&lt;/FQL&gt;&lt;FQL&gt;&lt;Q&gt;1216-HK^FF_OPER_PS_NET_CF(ANN_R,-5AY,NOW)&lt;/Q&gt;&lt;R&gt;6&lt;/R&gt;&lt;C&gt;1&lt;/C&gt;&lt;D xsi:type="xsd:double"&gt;0.161579214008615&lt;/D&gt;&lt;D xsi:type="xsd:double"&gt;1.85970742337734&lt;/D&gt;&lt;D xsi:type="xsd:double"&gt;0.445519158208216&lt;/D&gt;&lt;D xsi:type="xsd:double"&gt;0.519705073625888&lt;/D&gt;&lt;D xsi:type="xsd:double"&gt;0.617672946206007&lt;/D&gt;&lt;D xsi:type="xsd:double"&gt;0.742548988525188&lt;/D&gt;&lt;/FQL&gt;&lt;FQL&gt;&lt;Q&gt;1215-HK^FF_OPER_PS_NET_CF(ANN_R,-5AY,NOW)&lt;/Q&gt;&lt;R&gt;6&lt;/R&gt;&lt;C&gt;1&lt;/C&gt;&lt;D xsi:type="xsd:double"&gt;-0.00509489094505935&lt;/D&gt;&lt;D xsi:type="xsd:double"&gt;0.00754823583913457&lt;/D&gt;&lt;D xsi:type="xsd:double"&gt;-0.0134592389943407&lt;/D&gt;&lt;D xsi:type="xsd:double"&gt;0.0161185487304052&lt;/D&gt;&lt;D xsi:type="xsd:double"&gt;-0.00344099013372064&lt;/D&gt;&lt;D xsi:type="xsd:double"&gt;0.000768220689137076&lt;/D&gt;&lt;/FQL&gt;&lt;FQL&gt;&lt;Q&gt;1213-HK^FF_OPER_PS_NET_CF(ANN_R,-5AY,NOW)&lt;/Q&gt;&lt;R&gt;6&lt;/R&gt;&lt;C&gt;1&lt;/C&gt;&lt;D xsi:type="xsd:double"&gt;0.16943&lt;/D&gt;&lt;D xsi:type="xsd:double"&gt;-0.08526&lt;/D&gt;&lt;D xsi:type="xsd:double"&gt;0.089&lt;/D&gt;&lt;D xsi:type="xsd:double"&gt;0.081325&lt;/D&gt;&lt;D xsi:type="xsd:double"&gt;0.104465&lt;/D&gt;&lt;D xsi:type="xsd:double"&gt;0.13214&lt;/D&gt;&lt;/FQL&gt;&lt;FQL&gt;&lt;Q&gt;1212-HK^FF_OPER_PS_NET_CF(ANN_R,-5AY,NOW)&lt;/Q&gt;&lt;R&gt;6&lt;/R&gt;&lt;C&gt;1&lt;/C&gt;&lt;D xsi:type="xsd:double"&gt;0.964271518488544&lt;/D&gt;&lt;D xsi:type="xsd:double"&gt;1.07536876313111&lt;/D&gt;&lt;D xsi:type="xsd:double"&gt;1.32331803067039&lt;/D&gt;&lt;D xsi:type="xsd:double"&gt;1.10202368175051&lt;/D&gt;&lt;D xsi:type="xsd:double"&gt;0.184767989687839&lt;/D&gt;&lt;D xsi:type="xsd:double"&gt;0.60742611437657&lt;/D&gt;&lt;/FQL&gt;&lt;FQL&gt;&lt;Q&gt;1211-HK^FF_OPER_PS_NET_CF(ANN_R,-5AY,NOW)&lt;/Q&gt;&lt;R&gt;6&lt;/R&gt;&lt;C&gt;1&lt;/C&gt;&lt;D xsi:type="xsd:double"&gt;-1.73743536148198&lt;/D&gt;&lt;D xsi:type="xsd:double"&gt;1.58173978053386&lt;/D&gt;&lt;D xsi:type="xsd:double"&gt;3.9228222178059&lt;/D&gt;&lt;D xsi:type="xsd:double"&gt;4.57283821905425&lt;/D&gt;&lt;D xsi:type="xsd:double"&gt;17.1421588845602&lt;/D&gt;&lt;D xsi:type="xsd:double"&gt;26.5580228466172&lt;/D&gt;&lt;/FQL&gt;&lt;FQL&gt;&lt;Q&gt;1210-HK^FF_OPER_PS_NET_CF(ANN_R,-5AY,NOW)&lt;/Q&gt;&lt;R&gt;6&lt;/R&gt;&lt;C&gt;1&lt;/C&gt;&lt;D xsi:type="xsd:double"&gt;-0.032599749572696&lt;/D&gt;&lt;D xsi:type="xsd:double"&gt;-0.193334402107814&lt;/D&gt;&lt;D xsi:type="xsd:double"&gt;-0.177486110023368&lt;/D&gt;&lt;D xsi:type="xsd:double"&gt;-0.0902059122327973&lt;/D&gt;&lt;D xsi:type="xsd:double"&gt;-0.090834257355329&lt;/D&gt;&lt;D xsi:type="xsd:double"&gt;-0.101505212699196&lt;/D&gt;&lt;/FQL&gt;&lt;FQL&gt;&lt;Q&gt;1209-HK^FF_OPER_PS_NET_CF(ANN_R,-5AY,NOW)&lt;/Q&gt;&lt;R&gt;6&lt;/R&gt;&lt;C&gt;1&lt;/C&gt;&lt;D xsi:type="xsd:string"&gt;@NA&lt;/D&gt;&lt;D xsi:type="xsd:double"&gt;0.270482611661967&lt;/D&gt;&lt;D xsi:type="xsd:double"&gt;0.562987928258403&lt;/D&gt;&lt;D xsi:type="xsd:double"&gt;0.196679986865714&lt;/D&gt;&lt;D xsi:type="xsd:double"&gt;0.735176321166723&lt;/D&gt;&lt;D xsi:type="xsd:double"&gt;1.3635474220317&lt;/D&gt;&lt;/FQL&gt;&lt;FQL&gt;&lt;Q&gt;1208-HK^FF_OPER_PS_NET_CF(ANN_R,-5AY,NOW)&lt;/Q&gt;&lt;R&gt;6&lt;/R&gt;&lt;C&gt;1&lt;/C&gt;&lt;D xsi:type="xsd:double"&gt;0.405377383030006&lt;/D&gt;&lt;D xsi:type="xsd:double"&gt;1.89176718185944&lt;/D&gt;&lt;D xsi:type="xsd:double"&gt;0.953980089707804&lt;/D&gt;&lt;D xsi:type="xsd:double"&gt;0.669251715723379&lt;/D&gt;&lt;D xsi:type="xsd:double"&gt;0.958700520084156&lt;/D&gt;&lt;D xsi:type="xsd:double"&gt;2.08367710223692&lt;/D&gt;&lt;/FQL&gt;&lt;FQL&gt;&lt;Q&gt;1207-HK^FF_OPER_PS_NET_CF(ANN_R,-5AY,NOW)&lt;/Q&gt;&lt;R&gt;6&lt;/R&gt;&lt;C&gt;1&lt;/C&gt;&lt;D xsi:type="xsd:double"&gt;-0.00307219098546204&lt;/D&gt;&lt;D xsi:type="xsd:double"&gt;-0.100434401181535&lt;/D&gt;&lt;D xsi:type="xsd:double"&gt;-0.0419815136482851&lt;/D&gt;&lt;D xsi:type="xsd:double"&gt;-0.00927128195668984&lt;/D&gt;&lt;D xsi:type="xsd:double"&gt;-0.00717523609387477&lt;/D&gt;&lt;D xsi:type="xsd:double"&gt;-0.0153800894668032&lt;/D&gt;&lt;/FQL&gt;&lt;FQL&gt;&lt;Q&gt;1206-HK^FF_OPER_PS_NET_CF(ANN_R,-5AY,NOW)&lt;/Q&gt;&lt;R&gt;6&lt;/R&gt;&lt;C&gt;1&lt;/C&gt;&lt;D xsi:type="xsd:double"&gt;0.174090818588659&lt;/D&gt;&lt;D xsi:type="xsd:double"&gt;0.192390567852924&lt;/D&gt;&lt;D xsi:type="xsd:double"&gt;0.336935712010601&lt;/D&gt;&lt;D xsi:type="xsd:double"&gt;0.116216727337778&lt;/D&gt;&lt;D xsi:type="xsd:double"&gt;0.17705602091429&lt;/D&gt;&lt;D xsi:type="xsd:double"&gt;0.0626524892790933&lt;/D&gt;&lt;/FQL&gt;&lt;FQL&gt;&lt;Q&gt;1205-HK^FF_OPER_PS_NET_CF(ANN_R,-5AY,NOW)&lt;/Q&gt;&lt;R&gt;6&lt;/R&gt;&lt;C&gt;1&lt;/C&gt;&lt;D xsi:type="xsd:double"&gt;0.0130273039593933&lt;/D&gt;&lt;D xsi:type="xsd:double"&gt;0.0875997584222048&lt;/D&gt;&lt;D xsi:type="xsd:double"&gt;0.143243965927634&lt;/D&gt;&lt;D xsi:type="xsd:double"&gt;0.109935861047292&lt;/D&gt;&lt;D xsi:type="xsd:double"&gt;0.0158058427895153&lt;/D&gt;&lt;D xsi:type="xsd:double"&gt;0.148997156276799&lt;/D&gt;&lt;/FQL&gt;&lt;FQL&gt;&lt;Q&gt;1204-HK^FF_OPER_PS_NET_CF(ANN_R,-5AY,NOW)&lt;/Q&gt;&lt;R&gt;6&lt;/R&gt;&lt;C&gt;1&lt;/C&gt;&lt;D xsi:type="xsd:string"&gt;@NA&lt;/D&gt;&lt;D xsi:type="xsd:string"&gt;@NA&lt;/D&gt;&lt;D xsi:type="xsd:double"&gt;0.0133961734825494&lt;/D&gt;&lt;D xsi:type="xsd:double"&gt;0.0742964755898288&lt;/D&gt;&lt;D xsi:type="xsd:double"&gt;0.0450398775917618&lt;/D&gt;&lt;D xsi:type="xsd:double"&gt;-0.120648847572696&lt;/D&gt;&lt;/FQL&gt;&lt;FQL&gt;&lt;Q&gt;1203-HK^FF_OPER_PS_NET_CF(ANN_R,-5AY,NOW)&lt;/Q&gt;&lt;R&gt;6&lt;/R&gt;&lt;C&gt;1&lt;/C&gt;&lt;D xsi:type="xsd:double"&gt;0.216062706521536&lt;/D&gt;&lt;D xsi:type="xsd:double"&gt;0.0974081994903002&lt;/D&gt;&lt;D xsi:type="xsd:double"&gt;0.142935214352689&lt;/D&gt;&lt;D xsi:type="xsd:double"&gt;0.207428880566509&lt;/D&gt;&lt;D xsi:type="xsd:double"&gt;-0.0781220216550811&lt;/D&gt;&lt;D xsi:type="xsd:double"&gt;0.428991849871033&lt;/D&gt;&lt;/FQL&gt;&lt;FQL&gt;&lt;Q&gt;1202-HK^FF_OPER_PS_NET_CF(ANN_R,-5AY,NOW)&lt;/Q&gt;&lt;R&gt;6&lt;/R&gt;&lt;C&gt;1&lt;/C&gt;&lt;D xsi:type="xsd:double"&gt;0.113570335834818&lt;/D&gt;&lt;D xsi:type="xsd:double"&gt;0.466322453600102&lt;/D&gt;&lt;D xsi:type="xsd:double"&gt;-0.126375076254925&lt;/D&gt;&lt;D xsi:type="xsd:double"&gt;0.206168102935783&lt;/D&gt;&lt;D xsi:type="xsd:double"&gt;-0.0164812128253612&lt;/D&gt;&lt;D xsi:type="xsd:double"&gt;0.14580774696029&lt;/D&gt;&lt;/FQL&gt;&lt;FQL&gt;&lt;Q&gt;1201-HK^FF_OPER_PS_NET_CF(ANN_R,-5AY,NOW)&lt;/Q&gt;&lt;R&gt;6&lt;/R&gt;&lt;C&gt;1&lt;/C&gt;&lt;D xsi:type="xsd:double"&gt;-0.00653926503863608&lt;/D&gt;&lt;D xsi:type="xsd:double"&gt;-0.222987068515897&lt;/D&gt;&lt;D xsi:type="xsd:double"&gt;-0.439372263329805&lt;/D&gt;&lt;D xsi:type="xsd:double"&gt;-0.228457446626822&lt;/D&gt;&lt;D xsi:type="xsd:double"&gt;0.000781455223409692&lt;/D&gt;&lt;D xsi:type="xsd:double"&gt;-0.0386276145051807&lt;/D&gt;&lt;/FQL&gt;&lt;FQL&gt;&lt;Q&gt;1200-HK^FF_OPER_PS_NET_CF(ANN_R,-5AY,NOW)&lt;/Q&gt;&lt;R&gt;6&lt;/R&gt;&lt;C&gt;1&lt;/C&gt;&lt;D xsi:type="xsd:double"&gt;-0.0375351996947271&lt;/D&gt;&lt;D xsi:type="xsd:double"&gt;0.43764048542851&lt;/D&gt;&lt;D xsi:type="xsd:double"&gt;0.00707197031945029&lt;/D&gt;&lt;D xsi:type="xsd:double"&gt;0.941137475872019&lt;/D&gt;&lt;D xsi:type="xsd:double"&gt;0.967192909646457&lt;/D&gt;&lt;D xsi:type="xsd:double"&gt;1.06851440994792&lt;/D&gt;&lt;/FQL&gt;&lt;FQL&gt;&lt;Q&gt;1199-HK^FF_OPER_PS_NET_CF(ANN_R,-5AY,NOW)&lt;/Q&gt;&lt;R&gt;6&lt;/R&gt;&lt;C&gt;1&lt;/C&gt;&lt;D xsi:type="xsd:double"&gt;1.00991298382955&lt;/D&gt;&lt;D xsi:type="xsd:double"&gt;0.939186849382421&lt;/D&gt;&lt;D xsi:type="xsd:double"&gt;0.942998192303161&lt;/D&gt;&lt;D xsi:type="xsd:double"&gt;1.28313314833876&lt;/D&gt;&lt;D xsi:type="xsd:double"&gt;1.07774225220307&lt;/D&gt;&lt;D xsi:type="xsd:double"&gt;1.25847748879101&lt;/D&gt;&lt;/FQL&gt;&lt;FQL&gt;&lt;Q&gt;1198-HK^FF_OPER_PS_NET_CF(ANN_R,-5AY,NOW)&lt;/Q&gt;&lt;R&gt;6&lt;/R&gt;&lt;C&gt;1&lt;/C&gt;&lt;D xsi:type="xsd:double"&gt;0.0559260707712793&lt;/D&gt;&lt;D xsi:type="xsd:double"&gt;-0.00856706911358153&lt;/D&gt;&lt;D xsi:type="xsd:double"&gt;0.0678387202971071&lt;/D&gt;&lt;D xsi:type="xsd:double"&gt;0.0950350987843331&lt;/D&gt;&lt;D xsi:type="xsd:double"&gt;0.0698413380450656&lt;/D&gt;&lt;D xsi:type="xsd:double"&gt;-0.0304489088611729&lt;/D&gt;&lt;/FQL&gt;&lt;FQL&gt;&lt;Q&gt;1196-HK^FF_OPER_PS_NET_CF(ANN_R,-5AY,NOW)&lt;/Q&gt;&lt;R&gt;6&lt;/R&gt;&lt;C&gt;1&lt;/C&gt;&lt;D xsi:type="xsd:double"&gt;-0.0921009293698767&lt;/D&gt;&lt;D xsi:type="xsd:double"&gt;-0.0611274810742328&lt;/D&gt;&lt;D xsi:type="xsd:double"&gt;-0.200427776059549&lt;/D&gt;&lt;D xsi:type="xsd:double"&gt;-0.240870963840132&lt;/D&gt;&lt;D xsi:type="xsd:double"&gt;-0.530564102362879&lt;/D&gt;&lt;D xsi:type="xsd:double"&gt;-0.56392573181597&lt;/D&gt;&lt;/FQL&gt;&lt;FQL&gt;&lt;Q&gt;1195-HK^FF_OPER_PS_NET_CF(ANN_R,-5AY,NOW)&lt;/Q&gt;&lt;R&gt;6&lt;/R&gt;&lt;C&gt;1&lt;/C&gt;&lt;D xsi:type="xsd:double"&gt;-0.00018739517613718&lt;/D&gt;&lt;D xsi:type="xsd:double"&gt;0.00396431002490522&lt;/D&gt;&lt;D xsi:type="xsd:double"&gt;0.00232567447042086&lt;/D&gt;&lt;D xsi:type="xsd:double"&gt;-0.0058445098171584&lt;/D&gt;&lt;D xsi:type="xsd:double"&gt;-0.0150961835693325&lt;/D&gt;&lt;D xsi:type="xsd:double"&gt;-0.00538576667964616&lt;/D&gt;&lt;/FQL&gt;&lt;FQL&gt;&lt;Q&gt;1194-HK^FF_OPER_PS_NET_CF(ANN_R,-5AY,NOW)&lt;/Q&gt;&lt;R&gt;7&lt;/R&gt;&lt;C&gt;1&lt;/C&gt;&lt;D xsi:type="xsd:double"&gt;9.85272241209972&lt;/D&gt;&lt;D xsi:type="xsd:double"&gt;-2.27895692965586&lt;/D&gt;&lt;D xsi:type="xsd:double"&gt;0.324253507276293&lt;/D&gt;&lt;D xsi:type="xsd:double"&gt;-2.80647421782116&lt;/D&gt;&lt;D xsi:type="xsd:double"&gt;0.682873590604801&lt;/D&gt;&lt;D xsi:type="xsd:double"&gt;0.816253370270261&lt;/D&gt;&lt;D xsi:type="xsd:string"&gt;@NA&lt;/D&gt;&lt;/FQL&gt;&lt;FQL&gt;&lt;Q&gt;1193-HK^FF_OPER_PS_NET_CF(ANN_R,-5AY,NOW)&lt;/Q&gt;&lt;R&gt;6&lt;/R&gt;&lt;C&gt;1&lt;/C&gt;&lt;D xsi:type="xsd:double"&gt;3.5188530961187&lt;/D&gt;&lt;D xsi:type="xsd:double"&gt;3.80067539203939&lt;/D&gt;&lt;D xsi:type="xsd:double"&gt;3.94609856155155&lt;/D&gt;&lt;D xsi:type="xsd:double"&gt;4.06973417134647&lt;/D&gt;&lt;D xsi:type="xsd:double"&gt;4.0077532144575&lt;/D&gt;&lt;D xsi:type="xsd:double"&gt;3.87959126918703&lt;/D&gt;&lt;/FQL&gt;&lt;FQL&gt;&lt;Q&gt;1192-HK^FF_OPER_PS_NET_CF(ANN_R,-5AY,NOW)&lt;/Q&gt;&lt;R&gt;8&lt;/R&gt;&lt;C&gt;1&lt;/C&gt;&lt;D xsi:type="xsd:double"&gt;-0.218144983203273&lt;/D&gt;&lt;D xsi:type="xsd:double"&gt;-0.304260250254229&lt;/D&gt;&lt;D xsi:type="xsd:double"&gt;0.0443000409722474&lt;/D&gt;&lt;D xsi:type="xsd:double"&gt;-0.1866659758845&lt;/D&gt;&lt;D xsi:type="xsd:double"&gt;-0.0592680507909669&lt;/D&gt;&lt;D xsi:type="xsd:double"&gt;-0.0113195863272768&lt;/D&gt;&lt;D xsi:type="xsd:string"&gt;@NA&lt;/D&gt;&lt;D xsi:type="xsd:string"&gt;@NA&lt;/D&gt;&lt;/FQL&gt;&lt;FQL&gt;&lt;Q&gt;1191-HK^FF_OPER_PS_NET_CF(ANN_R,-5AY,NOW)&lt;/Q&gt;&lt;R&gt;6&lt;/R&gt;&lt;C&gt;1&lt;/C&gt;&lt;D xsi:type="xsd:double"&gt;-0.0211913169487814&lt;/D&gt;&lt;D xsi:type="xsd:double"&gt;-0.0174848308381746&lt;/D&gt;&lt;D xsi:type="xsd:double"&gt;-0.068416699787796&lt;/D&gt;&lt;D xsi:type="xsd:double"&gt;-0.000857729950876368&lt;/D&gt;&lt;D xsi:type="xsd:double"&gt;0.0010934083352628&lt;/D&gt;&lt;D xsi:type="xsd:string"&gt;@NA&lt;/D&gt;&lt;/FQL&gt;&lt;FQL&gt;&lt;Q&gt;1189-HK^FF_OPER_PS_NET_CF(ANN_R,-5AY,NOW)&lt;/Q&gt;&lt;R&gt;6&lt;/R&gt;&lt;C&gt;1&lt;/C&gt;&lt;D xsi:type="xsd:double"&gt;-0.0970323469091435&lt;/D&gt;&lt;D xsi:type="xsd:double"&gt;0.178748131713301&lt;/D&gt;&lt;D xsi:type="xsd:double"&gt;0.0457393496745356&lt;/D&gt;&lt;D xsi:type="xsd:double"&gt;-0.00398499237427045&lt;/D&gt;&lt;D xsi:type="xsd:double"&gt;-0.0436790642689509&lt;/D&gt;&lt;D xsi:type="xsd:double"&gt;-0.0282408616972145&lt;/D&gt;&lt;/FQL&gt;&lt;FQL&gt;&lt;Q&gt;1188-HK^FF_OPER_PS_NET_CF(ANN_R,-5AY,NOW)&lt;/Q&gt;&lt;R&gt;6&lt;/R&gt;&lt;C&gt;1&lt;/C&gt;&lt;D xsi:type="xsd:double"&gt;-0.0311962246389767&lt;/D&gt;&lt;D xsi:type="xsd:double"&gt;0.00140167066634746&lt;/D&gt;&lt;D xsi:type="xsd:double"&gt;-0.0146764865975848&lt;/D&gt;&lt;D xsi:type="xsd:double"&gt;-0.001603803060138&lt;/D&gt;&lt;D xsi:type="xsd:double"&gt;-0.0046807151010081&lt;/D&gt;&lt;D xsi:type="xsd:double"&gt;-0.00112799799812046&lt;/D&gt;&lt;/FQL&gt;&lt;FQL&gt;&lt;Q&gt;1186-HK^FF_OPER_PS_NET_CF(ANN_R,-5AY,NOW)&lt;/Q&gt;&lt;R&gt;6&lt;/R&gt;&lt;C&gt;1&lt;/C&gt;&lt;D xsi:type="xsd:double"&gt;3.1601435807068&lt;/D&gt;&lt;D xsi:type="xsd:double"&gt;2.06036290983979&lt;/D&gt;&lt;D xsi:type="xsd:double"&gt;0.139653019405574&lt;/D&gt;&lt;D xsi:type="xsd:double"&gt;3.3709974849781&lt;/D&gt;&lt;D xsi:type="xsd:double"&gt;3.32101534497837&lt;/D&gt;&lt;D xsi:type="xsd:double"&gt;-0.725051521451133&lt;/D&gt;&lt;/FQL&gt;&lt;FQL&gt;&lt;Q&gt;1185-HK^FF_OPER_PS_NET_CF(ANN_R,-5AY,NOW)&lt;/Q&gt;&lt;R&gt;6&lt;/R&gt;&lt;C&gt;1&lt;/C&gt;&lt;D xsi:type="xsd:double"&gt;-0.0106976530888341&lt;/D&gt;&lt;D xsi:type="xsd:double"&gt;-0.0379762335809699&lt;/D&gt;&lt;D xsi:type="xsd:double"&gt;-0.0104969204567934&lt;/D&gt;&lt;D xsi:type="xsd:double"&gt;-0.00328153220800767&lt;/D&gt;&lt;D xsi:type="xsd:double"&gt;-0.0239968194011059&lt;/D&gt;&lt;D xsi:type="xsd:double"&gt;7.11834077323862E-05&lt;/D&gt;&lt;/FQL&gt;&lt;FQL&gt;&lt;Q&gt;1184-HK^FF_OPER_PS_NET_CF(ANN_R,-5AY,NOW)&lt;/Q&gt;&lt;R&gt;6&lt;/R&gt;&lt;C&gt;1&lt;/C&gt;&lt;D xsi:type="xsd:double"&gt;-0.717008846977563&lt;/D&gt;&lt;D xsi:type="xsd:double"&gt;-1.12160758665167&lt;/D&gt;&lt;D xsi:type="xsd:double"&gt;1.32451900414964&lt;/D&gt;&lt;D xsi:type="xsd:double"&gt;1.99874408192549&lt;/D&gt;&lt;D xsi:type="xsd:double"&gt;0.485645623381168&lt;/D&gt;&lt;D xsi:type="xsd:double"&gt;0.597543769384041&lt;/D&gt;&lt;/FQL&gt;&lt;FQL&gt;&lt;Q&gt;1183-HK^FF_OPER_PS_NET_CF(ANN_R,-5AY,NOW)&lt;/Q&gt;&lt;R&gt;6&lt;/R&gt;&lt;C&gt;1&lt;/C&gt;&lt;D xsi:type="xsd:double"&gt;0.0286191412345059&lt;/D&gt;&lt;D xsi:type="xsd:double"&gt;0.0231207743415679&lt;/D&gt;&lt;D xsi:type="xsd:double"&gt;-0.0166552399625395&lt;/D&gt;&lt;D xsi:type="xsd:double"&gt;0.00614666549881004&lt;/D&gt;&lt;D xsi:type="xsd:double"&gt;0.0144385207753617&lt;/D&gt;&lt;D xsi:type="xsd:double"&gt;0.0538352050658639&lt;/D&gt;&lt;/FQL&gt;&lt;FQL&gt;&lt;Q&gt;1182-HK^FF_OPER_PS_NET_CF(ANN_R,-5AY,NOW)&lt;/Q&gt;&lt;R&gt;6&lt;/R&gt;&lt;C&gt;1&lt;/C&gt;&lt;D xsi:type="xsd:double"&gt;-0.312319090956603&lt;/D&gt;&lt;D xsi:type="xsd:double"&gt;-0.0679589684841446&lt;/D&gt;&lt;D xsi:type="xsd:double"&gt;-0.24594597848182&lt;/D&gt;&lt;D xsi:type="xsd:double"&gt;-0.186686749104553&lt;/D&gt;&lt;D xsi:type="xsd:double"&gt;-0.0201203991135481&lt;/D&gt;&lt;D xsi:type="xsd:double"&gt;0.0678992907053512&lt;/D&gt;&lt;/FQL&gt;&lt;FQL&gt;&lt;Q&gt;1181-HK^FF_OPER_PS_NET_CF(ANN_R,-5AY,NOW)&lt;/Q&gt;&lt;R&gt;6&lt;/R&gt;&lt;C&gt;1&lt;/C&gt;&lt;D xsi:type="xsd:double"&gt;0.219320647610845&lt;/D&gt;&lt;D xsi:type="xsd:double"&gt;0.20878117775519&lt;/D&gt;&lt;D xsi:type="xsd:double"&gt;0.213761822923764&lt;/D&gt;&lt;D xsi:type="xsd:double"&gt;0.282010563738428&lt;/D&gt;&lt;D xsi:type="xsd:double"&gt;0.1391107190021&lt;/D&gt;&lt;D xsi:type="xsd:double"&gt;0.204577090450529&lt;/D&gt;&lt;/FQL&gt;&lt;FQL&gt;&lt;Q&gt;1180-HK^FF_OPER_PS_NET_CF(ANN_R,-5AY,NOW)&lt;/Q&gt;&lt;R&gt;6&lt;/R&gt;&lt;C&gt;1&lt;/C&gt;&lt;D xsi:type="xsd:double"&gt;0.0364573235865446&lt;/D&gt;&lt;D xsi:type="xsd:double"&gt;0.0549722719863902&lt;/D&gt;&lt;D xsi:type="xsd:double"&gt;0.113891568497935&lt;/D&gt;&lt;D xsi:type="xsd:double"&gt;0.0787142945394584&lt;/D&gt;&lt;D xsi:type="xsd:double"&gt;-0.0734281518934408&lt;/D&gt;&lt;D xsi:type="xsd:double"&gt;-0.0100980340909631&lt;/D&gt;&lt;/FQL&gt;&lt;FQL&gt;&lt;Q&gt;1179-HK^FF_OPER_PS_NET_CF(ANN_R,-5AY,NOW)&lt;/Q&gt;&lt;R&gt;6&lt;/R&gt;&lt;C&gt;1&lt;/C&gt;&lt;D xsi:type="xsd:double"&gt;0.845743384521782&lt;/D&gt;&lt;D xsi:type="xsd:double"&gt;0.965122244900335&lt;/D&gt;&lt;D xsi:type="xsd:double"&gt;1.1895029014451&lt;/D&gt;&lt;D xsi:type="xsd:double"&gt;1.98568666988922&lt;/D&gt;&lt;D xsi:type="xsd:double"&gt;0.863287476304437&lt;/D&gt;&lt;D xsi:type="xsd:double"&gt;1.34100492526395&lt;/D&gt;&lt;/FQL&gt;&lt;FQL&gt;&lt;Q&gt;1177-HK^FF_OPER_PS_NET_CF(ANN_R,-5AY,NOW)&lt;/Q&gt;&lt;R&gt;6&lt;/R&gt;&lt;C&gt;1&lt;/C&gt;&lt;D xsi:type="xsd:double"&gt;0.222181637445341&lt;/D&gt;&lt;D xsi:type="xsd:double"&gt;0.322801037576936&lt;/D&gt;&lt;D xsi:type="xsd:double"&gt;0.350091048355523&lt;/D&gt;&lt;D xsi:type="xsd:double"&gt;0.222246942352308&lt;/D&gt;&lt;D xsi:type="xsd:double"&gt;0.335753009422414&lt;/D&gt;&lt;D xsi:type="xsd:double"&gt;0.603394584193213&lt;/D&gt;&lt;/FQL&gt;&lt;FQL&gt;&lt;Q&gt;1176-HK^FF_OPER_PS_NET_CF(ANN_R,-5AY,NOW)&lt;/Q&gt;&lt;R&gt;6&lt;/R&gt;&lt;C&gt;1&lt;/C&gt;&lt;D xsi:type="xsd:double"&gt;0.0425804267386459&lt;/D&gt;&lt;D xsi:type="xsd:double"&gt;-0.102555142357665&lt;/D&gt;&lt;D xsi:type="xsd:double"&gt;-0.225137160305752&lt;/D&gt;&lt;D xsi:type="xsd:double"&gt;-0.12041379768689&lt;/D&gt;&lt;D xsi:type="xsd:double"&gt;-0.383731844459146&lt;/D&gt;&lt;D xsi:type="xsd:double"&gt;0.0245665132751841&lt;/D&gt;&lt;/FQL&gt;&lt;FQL&gt;&lt;Q&gt;1175-HK^FF_OPER_PS_NET_CF(ANN_R,-5AY,NOW)&lt;/Q&gt;&lt;R&gt;8&lt;/R&gt;&lt;C&gt;1&lt;/C&gt;&lt;D xsi:type="xsd:double"&gt;0.605681793054912&lt;/D&gt;&lt;D xsi:type="xsd:double"&gt;-0.34919002642626&lt;/D&gt;&lt;D xsi:type="xsd:double"&gt;-0.0357385001341589&lt;/D&gt;&lt;D xsi:type="xsd:double"&gt;0.228900081044671&lt;/D&gt;&lt;D xsi:type="xsd:double"&gt;-0.0456643048458497&lt;/D&gt;&lt;D xsi:type="xsd:double"&gt;-0.00245551482843994&lt;/D&gt;&lt;D xsi:type="xsd:string"&gt;@NA&lt;/D&gt;&lt;D xsi:type="xsd:string"&gt;@NA&lt;/D&gt;&lt;/FQL&gt;&lt;FQL&gt;&lt;Q&gt;1173-HK^FF_OPER_PS_NET_CF(ANN_R,-5AY,NOW)&lt;/Q&gt;&lt;R&gt;6&lt;/R&gt;&lt;C&gt;1&lt;/C&gt;&lt;D xsi:type="xsd:double"&gt;0.00165558449937726&lt;/D&gt;&lt;D xsi:type="xsd:double"&gt;0.0106112966912381&lt;/D&gt;&lt;D xsi:type="xsd:double"&gt;0.0137887991822479&lt;/D&gt;&lt;D xsi:type="xsd:double"&gt;0.0459336531868573&lt;/D&gt;&lt;D xsi:type="xsd:double"&gt;0.0809320460828636&lt;/D&gt;&lt;D xsi:type="xsd:double"&gt;0.0377843326432487&lt;/D&gt;&lt;/FQL&gt;&lt;FQL&gt;&lt;Q&gt;1172-HK^FF_OPER_PS_NET_CF(ANN_R,-5AY,NOW)&lt;/Q&gt;&lt;R&gt;6&lt;/R&gt;&lt;C&gt;1&lt;/C&gt;&lt;D xsi:type="xsd:double"&gt;0.0021222178428238&lt;/D&gt;&lt;D xsi:type="xsd:double"&gt;0.000903491811206409&lt;/D&gt;&lt;D xsi:type="xsd:double"&gt;-0.00398189018583713&lt;/D&gt;&lt;D xsi:type="xsd:double"&gt;0.00252811660803866&lt;/D&gt;&lt;D xsi:type="xsd:double"&gt;-0.0071864659473277&lt;/D&gt;&lt;D xsi:type="xsd:double"&gt;-0.00851537036983268&lt;/D&gt;&lt;/FQL&gt;&lt;FQL&gt;&lt;Q&gt;1171-HK^FF_OPER_PS_NET_CF(ANN_R,-5AY,NOW)&lt;/Q&gt;&lt;R&gt;6&lt;/R&gt;&lt;C&gt;1&lt;/C&gt;&lt;D xsi:type="xsd:double"&gt;2.72277187553596&lt;/D&gt;&lt;D xsi:type="xsd:double"&gt;2.892848971951&lt;/D&gt;&lt;D xsi:type="xsd:double"&gt;4.49740306423476&lt;/D&gt;&lt;D xsi:type="xsd:double"&gt;3.93624734822354&lt;/D&gt;&lt;D xsi:type="xsd:double"&gt;1.76768191696247&lt;/D&gt;&lt;D xsi:type="xsd:double"&gt;7.49835217321427&lt;/D&gt;&lt;/FQL&gt;&lt;FQL&gt;&lt;Q&gt;1170-HK^FF_OPER_PS_NET_CF(ANN_R,-5AY,NOW)&lt;/Q&gt;&lt;R&gt;6&lt;/R&gt;&lt;C&gt;1&lt;/C&gt;&lt;D xsi:type="xsd:double"&gt;0.265123116780417&lt;/D&gt;&lt;D xsi:type="xsd:double"&gt;0.0891966487285858&lt;/D&gt;&lt;D xsi:type="xsd:double"&gt;-0.0552899254500135&lt;/D&gt;&lt;D xsi:type="xsd:double"&gt;-0.112965050288824&lt;/D&gt;&lt;D xsi:type="xsd:double"&gt;-0.0347326087853862&lt;/D&gt;&lt;D xsi:type="xsd:double"&gt;-0.0659130718127988&lt;/D&gt;&lt;/FQL&gt;&lt;FQL&gt;&lt;Q&gt;1168-HK^FF_OPER_PS_NET_CF(ANN_R,-5AY,NOW)&lt;/Q&gt;&lt;R&gt;6&lt;/R&gt;&lt;C&gt;1&lt;/C&gt;&lt;D xsi:type="xsd:double"&gt;0.0589088517698442&lt;/D&gt;&lt;D xsi:type="xsd:double"&gt;-0.209755203926523&lt;/D&gt;&lt;D xsi:type="xsd:double"&gt;0.155015881125083&lt;/D&gt;&lt;D xsi:type="xsd:double"&gt;0.0686532004442866&lt;/D&gt;&lt;D xsi:type="xsd:double"&gt;0.0341327082653746&lt;/D&gt;&lt;D xsi:type="xsd:double"&gt;0.0280240791927987&lt;/D&gt;&lt;/FQL&gt;&lt;FQL&gt;&lt;Q&gt;1167-HK^FF_OPER_PS_NET_CF(ANN_R,-5AY,NOW)&lt;/Q&gt;&lt;R&gt;6&lt;/R&gt;&lt;C&gt;1&lt;/C&gt;&lt;D xsi:type="xsd:string"&gt;@NA&lt;/D&gt;&lt;D xsi:type="xsd:string"&gt;@NA&lt;/D&gt;&lt;D xsi:type="xsd:double"&gt;-0.122264970892362&lt;/D&gt;&lt;D xsi:type="xsd:double"&gt;-0.162367456269465&lt;/D&gt;&lt;D xsi:type="xsd:double"&gt;0.113196354526376&lt;/D&gt;&lt;D xsi:type="xsd:double"&gt;-0.23781245931043&lt;/D&gt;&lt;/FQL&gt;&lt;FQL&gt;&lt;Q&gt;1166-HK^FF_OPER_PS_NET_CF(ANN_R,-5AY,NOW)&lt;/Q&gt;&lt;R&gt;6&lt;/R&gt;&lt;C&gt;1&lt;/C&gt;&lt;D xsi:type="xsd:double"&gt;-0.0458057890523852&lt;/D&gt;&lt;D xsi:type="xsd:double"&gt;-0.0296009981344802&lt;/D&gt;&lt;D xsi:type="xsd:double"&gt;-0.0342415491199748&lt;/D&gt;&lt;D xsi:type="xsd:double"&gt;-0.0052549294822407&lt;/D&gt;&lt;D xsi:type="xsd:double"&gt;-0.00387107804141341&lt;/D&gt;&lt;D xsi:type="xsd:double"&gt;0.000521365819763903&lt;/D&gt;&lt;/FQL&gt;&lt;FQL&gt;&lt;Q&gt;1165-HK^FF_OPER_PS_NET_CF(ANN_R,-5AY,NOW)&lt;/Q&gt;&lt;R&gt;6&lt;/R&gt;&lt;C&gt;1&lt;/C&gt;&lt;D xsi:type="xsd:double"&gt;-0.0271649453399383&lt;/D&gt;&lt;D xsi:type="xsd:double"&gt;0.0952172103040932&lt;/D&gt;&lt;D xsi:type="xsd:double"&gt;0.506643400088488&lt;/D&gt;&lt;D xsi:type="xsd:double"&gt;0.228072545586578&lt;/D&gt;&lt;D xsi:type="xsd:double"&gt;-0.104913070296719&lt;/D&gt;&lt;D xsi:type="xsd:double"&gt;0.0276480971138428&lt;/D&gt;&lt;/FQL&gt;&lt;FQL&gt;&lt;Q&gt;1164-HK^FF_OPER_PS_NET_CF(ANN_R,-5AY,NOW)&lt;/Q&gt;&lt;R&gt;6&lt;/R&gt;&lt;C&gt;1&lt;/C&gt;&lt;D xsi:type="xsd:double"&gt;0.0710621738616849&lt;/D&gt;&lt;D xsi:type="xsd:double"&gt;0.00365386450116176&lt;/D&gt;&lt;D xsi:type="xsd:double"&gt;0.021685029821639&lt;/D&gt;&lt;D xsi:type="xsd:double"&gt;-0.101051214832341&lt;/D&gt;&lt;D xsi:type="xsd:double"&gt;-0.0494785187479651&lt;/D&gt;&lt;D xsi:type="xsd:double"&gt;0.0367677122280433&lt;/D&gt;&lt;/FQL&gt;&lt;FQL&gt;&lt;Q&gt;1163-HK^FF_OPER_PS_NET_CF(ANN_R,-5AY,NOW)&lt;/Q&gt;&lt;R&gt;6&lt;/R&gt;&lt;C&gt;1&lt;/C&gt;&lt;D xsi:type="xsd:double"&gt;0.00242505497234201&lt;/D&gt;&lt;D xsi:type="xsd:double"&gt;0.222337381714546&lt;/D&gt;&lt;D xsi:type="xsd:double"&gt;0.0911030557376405&lt;/D&gt;&lt;D xsi:type="xsd:double"&gt;0.0452473660375477&lt;/D&gt;&lt;D xsi:type="xsd:double"&gt;0.0119640404810349&lt;/D&gt;&lt;D xsi:type="xsd:double"&gt;0.0206937403810834&lt;/D&gt;&lt;/FQL&gt;&lt;FQL&gt;&lt;Q&gt;1162-HK^FF_OPER_PS_NET_CF(ANN_R,-5AY,NOW)&lt;/Q&gt;&lt;R&gt;6&lt;/R&gt;&lt;C&gt;1&lt;/C&gt;&lt;D xsi:type="xsd:double"&gt;0.0151383333333333&lt;/D&gt;&lt;D xsi:type="xsd:double"&gt;-0.00913518678194403&lt;/D&gt;&lt;D xsi:type="xsd:double"&gt;-0.00186666666666667&lt;/D&gt;&lt;D xsi:type="xsd:double"&gt;0.0315083333333333&lt;/D&gt;&lt;D xsi:type="xsd:double"&gt;-0.00262833333333333&lt;/D&gt;&lt;D xsi:type="xsd:double"&gt;-0.006445&lt;/D&gt;&lt;/FQL&gt;&lt;FQL&gt;&lt;Q&gt;1161-HK^FF_OPER_PS_NET_CF(ANN_R,-5AY,NOW)&lt;/Q&gt;&lt;R&gt;6&lt;/R&gt;&lt;C&gt;1&lt;/C&gt;&lt;D xsi:type="xsd:double"&gt;0.216304426064995&lt;/D&gt;&lt;D xsi:type="xsd:double"&gt;0.215043589550218&lt;/D&gt;&lt;D xsi:type="xsd:double"&gt;0.249854905105969&lt;/D&gt;&lt;D xsi:type="xsd:double"&gt;0.309704127511265&lt;/D&gt;&lt;D xsi:type="xsd:double"&gt;0.181252661843572&lt;/D&gt;&lt;D xsi:type="xsd:string"&gt;@NA&lt;/D&gt;&lt;/FQL&gt;&lt;FQL&gt;&lt;Q&gt;1159-HK^FF_OPER_PS_NET_CF(ANN_R,-5AY,NOW)&lt;/Q&gt;&lt;R&gt;6&lt;/R&gt;&lt;C&gt;1&lt;/C&gt;&lt;D xsi:type="xsd:double"&gt;-0.227814384437472&lt;/D&gt;&lt;D xsi:type="xsd:double"&gt;-0.0857485765602752&lt;/D&gt;&lt;D xsi:type="xsd:double"&gt;-0.262417216966233&lt;/D&gt;&lt;D xsi:type="xsd:double"&gt;0.0112372977692109&lt;/D&gt;&lt;D xsi:type="xsd:double"&gt;0.00449144985857998&lt;/D&gt;&lt;D xsi:type="xsd:double"&gt;-0.210117042654224&lt;/D&gt;&lt;/FQL&gt;&lt;FQL&gt;&lt;Q&gt;1157-HK^FF_OPER_PS_NET_CF(ANN_R,-5AY,NOW)&lt;/Q&gt;&lt;R&gt;6&lt;/R&gt;&lt;C&gt;1&lt;/C&gt;&lt;D xsi:type="xsd:double"&gt;0.0969599885232317&lt;/D&gt;&lt;D xsi:type="xsd:double"&gt;0.200969806345552&lt;/D&gt;&lt;D xsi:type="xsd:double"&gt;0.565494912493704&lt;/D&gt;&lt;D xsi:type="xsd:double"&gt;0.690671910934391&lt;/D&gt;&lt;D xsi:type="xsd:double"&gt;0.931209770220968&lt;/D&gt;&lt;D xsi:type="xsd:double"&gt;0.264737570587513&lt;/D&gt;&lt;/FQL&gt;&lt;FQL&gt;&lt;Q&gt;1156-HK^FF_OPER_PS_NET_CF(ANN_R,-5AY,NOW)&lt;/Q&gt;&lt;R&gt;6&lt;/R&gt;&lt;C&gt;1&lt;/C&gt;&lt;D xsi:type="xsd:double"&gt;-0.0175549790693964&lt;/D&gt;&lt;D xsi:type="xsd:double"&gt;-0.0334900715306033&lt;/D&gt;&lt;D xsi:type="xsd:double"&gt;-0.0148043885070756&lt;/D&gt;&lt;D xsi:type="xsd:double"&gt;0.0554567957749865&lt;/D&gt;&lt;D xsi:type="xsd:double"&gt;-0.0836251202803209&lt;/D&gt;&lt;D xsi:type="xsd:double"&gt;-0.0507008519107642&lt;/D&gt;&lt;/FQL&gt;&lt;FQL&gt;&lt;Q&gt;1153-HK^FF_OPER_PS_NET_CF(ANN_R,-5AY,NOW)&lt;/Q&gt;&lt;R&gt;6&lt;/R&gt;&lt;C&gt;1&lt;/C&gt;&lt;D xsi:type="xsd:string"&gt;@NA&lt;/D&gt;&lt;D xsi:type="xsd:double"&gt;-0.00641692857579599&lt;/D&gt;&lt;D xsi:type="xsd:double"&gt;0.231128409594807&lt;/D&gt;&lt;D xsi:type="xsd:double"&gt;0.0982463035319646&lt;/D&gt;&lt;D xsi:type="xsd:double"&gt;0.0916016105687785&lt;/D&gt;&lt;D xsi:type="xsd:double"&gt;0.203263283238827&lt;/D&gt;&lt;/FQL&gt;&lt;FQL&gt;&lt;Q&gt;1152-HK^FF_OPER_PS_NET_CF(ANN_R,-5AY,NOW)&lt;/Q&gt;&lt;R&gt;6&lt;/R&gt;&lt;C&gt;1&lt;/C&gt;&lt;D xsi:type="xsd:double"&gt;-0.0457780040733198&lt;/D&gt;&lt;D xsi:type="xsd:double"&gt;0.0240845213849287&lt;/D&gt;&lt;D xsi:type="xsd:double"&gt;-0.0266446028513238&lt;/D&gt;&lt;D xsi:type="xsd:double"&gt;-0.0583431771894094&lt;/D&gt;&lt;D xsi:type="xsd:double"&gt;-0.0310458248472505&lt;/D&gt;&lt;D xsi:type="xsd:double"&gt;-0.0277331975560081&lt;/D&gt;&lt;/FQL&gt;&lt;FQL&gt;&lt;Q&gt;1150-HK^FF_OPER_PS_NET_CF(ANN_R,-5AY,NOW)&lt;/Q&gt;&lt;R&gt;6&lt;/R&gt;&lt;C&gt;1&lt;/C&gt;&lt;D xsi:type="xsd:double"&gt;-0.168419275367409&lt;/D&gt;&lt;D xsi:type="xsd:double"&gt;0.0533896022183033&lt;/D&gt;&lt;D xsi:type="xsd:double"&gt;-0.0448763923680368&lt;/D&gt;&lt;D xsi:type="xsd:double"&gt;0.108918743976589&lt;/D&gt;&lt;D xsi:type="xsd:double"&gt;0.0961867333673537&lt;/D&gt;&lt;D xsi:type="xsd:double"&gt;-0.0240627970034226&lt;/D&gt;&lt;/FQL&gt;&lt;FQL&gt;&lt;Q&gt;1148-HK^FF_OPER_PS_NET_CF(ANN_R,-5AY,NOW)&lt;/Q&gt;&lt;R&gt;6&lt;/R&gt;&lt;C&gt;1&lt;/C&gt;&lt;D xsi:type="xsd:double"&gt;0.487312688375005&lt;/D&gt;&lt;D xsi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:type="xsd:double"&gt;0.250160539535415&lt;/D&gt;&lt;D xsi:type="xsd:double"&gt;0.358009026228975&lt;/D&gt;&lt;D xsi:type="xsd:double"&gt;0.116721929341506&lt;/D&gt;&lt;D xsi:type="xsd:double"&gt;0.435488959244351&lt;/D&gt;&lt;D xsi:type="xsd:double"&gt;-0.0612074597560604&lt;/D&gt;&lt;/FQL&gt;&lt;FQL&gt;&lt;Q&gt;1147-HK^FF_OPER_PS_NET_CF(ANN_R,-5AY,NOW)&lt;/Q&gt;&lt;R&gt;6&lt;/R&gt;&lt;C&gt;1&lt;/C&gt;&lt;D xsi:type="xsd:double"&gt;-0.0014429968649763&lt;/D&gt;&lt;D xsi:type="xsd:double"&gt;0.0122106136843472&lt;/D&gt;&lt;D xsi:type="xsd:double"&gt;0.0070522384540317&lt;/D&gt;&lt;D xsi:type="xsd:double"&gt;0.0046853428945571&lt;/D&gt;&lt;D xsi:type="xsd:double"&gt;0.027875018158617&lt;/D&gt;&lt;D xsi:type="xsd:double"&gt;0.00531015945503065&lt;/D&gt;&lt;/FQL&gt;&lt;FQL&gt;&lt;Q&gt;1146-HK^FF_OPER_PS_NET_CF(ANN_R,-5AY,NOW)&lt;/Q&gt;&lt;R&gt;6&lt;/R&gt;&lt;C&gt;1&lt;/C&gt;&lt;D xsi:type="xsd:double"&gt;0.0446756998878587&lt;/D&gt;&lt;D xsi:type="xsd:double"&gt;0.0317343296752173&lt;/D&gt;&lt;D xsi:type="xsd:double"&gt;0.0267279116116535&lt;/D&gt;&lt;D xsi:type="xsd:double"&gt;0.0157172644297941&lt;/D&gt;&lt;D xsi:type="xsd:double"&gt;0.0489663146086116&lt;/D&gt;&lt;D xsi:type="xsd:double"&gt;-0.0209524108049716&lt;/D&gt;&lt;/FQL&gt;&lt;FQL&gt;&lt;Q&gt;1145-HK^FF_OPER_PS_NET_CF(ANN_R,-5AY,NOW)&lt;/Q&gt;&lt;R&gt;6&lt;/R&gt;&lt;C&gt;1&lt;/C&gt;&lt;D xsi:type="xsd:double"&gt;-0.0388168652511717&lt;/D&gt;&lt;D xsi:type="xsd:double"&gt;-0.00217503040765741&lt;/D&gt;&lt;D xsi:type="xsd:double"&gt;-0.0174623355017086&lt;/D&gt;&lt;D xsi:type="xsd:double"&gt;0.0426007877001511&lt;/D&gt;&lt;D xsi:type="xsd:double"&gt;0.0223698557251283&lt;/D&gt;&lt;D xsi:type="xsd:double"&gt;0.0302305812470446&lt;/D&gt;&lt;/FQL&gt;&lt;FQL&gt;&lt;Q&gt;1143-HK^FF_OPER_PS_NET_CF(ANN_R,-5AY,NOW)&lt;/Q&gt;&lt;R&gt;6&lt;/R&gt;&lt;C&gt;1&lt;/C&gt;&lt;D xsi:type="xsd:double"&gt;-0.0244412156314252&lt;/D&gt;&lt;D xsi:type="xsd:double"&gt;-0.134363026532202&lt;/D&gt;&lt;D xsi:type="xsd:double"&gt;-0.312843613962967&lt;/D&gt;&lt;D xsi:type="xsd:double"&gt;-0.200632391952444&lt;/D&gt;&lt;D xsi:type="xsd:double"&gt;-0.0390923305671881&lt;/D&gt;&lt;D xsi:type="xsd:double"&gt;-0.16872890746928&lt;/D&gt;&lt;/FQL&gt;&lt;FQL&gt;&lt;Q&gt;1142-HK^FF_OPER_PS_NET_CF(ANN_R,-5AY,NOW)&lt;/Q&gt;&lt;R&gt;6&lt;/R&gt;&lt;C&gt;1&lt;/C&gt;&lt;D xsi:type="xsd:double"&gt;-1.078729243&lt;/D&gt;&lt;D xsi:type="xsd:double"&gt;-0.239375969553667&lt;/D&gt;&lt;D xsi:type="xsd:double"&gt;-0.393884684414911&lt;/D&gt;&lt;D xsi:type="xsd:double"&gt;-0.114107487759607&lt;/D&gt;&lt;D xsi:type="xsd:double"&gt;-0.0498909100787303&lt;/D&gt;&lt;D xsi:type="xsd:double"&gt;-0.0394781132719404&lt;/D&gt;&lt;/FQL&gt;&lt;FQL&gt;&lt;Q&gt;1141-HK^FF_OPER_PS_NET_CF(ANN_R,-5AY,NOW)&lt;/Q&gt;&lt;R&gt;6&lt;/R&gt;&lt;C&gt;1&lt;/C&gt;&lt;D xsi:type="xsd:string"&gt;@NA&lt;/D&gt;&lt;D xsi:type="xsd:double"&gt;-1.37508494325091&lt;/D&gt;&lt;D xsi:type="xsd:double"&gt;-2.47032861021284&lt;/D&gt;&lt;D xsi:type="xsd:double"&gt;2.29804479477332&lt;/D&gt;&lt;D xsi:type="xsd:double"&gt;1.37946112338457&lt;/D&gt;&lt;D xsi:type="xsd:double"&gt;0.873943479694154&lt;/D&gt;&lt;/FQL&gt;&lt;FQL&gt;&lt;Q&gt;1138-HK^FF_OPER_PS_NET_CF(ANN_R,-5AY,NOW)&lt;/Q&gt;&lt;R&gt;6&lt;/R&gt;&lt;C&gt;1&lt;/C&gt;&lt;D xsi:type="xsd:double"&gt;3.44964455044251&lt;/D&gt;&lt;D xsi:type="xsd:double"&gt;0.817597448419616&lt;/D&gt;&lt;D xsi:type="xsd:double"&gt;0.339466364467672&lt;/D&gt;&lt;D xsi:type="xsd:double"&gt;1.25504853493091&lt;/D&gt;&lt;D xsi:type="xsd:double"&gt;1.58532234236337&lt;/D&gt;&lt;D xsi:type="xsd:double"&gt;0.823731830141764&lt;/D&gt;&lt;/FQL&gt;&lt;FQL&gt;&lt;Q&gt;1137-HK^FF_OPER_PS_NET_CF(ANN_R,-5AY,NOW)&lt;/Q&gt;&lt;R&gt;6&lt;/R&gt;&lt;C&gt;1&lt;/C&gt;&lt;D xsi:type="xsd:double"&gt;-0.161262371495284&lt;/D&gt;&lt;D xsi:type="xsd:double"&gt;-0.173551359242142&lt;/D&gt;&lt;D xsi:type="xsd:double"&gt;-0.239467349614918&lt;/D&gt;&lt;D xsi:type="xsd:double"&gt;-0.168397375682499&lt;/D&gt;&lt;D xsi:type="xsd:double"&gt;0.681179457422128&lt;/D&gt;&lt;D xsi:type="xsd:double"&gt;0.278700803486313&lt;/D&gt;&lt;/FQL&gt;&lt;FQL&gt;&lt;Q&gt;1134-HK^FF_OPER_PS_NET_CF(ANN_R,-5AY,NOW)&lt;/Q&gt;&lt;R&gt;6&lt;/R&gt;&lt;C&gt;1&lt;/C&gt;&lt;D xsi:type="xsd:double"&gt;0.106492&lt;/D&gt;&lt;D xsi:type="xsd:double"&gt;0.0545979999999997&lt;/D&gt;&lt;D xsi:type="xsd:double"&gt;0.020568000000093&lt;/D&gt;&lt;D xsi:type="xsd:double"&gt;0.0142026487894159&lt;/D&gt;&lt;D xsi:type="xsd:double"&gt;0.0428540000000086&lt;/D&gt;&lt;D xsi:type="xsd:double"&gt;-0.0446960000002722&lt;/D&gt;&lt;/FQL&gt;&lt;FQL&gt;&lt;Q&gt;1133-HK^FF_OPER_PS_NET_CF(ANN_R,-5AY,NOW)&lt;/Q&gt;&lt;R&gt;6&lt;/R&gt;&lt;C&gt;1&lt;/C&gt;&lt;D xsi:type="xsd:double"&gt;1.34745607489327&lt;/D&gt;&lt;D xsi:type="xsd:double"&gt;-2.06486553612431&lt;/D&gt;&lt;D xsi:type="xsd:double"&gt;-0.394496104250057&lt;/D&gt;&lt;D xsi:type="xsd:double"&gt;-2.21221200356316&lt;/D&gt;&lt;D xsi:type="xsd:double"&gt;1.41241811359564&lt;/D&gt;&lt;D xsi:type="xsd:double"&gt;0.796610052196226&lt;/D&gt;&lt;/FQL&gt;&lt;FQL&gt;&lt;Q&gt;1132-HK^FF_OPER_PS_NET_CF(ANN_R,-5AY,NOW)&lt;/Q&gt;&lt;R&gt;6&lt;/R&gt;&lt;C&gt;1&lt;/C&gt;&lt;D xsi:type="xsd:double"&gt;0.0818524793084697&lt;/D&gt;&lt;D xsi:type="xsd:double"&gt;0.0658766669841603&lt;/D&gt;&lt;D xsi:type="xsd:double"&gt;0.0144284911104046&lt;/D&gt;&lt;D xsi:type="xsd:double"&gt;0.0804173621878629&lt;/D&gt;&lt;D xsi:type="xsd:double"&gt;-0.0690131571086947&lt;/D&gt;&lt;D xsi:type="xsd:double"&gt;0.0307468484533913&lt;/D&gt;&lt;/FQL&gt;&lt;FQL&gt;&lt;Q&gt;1130-HK^FF_OPER_PS_NET_CF(ANN_R,-5AY,NOW)&lt;/Q&gt;&lt;R&gt;6&lt;/R&gt;&lt;C&gt;1&lt;/C&gt;&lt;D xsi:type="xsd:double"&gt;-0.0240840740449373&lt;/D&gt;&lt;D xsi:type="xsd:double"&gt;-0.0421134057177273&lt;/D&gt;&lt;D xsi:type="xsd:double"&gt;-0.0153913151864547&lt;/D&gt;&lt;D xsi:type="xsd:double"&gt;-0.00105178488204005&lt;/D&gt;&lt;D xsi:type="xsd:double"&gt;0.00021850806373967&lt;/D&gt;&lt;D xsi:type="xsd:string"&gt;@NA&lt;/D&gt;&lt;/FQL&gt;&lt;FQL&gt;&lt;Q&gt;1129-HK^FF_OPER_PS_NET_CF(ANN_R,-5AY,NOW)&lt;/Q&gt;&lt;R&gt;6&lt;/R&gt;&lt;C&gt;1&lt;/C&gt;&lt;D xsi:type="xsd:double"&gt;0.0699166465351936&lt;/D&gt;&lt;D xsi:type="xsd:double"&gt;0.0611878016844402&lt;/D&gt;&lt;D xsi:type="xsd:double"&gt;0.159264671259577&lt;/D&gt;&lt;D xsi:type="xsd:double"&gt;0.209672698292103&lt;/D&gt;&lt;D xsi:type="xsd:double"&gt;0.28272799372199&lt;/D&gt;&lt;D xsi:type="xsd:double"&gt;0.0989011612040463&lt;/D&gt;&lt;/FQL&gt;&lt;FQL&gt;&lt;Q&gt;1128-HK^FF_OPER_PS_NET_CF(ANN_R,-5AY,NOW)&lt;/Q&gt;&lt;R&gt;6&lt;/R&gt;&lt;C&gt;1&lt;/C&gt;&lt;D xsi:type="xsd:double"&gt;1.00057521052272&lt;/D&gt;&lt;D xsi:type="xsd:double"&gt;2.23596807588656&lt;/D&gt;&lt;D xsi:type="xsd:double"&gt;1.63233779285708&lt;/D&gt;&lt;D xsi:type="xsd:double"&gt;1.05775088707766&lt;/D&gt;&lt;D xsi:type="xsd:double"&gt;-0.986923717410881&lt;/D&gt;&lt;D xsi:type="xsd:double"&gt;-0.665600363892004&lt;/D&gt;&lt;/FQL&gt;&lt;FQL&gt;&lt;Q&gt;1127-HK^FF_OPER_PS_NET_CF(ANN_R,-5AY,NOW)&lt;/Q&gt;&lt;R&gt;6&lt;/R&gt;&lt;C&gt;1&lt;/C&gt;&lt;D xsi:type="xsd:double"&gt;0.406033925483436&lt;/D&gt;&lt;D xsi:type="xsd:double"&gt;0.200725433910406&lt;/D&gt;&lt;D xsi:type="xsd:double"&gt;0.0475508290557306&lt;/D&gt;&lt;D xsi:type="xsd:double"&gt;0.341081808503978&lt;/D&gt;&lt;D xsi:type="xsd:double"&gt;0.307362291945724&lt;/D&gt;&lt;D xsi:type="xsd:double"&gt;0.142985555652637&lt;/D&gt;&lt;/FQL&gt;&lt;FQL&gt;&lt;Q&gt;1126-HK^FF_OPER_PS_NET_CF(ANN_R,-5AY,NOW)&lt;/Q&gt;&lt;R&gt;6&lt;/R&gt;&lt;C&gt;1&lt;/C&gt;&lt;D xsi:type="xsd:double"&gt;0.520338619961144&lt;/D&gt;&lt;D xsi:type="xsd:double"&gt;0.417334328115651&lt;/D&gt;&lt;D xsi:type="xsd:double"&gt;0.604600621985182&lt;/D&gt;&lt;D xsi:type="xsd:double"&gt;0.750552916755926&lt;/D&gt;&lt;D xsi:type="xsd:double"&gt;0.497601441941894&lt;/D&gt;&lt;D xsi:type="xsd:double"&gt;0.310391289252657&lt;/D&gt;&lt;/FQL&gt;&lt;FQL&gt;&lt;Q&gt;1125-HK^FF_OPER_PS_NET_CF(ANN_R,-5AY,NOW)&lt;/Q&gt;&lt;R&gt;6&lt;/R&gt;&lt;C&gt;1&lt;/C&gt;&lt;D xsi:type="xsd:double"&gt;-0.302801233730659&lt;/D&gt;&lt;D xsi:type="xsd:double"&gt;-0.769157860736593&lt;/D&gt;&lt;D xsi:type="xsd:double"&gt;4.06552812263291&lt;/D&gt;&lt;D xsi:type="xsd:double"&gt;-1.91835148230066&lt;/D&gt;&lt;D xsi:type="xsd:double"&gt;3.53318078500002&lt;/D&gt;&lt;D xsi:type="xsd:double"&gt;-0.27756410097816&lt;/D&gt;&lt;/FQL&gt;&lt;FQL&gt;&lt;Q&gt;1124-HK^FF_OPER_PS_NET_CF(ANN_R,-5AY,NOW)&lt;/Q&gt;&lt;R&gt;6&lt;/R&gt;&lt;C&gt;1&lt;/C&gt;&lt;D xsi:type="xsd:double"&gt;-0.295515086163177&lt;/D&gt;&lt;D xsi:type="xsd:double"&gt;0.172034072447066&lt;/D&gt;&lt;D xsi:type="xsd:double"&gt;-0.944547591991822&lt;/D&gt;&lt;D xsi:type="xsd:double"&gt;0.192918737733576&lt;/D&gt;&lt;D xsi:type="xsd:double"&gt;-0.303983076146479&lt;/D&gt;&lt;D xsi:type="xsd:double"&gt;-0.079327880085372&lt;/D&gt;&lt;/FQL&gt;&lt;FQL&gt;&lt;Q&gt;1123-HK^FF_OPER_PS_NET_CF(ANN_R,-5AY,NOW)&lt;/Q&gt;&lt;R&gt;6&lt;/R&gt;&lt;C&gt;1&lt;/C&gt;&lt;D xsi:type="xsd:double"&gt;0.00723771804194014&lt;/D&gt;&lt;D xsi:type="xsd:double"&gt;0.00729086832013599&lt;/D&gt;&lt;D xsi:type="xsd:double"&gt;0.000495225607951843&lt;/D&gt;&lt;D xsi:type="xsd:double"&gt;0.0496777933537246&lt;/D&gt;&lt;D xsi:type="xsd:double"&gt;0.119453141107158&lt;/D&gt;&lt;D xsi:type="xsd:double"&gt;0.0144965274641167&lt;/D&gt;&lt;/FQL&gt;&lt;FQL&gt;&lt;Q&gt;1122-HK^FF_OPER_PS_NET_CF(ANN_R,-5AY,NOW)&lt;/Q&gt;&lt;R&gt;6&lt;/R&gt;&lt;C&gt;1&lt;/C&gt;&lt;D xsi:type="xsd:double"&gt;0.235443860956461&lt;/D&gt;&lt;D xsi:type="xsd:double"&gt;0.274381825195997&lt;/D&gt;&lt;D xsi:type="xsd:double"&gt;0.349238748650356&lt;/D&gt;&lt;D xsi:type="xsd:double"&gt;0.436025125969433&lt;/D&gt;&lt;D xsi:type="xsd:double"&gt;-0.0673165422319008&lt;/D&gt;&lt;D xsi:type="xsd:double"&gt;0.112066205377963&lt;/D&gt;&lt;/FQL&gt;&lt;FQL&gt;&lt;Q&gt;1121-HK^FF_OPER_PS_NET_CF(ANN_R,-5AY,NOW)&lt;/Q&gt;&lt;R&gt;6&lt;/R&gt;&lt;C&gt;1&lt;/C&gt;&lt;D xsi:type="xsd:double"&gt;0.0273189689946396&lt;/D&gt;&lt;D xsi:type="xsd:double"&gt;0.023662509789449&lt;/D&gt;&lt;D xsi:type="xsd:double"&gt;0.00372144854595663&lt;/D&gt;&lt;D xsi:type="xsd:double"&gt;-0.0112002893144452&lt;/D&gt;&lt;D xsi:type="xsd:double"&gt;-0.00642689353684696&lt;/D&gt;&lt;D xsi:type="xsd:double"&gt;-0.0453708791583853&lt;/D&gt;&lt;/FQL&gt;&lt;FQL&gt;&lt;Q&gt;1120-HK^FF_OPER_PS_NET_CF(ANN_R,-5AY,NOW)&lt;/Q&gt;&lt;R&gt;6&lt;/R&gt;&lt;C&gt;1&lt;/C&gt;&lt;D xsi:type="xsd:double"&gt;-0.840656848690213&lt;/D&gt;&lt;D xsi:type="xsd:double"&gt;0.15114557539424&lt;/D&gt;&lt;D xsi:type="xsd:double"&gt;-0.123584357946456&lt;/D&gt;&lt;D xsi:type="xsd:double"&gt;0.143591144626619&lt;/D&gt;&lt;D xsi:type="xsd:double"&gt;0.127726321781676&lt;/D&gt;&lt;D xsi:type="xsd:double"&gt;-0.116456809078668&lt;/D&gt;&lt;/FQL&gt;&lt;FQL&gt;&lt;Q&gt;1119-HK^FF_OPER_PS_NET_CF(ANN_R,-5AY,NOW)&lt;/Q&gt;&lt;R&gt;6&lt;/R&gt;&lt;C&gt;1&lt;/C&gt;&lt;D xsi:type="xsd:double"&gt;0.0112009561426361&lt;/D&gt;&lt;D xsi:type="xsd:double"&gt;0.332042610218198&lt;/D&gt;&lt;D xsi:type="xsd:double"&gt;0.179889215364268&lt;/D&gt;&lt;D xsi:type="xsd:double"&gt;0.277139348784889&lt;/D&gt;&lt;D xsi:type="xsd:double"&gt;0.271199738657706&lt;/D&gt;&lt;D xsi:type="xsd:double"&gt;0.0395298407862886&lt;/D&gt;&lt;/FQL&gt;&lt;FQL&gt;&lt;Q&gt;1118-HK^FF_OPER_PS_NET_CF(ANN_R,-5AY,NOW)&lt;/Q&gt;&lt;R&gt;6&lt;/R&gt;&lt;C&gt;1&lt;/C&gt;&lt;D xsi:type="xsd:double"&gt;0.0478660313477392&lt;/D&gt;&lt;D xsi:type="xsd:double"&gt;-0.577775404971326&lt;/D&gt;&lt;D xsi:type="xsd:double"&gt;-0.249133999795345&lt;/D&gt;&lt;D xsi:type="xsd:double"&gt;0.504962035842399&lt;/D&gt;&lt;D xsi:type="xsd:double"&gt;0.504550897523034&lt;/D&gt;&lt;D xsi:type="xsd:double"&gt;3.36705195710377&lt;/D&gt;&lt;/FQL&gt;&lt;FQL&gt;&lt;Q&gt;1117-HK^FF_OPER_PS_NET_CF(ANN_R,-5AY,NOW)&lt;/Q&gt;&lt;R&gt;6&lt;/R&gt;&lt;C&gt;1&lt;/C&gt;&lt;D xsi:type="xsd:double"&gt;0.19754652360412&lt;/D&gt;&lt;D xsi:type="xsd:double"&gt;0.0323753109707017&lt;/D&gt;&lt;D xsi:type="xsd:double"&gt;0.204834576407166&lt;/D&gt;&lt;D xsi:type="xsd:double"&gt;0.31245713468741&lt;/D&gt;&lt;D xsi:type="xsd:double"&gt;0.29932527014702&lt;/D&gt;&lt;D xsi:type="xsd:double"&gt;0.292776898158695&lt;/D&gt;&lt;/FQL&gt;&lt;FQL&gt;&lt;Q&gt;1116-HK^FF_OPER_PS_NET_CF(ANN_R,-5AY,NOW)&lt;/Q&gt;&lt;R&gt;6&lt;/R&gt;&lt;C&gt;1&lt;/C&gt;&lt;D xsi:type="xsd:double"&gt;-0.0616541751935354&lt;/D&gt;&lt;D xsi:type="xsd:double"&gt;-0.197842843030587&lt;/D&gt;&lt;D xsi:type="xsd:double"&gt;-0.0416054307287717&lt;/D&gt;&lt;D xsi:type="xsd:double"&gt;-0.023886555091987&lt;/D&gt;&lt;D xsi:type="xsd:double"&gt;-0.015955920714654&lt;/D&gt;&lt;D xsi:type="xsd:double"&gt;0.0237592604387631&lt;/D&gt;&lt;/FQL&gt;&lt;FQL&gt;&lt;Q&gt;1115-HK^FF_OPER_PS_NET_CF(ANN_R,-5AY,NOW)&lt;/Q&gt;&lt;R&gt;6&lt;/R&gt;&lt;C&gt;1&lt;/C&gt;&lt;D xsi:type="xsd:double"&gt;0.0877563163240051&lt;/D&gt;&lt;D xsi:type="xsd:double"&gt;0.197789737906821&lt;/D&gt;&lt;D xsi:type="xsd:double"&gt;0.0989803597709169&lt;/D&gt;&lt;D xsi:type="xsd:double"&gt;0.239364919762158&lt;/D&gt;&lt;D xsi:type="xsd:double"&gt;0.0375039064456072&lt;/D&gt;&lt;D xsi:type="xsd:double"&gt;0.0379451529293569&lt;/D&gt;&lt;/FQL&gt;&lt;FQL&gt;&lt;Q&gt;1114-HK^FF_OPER_PS_NET_CF(ANN_R,-5AY,NOW)&lt;/Q&gt;&lt;R&gt;8&lt;/R&gt;&lt;C&gt;1&lt;/C&gt;&lt;D xsi:type="xsd:double"&gt;0.488305659388556&lt;/D&gt;&lt;D xsi:type="xsd:double"&gt;0.0220675120774072&lt;/D&gt;&lt;D xsi:type="xsd:double"&gt;0.0128604583855332&lt;/D&gt;&lt;D xsi:type="xsd:double"&gt;-0.109293689041653&lt;/D&gt;&lt;D xsi:type="xsd:double"&gt;0.0674701271480609&lt;/D&gt;&lt;D xsi:type="xsd:double"&gt;2.09436872057713&lt;/D&gt;&lt;D xsi:type="xsd:string"&gt;@NA&lt;/D&gt;&lt;D xsi:type="xsd:string"&gt;@NA&lt;/D&gt;&lt;/FQL&gt;&lt;FQL&gt;&lt;Q&gt;1113-HK^FF_OPER_PS_NET_CF(ANN_R,-5AY,NOW)&lt;/Q&gt;&lt;R&gt;6&lt;/R&gt;&lt;C&gt;1&lt;/C&gt;&lt;D xsi:type="xsd:double"&gt;9.95305806817578&lt;/D&gt;&lt;D xsi:type="xsd:double"&gt;12.8422786646482&lt;/D&gt;&lt;D xsi:type="xsd:double"&gt;3.81936790257173&lt;/D&gt;&lt;D xsi:type="xsd:double"&gt;11.1615298692898&lt;/D&gt;&lt;D xsi:type="xsd:double"&gt;6.28282797925651&lt;/D&gt;&lt;D xsi:type="xsd:double"&gt;6.83890446008484&lt;/D&gt;&lt;/FQL&gt;&lt;FQL&gt;&lt;Q&gt;1112-HK^FF_OPER_PS_NET_CF(ANN_R,-5AY,NOW)&lt;/Q&gt;&lt;R&gt;6&lt;/R&gt;&lt;C&gt;1&lt;/C&gt;&lt;D xsi:type="xsd:double"&gt;2.45169792783623&lt;/D&gt;&lt;D xsi:type="xsd:double"&gt;2.82488233053233&lt;/D&gt;&lt;D xsi:type="xsd:double"&gt;2.16820528733618&lt;/D&gt;&lt;D xsi:type="xsd:double"&gt;1.97567741028408&lt;/D&gt;&lt;D xsi:type="xsd:double"&gt;2.29458059357956&lt;/D&gt;&lt;D xsi:type="xsd:double"&gt;3.06741089994227&lt;/D&gt;&lt;/FQL&gt;&lt;FQL&gt;&lt;Q&gt;1110-HK^FF_OPER_PS_NET_CF(ANN_R,-5AY,NOW)&lt;/Q&gt;&lt;R&gt;6&lt;/R&gt;&lt;C&gt;1&lt;/C&gt;&lt;D xsi:type="xsd:double"&gt;-0.0221902408455065&lt;/D&gt;&lt;D xsi:type="xsd:double"&gt;0.124237009011059&lt;/D&gt;&lt;D xsi:type="xsd:double"&gt;0.135446345504101&lt;/D&gt;&lt;D xsi:type="xsd:double"&gt;0.239460566324622&lt;/D&gt;&lt;D xsi:type="xsd:double"&gt;0.230644561492431&lt;/D&gt;&lt;D xsi:type="xsd:double"&gt;0.160993529609802&lt;/D&gt;&lt;/FQL&gt;&lt;FQL&gt;&lt;Q&gt;1109-HK^FF_OPER_PS_NET_CF(ANN_R,-5AY,NOW)&lt;/Q&gt;&lt;R&gt;6&lt;/R&gt;&lt;C&gt;1&lt;/C&gt;&lt;D xsi:type="xsd:double"&gt;1.80322131762159&lt;/D&gt;&lt;D xsi:type="xsd:double"&gt;0.996992143929567&lt;/D&gt;&lt;D xsi:type="xsd:double"&gt;3.8314153266136&lt;/D&gt;&lt;D xsi:type="xsd:double"&gt;4.44689148053141&lt;/D&gt;&lt;D xsi:type="xsd:double"&gt;2.76518225897347&lt;/D&gt;&lt;D xsi:type="xsd:double"&gt;0.387515533234109&lt;/D&gt;&lt;/FQL&gt;&lt;FQL&gt;&lt;Q&gt;1108-HK^FF_OPER_PS_NET_CF(ANN_R,-5AY,NOW)&lt;/Q&gt;&lt;R&gt;6&lt;/R&gt;&lt;C&gt;1&lt;/C&gt;&lt;D xsi:type="xsd:double"&gt;0.0677692568800696&lt;/D&gt;&lt;D xsi:type="xsd:double"&gt;-0.680424510902032&lt;/D&gt;&lt;D xsi:type="xsd:double"&gt;-0.170051183623157&lt;/D&gt;&lt;D xsi:type="xsd:double"&gt;0.0455594062064984&lt;/D&gt;&lt;D xsi:type="xsd:double"&gt;0.957761623119104&lt;/D&gt;&lt;D xsi:type="xsd:double"&gt;0.280514941560206&lt;/D&gt;&lt;/FQL&gt;&lt;FQL&gt;&lt;Q&gt;1107-HK^FF_OPER_PS_NET_CF(ANN_R,-5AY,NOW)&lt;/Q&gt;&lt;R&gt;7&lt;/R&gt;&lt;C&gt;1&lt;/C&gt;&lt;D xsi:type="xsd:double"&gt;-0.290117472832922&lt;/D&gt;&lt;D xsi:type="xsd:double"&gt;-1.71572887399002&lt;/D&gt;&lt;D xsi:type="xsd:double"&gt;-2.27045903408361&lt;/D&gt;&lt;D xsi:type="xsd:double"&gt;1.36281911690975&lt;/D&gt;&lt;D xsi:type="xsd:double"&gt;-1.32868535003171&lt;/D&gt;&lt;D xsi:type="xsd:double"&gt;-1.08706018785761&lt;/D&gt;&lt;D xsi:type="xsd:string"&gt;@NA&lt;/D&gt;&lt;/FQL&gt;&lt;FQL&gt;&lt;Q&gt;1105-HK^FF_OPER_PS_NET_CF(ANN_R,-5AY,NOW)&lt;/Q&gt;&lt;R&gt;6&lt;/R&gt;&lt;C&gt;1&lt;/C&gt;&lt;D xsi:type="xsd:double"&gt;0.126297201027215&lt;/D&gt;&lt;D xsi:type="xsd:double"&gt;0.190756022606032&lt;/D&gt;&lt;D xsi:type="xsd:double"&gt;0.142751524516325&lt;/D&gt;&lt;D xsi:type="xsd:double"&gt;0.135296637306593&lt;/D&gt;&lt;D xsi:type="xsd:double"&gt;0.147661240709646&lt;/D&gt;&lt;D xsi:type="xsd:double"&gt;-0.0740054701949899&lt;/D&gt;&lt;/FQL&gt;&lt;FQL&gt;&lt;Q&gt;1104-HK^FF_OPER_PS_NET_CF(ANN_R,-5AY,NOW)&lt;/Q&gt;&lt;R&gt;6&lt;/R&gt;&lt;C&gt;1&lt;/C&gt;&lt;D xsi:type="xsd:double"&gt;0.0936122185646777&lt;/D&gt;&lt;D xsi:type="xsd:double"&gt;0.0596194691834398&lt;/D&gt;&lt;D xsi:type="xsd:double"&gt;-0.0491315196780163&lt;/D&gt;&lt;D xsi:type="xsd:double"&gt;0.0222349128900483&lt;/D&gt;&lt;D xsi:type="xsd:double"&gt;0.0549424352938397&lt;/D&gt;&lt;D xsi:type="xsd:double"&gt;-0.0112091499322636&lt;/D&gt;&lt;/FQL&gt;&lt;FQL&gt;&lt;Q&gt;1103-HK^FF_OPER_PS_NET_CF(ANN_R,-5AY,NOW)&lt;/Q&gt;&lt;R&gt;6&lt;/R&gt;&lt;C&gt;1&lt;/C&gt;&lt;D xsi:type="xsd:double"&gt;-0.155836908233563&lt;/D&gt;&lt;D xsi:type="xsd:double"&gt;-0.247954515525283&lt;/D&gt;&lt;D xsi:type="xsd:double"&gt;-0.183152829947505&lt;/D&gt;&lt;D xsi:type="xsd:double"&gt;0.0458122886371606&lt;/D&gt;&lt;D xsi:type="xsd:double"&gt;0.0227002752489569&lt;/D&gt;&lt;D xsi:type="xsd:double"&gt;0.00134917891523139&lt;/D&gt;&lt;/FQL&gt;&lt;FQL&gt;&lt;Q&gt;1102-HK^FF_OPER_PS_NET_CF(ANN_R,-5AY,NOW)&lt;/Q&gt;&lt;R&gt;6&lt;/R&gt;&lt;C&gt;1&lt;/C&gt;&lt;D xsi:type="xsd:double"&gt;-0.26486725528853&lt;/D&gt;&lt;D xsi:type="xsd:double"&gt;-0.334111738624738&lt;/D&gt;&lt;D xsi:type="xsd:double"&gt;0.149684278376152&lt;/D&gt;&lt;D xsi:type="xsd:double"&gt;-0.0114767723567172&lt;/D&gt;&lt;D xsi:type="xsd:double"&gt;-0.0393375912561711&lt;/D&gt;&lt;D xsi:type="xsd:double"&gt;-0.0129021077007035&lt;/D&gt;&lt;/FQL&gt;&lt;FQL&gt;&lt;Q&gt;1101-HK^FF_OPER_PS_NET_CF(ANN_R,-5AY,NOW)&lt;/Q&gt;&lt;R&gt;6&lt;/R&gt;&lt;C&gt;1&lt;/C&gt;&lt;D xsi:type="xsd:string"&gt;@NA&lt;/D&gt;&lt;D xsi:type="xsd:double"&gt;0.0105792599833057&lt;/D&gt;&lt;D xsi:type="xsd:double"&gt;-0.0214019898853071&lt;/D&gt;&lt;D xsi:type="xsd:double"&gt;-0.00420361000860107&lt;/D&gt;&lt;D xsi:type="xsd:double"&gt;-0.000860291828334547&lt;/D&gt;&lt;D xsi:type="xsd:double"&gt;0.00716458196025108&lt;/D&gt;&lt;/FQL&gt;&lt;FQL&gt;&lt;Q&gt;1100-HK^FF_OPER_PS_NET_CF(ANN_R,-5AY,NOW)&lt;/Q&gt;&lt;R&gt;6&lt;/R&gt;&lt;C&gt;1&lt;/C&gt;&lt;D xsi:type="xsd:double"&gt;0.208778264621936&lt;/D&gt;&lt;D xsi:type="xsd:double"&gt;0.222209555980642&lt;/D&gt;&lt;D xsi:type="xsd:double"&gt;0.0550763774193327&lt;/D&gt;&lt;D xsi:type="xsd:double"&gt;0.20242803952205&lt;/D&gt;&lt;D xsi:type="xsd:double"&gt;0.260629224929614&lt;/D&gt;&lt;D xsi:type="xsd:double"&gt;0.207835927904073&lt;/D&gt;&lt;/FQL&gt;&lt;FQL&gt;&lt;Q&gt;1099-HK^FF_OPER_PS_NET_CF(ANN_R,-5AY,NOW)&lt;/Q&gt;&lt;R&gt;6&lt;/R&gt;&lt;C&gt;1&lt;/C&gt;&lt;D xsi:type="xsd:double"&gt;3.14678885760421&lt;/D&gt;&lt;D xsi:type="xsd:double"&gt;0.414269974895331&lt;/D&gt;&lt;D xsi:type="xsd:double"&gt;0.0369634642392664&lt;/D&gt;&lt;D xsi:type="xsd:double"&gt;5.35969202452192&lt;/D&gt;&lt;D xsi:type="xsd:double"&gt;2.53603930298&lt;/D&gt;&lt;D xsi:type="xsd:double"&gt;2.02898279601096&lt;/D&gt;&lt;/FQL&gt;&lt;FQL&gt;&lt;Q&gt;1098-HK^FF_OPER_PS_NET_CF(ANN_R,-5AY,NOW)&lt;/Q&gt;&lt;R&gt;6&lt;/R&gt;&lt;C&gt;1&lt;/C&gt;&lt;D xsi:type="xsd:double"&gt;8.08863051854414&lt;/D&gt;&lt;D xsi:type="xsd:double"&gt;10.4247567347202&lt;/D&gt;&lt;D xsi:type="xsd:double"&gt;8.02864270497974&lt;/D&gt;&lt;D xsi:type="xsd:double"&gt;-16.6545306050549&lt;/D&gt;&lt;D xsi:type="xsd:double"&gt;-4.14179334531726&lt;/D&gt;&lt;D xsi:type="xsd:double"&gt;6.50609805734936&lt;/D&gt;&lt;/FQL&gt;&lt;FQL&gt;&lt;Q&gt;1097-HK^FF_OPER_PS_NET_CF(ANN_R,-5AY,NOW)&lt;/Q&gt;&lt;R&gt;6&lt;/R&gt;&lt;C&gt;1&lt;/C&gt;&lt;D xsi:type="xsd:double"&gt;0.0253243151812074&lt;/D&gt;&lt;D xsi:type="xsd:double"&gt;-0.0584027130174358&lt;/D&gt;&lt;D xsi:type="xsd:double"&gt;-0.0299511041356114&lt;/D&gt;&lt;D xsi:type="xsd:double"&gt;-0.0481814014117681&lt;/D&gt;&lt;D xsi:type="xsd:double"&gt;0.0129240176081498&lt;/D&gt;&lt;D xsi:type="xsd:double"&gt;-0.0107883758385054&lt;/D&gt;&lt;/FQL&gt;&lt;FQL&gt;&lt;Q&gt;1096-HK^FF_OPER_PS_NET_CF(ANN_R,-5AY,NOW)&lt;/Q&gt;&lt;R&gt;8&lt;/R&gt;&lt;C&gt;1&lt;/C&gt;&lt;D xsi:type="xsd:double"&gt;-0.224178537359639&lt;/D&gt;&lt;D xsi:type="xsd:double"&gt;-0.273382503068122&lt;/D&gt;&lt;D xsi:type="xsd:double"&gt;0.0537800474139231&lt;/D&gt;&lt;D xsi:type="xsd:double"&gt;0.0286237221100823&lt;/D&gt;&lt;D xsi:type="xsd:double"&gt;0.00978309257200875&lt;/D&gt;&lt;D xsi:type="xsd:string"&gt;@NA&lt;/D&gt;&lt;D xsi:type="xsd:string"&gt;@NA&lt;/D&gt;&lt;D xsi:type="xsd:string"&gt;@NA&lt;/D&gt;&lt;/FQL&gt;&lt;FQL&gt;&lt;Q&gt;1094-HK^FF_OPER_PS_NET_CF(ANN_R,-5AY,NOW)&lt;/Q&gt;&lt;R&gt;5&lt;/R&gt;&lt;C&gt;1&lt;/C&gt;&lt;D xsi:type="xsd:double"&gt;-0.268069481588599&lt;/D&gt;&lt;D xsi:type="xsd:double"&gt;-0.11943990720356&lt;/D&gt;&lt;D xsi:type="xsd:double"&gt;-0.103547348055522&lt;/D&gt;&lt;D xsi:type="xsd:double"&gt;-0.0086571498137811&lt;/D&gt;&lt;D xsi:type="xsd:double"&gt;-0.106690685829891&lt;/D&gt;&lt;/FQL&gt;&lt;FQL&gt;&lt;Q&gt;1093-HK^FF_OPER_PS_NET_CF(ANN_R,-5AY,NOW)&lt;/Q&gt;&lt;R&gt;6&lt;/R&gt;&lt;C&gt;1&lt;/C&gt;&lt;D xsi:type="xsd:double"&gt;0.254165989644243&lt;/D&gt;&lt;D xsi:type="xsd:double"&gt;0.282876202093676&lt;/D&gt;&lt;D xsi:type="xsd:double"&gt;0.375090454255698&lt;/D&gt;&lt;D xsi:type="xsd:double"&gt;0.367379579033967&lt;/D&gt;&lt;D xsi:type="xsd:double"&gt;0.641912984283639&lt;/D&gt;&lt;D xsi:type="xsd:double"&gt;0.490429666662844&lt;/D&gt;&lt;/FQL&gt;&lt;FQL&gt;&lt;Q&gt;1091-HK^FF_OPER_PS_NET_CF(ANN_R,-5AY,NOW)&lt;/Q&gt;&lt;R&gt;6&lt;/R&gt;&lt;C&gt;1&lt;/C&gt;&lt;D xsi:type="xsd:double"&gt;0.266499030614046&lt;/D&gt;&lt;D xsi:type="xsd:double"&gt;-0.014129963345048&lt;/D&gt;&lt;D xsi:type="xsd:double"&gt;0.0742094334510053&lt;/D&gt;&lt;D xsi:type="xsd:double"&gt;0.203171745673494&lt;/D&gt;&lt;D xsi:type="xsd:double"&gt;0.121314853116225&lt;/D&gt;&lt;D xsi:type="xsd:double"&gt;0.403493814568003&lt;/D&gt;&lt;/FQL&gt;&lt;FQL&gt;&lt;Q&gt;1090-HK^FF_OPER_PS_NET_CF(ANN_R,-5AY,NOW)&lt;/Q&gt;&lt;R&gt;6&lt;/R&gt;&lt;C&gt;1&lt;/C&gt;&lt;D xsi:type="xsd:double"&gt;0.300807398418533&lt;/D&gt;&lt;D xsi:type="xsd:double"&gt;1.14326849736918&lt;/D&gt;&lt;D xsi:type="xsd:double"&gt;0.382909176993399&lt;/D&gt;&lt;D xsi:type="xsd:double"&gt;-0.324251268867803&lt;/D&gt;&lt;D xsi:type="xsd:double"&gt;0.130682514027614&lt;/D&gt;&lt;D xsi:type="xsd:double"&gt;0.402228390736192&lt;/D&gt;&lt;/FQL&gt;&lt;FQL&gt;&lt;Q&gt;1088-HK^FF_OPER_PS_NET_CF(ANN_R,-5AY,NOW)&lt;/Q&gt;&lt;R&gt;6&lt;/R&gt;&lt;C&gt;1&lt;/C&gt;&lt;D xsi:type="xsd:double"&gt;4.54499389806952&lt;/D&gt;&lt;D xsi:type="xsd:double"&gt;5.25937085364092&lt;/D&gt;&lt;D xsi:type="xsd:double"&gt;5.02416933822022&lt;/D&gt;&lt;D xsi:type="xsd:double"&gt;3.49422831478157&lt;/D&gt;&lt;D xsi:type="xsd:double"&gt;4.58803057957955&lt;/D&gt;&lt;D xsi:type="xsd:double"&gt;5.76924746812107&lt;/D&gt;&lt;/FQL&gt;&lt;FQL&gt;&lt;Q&gt;1087-HK^FF_OPER_PS_NET_CF(ANN_R,-5AY,NOW)&lt;/Q&gt;&lt;R&gt;6&lt;/R&gt;&lt;C&gt;1&lt;/C&gt;&lt;D xsi:type="xsd:double"&gt;-0.861950973644713&lt;/D&gt;&lt;D xsi:type="xsd:double"&gt;1.4532369571247&lt;/D&gt;&lt;D xsi:type="xsd:double"&gt;1.84948931501048&lt;/D&gt;&lt;D xsi:type="xsd:double"&gt;0.652484887779415&lt;/D&gt;&lt;D xsi:type="xsd:double"&gt;0.325518922215892&lt;/D&gt;&lt;D xsi:type="xsd:double"&gt;-0.105276926965614&lt;/D&gt;&lt;/FQL&gt;&lt;FQL&gt;&lt;Q&gt;1086-HK^FF_OPER_PS_NET_CF(ANN_R,-5AY,NOW)&lt;/Q&gt;&lt;R&gt;6&lt;/R&gt;&lt;C&gt;1&lt;/C&gt;&lt;D xsi:type="xsd:double"&gt;0.43528137308805&lt;/D&gt;&lt;D xsi:type="xsd:double"&gt;0.0159026990414288&lt;/D&gt;&lt;D xsi:type="xsd:double"&gt;0.181404037184899&lt;/D&gt;&lt;D xsi:type="xsd:double"&gt;0.34106420797844&lt;/D&gt;&lt;D xsi:type="xsd:double"&gt;0.571830787151185&lt;/D&gt;&lt;D xsi:type="xsd:double"&gt;0.161362122768017&lt;/D&gt;&lt;/FQL&gt;&lt;FQL&gt;&lt;Q&gt;1085-HK^FF_OPER_PS_NET_CF(ANN_R,-5AY,NOW)&lt;/Q&gt;&lt;R&gt;6&lt;/R&gt;&lt;C&gt;1&lt;/C&gt;&lt;D xsi:type="xsd:double"&gt;0.358403345052013&lt;/D&gt;&lt;D xsi:type="xsd:double"&gt;-0.0170377504492551&lt;/D&gt;&lt;D xsi:type="xsd:double"&gt;0.512877692007501&lt;/D&gt;&lt;D xsi:type="xsd:double"&gt;0.231368643787982&lt;/D&gt;&lt;D xsi:type="xsd:double"&gt;1.09863326860362&lt;/D&gt;&lt;D xsi:type="xsd:double"&gt;-0.969871770220168&lt;/D&gt;&lt;/FQL&gt;&lt;FQL&gt;&lt;Q&gt;1084-HK^FF_OPER_PS_NET_CF(ANN_R,-5AY,NOW)&lt;/Q&gt;&lt;R&gt;6&lt;/R&gt;&lt;C&gt;1&lt;/C&gt;&lt;D xsi:type="xsd:double"&gt;0.127302500001444&lt;/D&gt;&lt;D xsi:type="xsd:double"&gt;0.121722500000061&lt;/D&gt;&lt;D xsi:type="xsd:double"&gt;0.0249475000001138&lt;/D&gt;&lt;D xsi:type="xsd:double"&gt;-0.0561175000001462&lt;/D&gt;&lt;D xsi:type="xsd:double"&gt;-0.00995021801024048&lt;/D&gt;&lt;D xsi:type="xsd:double"&gt;0.0452067931920513&lt;/D&gt;&lt;/FQL&gt;&lt;FQL&gt;&lt;Q&gt;1083-HK^FF_OPER_PS_NET_CF(ANN_R,-5AY,NOW)&lt;/Q&gt;&lt;R&gt;6&lt;/R&gt;&lt;C&gt;1&lt;/C&gt;&lt;D xsi:type="xsd:double"&gt;0.809123559634858&lt;/D&gt;&lt;D xsi:type="xsd:double"&gt;0.685707325162042&lt;/D&gt;&lt;D xsi:type="xsd:double"&gt;0.563069607808343&lt;/D&gt;&lt;D xsi:type="xsd:double"&gt;0.759320103062479&lt;/D&gt;&lt;D xsi:type="xsd:double"&gt;0.928371800899907&lt;/D&gt;&lt;D xsi:type="xsd:double"&gt;0.863443696055337&lt;/D&gt;&lt;/FQL&gt;&lt;FQL&gt;&lt;Q&gt;1082-HK^FF_OPER_PS_NET_CF(ANN_R,-5AY,NOW)&lt;/Q&gt;&lt;R&gt;6&lt;/R&gt;&lt;C&gt;1&lt;/C&gt;&lt;D xsi:type="xsd:double"&gt;-0.0083923262412385&lt;/D&gt;&lt;D xsi:type="xsd:double"&gt;-0.11217177947812&lt;/D&gt;&lt;D xsi:type="xsd:double"&gt;-0.0740415560447626&lt;/D&gt;&lt;D xsi:type="xsd:double"&gt;-0.0361487447981164&lt;/D&gt;&lt;D xsi:type="xsd:double"&gt;-0.0599069238367078&lt;/D&gt;&lt;D xsi:type="xsd:double"&gt;0.0280651121595148&lt;/D&gt;&lt;/FQL&gt;&lt;FQL&gt;&lt;Q&gt;1080-HK^FF_OPER_PS_NET_CF(ANN_R,-5AY,NOW)&lt;/Q&gt;&lt;R&gt;6&lt;/R&gt;&lt;C&gt;1&lt;/C&gt;&lt;D xsi:type="xsd:double"&gt;-0.100866479367693&lt;/D&gt;&lt;D xsi:type="xsd:double"&gt;0.164734265736462&lt;/D&gt;&lt;D xsi:type="xsd:double"&gt;0.0611824754509353&lt;/D&gt;&lt;D xsi:type="xsd:double"&gt;0.0131743335689967&lt;/D&gt;&lt;D xsi:type="xsd:double"&gt;0.0271059898449315&lt;/D&gt;&lt;D xsi:type="xsd:double"&gt;0.00168657690970751&lt;/D&gt;&lt;/FQL&gt;&lt;FQL&gt;&lt;Q&gt;1079-HK^FF_OPER_PS_NET_CF(ANN_R,-5AY,NOW)&lt;/Q&gt;&lt;R&gt;6&lt;/R&gt;&lt;C&gt;1&lt;/C&gt;&lt;D xsi:type="xsd:double"&gt;-0.0116366486571647&lt;/D&gt;&lt;D xsi:type="xsd:double"&gt;-0.071552518193323&lt;/D&gt;&lt;D xsi:type="xsd:double"&gt;0.033052177046855&lt;/D&gt;&lt;D xsi:type="xsd:double"&gt;0.0200638462240526&lt;/D&gt;&lt;D xsi:type="xsd:double"&gt;0.00319202650808325&lt;/D&gt;&lt;D xsi:type="xsd:double"&gt;0.0628026060881162&lt;/D&gt;&lt;/FQL&gt;&lt;FQL&gt;&lt;Q&gt;1076-HK^FF_OPER_PS_NET_CF(ANN_R,-5AY,NOW)&lt;/Q&gt;&lt;R&gt;6&lt;/R&gt;&lt;C&gt;1&lt;/C&gt;&lt;D xsi:type="xsd:double"&gt;-0.0131019593323505&lt;/D&gt;&lt;D xsi:type="xsd:double"&gt;-0.0385939606540018&lt;/D&gt;&lt;D xsi:type="xsd:double"&gt;-0.0373722220894964&lt;/D&gt;&lt;D xsi:type="xsd:double"&gt;-0.107354762014775&lt;/D&gt;&lt;D xsi:type="xsd:double"&gt;-0.0387892958053863&lt;/D&gt;&lt;D xsi:type="xsd:double"&gt;-0.00665441325950166&lt;/D&gt;&lt;/FQL&gt;&lt;FQL&gt;&lt;Q&gt;1075-HK^FF_OPER_PS_NET_CF(ANN_R,-5AY,NOW)&lt;/Q&gt;&lt;R&gt;6&lt;/R&gt;&lt;C&gt;1&lt;/C&gt;&lt;D xsi:type="xsd:double"&gt;0.0583387814842796&lt;/D&gt;&lt;D xsi:type="xsd:double"&gt;0.0932426059696154&lt;/D&gt;&lt;D xsi:type="xsd:double"&gt;0.0872760558013244&lt;/D&gt;&lt;D xsi:type="xsd:double"&gt;0.0539650510539671&lt;/D&gt;&lt;D xsi:type="xsd:double"&gt;0.112832450053617&lt;/D&gt;&lt;D xsi:type="xsd:double"&gt;0.0814138581569363&lt;/D&gt;&lt;/FQL&gt;&lt;FQL&gt;&lt;Q&gt;1073-HK^FF_OPER_PS_NET_CF(ANN_R,-5AY,NOW)&lt;/Q&gt;&lt;R&gt;5&lt;/R&gt;&lt;C&gt;1&lt;/C&gt;&lt;D xsi:type="xsd:double"&gt;-0.101700105041542&lt;/D&gt;&lt;D xsi:type="xsd:double"&gt;-0.0459656037026457&lt;/D&gt;&lt;D xsi:type="xsd:double"&gt;0.0027465947811051&lt;/D&gt;&lt;D xsi:type="xsd:double"&gt;0.0404219956639611&lt;/D&gt;&lt;D xsi:type="xsd:double"&gt;0.0305021321343201&lt;/D&gt;&lt;/FQL&gt;&lt;FQL&gt;&lt;Q&gt;1072-HK^FF_OPER_PS_NET_CF(ANN_R,-5AY,NOW)&lt;/Q&gt;&lt;R&gt;6&lt;/R&gt;&lt;C&gt;1&lt;/C&gt;&lt;D xsi:type="xsd:double"&gt;4.48869284062307&lt;/D&gt;&lt;D xsi:type="xsd:double"&gt;1.01415859236649&lt;/D&gt;&lt;D xsi:type="xsd:double"&gt;-0.15106207893459&lt;/D&gt;&lt;D xsi:type="xsd:double"&gt;0.170898535703462&lt;/D&gt;&lt;D xsi:type="xsd:double"&gt;-0.928659966906445&lt;/D&gt;&lt;D xsi:type="xsd:double"&gt;-1.66490996254097&lt;/D&gt;&lt;/FQL&gt;&lt;FQL&gt;&lt;Q&gt;1071-HK^FF_OPER_PS_NET_CF(ANN_R,-5AY,NOW)&lt;/Q&gt;&lt;R&gt;6&lt;/R&gt;&lt;C&gt;1&lt;/C&gt;&lt;D xsi:type="xsd:double"&gt;2.07176138003962&lt;/D&gt;&lt;D xsi:type="xsd:double"&gt;0.894652584952158&lt;/D&gt;&lt;D xsi:type="xsd:double"&gt;1.45734713822513&lt;/D&gt;&lt;D xsi:type="xsd:double"&gt;1.83490025113664&lt;/D&gt;&lt;D xsi:type="xsd:double"&gt;2.37547759791733&lt;/D&gt;&lt;D xsi:type="xsd:double"&gt;-1.22231520975192&lt;/D&gt;&lt;/FQL&gt;&lt;FQL&gt;&lt;Q&gt;1070-HK^FF_OPER_PS_NET_CF(ANN_R,-5AY,NOW)&lt;/Q&gt;&lt;R&gt;6&lt;/R&gt;&lt;C&gt;1&lt;/C&gt;&lt;D xsi:type="xsd:double"&gt;0.671423110049204&lt;/D&gt;&lt;D xsi:type="xsd:double"&gt;0.258276205316979&lt;/D&gt;&lt;D xsi:type="xsd:double"&gt;0.932439594973642&lt;/D&gt;&lt;D xsi:type="xsd:double"&gt;0.533332502863052&lt;/D&gt;&lt;D xsi:type="xsd:double"&gt;0.848711012868438&lt;/D&gt;&lt;D xsi:type="xsd:double"&gt;0.7003380754623&lt;/D&gt;&lt;/FQL&gt;&lt;FQL&gt;&lt;Q&gt;1069-HK^FF_OPER_PS_NET_CF(ANN_R,-5AY,NOW)&lt;/Q&gt;&lt;R&gt;7&lt;/R&gt;&lt;C&gt;1&lt;/C&gt;&lt;D xsi:type="xsd:double"&gt;-0.0134045361288012&lt;/D&gt;&lt;D xsi:type="xsd:double"&gt;-0.0191541693906917&lt;/D&gt;&lt;D xsi:type="xsd:double"&gt;-0.00131108064869864&lt;/D&gt;&lt;D xsi:type="xsd:double"&gt;-0.00304727728812306&lt;/D&gt;&lt;D xsi:type="xsd:double"&gt;-0.00213757093775707&lt;/D&gt;&lt;D xsi:type="xsd:string"&gt;@NA&lt;/D&gt;&lt;D xsi:type="xsd:string"&gt;@NA&lt;/D&gt;&lt;/FQL&gt;&lt;FQL&gt;&lt;Q&gt;1068-HK^FF_OPER_PS_NET_CF(ANN_R,-5AY,NOW)&lt;/Q&gt;&lt;R&gt;6&lt;/R&gt;&lt;C&gt;1&lt;/C&gt;&lt;D xsi:type="xsd:double"&gt;-0.0571963554090619&lt;/D&gt;&lt;D xsi:type="xsd:double"&gt;-0.195441408504484&lt;/D&gt;&lt;D xsi:type="xsd:double"&gt;0.0065856318673481&lt;/D&gt;&lt;D xsi:type="xsd:double"&gt;0.0475823423431331&lt;/D&gt;&lt;D xsi:type="xsd:double"&gt;0.105447465266882&lt;/D&gt;&lt;D xsi:type="xsd:double"&gt;-0.0341356714776964&lt;/D&gt;&lt;/FQL&gt;&lt;FQL&gt;&lt;Q&gt;1066-HK^FF_OPER_PS_NET_CF(ANN_R,-5AY,NOW)&lt;/Q&gt;&lt;R&gt;6&lt;/R&gt;&lt;C&gt;1&lt;/C&gt;&lt;D xsi:type="xsd:double"&gt;0.273158717001274&lt;/D&gt;&lt;D xsi:type="xsd:double"&gt;0.322059851867203&lt;/D&gt;&lt;D xsi:type="xsd:double"&gt;0.557458824180494&lt;/D&gt;&lt;D xsi:type="xsd:double"&gt;0.531334707477258&lt;/D&gt;&lt;D xsi:type="xsd:double"&gt;0.675776703140918&lt;/D&gt;&lt;D xsi:type="xsd:double"&gt;0.779138773907128&lt;/D&gt;&lt;/FQL&gt;&lt;FQL&gt;&lt;Q&gt;1065-HK^FF_OPER_PS_NET_CF(ANN_R,-5AY,NOW)&lt;/Q&gt;&lt;R&gt;6&lt;/R&gt;&lt;C&gt;1&lt;/C&gt;&lt;D xsi:type="xsd:double"&gt;0.330469624760223&lt;/D&gt;&lt;D xsi:type="xsd:double"&gt;1.32443473545339&lt;/D&gt;&lt;D xsi:type="xsd:double"&gt;0.609519532336409&lt;/D&gt;&lt;D xsi:type="xsd:double"&gt;0.703069244874602&lt;/D&gt;&lt;D xsi:type="xsd:double"&gt;0.419200577827432&lt;/D&gt;&lt;D xsi:type="xsd:double"&gt;0.791079814599693&lt;/D&gt;&lt;/FQL&gt;&lt;FQL&gt;&lt;Q&gt;1064-HK^FF_OPER_PS_NET_CF(ANN_R,-5AY,NOW)&lt;/Q&gt;&lt;R&gt;6&lt;/R&gt;&lt;C&gt;1&lt;/C&gt;&lt;D xsi:type="xsd:double"&gt;0.0463412061480754&lt;/D&gt;&lt;D xsi:type="xsd:double"&gt;0.0296127985412287&lt;/D&gt;&lt;D xsi:type="xsd:double"&gt;0.0351245372236543&lt;/D&gt;&lt;D xsi:type="xsd:double"&gt;0.0207028698622686&lt;/D&gt;&lt;D xsi:type="xsd:double"&gt;0.0276486866807562&lt;/D&gt;&lt;D xsi:type="xsd:double"&gt;0.0314482629970506&lt;/D&gt;&lt;/FQL&gt;&lt;FQL&gt;&lt;Q&gt;1063-HK^FF_OPER_PS_NET_CF(ANN_R,-5AY,NOW)&lt;/Q&gt;&lt;R&gt;6&lt;/R&gt;&lt;C&gt;1&lt;/C&gt;&lt;D xsi:type="xsd:double"&gt;-0.192205027809706&lt;/D&gt;&lt;D xsi:type="xsd:double"&gt;-0.00317828962670279&lt;/D&gt;&lt;D xsi:type="xsd:double"&gt;0.0251542301845373&lt;/D&gt;&lt;D xsi:type="xsd:double"&gt;-0.099866381707195&lt;/D&gt;&lt;D xsi:type="xsd:double"&gt;-0.0189005587515664&lt;/D&gt;&lt;D xsi:type="xsd:double"&gt;-0.00966156793890882&lt;/D&gt;&lt;/FQL&gt;&lt;FQL&gt;&lt;Q&gt;1061-HK^FF_OPER_PS_NET_CF(ANN_R,-5AY,NOW)&lt;/Q&gt;&lt;R&gt;6&lt;/R&gt;&lt;C&gt;1&lt;/C&gt;&lt;D xsi:type="xsd:double"&gt;0.153399004283081&lt;/D&gt;&lt;D xsi:type="xsd:double"&gt;0.341510523025749&lt;/D&gt;&lt;D xsi:type="xsd:double"&gt;0.330928647409777&lt;/D&gt;&lt;D xsi:type="xsd:double"&gt;0.381535154174608&lt;/D&gt;&lt;D xsi:type="xsd:double"&gt;0.490595756613589&lt;/D&gt;&lt;D xsi:type="xsd:double"&gt;0.670512259771422&lt;/D&gt;&lt;/FQL&gt;&lt;FQL&gt;&lt;Q&gt;1060-HK^FF_OPER_PS_NET_CF(ANN_R,-5AY,NOW)&lt;/Q&gt;&lt;R&gt;5&lt;/R&gt;&lt;C&gt;1&lt;/C&gt;&lt;D xsi:type="xsd:double"&gt;-0.072818428654616&lt;/D&gt;&lt;D xsi:type="xsd:double"&gt;-0.0567967221881071&lt;/D&gt;&lt;D xsi:type="xsd:double"&gt;-0.0237915737492662&lt;/D&gt;&lt;D xsi:type="xsd:double"&gt;0.0149754166589213&lt;/D&gt;&lt;D xsi:type="xsd:double"&gt;-0.0166633272143196&lt;/D&gt;&lt;/FQL&gt;&lt;FQL&gt;&lt;Q&gt;1059-HK^FF_OPER_PS_NET_CF(ANN_R,-5AY,NOW)&lt;/Q&gt;&lt;R&gt;6&lt;/R&gt;&lt;C&gt;1&lt;/C&gt;&lt;D xsi:type="xsd:double"&gt;0.0489438825468456&lt;/D&gt;&lt;D xsi:type="xsd:double"&gt;-0.00660895655523344&lt;/D&gt;&lt;D xsi:type="xsd:double"&gt;0.116614632959637&lt;/D&gt;&lt;D xsi:type="xsd:double"&gt;0.148648513264406&lt;/D&gt;&lt;D xsi:type="xsd:double"&gt;0.0658683462419197&lt;/D&gt;&lt;D xsi:type="xsd:double"&gt;0.0464283456317344&lt;/D&gt;&lt;/FQL&gt;&lt;FQL&gt;&lt;Q&gt;1058-HK^FF_OPER_PS_NET_CF(ANN_R,-5AY,NOW)&lt;/Q&gt;&lt;R&gt;6&lt;/R&gt;&lt;C&gt;1&lt;/C&gt;&lt;D xsi:type="xsd:double"&gt;-0.0358518937063561&lt;/D&gt;&lt;D xsi:type="xsd:double"&gt;0.0389707426689392&lt;/D&gt;&lt;D xsi:type="xsd:double"&gt;0.0758356117534883&lt;/D&gt;&lt;D xsi:type="xsd:double"&gt;0.0469295694018241&lt;/D&gt;&lt;D xsi:type="xsd:double"&gt;0.0271477401355714&lt;/D&gt;&lt;D xsi:type="xsd:double"&gt;-0.0725141677152666&lt;/D&gt;&lt;/FQL&gt;&lt;FQL&gt;&lt;Q&gt;1057-HK^FF_OPER_PS_NET_CF(ANN_R,-5AY,NOW)&lt;/Q&gt;&lt;R&gt;6&lt;/R&gt;&lt;C&gt;1&lt;/C&gt;&lt;D xsi:type="xsd:double"&gt;0.146757648152648&lt;/D&gt;&lt;D xsi:type="xsd:double"&gt;-0.043077652814837&lt;/D&gt;&lt;D xsi:type="xsd:double"&gt;-0.0124760273167299&lt;/D&gt;&lt;D xsi:type="xsd:double"&gt;0.0589111850101374&lt;/D&gt;&lt;D xsi:type="xsd:double"&gt;0.136527899622163&lt;/D&gt;&lt;D xsi:type="xsd:double"&gt;0.0618357313197341&lt;/D&gt;&lt;/FQL&gt;&lt;FQL&gt;&lt;Q&gt;1055-HK^FF_OPER_PS_NET_CF(ANN_R,-5AY,NOW)&lt;/Q&gt;&lt;R&gt;6&lt;/R&gt;&lt;C&gt;1&lt;/C&gt;&lt;D xsi:type="xsd:double"&gt;2.84905321351809&lt;/D&gt;&lt;D xsi:type="xsd:double"&gt;2.08610662327245&lt;/D&gt;&lt;D xsi:type="xsd:double"&gt;1.73109941434811&lt;/D&gt;&lt;D xsi:type="xsd:double"&gt;2.9078212802649&lt;/D&gt;&lt;D xsi:type="xsd:double"&gt;0.244211655435372&lt;/D&gt;&lt;D xsi:type="xsd:double"&gt;0.592004737794832&lt;/D&gt;&lt;/FQL&gt;&lt;FQL&gt;&lt;Q&gt;1053-HK^FF_OPER_PS_NET_CF(ANN_R,-5AY,NOW)&lt;/Q&gt;&lt;R&gt;6&lt;/R&gt;&lt;C&gt;1&lt;/C&gt;&lt;D xsi:type="xsd:double"&gt;-0.1182691110822&lt;/D&gt;&lt;D xsi:type="xsd:double"&gt;0.0653968672218938&lt;/D&gt;&lt;D xsi:type="xsd:double"&gt;0.178654269189533&lt;/D&gt;&lt;D xsi:type="xsd:double"&gt;-0.0496881168421033&lt;/D&gt;&lt;D xsi:type="xsd:double"&gt;0.170107222627924&lt;/D&gt;&lt;D xsi:type="xsd:double"&gt;0.759812727130903&lt;/D&gt;&lt;/FQL&gt;&lt;FQL&gt;&lt;Q&gt;1052-HK^FF_OPER_PS_NET_CF(ANN_R,-5AY,NOW)&lt;/Q&gt;&lt;R&gt;6&lt;/R&gt;&lt;C&gt;1&lt;/C&gt;&lt;D xsi:type="xsd:double"&gt;1.13666267490011&lt;/D&gt;&lt;D xsi:type="xsd:double"&gt;1.34940419176251&lt;/D&gt;&lt;D xsi:type="xsd:double"&gt;1.52275935679128&lt;/D&gt;&lt;D xsi:type="xsd:double"&gt;1.53757267077723&lt;/D&gt;&lt;D xsi:type="xsd:double"&gt;0.954122092637573&lt;/D&gt;&lt;D xsi:type="xsd:double"&gt;1.56723620524569&lt;/D&gt;&lt;/FQL&gt;&lt;FQL&gt;&lt;Q&gt;1051-HK^FF_OPER_PS_NET_CF(ANN_R,-5AY,NOW)&lt;/Q&gt;&lt;R&gt;6&lt;/R&gt;&lt;C&gt;1&lt;/C&gt;&lt;D xsi:type="xsd:double"&gt;2.2323162876804&lt;/D&gt;&lt;D xsi:type="xsd:double"&gt;0.686586544568456&lt;/D&gt;&lt;D xsi:type="xsd:double"&gt;0.892683815230008&lt;/D&gt;&lt;D xsi:type="xsd:double"&gt;0.704972003597217&lt;/D&gt;&lt;D xsi:type="xsd:double"&gt;0.679849881889038&lt;/D&gt;&lt;D xsi:type="xsd:double"&gt;1.03574821984275&lt;/D&gt;&lt;/FQL&gt;&lt;FQL&gt;&lt;Q&gt;1050-HK^FF_OPER_PS_NET_CF(ANN_R,-5AY,NOW)&lt;/Q&gt;&lt;R&gt;6&lt;/R&gt;&lt;C&gt;1&lt;/C&gt;&lt;D xsi:type="xsd:double"&gt;-0.0259868667449002&lt;/D&gt;&lt;D xsi:type="xsd:double"&gt;0.0784698705537945&lt;/D&gt;&lt;D xsi:type="xsd:double"&gt;0.108411388942676&lt;/D&gt;&lt;D xsi:type="xsd:double"&gt;0.0203890822772206&lt;/D&gt;&lt;D xsi:type="xsd:double"&gt;0.267534719029473&lt;/D&gt;&lt;D xsi:type="xsd:double"&gt;0.261598038856831&lt;/D&gt;&lt;/FQL&gt;&lt;FQL&gt;&lt;Q&gt;1049-HK^FF_OPER_PS_NET_CF(ANN_R,-5AY,NOW)&lt;/Q&gt;&lt;R&gt;6&lt;/R&gt;&lt;C&gt;1&lt;/C&gt;&lt;D xsi:type="xsd:double"&gt;-8.18040801252489&lt;/D&gt;&lt;D xsi:type="xsd:double"&gt;-0.233857786928558&lt;/D&gt;&lt;D xsi:type="xsd:double"&gt;0.128170924397369&lt;/D&gt;&lt;D xsi:type="xsd:double"&gt;3.28505092801048&lt;/D&gt;&lt;D xsi:type="xsd:double"&gt;3.58017335662167&lt;/D&gt;&lt;D xsi:type="xsd:double"&gt;1.83374628344896&lt;/D&gt;&lt;/FQL&gt;&lt;FQL&gt;&lt;Q&gt;1047-HK^FF_OPER_PS_NET_CF(ANN_R,-5AY,NOW)&lt;/Q&gt;&lt;R&gt;6&lt;/R&gt;&lt;C&gt;1&lt;/C&gt;&lt;D xsi:type="xsd:double"&gt;0.0237215601300108&lt;/D&gt;&lt;D xsi:type="xsd:double"&gt;0.0492334777898158&lt;/D&gt;&lt;D xsi:type="xsd:double"&gt;-0.087250812567714&lt;/D&gt;&lt;D xsi:type="xsd:double"&gt;0.258011917659805&lt;/D&gt;&lt;D xsi:type="xsd:double"&gt;0.412128927410618&lt;/D&gt;&lt;D xsi:type="xsd:double"&gt;-0.133618634886241&lt;/D&gt;&lt;/FQL&gt;&lt;FQL&gt;&lt;Q&gt;1046-HK^FF_OPER_PS_NET_CF(ANN_R,-5AY,NOW)&lt;/Q&gt;&lt;R&gt;6&lt;/R&gt;&lt;C&gt;1&lt;/C&gt;&lt;D xsi:type="xsd:double"&gt;-0.267344167603282&lt;/D&gt;&lt;D xsi:type="xsd:double"&gt;-0.0517744139260128&lt;/D&gt;&lt;D xsi:type="xsd:double"&gt;0.167987621918724&lt;/D&gt;&lt;D xsi:type="xsd:double"&gt;0.127790508971467&lt;/D&gt;&lt;D xsi:type="xsd:double"&gt;0.591716194317353&lt;/D&gt;&lt;D xsi:type="xsd:double"&gt;0.223084932396561&lt;/D&gt;&lt;/FQL&gt;&lt;FQL&gt;&lt;Q&gt;1045-HK^FF_OPER_PS_NET_CF(ANN_R,-5AY,NOW)&lt;/Q&gt;&lt;R&gt;6&lt;/R&gt;&lt;C&gt;1&lt;/C&gt;&lt;D xsi:type="xsd:double"&gt;0.471202453948264&lt;/D&gt;&lt;D xsi:type="xsd:double"&gt;0.704265328507538&lt;/D&gt;&lt;D xsi:type="xsd:double"&gt;0.926006976561803&lt;/D&gt;&lt;D xsi:type="xsd:double"&gt;0.937711571703134&lt;/D&gt;&lt;D xsi:type="xsd:double"&gt;0.771277910964427&lt;/D&gt;&lt;D xsi:type="xsd:double"&gt;0.688743911356458&lt;/D&gt;&lt;/FQL&gt;&lt;FQL&gt;&lt;Q&gt;1044-HK^FF_OPER_PS_NET_CF(ANN_R,-5AY,NOW)&lt;/Q&gt;&lt;R&gt;6&lt;/R&gt;&lt;C&gt;1&lt;/C&gt;&lt;D xsi:type="xsd:double"&gt;4.04325095237751&lt;/D&gt;&lt;D xsi:type="xsd:double"&gt;3.90197777365994&lt;/D&gt;&lt;D xsi:type="xsd:double"&gt;3.99456358485801&lt;/D&gt;&lt;D xsi:type="xsd:double"&gt;3.47476843118991&lt;/D&gt;&lt;D xsi:type="xsd:double"&gt;5.0382941554636&lt;/D&gt;&lt;D xsi:type="xsd:double"&gt;5.19858926842316&lt;/D&gt;&lt;/FQL&gt;&lt;FQL&gt;&lt;Q&gt;1039-HK^FF_OPER_PS_NET_CF(ANN_R,-5AY,NOW)&lt;/Q&gt;&lt;R&gt;6&lt;/R&gt;&lt;C&gt;1&lt;/C&gt;&lt;D xsi:type="xsd:double"&gt;-0.0799911518751546&lt;/D&gt;&lt;D xsi:type="xsd:double"&gt;-0.0983262407949884&lt;/D&gt;&lt;D xsi:type="xsd:double"&gt;-0.160626696518535&lt;/D&gt;&lt;D xsi:type="xsd:double"&gt;-0.0848368112072067&lt;/D&gt;&lt;D xsi:type="xsd:double"&gt;-0.0655823332720717&lt;/D&gt;&lt;D xsi:type="xsd:double"&gt;-0.0716936111757816&lt;/D&gt;&lt;/FQL&gt;&lt;FQL&gt;&lt;Q&gt;1038-HK^FF_OPER_PS_NET_CF(ANN_R,-5AY,NOW)&lt;/Q&gt;&lt;R&gt;6&lt;/R&gt;&lt;C&gt;1&lt;/C&gt;&lt;D xsi:type="xsd:double"&gt;3.26955239512186&lt;/D&gt;&lt;D xsi:type="xsd:double"&gt;6.71373492545295&lt;/D&gt;&lt;D xsi:type="xsd:double"&gt;4.88885001251652&lt;/D&gt;&lt;D xsi:type="xsd:double"&gt;2.99530370550919&lt;/D&gt;&lt;D xsi:type="xsd:double"&gt;3.31678190896254&lt;/D&gt;&lt;D xsi:type="xsd:double"&gt;3.10921018006611&lt;/D&gt;&lt;/FQL&gt;&lt;FQL&gt;&lt;Q&gt;1037-HK^FF_OPER_PS_NET_CF(ANN_R,-5AY,NOW)&lt;/Q&gt;&lt;R&gt;6&lt;/R&gt;&lt;C&gt;1&lt;/C&gt;&lt;D xsi:type="xsd:string"&gt;@NA&lt;/D&gt;&lt;D xsi:type="xsd:double"&gt;-0.037663777949736&lt;/D&gt;&lt;D xsi:type="xsd:double"&gt;-0.0425558282221848&lt;/D&gt;&lt;D xsi:type="xsd:double"&gt;0.136434097306136&lt;/D&gt;&lt;D xsi:type="xsd:double"&gt;0.09097128348826&lt;/D&gt;&lt;D xsi:type="xsd:double"&gt;0.0262551162702353&lt;/D&gt;&lt;/FQL&gt;&lt;FQL&gt;&lt;Q&gt;1036-HK^FF_OPER_PS_NET_CF(ANN_R,-5AY,NOW)&lt;/Q&gt;&lt;R&gt;6&lt;/R&gt;&lt;C&gt;1&lt;/C&gt;&lt;D xsi:type="xsd:double"&gt;0.0694301942896357&lt;/D&gt;&lt;D xsi:type="xsd:double"&gt;0.226859212756019&lt;/D&gt;&lt;D xsi:type="xsd:double"&gt;1.22289304788546&lt;/D&gt;&lt;D xsi:type="xsd:double"&gt;0.260456289948419&lt;/D&gt;&lt;D xsi:type="xsd:double"&gt;0.487302666654467&lt;/D&gt;&lt;D xsi:type="xsd:double"&gt;0.1824028372887&lt;/D&gt;&lt;/FQL&gt;&lt;FQL&gt;&lt;Q&gt;1034-HK^FF_OPER_PS_NET_CF(ANN_R,-5AY,NOW)&lt;/Q&gt;&lt;R&gt;6&lt;/R&gt;&lt;C&gt;1&lt;/C&gt;&lt;D xsi:type="xsd:double"&gt;0.0128225&lt;/D&gt;&lt;D xsi:type="xsd:double"&gt;0.0111125&lt;/D&gt;&lt;D xsi:type="xsd:double"&gt;-0.00126158246966653&lt;/D&gt;&lt;D xsi:type="xsd:double"&gt;0.003204375&lt;/D&gt;&lt;D xsi:type="xsd:double"&gt;-0.00800375&lt;/D&gt;&lt;D xsi:type="xsd:double"&gt;0.043798125&lt;/D&gt;&lt;/FQL&gt;&lt;FQL&gt;&lt;Q&gt;1033-HK^FF_OPER_PS_NET_CF(ANN_R,-5AY,NOW)&lt;/Q&gt;&lt;R&gt;6&lt;/R&gt;&lt;C&gt;1&lt;/C&gt;&lt;D xsi:type="xsd:double"&gt;-0.350354017530535&lt;/D&gt;&lt;D xsi:type="xsd:double"&gt;-0.0270114817400883&lt;/D&gt;&lt;D xsi:type="xsd:double"&gt;-0.223547005270044&lt;/D&gt;&lt;D xsi:type="xsd:double"&gt;0.0289593283545364&lt;/D&gt;&lt;D xsi:type="xsd:double"&gt;0.214276567490148&lt;/D&gt;&lt;D xsi:type="xsd:double"&gt;0.355703477066339&lt;/D&gt;&lt;/FQL&gt;&lt;FQL&gt;&lt;Q&gt;1031-HK^FF_OPER_PS_NET_CF(ANN_R,-5AY,NOW)&lt;/Q&gt;&lt;R&gt;6&lt;/R&gt;&lt;C&gt;1&lt;/C&gt;&lt;D xsi:type="xsd:double"&gt;0.0257319529788695&lt;/D&gt;&lt;D xsi:type="xsd:double"&gt;0.0231064209588265&lt;/D&gt;&lt;D xsi:type="xsd:double"&gt;0.209965277403246&lt;/D&gt;&lt;D xsi:type="xsd:double"&gt;0.135667575973792&lt;/D&gt;&lt;D xsi:type="xsd:double"&gt;0.136369814078953&lt;/D&gt;&lt;D xsi:type="xsd:double"&gt;0.0535688350197159&lt;/D&gt;&lt;/FQL&gt;&lt;FQL&gt;&lt;Q&gt;1030-HK^FF_OPER_PS_NET_CF(ANN_R,-5AY,NOW)&lt;/Q&gt;&lt;R&gt;6&lt;/R&gt;&lt;C&gt;1&lt;/C&gt;&lt;D xsi:type="xsd:double"&gt;1.42021084538436&lt;/D&gt;&lt;D xsi:type="xsd:double"&gt;-2.76393645027115&lt;/D&gt;&lt;D xsi:type="xsd:double"&gt;0.844058860371729&lt;/D&gt;&lt;D xsi:type="xsd:double"&gt;7.52245190470258&lt;/D&gt;&lt;D xsi:type="xsd:double"&gt;-0.611067497854138&lt;/D&gt;&lt;D xsi:type="xsd:double"&gt;4.19464518636751&lt;/D&gt;&lt;/FQL&gt;&lt;FQL&gt;&lt;Q&gt;1029-HK^FF_OPER_PS_NET_CF(ANN_R,-5AY,NOW)&lt;/Q&gt;&lt;R&gt;6&lt;/R&gt;&lt;C&gt;1&lt;/C&gt;&lt;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D xsi:type="xsd:double"&gt;-0.0127272554179095&lt;/D&gt;&lt;D xsi:type="xsd:double"&gt;0.00816701616629881&lt;/D&gt;&lt;D xsi:type="xsd:double"&gt;0.0151869725059553&lt;/D&gt;&lt;D xsi:type="xsd:double"&gt;0.0136525839770428&lt;/D&gt;&lt;D xsi:type="xsd:double"&gt;0.0525198694823547&lt;/D&gt;&lt;D xsi:type="xsd:double"&gt;0.168573655065978&lt;/D&gt;&lt;/FQL&gt;&lt;FQL&gt;&lt;Q&gt;1028-HK^FF_OPER_PS_NET_CF(ANN_R,-5AY,NOW)&lt;/Q&gt;&lt;R&gt;6&lt;/R&gt;&lt;C&gt;1&lt;/C&gt;&lt;D xsi:type="xsd:double"&gt;0.141844077925381&lt;/D&gt;&lt;D xsi:type="xsd:double"&gt;0.0695674463123328&lt;/D&gt;&lt;D xsi:type="xsd:double"&gt;0.100763504996452&lt;/D&gt;&lt;D xsi:type="xsd:double"&gt;0.182438263898803&lt;/D&gt;&lt;D xsi:type="xsd:double"&gt;0.132842017209089&lt;/D&gt;&lt;D xsi:type="xsd:double"&gt;0.0211244685627945&lt;/D&gt;&lt;/FQL&gt;&lt;FQL&gt;&lt;Q&gt;1027-HK^FF_OPER_PS_NET_CF(ANN_R,-5AY,NOW)&lt;/Q&gt;&lt;R&gt;6&lt;/R&gt;&lt;C&gt;1&lt;/C&gt;&lt;D xsi:type="xsd:double"&gt;-0.755677010864684&lt;/D&gt;&lt;D xsi:type="xsd:double"&gt;-0.42057692953336&lt;/D&gt;&lt;D xsi:type="xsd:double"&gt;-0.540113131505278&lt;/D&gt;&lt;D xsi:type="xsd:double"&gt;0.0039234828012491&lt;/D&gt;&lt;D xsi:type="xsd:double"&gt;0.888325241562476&lt;/D&gt;&lt;D xsi:type="xsd:double"&gt;-0.250643340034158&lt;/D&gt;&lt;/FQL&gt;&lt;FQL&gt;&lt;Q&gt;1026-HK^FF_OPER_PS_NET_CF(ANN_R,-5AY,NOW)&lt;/Q&gt;&lt;R&gt;6&lt;/R&gt;&lt;C&gt;1&lt;/C&gt;&lt;D xsi:type="xsd:double"&gt;0.0348913583905933&lt;/D&gt;&lt;D xsi:type="xsd:double"&gt;0.0202315768996993&lt;/D&gt;&lt;D xsi:type="xsd:double"&gt;-0.0202629923917795&lt;/D&gt;&lt;D xsi:type="xsd:double"&gt;0.0277431856709798&lt;/D&gt;&lt;D xsi:type="xsd:double"&gt;0.0160949142820228&lt;/D&gt;&lt;D xsi:type="xsd:double"&gt;0.0138143061729923&lt;/D&gt;&lt;/FQL&gt;&lt;FQL&gt;&lt;Q&gt;1025-HK^FF_OPER_PS_NET_CF(ANN_R,-5AY,NOW)&lt;/Q&gt;&lt;R&gt;6&lt;/R&gt;&lt;C&gt;1&lt;/C&gt;&lt;D xsi:type="xsd:double"&gt;0.0113332904872313&lt;/D&gt;&lt;D xsi:type="xsd:double"&gt;0.0438024653567161&lt;/D&gt;&lt;D xsi:type="xsd:double"&gt;-0.00108407323337627&lt;/D&gt;&lt;D xsi:type="xsd:double"&gt;-0.0565001425742456&lt;/D&gt;&lt;D xsi:type="xsd:double"&gt;-0.0204674156171546&lt;/D&gt;&lt;D xsi:type="xsd:double"&gt;-0.0196965104267824&lt;/D&gt;&lt;/FQL&gt;&lt;FQL&gt;&lt;Q&gt;1024-HK^FF_OPER_PS_NET_CF(ANN_R,-5AY,NOW)&lt;/Q&gt;&lt;R&gt;6&lt;/R&gt;&lt;C&gt;1&lt;/C&gt;&lt;D xsi:type="xsd:string"&gt;@NA&lt;/D&gt;&lt;D xsi:type="xsd:double"&gt;0.559805249377786&lt;/D&gt;&lt;D xsi:type="xsd:double"&gt;0.523778682447652&lt;/D&gt;&lt;D xsi:type="xsd:double"&gt;2.18290232506164&lt;/D&gt;&lt;D xsi:type="xsd:double"&gt;0.626408362743815&lt;/D&gt;&lt;D xsi:type="xsd:double"&gt;-1.55852002661184&lt;/D&gt;&lt;/FQL&gt;&lt;FQL&gt;&lt;Q&gt;1023-HK^FF_OPER_PS_NET_CF(ANN_R,-5AY,NOW)&lt;/Q&gt;&lt;R&gt;6&lt;/R&gt;&lt;C&gt;1&lt;/C&gt;&lt;D xsi:type="xsd:double"&gt;0.163704205157698&lt;/D&gt;&lt;D xsi:type="xsd:double"&gt;-0.0224585934349427&lt;/D&gt;&lt;D xsi:type="xsd:double"&gt;0.203920629189848&lt;/D&gt;&lt;D xsi:type="xsd:double"&gt;0.192847050156135&lt;/D&gt;&lt;D xsi:type="xsd:double"&gt;0.111885797096097&lt;/D&gt;&lt;D xsi:type="xsd:double"&gt;-0.0385983447791202&lt;/D&gt;&lt;/FQL&gt;&lt;FQL&gt;&lt;Q&gt;1022-HK^FF_OPER_PS_NET_CF(ANN_R,-5AY,NOW)&lt;/Q&gt;&lt;R&gt;6&lt;/R&gt;&lt;C&gt;1&lt;/C&gt;&lt;D xsi:type="xsd:double"&gt;0.025054504727719&lt;/D&gt;&lt;D xsi:type="xsd:double"&gt;-0.0412528726303684&lt;/D&gt;&lt;D xsi:type="xsd:double"&gt;-0.0866571373953847&lt;/D&gt;&lt;D xsi:type="xsd:double"&gt;-0.0483409123229431&lt;/D&gt;&lt;D xsi:type="xsd:double"&gt;-0.0217432081872594&lt;/D&gt;&lt;D xsi:type="xsd:double"&gt;-0.0347120015701741&lt;/D&gt;&lt;/FQL&gt;&lt;FQL&gt;&lt;Q&gt;1020-HK^FF_OPER_PS_NET_CF(ANN_R,-5AY,NOW)&lt;/Q&gt;&lt;R&gt;6&lt;/R&gt;&lt;C&gt;1&lt;/C&gt;&lt;D xsi:type="xsd:double"&gt;-0.0694889633638597&lt;/D&gt;&lt;D xsi:type="xsd:double"&gt;0.00824693466068219&lt;/D&gt;&lt;D xsi:type="xsd:double"&gt;-0.0135845959576272&lt;/D&gt;&lt;D xsi:type="xsd:double"&gt;0.0104128865295852&lt;/D&gt;&lt;D xsi:type="xsd:double"&gt;-0.0141832281139171&lt;/D&gt;&lt;D xsi:type="xsd:double"&gt;0.00409513331358026&lt;/D&gt;&lt;/FQL&gt;&lt;FQL&gt;&lt;Q&gt;1013-HK^FF_OPER_PS_NET_CF(ANN_R,-5AY,NOW)&lt;/Q&gt;&lt;R&gt;6&lt;/R&gt;&lt;C&gt;1&lt;/C&gt;&lt;D xsi:type="xsd:double"&gt;-0.0261065755750213&lt;/D&gt;&lt;D xsi:type="xsd:double"&gt;-0.00936087508844528&lt;/D&gt;&lt;D xsi:type="xsd:double"&gt;-0.00106445827888483&lt;/D&gt;&lt;D xsi:type="xsd:double"&gt;-0.000808277718134333&lt;/D&gt;&lt;D xsi:type="xsd:double"&gt;-0.0044046232181892&lt;/D&gt;&lt;D xsi:type="xsd:double"&gt;0.00177269488891673&lt;/D&gt;&lt;/FQL&gt;&lt;FQL&gt;&lt;Q&gt;1011-HK^FF_OPER_PS_NET_CF(ANN_R,-5AY,NOW)&lt;/Q&gt;&lt;R&gt;6&lt;/R&gt;&lt;C&gt;1&lt;/C&gt;&lt;D xsi:type="xsd:double"&gt;-0.00255018171855987&lt;/D&gt;&lt;D xsi:type="xsd:double"&gt;0.0722218640024304&lt;/D&gt;&lt;D xsi:type="xsd:double"&gt;-0.139060867026662&lt;/D&gt;&lt;D xsi:type="xsd:double"&gt;-0.028593335662293&lt;/D&gt;&lt;D xsi:type="xsd:double"&gt;-0.0216366622244862&lt;/D&gt;&lt;D xsi:type="xsd:double"&gt;-0.113144012478899&lt;/D&gt;&lt;/FQL&gt;&lt;FQL&gt;&lt;Q&gt;1010-HK^FF_OPER_PS_NET_CF(ANN_R,-5AY,NOW)&lt;/Q&gt;&lt;R&gt;6&lt;/R&gt;&lt;C&gt;1&lt;/C&gt;&lt;D xsi:type="xsd:double"&gt;-0.0236907545448874&lt;/D&gt;&lt;D xsi:type="xsd:double"&gt;-0.0394014029062323&lt;/D&gt;&lt;D xsi:type="xsd:double"&gt;-0.0923208561233797&lt;/D&gt;&lt;D xsi:type="xsd:double"&gt;-0.0198759904571478&lt;/D&gt;&lt;D xsi:type="xsd:double"&gt;0.0659620593089251&lt;/D&gt;&lt;D xsi:type="xsd:double"&gt;-0.355988391712222&lt;/D&gt;&lt;/FQL&gt;&lt;FQL&gt;&lt;Q&gt;1009-HK^FF_OPER_PS_NET_CF(ANN_R,-5AY,NOW)&lt;/Q&gt;&lt;R&gt;6&lt;/R&gt;&lt;C&gt;1&lt;/C&gt;&lt;D xsi:type="xsd:double"&gt;0.0615738095620522&lt;/D&gt;&lt;D xsi:type="xsd:string"&gt;@NA&lt;/D&gt;&lt;D xsi:type="xsd:double"&gt;0.0195675149015051&lt;/D&gt;&lt;D xsi:type="xsd:double"&gt;0.00138260257954347&lt;/D&gt;&lt;D xsi:type="xsd:double"&gt;-0.0102888127512038&lt;/D&gt;&lt;D xsi:type="xsd:double"&gt;-0.0010773052323437&lt;/D&gt;&lt;/FQL&gt;&lt;FQL&gt;&lt;Q&gt;1008-HK^FF_OPER_PS_NET_CF(ANN_R,-5AY,NOW)&lt;/Q&gt;&lt;R&gt;6&lt;/R&gt;&lt;C&gt;1&lt;/C&gt;&lt;D xsi:type="xsd:double"&gt;0.234909448078143&lt;/D&gt;&lt;D xsi:type="xsd:double"&gt;0.244988631181496&lt;/D&gt;&lt;D xsi:type="xsd:double"&gt;0.249033570701933&lt;/D&gt;&lt;D xsi:type="xsd:double"&gt;0.223980712871161&lt;/D&gt;&lt;D xsi:type="xsd:double"&gt;0.281344613922577&lt;/D&gt;&lt;D xsi:type="xsd:double"&gt;0.280427454819709&lt;/D&gt;&lt;/FQL&gt;&lt;FQL&gt;&lt;Q&gt;1007-HK^FF_OPER_PS_NET_CF(ANN_R,-5AY,NOW)&lt;/Q&gt;&lt;R&gt;6&lt;/R&gt;&lt;C&gt;1&lt;/C&gt;&lt;D xsi:type="xsd:double"&gt;-0.000751601860960093&lt;/D&gt;&lt;D xsi:type="xsd:double"&gt;0.000939502326199782&lt;/D&gt;&lt;D xsi:type="xsd:double"&gt;-3.41391117063084&lt;/D&gt;&lt;D xsi:type="xsd:double"&gt;2.67278329906511&lt;/D&gt;&lt;D xsi:type="xsd:double"&gt;0.587059773748283&lt;/D&gt;&lt;D xsi:type="xsd:double"&gt;-0.0318102321612&lt;/D&gt;&lt;/FQL&gt;&lt;FQL&gt;&lt;Q&gt;1005-HK^FF_OPER_PS_NET_CF(ANN_R,-5AY,NOW)&lt;/Q&gt;&lt;R&gt;6&lt;/R&gt;&lt;C&gt;1&lt;/C&gt;&lt;D xsi:type="xsd:double"&gt;0.224013922187561&lt;/D&gt;&lt;D xsi:type="xsd:double"&gt;0.0981746964770042&lt;/D&gt;&lt;D xsi:type="xsd:double"&gt;0.213130601174552&lt;/D&gt;&lt;D xsi:type="xsd:double"&gt;0.225292420209786&lt;/D&gt;&lt;D xsi:type="xsd:double"&gt;0.162033410176298&lt;/D&gt;&lt;D xsi:type="xsd:double"&gt;0.277846028116789&lt;/D&gt;&lt;/FQL&gt;&lt;FQL&gt;&lt;Q&gt;1004-HK^FF_OPER_PS_NET_CF(ANN_R,-5AY,NOW)&lt;/Q&gt;&lt;R&gt;6&lt;/R&gt;&lt;C&gt;1&lt;/C&gt;&lt;D xsi:type="xsd:double"&gt;-0.00102140375146869&lt;/D&gt;&lt;D xsi:type="xsd:string"&gt;@NA&lt;/D&gt;&lt;D xsi:type="xsd:double"&gt;-0.00197923034885295&lt;/D&gt;&lt;D xsi:type="xsd:double"&gt;-0.000210894599530144&lt;/D&gt;&lt;D xsi:type="xsd:double"&gt;-0.000540837440373205&lt;/D&gt;&lt;D xsi:type="xsd:double"&gt;0.0153058062366131&lt;/D&gt;&lt;/FQL&gt;&lt;FQL&gt;&lt;Q&gt;1003-HK^FF_OPER_PS_NET_CF(ANN_R,-5AY,NOW)&lt;/Q&gt;&lt;R&gt;6&lt;/R&gt;&lt;C&gt;1&lt;/C&gt;&lt;D xsi:type="xsd:double"&gt;-0.148170493665046&lt;/D&gt;&lt;D xsi:type="xsd:double"&gt;-0.190865427180879&lt;/D&gt;&lt;D xsi:type="xsd:double"&gt;-0.0225699912909233&lt;/D&gt;&lt;D xsi:type="xsd:double"&gt;0.0219799191123845&lt;/D&gt;&lt;D xsi:type="xsd:double"&gt;-0.176105362993902&lt;/D&gt;&lt;D xsi:type="xsd:double"&gt;-0.134326649196545&lt;/D&gt;&lt;/FQL&gt;&lt;FQL&gt;&lt;Q&gt;1002-HK^FF_OPER_PS_NET_CF(ANN_R,-5AY,NOW)&lt;/Q&gt;&lt;R&gt;6&lt;/R&gt;&lt;C&gt;1&lt;/C&gt;&lt;D xsi:type="xsd:double"&gt;0.0648065145736025&lt;/D&gt;&lt;D xsi:type="xsd:double"&gt;-0.00783990991623009&lt;/D&gt;&lt;D xsi:type="xsd:double"&gt;0.015097920049392&lt;/D&gt;&lt;D xsi:type="xsd:double"&gt;0.0298609200084927&lt;/D&gt;&lt;D xsi:type="xsd:double"&gt;0.0028901619380478&lt;/D&gt;&lt;D xsi:type="xsd:double"&gt;0.0189717323164465&lt;/D&gt;&lt;/FQL&gt;&lt;FQL&gt;&lt;Q&gt;1001-HK^FF_OPER_PS_NET_CF(ANN_R,-5AY,NOW)&lt;/Q&gt;&lt;R&gt;6&lt;/R&gt;&lt;C&gt;1&lt;/C&gt;&lt;D xsi:type="xsd:double"&gt;-0.578419479957129&lt;/D&gt;&lt;D xsi:type="xsd:double"&gt;0.0952691131164887&lt;/D&gt;&lt;D xsi:type="xsd:double"&gt;-0.183227051765285&lt;/D&gt;&lt;D xsi:type="xsd:double"&gt;0.122961736157896&lt;/D&gt;&lt;D xsi:type="xsd:double"&gt;0.122606170621554&lt;/D&gt;&lt;D xsi:type="xsd:double"&gt;0.123801469521243&lt;/D&gt;&lt;/FQL&gt;&lt;FQL&gt;&lt;Q&gt;1000-HK^FF_OPER_PS_NET_CF(ANN_R,-5AY,NOW)&lt;/Q&gt;&lt;R&gt;6&lt;/R&gt;&lt;C&gt;1&lt;/C&gt;&lt;D xsi:type="xsd:double"&gt;-0.775440006036337&lt;/D&gt;&lt;D xsi:type="xsd:double"&gt;-0.0823600102590026&lt;/D&gt;&lt;D xsi:type="xsd:double"&gt;-0.45391759567732&lt;/D&gt;&lt;D xsi:type="xsd:double"&gt;-0.393626655353561&lt;/D&gt;&lt;D xsi:type="xsd:double"&gt;-0.0223702171761766&lt;/D&gt;&lt;D xsi:type="xsd:double"&gt;0.141331767320965&lt;/D&gt;&lt;/FQL&gt;&lt;FQL&gt;&lt;Q&gt;998-HK^FF_OPER_PS_NET_CF(ANN_R,-5AY,NOW)&lt;/Q&gt;&lt;R&gt;6&lt;/R&gt;&lt;C&gt;1&lt;/C&gt;&lt;D xsi:type="xsd:double"&gt;1.74190232375351&lt;/D&gt;&lt;D xsi:type="xsd:double"&gt;2.06597459817586&lt;/D&gt;&lt;D xsi:type="xsd:double"&gt;2.75244168568839&lt;/D&gt;&lt;D xsi:type="xsd:double"&gt;0.801814603439133&lt;/D&gt;&lt;D xsi:type="xsd:double"&gt;3.00011805143916&lt;/D&gt;&lt;D xsi:type="xsd:double"&gt;2.27529840893283&lt;/D&gt;&lt;/FQL&gt;&lt;FQL&gt;&lt;Q&gt;997-HK^FF_OPER_PS_NET_CF(ANN_R,-5AY,NOW)&lt;/Q&gt;&lt;R&gt;6&lt;/R&gt;&lt;C&gt;1&lt;/C&gt;&lt;D xsi:type="xsd:double"&gt;-3.13348965884308&lt;/D&gt;&lt;D xsi:type="xsd:double"&gt;-1.7041130126461&lt;/D&gt;&lt;D xsi:type="xsd:double"&gt;-0.924189415909747&lt;/D&gt;&lt;D xsi:type="xsd:double"&gt;-0.1178916148336&lt;/D&gt;&lt;D xsi:type="xsd:double"&gt;-0.900048521705376&lt;/D&gt;&lt;D xsi:type="xsd:double"&gt;-0.108416403828655&lt;/D&gt;&lt;/FQL&gt;&lt;FQL&gt;&lt;Q&gt;996-HK^FF_OPER_PS_NET_CF(ANN_R,-5AY,NOW)&lt;/Q&gt;&lt;R&gt;7&lt;/R&gt;&lt;C&gt;1&lt;/C&gt;&lt;D xsi:type="xsd:double"&gt;-0.885156795461606&lt;/D&gt;&lt;D xsi:type="xsd:double"&gt;-3.35268699620707&lt;/D&gt;&lt;D xsi:type="xsd:double"&gt;0.175589258579377&lt;/D&gt;&lt;D xsi:type="xsd:double"&gt;-1.0451666698907&lt;/D&gt;&lt;D xsi:type="xsd:double"&gt;-1.49739542467757&lt;/D&gt;&lt;D xsi:type="xsd:double"&gt;-0.030731935906446&lt;/D&gt;&lt;D xsi:type="xsd:string"&gt;@NA&lt;/D&gt;&lt;/FQL&gt;&lt;FQL&gt;&lt;Q&gt;995-HK^FF_OPER_PS_NET_CF(ANN_R,-5AY,NOW)&lt;/Q&gt;&lt;R&gt;6&lt;/R&gt;&lt;C&gt;1&lt;/C&gt;&lt;D xsi:type="xsd:double"&gt;0.869326734304825&lt;/D&gt;&lt;D xsi:type="xsd:double"&gt;0.486675375432657&lt;/D&gt;&lt;D xsi:type="xsd:double"&gt;0.582886197122632&lt;/D&gt;&lt;D xsi:type="xsd:double"&gt;0.469190152202818&lt;/D&gt;&lt;D xsi:type="xsd:double"&gt;0.973553230114828&lt;/D&gt;&lt;D xsi:type="xsd:double"&gt;1.24690405298159&lt;/D&gt;&lt;/FQL&gt;&lt;FQL&gt;&lt;Q&gt;994-HK^FF_OPER_PS_NET_CF(ANN_R,-5AY,NOW)&lt;/Q&gt;&lt;R&gt;6&lt;/R&gt;&lt;C&gt;1&lt;/C&gt;&lt;D xsi:type="xsd:double"&gt;0.048759765625&lt;/D&gt;&lt;D xsi:type="xsd:double"&gt;-0.1698181105909&lt;/D&gt;&lt;D xsi:type="xsd:double"&gt;-0.189103803986842&lt;/D&gt;&lt;D xsi:type="xsd:double"&gt;0.0357647058823529&lt;/D&gt;&lt;D xsi:type="xsd:double"&gt;-0.136042546525849&lt;/D&gt;&lt;D xsi:type="xsd:double"&gt;0.0206143290879697&lt;/D&gt;&lt;/FQL&gt;&lt;FQL&gt;&lt;Q&gt;993-HK^FF_OPER_PS_NET_CF(ANN_R,-5AY,NOW)&lt;/Q&gt;&lt;R&gt;6&lt;/R&gt;&lt;C&gt;1&lt;/C&gt;&lt;D xsi:type="xsd:double"&gt;-1.93404800783295&lt;/D&gt;&lt;D xsi:type="xsd:double"&gt;-1.09600304209399&lt;/D&gt;&lt;D xsi:type="xsd:double"&gt;-0.0518483385379714&lt;/D&gt;&lt;D xsi:type="xsd:double"&gt;0.612338252612676&lt;/D&gt;&lt;D xsi:type="xsd:double"&gt;-0.117206809690711&lt;/D&gt;&lt;D xsi:type="xsd:double"&gt;0.00670112218881585&lt;/D&gt;&lt;/FQL&gt;&lt;FQL&gt;&lt;Q&gt;992-HK^FF_OPER_PS_NET_CF(ANN_R,-5AY,NOW)&lt;/Q&gt;&lt;R&gt;6&lt;/R&gt;&lt;C&gt;1&lt;/C&gt;&lt;D xsi:type="xsd:double"&gt;1.53923503597223&lt;/D&gt;&lt;D xsi:type="xsd:double"&gt;-0.536594297201152&lt;/D&gt;&lt;D xsi:type="xsd:double"&gt;0.942963478521808&lt;/D&gt;&lt;D xsi:type="xsd:double"&gt;1.34364044357564&lt;/D&gt;&lt;D xsi:type="xsd:double"&gt;2.15904086578601&lt;/D&gt;&lt;D xsi:type="xsd:double"&gt;2.46213718216011&lt;/D&gt;&lt;/FQL&gt;&lt;FQL&gt;&lt;Q&gt;991-HK^FF_OPER_PS_NET_CF(ANN_R,-5AY,NOW)&lt;/Q&gt;&lt;R&gt;6&lt;/R&gt;&lt;C&gt;1&lt;/C&gt;&lt;D xsi:type="xsd:double"&gt;1.21435745965704&lt;/D&gt;&lt;D xsi:type="xsd:double"&gt;1.22999023622725&lt;/D&gt;&lt;D xsi:type="xsd:double"&gt;0.737475464326516&lt;/D&gt;&lt;D xsi:type="xsd:double"&gt;0.851522507365023&lt;/D&gt;&lt;D xsi:type="xsd:double"&gt;1.22373357937339&lt;/D&gt;&lt;D xsi:type="xsd:double"&gt;0.0590496830279979&lt;/D&gt;&lt;/FQL&gt;&lt;FQL&gt;&lt;Q&gt;990-HK^FF_OPER_PS_NET_CF(ANN_R,-5AY,NOW)&lt;/Q&gt;&lt;R&gt;6&lt;/R&gt;&lt;C&gt;1&lt;/C&gt;&lt;D xsi:type="xsd:double"&gt;-0.017816145623502&lt;/D&gt;&lt;D xsi:type="xsd:double"&gt;-0.0504981285390534&lt;/D&gt;&lt;D xsi:type="xsd:double"&gt;0.178804428026779&lt;/D&gt;&lt;D xsi:type="xsd:double"&gt;0.753066339058123&lt;/D&gt;&lt;D xsi:type="xsd:double"&gt;0.531585896703457&lt;/D&gt;&lt;D xsi:type="xsd:double"&gt;0.424033993440808&lt;/D&gt;&lt;/FQL&gt;&lt;FQL&gt;&lt;Q&gt;989-HK^FF_OPER_PS_NET_CF(ANN_R,-5AY,NOW)&lt;/Q&gt;&lt;R&gt;6&lt;/R&gt;&lt;C&gt;1&lt;/C&gt;&lt;D xsi:type="xsd:double"&gt;0.0270098946411374&lt;/D&gt;&lt;D xsi:type="xsd:double"&gt;-0.00684314711003476&lt;/D&gt;&lt;D xsi:type="xsd:double"&gt;-0.0196133862225835&lt;/D&gt;&lt;D xsi:type="xsd:double"&gt;-0.0241114128933847&lt;/D&gt;&lt;D xsi:type="xsd:double"&gt;-0.0413465611865662&lt;/D&gt;&lt;D xsi:type="xsd:double"&gt;-0.0178715202212804&lt;/D&gt;&lt;/FQL&gt;&lt;FQL&gt;&lt;Q&gt;988-HK^FF_OPER_PS_NET_CF(ANN_R,-5AY,NOW)&lt;/Q&gt;&lt;R&gt;6&lt;/R&gt;&lt;C&gt;1&lt;/C&gt;&lt;D xsi:type="xsd:double"&gt;-0.180141311390308&lt;/D&gt;&lt;D xsi:type="xsd:double"&gt;-0.243303675568276&lt;/D&gt;&lt;D xsi:type="xsd:double"&gt;0.158259251674727&lt;/D&gt;&lt;D xsi:type="xsd:double"&gt;-0.0751768702521348&lt;/D&gt;&lt;D xsi:type="xsd:double"&gt;0.0390427300990529&lt;/D&gt;&lt;D xsi:type="xsd:double"&gt;-0.0074140774489701&lt;/D&gt;&lt;/FQL&gt;&lt;FQL&gt;&lt;Q&gt;987-HK^FF_OPER_PS_NET_CF(ANN_R,-5AY,NOW)&lt;/Q&gt;&lt;R&gt;6&lt;/R&gt;&lt;C&gt;1&lt;/C&gt;&lt;D xsi:type="xsd:double"&gt;0.0502747443951974&lt;/D&gt;&lt;D xsi:type="xsd:double"&gt;0.0542987933086242&lt;/D&gt;&lt;D xsi:type="xsd:double"&gt;0.00870893282441703&lt;/D&gt;&lt;D xsi:type="xsd:double"&gt;0.0299558247947735&lt;/D&gt;&lt;D xsi:type="xsd:double"&gt;0.0333055750298231&lt;/D&gt;&lt;D xsi:type="xsd:double"&gt;0.0731861571326606&lt;/D&gt;&lt;/FQL&gt;&lt;FQL&gt;&lt;Q&gt;986-HK^FF_OPER_PS_NET_CF(ANN_R,-5AY,NOW)&lt;/Q&gt;&lt;R&gt;6&lt;/R&gt;&lt;C&gt;1&lt;/C&gt;&lt;D xsi:type="xsd:double"&gt;-0.0707438787980994&lt;/D&gt;&lt;D xsi:type="xsd:double"&gt;0.0201785577391773&lt;/D&gt;&lt;D xsi:type="xsd:double"&gt;-0.0477557998770683&lt;/D&gt;&lt;D xsi:type="xsd:double"&gt;-0.308104372666827&lt;/D&gt;&lt;D xsi:type="xsd:double"&gt;-0.0268362975000044&lt;/D&gt;&lt;D xsi:type="xsd:double"&gt;-0.0551200952263812&lt;/D&gt;&lt;/FQL&gt;&lt;FQL&gt;&lt;Q&gt;985-HK^FF_OPER_PS_NET_CF(ANN_R,-5AY,NOW)&lt;/Q&gt;&lt;R&gt;6&lt;/R&gt;&lt;C&gt;1&lt;/C&gt;&lt;D xsi:type="xsd:double"&gt;-0.288750565933835&lt;/D&gt;&lt;D xsi:type="xsd:double"&gt;-2.64517812158884&lt;/D&gt;&lt;D xsi:type="xsd:double"&gt;2.41561520569262&lt;/D&gt;&lt;D xsi:type="xsd:double"&gt;0.0946924301606398&lt;/D&gt;&lt;D xsi:type="xsd:double"&gt;0.102236114509351&lt;/D&gt;&lt;D xsi:type="xsd:double"&gt;0.159011357755638&lt;/D&gt;&lt;/FQL&gt;&lt;FQL&gt;&lt;Q&gt;984-HK^FF_OPER_PS_NET_CF(ANN_R,-5AY,NOW)&lt;/Q&gt;&lt;R&gt;6&lt;/R&gt;&lt;C&gt;1&lt;/C&gt;&lt;D xsi:type="xsd:double"&gt;0.0180153846153846&lt;/D&gt;&lt;D xsi:type="xsd:double"&gt;1.17474230769231&lt;/D&gt;&lt;D xsi:type="xsd:double"&gt;0.430253846153846&lt;/D&gt;&lt;D xsi:type="xsd:double"&gt;4.14712307692308&lt;/D&gt;&lt;D xsi:type="xsd:double"&gt;5.07159230769231&lt;/D&gt;&lt;D xsi:type="xsd:double"&gt;3.94115384615385&lt;/D&gt;&lt;/FQL&gt;&lt;FQL&gt;&lt;Q&gt;983-HK^FF_OPER_PS_NET_CF(ANN_R,-5AY,NOW)&lt;/Q&gt;&lt;R&gt;6&lt;/R&gt;&lt;C&gt;1&lt;/C&gt;&lt;D xsi:type="xsd:double"&gt;-1.04132231404959&lt;/D&gt;&lt;D xsi:type="xsd:double"&gt;1.15495867768595&lt;/D&gt;&lt;D xsi:type="xsd:double"&gt;-0.66369710467706&lt;/D&gt;&lt;D xsi:type="xsd:double"&gt;0.467362924281984&lt;/D&gt;&lt;D xsi:type="xsd:double"&gt;0.0561497326203209&lt;/D&gt;&lt;D xsi:type="xsd:double"&gt;0.390374331550802&lt;/D&gt;&lt;/FQL&gt;&lt;FQL&gt;&lt;Q&gt;982-HK^FF_OPER_PS_NET_CF(ANN_R,-5AY,NOW)&lt;/Q&gt;&lt;R&gt;6&lt;/R&gt;&lt;C&gt;1&lt;/C&gt;&lt;D xsi:type="xsd:double"&gt;-0.000696739130434783&lt;/D&gt;&lt;D xsi:type="xsd:double"&gt;-0.00182844132163754&lt;/D&gt;&lt;D xsi:type="xsd:double"&gt;0.00306771150153266&lt;/D&gt;&lt;D xsi:type="xsd:double"&gt;0.00721554291257658&lt;/D&gt;&lt;D xsi:type="xsd:double"&gt;0.0113505524345686&lt;/D&gt;&lt;D xsi:type="xsd:double"&gt;0.0149653312023155&lt;/D&gt;&lt;/FQL&gt;&lt;FQL&gt;&lt;Q&gt;981-HK^FF_OPER_PS_NET_CF(ANN_R,-5AY,NOW)&lt;/Q&gt;&lt;R&gt;6&lt;/R&gt;&lt;C&gt;1&lt;/C&gt;&lt;D xsi:type="xsd:double"&gt;1.8101770046471&lt;/D&gt;&lt;D xsi:type="xsd:double"&gt;1.22272308625945&lt;/D&gt;&lt;D xsi:type="xsd:double"&gt;1.75888766904609&lt;/D&gt;&lt;D xsi:type="xsd:double"&gt;1.37794378128583&lt;/D&gt;&lt;D xsi:type="xsd:double"&gt;2.04425201904733&lt;/D&gt;&lt;D xsi:type="xsd:double"&gt;3.30176740507222&lt;/D&gt;&lt;/FQL&gt;&lt;FQL&gt;&lt;Q&gt;980-HK^FF_OPER_PS_NET_CF(ANN_R,-5AY,NOW)&lt;/Q&gt;&lt;R&gt;6&lt;/R&gt;&lt;C&gt;1&lt;/C&gt;&lt;D xsi:type="xsd:double"&gt;0.12120620138488&lt;/D&gt;&lt;D xsi:type="xsd:double"&gt;0.242301704687988&lt;/D&gt;&lt;D xsi:type="xsd:double"&gt;0.282791010770538&lt;/D&gt;&lt;D xsi:type="xsd:double"&gt;0.880367245359113&lt;/D&gt;&lt;D xsi:type="xsd:double"&gt;1.54473212018053&lt;/D&gt;&lt;D xsi:type="xsd:double"&gt;0.988205163399986&lt;/D&gt;&lt;/FQL&gt;&lt;FQL&gt;&lt;Q&gt;979-HK^FF_OPER_PS_NET_CF(ANN_R,-5AY,NOW)&lt;/Q&gt;&lt;R&gt;6&lt;/R&gt;&lt;C&gt;1&lt;/C&gt;&lt;D xsi:type="xsd:double"&gt;-0.0207046748331878&lt;/D&gt;&lt;D xsi:type="xsd:string"&gt;@NA&lt;/D&gt;&lt;D xsi:type="xsd:double"&gt;-0.0568480391338448&lt;/D&gt;&lt;D xsi:type="xsd:double"&gt;0.0112450384966355&lt;/D&gt;&lt;D xsi:type="xsd:double"&gt;-0.0215557753711435&lt;/D&gt;&lt;D xsi:type="xsd:double"&gt;-0.00504968723297302&lt;/D&gt;&lt;/FQL&gt;&lt;FQL&gt;&lt;Q&gt;978-HK^FF_OPER_PS_NET_CF(ANN_R,-5AY,NOW)&lt;/Q&gt;&lt;R&gt;6&lt;/R&gt;&lt;C&gt;1&lt;/C&gt;&lt;D xsi:type="xsd:double"&gt;-0.304249714807439&lt;/D&gt;&lt;D xsi:type="xsd:double"&gt;0.308478608426714&lt;/D&gt;&lt;D xsi:type="xsd:double"&gt;0.0866592345560851&lt;/D&gt;&lt;D xsi:type="xsd:double"&gt;0.608064670848782&lt;/D&gt;&lt;D xsi:type="xsd:double"&gt;1.51430854226078&lt;/D&gt;&lt;D xsi:type="xsd:double"&gt;-1.79771412428515&lt;/D&gt;&lt;/FQL&gt;&lt;FQL&gt;&lt;Q&gt;976-HK^FF_OPER_PS_NET_CF(ANN_R,-5AY,NOW)&lt;/Q&gt;&lt;R&gt;6&lt;/R&gt;&lt;C&gt;1&lt;/C&gt;&lt;D xsi:type="xsd:double"&gt;0.0447017585135614&lt;/D&gt;&lt;D xsi:type="xsd:double"&gt;0.304947124812331&lt;/D&gt;&lt;D xsi:type="xsd:double"&gt;0.254866670031983&lt;/D&gt;&lt;D xsi:type="xsd:double"&gt;0.345138438517351&lt;/D&gt;&lt;D xsi:type="xsd:double"&gt;0.453913116070646&lt;/D&gt;&lt;D xsi:type="xsd:double"&gt;0.291934969400317&lt;/D&gt;&lt;/FQL&gt;&lt;FQL&gt;&lt;Q&gt;975-HK^FF_OPER_PS_NET_CF(ANN_R,-5AY,NOW)&lt;/Q&gt;&lt;R&gt;6&lt;/R&gt;&lt;C&gt;1&lt;/C&gt;&lt;D xsi:type="xsd:double"&gt;0.233579556319366&lt;/D&gt;&lt;D xsi:type="xsd:double"&gt;0.589494588112084&lt;/D&gt;&lt;D xsi:type="xsd:double"&gt;0.938181103175542&lt;/D&gt;&lt;D xsi:type="xsd:double"&gt;0.988100752274169&lt;/D&gt;&lt;D xsi:type="xsd:double"&gt;0.50712781063082&lt;/D&gt;&lt;D xsi:type="xsd:double"&gt;0.326984913053586&lt;/D&gt;&lt;/FQL&gt;&lt;FQL&gt;&lt;Q&gt;974-HK^FF_OPER_PS_NET_CF(ANN_R,-5AY,NOW)&lt;/Q&gt;&lt;R&gt;6&lt;/R&gt;&lt;C&gt;1&lt;/C&gt;&lt;D xsi:type="xsd:double"&gt;0.0781528243179658&lt;/D&gt;&lt;D xsi:type="xsd:double"&gt;0.119521950496873&lt;/D&gt;&lt;D xsi:type="xsd:double"&gt;0.0343889100431923&lt;/D&gt;&lt;D xsi:type="xsd:double"&gt;0.0580081215926379&lt;/D&gt;&lt;D xsi:type="xsd:double"&gt;0.0611255890563626&lt;/D&gt;&lt;D xsi:type="xsd:double"&gt;0.200127831078574&lt;/D&gt;&lt;/FQL&gt;&lt;FQL&gt;&lt;Q&gt;973-HK^FF_OPER_PS_NET_CF(ANN_R,-5AY,NOW)&lt;/Q&gt;&lt;R&gt;6&lt;/R&gt;&lt;C&gt;1&lt;/C&gt;&lt;D xsi:type="xsd:double"&gt;1.12855602729573&lt;/D&gt;&lt;D xsi:type="xsd:double"&gt;1.06334731568396&lt;/D&gt;&lt;D xsi:type="xsd:double"&gt;1.04444718906004&lt;/D&gt;&lt;D xsi:type="xsd:double"&gt;2.19094317240632&lt;/D&gt;&lt;D xsi:type="xsd:double"&gt;2.63818409732989&lt;/D&gt;&lt;D xsi:type="xsd:double"&gt;2.00082809679224&lt;/D&gt;&lt;/FQL&gt;&lt;FQL&gt;&lt;Q&gt;970-HK^FF_OPER_PS_NET_CF(ANN_R,-5AY,NOW)&lt;/Q&gt;&lt;R&gt;6&lt;/R&gt;&lt;C&gt;1&lt;/C&gt;&lt;D xsi:type="xsd:double"&gt;0.0411921248061396&lt;/D&gt;&lt;D xsi:type="xsd:double"&gt;0.0175762136384121&lt;/D&gt;&lt;D xsi:type="xsd:double"&gt;0.0539526736699707&lt;/D&gt;&lt;D xsi:type="xsd:double"&gt;0.0476437057319529&lt;/D&gt;&lt;D xsi:type="xsd:double"&gt;0.128774328214452&lt;/D&gt;&lt;D xsi:type="xsd:double"&gt;-0.0694077542286518&lt;/D&gt;&lt;/FQL&gt;&lt;FQL&gt;&lt;Q&gt;969-HK^FF_OPER_PS_NET_CF(ANN_R,-5AY,NOW)&lt;/Q&gt;&lt;R&gt;6&lt;/R&gt;&lt;C&gt;1&lt;/C&gt;&lt;D xsi:type="xsd:double"&gt;-0.0150968884345421&lt;/D&gt;&lt;D xsi:type="xsd:double"&gt;0.0251216239651695&lt;/D&gt;&lt;D xsi:type="xsd:double"&gt;-0.0243695177940653&lt;/D&gt;&lt;D xsi:type="xsd:double"&gt;-7.89528929617832E-05&lt;/D&gt;&lt;D xsi:type="xsd:double"&gt;0.00187798355224126&lt;/D&gt;&lt;D xsi:type="xsd:double"&gt;0.00710119661552223&lt;/D&gt;&lt;/FQL&gt;&lt;FQL&gt;&lt;Q&gt;968-HK^FF_OPER_PS_NET_CF(ANN_R,-5AY,NOW)&lt;/Q&gt;&lt;R&gt;6&lt;/R&gt;&lt;C&gt;1&lt;/C&gt;&lt;D xsi:type="xsd:double"&gt;0.101562321841635&lt;/D&gt;&lt;D xsi:type="xsd:double"&gt;0.183493619770183&lt;/D&gt;&lt;D xsi:type="xsd:double"&gt;0.309593826283348&lt;/D&gt;&lt;D xsi:type="xsd:double"&gt;0.204397640046317&lt;/D&gt;&lt;D xsi:type="xsd:double"&gt;0.527016856538997&lt;/D&gt;&lt;D xsi:type="xsd:double"&gt;0.427119350125988&lt;/D&gt;&lt;/FQL&gt;&lt;FQL&gt;&lt;Q&gt;966-HK^FF_OPER_PS_NET_CF(ANN_R,-5AY,NOW)&lt;/Q&gt;&lt;R&gt;6&lt;/R&gt;&lt;C&gt;1&lt;/C&gt;&lt;D xsi:type="xsd:double"&gt;15.3680130118864&lt;/D&gt;&lt;D xsi:type="xsd:double"&gt;23.4051884013961&lt;/D&gt;&lt;D xsi:type="xsd:double"&gt;23.1877610309644&lt;/D&gt;&lt;D xsi:type="xsd:double"&gt;39.9664441018529&lt;/D&gt;&lt;D xsi:type="xsd:double"&gt;49.4219974443549&lt;/D&gt;&lt;D xsi:type="xsd:double"&gt;42.65382840382&lt;/D&gt;&lt;/FQL&gt;&lt;FQL&gt;&lt;Q&gt;960-HK^FF_OPER_PS_NET_CF(ANN_R,-5AY,NOW)&lt;/Q&gt;&lt;R&gt;6&lt;/R&gt;&lt;C&gt;1&lt;/C&gt;&lt;D xsi:type="xsd:double"&gt;6.08028870046043&lt;/D&gt;&lt;D xsi:type="xsd:double"&gt;13.3880083714666&lt;/D&gt;&lt;D xsi:type="xsd:double"&gt;14.9261893524139&lt;/D&gt;&lt;D xsi:type="xsd:double"&gt;5.62214368692572&lt;/D&gt;&lt;D xsi:type="xsd:double"&gt;5.6799829207695&lt;/D&gt;&lt;D xsi:type="xsd:double"&gt;4.57884949262502&lt;/D&gt;&lt;/FQL&gt;&lt;FQL&gt;&lt;Q&gt;959-HK^FF_OPER_PS_NET_CF(ANN_R,-5AY,NOW)&lt;/Q&gt;&lt;R&gt;6&lt;/R&gt;&lt;C&gt;1&lt;/C&gt;&lt;D xsi:type="xsd:double"&gt;-0.740740003741011&lt;/D&gt;&lt;D xsi:type="xsd:double"&gt;-0.393588960402986&lt;/D&gt;&lt;D xsi:type="xsd:double"&gt;-0.0964745971575494&lt;/D&gt;&lt;D xsi:type="xsd:double"&gt;-0.0811524132164983&lt;/D&gt;&lt;D xsi:type="xsd:double"&gt;-0.0112329621613623&lt;/D&gt;&lt;D xsi:type="xsd:double"&gt;-0.118715707973581&lt;/D&gt;&lt;/FQL&gt;&lt;FQL&gt;&lt;Q&gt;956-HK^FF_OPER_PS_NET_CF(ANN_R,-5AY,NOW)&lt;/Q&gt;&lt;R&gt;6&lt;/R&gt;&lt;C&gt;1&lt;/C&gt;&lt;D xsi:type="xsd:double"&gt;0.278825771928722&lt;/D&gt;&lt;D xsi:type="xsd:double"&gt;0.833642170489394&lt;/D&gt;&lt;D xsi:type="xsd:double"&gt;1.04073144622165&lt;/D&gt;&lt;D xsi:type="xsd:double"&gt;1.20069740701251&lt;/D&gt;&lt;D xsi:type="xsd:double"&gt;1.1890531047739&lt;/D&gt;&lt;D xsi:type="xsd:double"&gt;1.29792528230926&lt;/D&gt;&lt;/FQL&gt;&lt;FQL&gt;&lt;Q&gt;954-HK^FF_OPER_PS_NET_CF(ANN_R,-5AY,NOW)&lt;/Q&gt;&lt;R&gt;6&lt;/R&gt;&lt;C&gt;1&lt;/C&gt;&lt;D xsi:type="xsd:double"&gt;0.109423706308255&lt;/D&gt;&lt;D xsi:type="xsd:double"&gt;0.143764706022963&lt;/D&gt;&lt;D xsi:type="xsd:double"&gt;0.10011844141591&lt;/D&gt;&lt;D xsi:type="xsd:double"&gt;0.253864997652703&lt;/D&gt;&lt;D xsi:type="xsd:double"&gt;0.125415805057861&lt;/D&gt;&lt;D xsi:type="xsd:double"&gt;-0.0133103342833464&lt;/D&gt;&lt;/FQL&gt;&lt;FQL&gt;&lt;Q&gt;953-HK^FF_OPER_PS_NET_CF(ANN_R,-5AY,NOW)&lt;/Q&gt;&lt;R&gt;6&lt;/R&gt;&lt;C&gt;1&lt;/C&gt;&lt;D xsi:type="xsd:double"&gt;-0.00784779501817907&lt;/D&gt;&lt;D xsi:type="xsd:double"&gt;-0.0627882095374992&lt;/D&gt;&lt;D xsi:type="xsd:double"&gt;-0.0377068523026909&lt;/D&gt;&lt;D xsi:type="xsd:double"&gt;0.12658623404992&lt;/D&gt;&lt;D xsi:type="xsd:double"&gt;-0.000485220613282733&lt;/D&gt;&lt;D xsi:type="xsd:double"&gt;0.0505385301375837&lt;/D&gt;&lt;/FQL&gt;&lt;FQL&gt;&lt;Q&gt;952-HK^FF_OPER_PS_NET_CF(ANN_R,-5AY,NOW)&lt;/Q&gt;&lt;R&gt;6&lt;/R&gt;&lt;C&gt;1&lt;/C&gt;&lt;D xsi:type="xsd:string"&gt;@NA&lt;/D&gt;&lt;D xsi:type="xsd:double"&gt;-0.630786814629676&lt;/D&gt;&lt;D xsi:type="xsd:double"&gt;-0.0719286549969597&lt;/D&gt;&lt;D xsi:type="xsd:double"&gt;0.00271985602352905&lt;/D&gt;&lt;D xsi:type="xsd:double"&gt;0.0800071303995257&lt;/D&gt;&lt;D xsi:type="xsd:double"&gt;0.00269123502037394&lt;/D&gt;&lt;/FQL&gt;&lt;FQL&gt;&lt;Q&gt;951-HK^FF_OPER_PS_NET_CF(ANN_R,-5AY,NOW)&lt;/Q&gt;&lt;R&gt;6&lt;/R&gt;&lt;C&gt;1&lt;/C&gt;&lt;D xsi:type="xsd:double"&gt;-0.0982909959792655&lt;/D&gt;&lt;D xsi:type="xsd:double"&gt;0.359504433223171&lt;/D&gt;&lt;D xsi:type="xsd:double"&gt;2.88947063908711&lt;/D&gt;&lt;D xsi:type="xsd:double"&gt;0.421794235367798&lt;/D&gt;&lt;D xsi:type="xsd:double"&gt;0.902610756114057&lt;/D&gt;&lt;D xsi:type="xsd:double"&gt;1.32546276175034&lt;/D&gt;&lt;/FQL&gt;&lt;FQL&gt;&lt;Q&gt;950-HK^FF_OPER_PS_NET_CF(ANN_R,-5AY,NOW)&lt;/Q&gt;&lt;R&gt;6&lt;/R&gt;&lt;C&gt;1&lt;/C&gt;&lt;D xsi:type="xsd:double"&gt;0.714702735412289&lt;/D&gt;&lt;D xsi:type="xsd:double"&gt;0.630416542158159&lt;/D&gt;&lt;D xsi:type="xsd:double"&gt;0.585006569728171&lt;/D&gt;&lt;D xsi:type="xsd:double"&gt;0.678358670419642&lt;/D&gt;&lt;D xsi:type="xsd:double"&gt;0.357054081946671&lt;/D&gt;&lt;D xsi:type="xsd:double"&gt;0.321259593886396&lt;/D&gt;&lt;/FQL&gt;&lt;FQL&gt;&lt;Q&gt;948-HK^FF_OPER_PS_NET_CF(ANN_R,-5AY,NOW)&lt;/Q&gt;&lt;R&gt;6&lt;/R&gt;&lt;C&gt;1&lt;/C&gt;&lt;D xsi:type="xsd:double"&gt;0.0282002726302184&lt;/D&gt;&lt;D xsi:type="xsd:double"&gt;-0.471165527382018&lt;/D&gt;&lt;D xsi:type="xsd:double"&gt;-0.0509261196562063&lt;/D&gt;&lt;D xsi:type="xsd:double"&gt;-0.0569294533281932&lt;/D&gt;&lt;D xsi:type="xsd:double"&gt;0.148993013401201&lt;/D&gt;&lt;D xsi:type="xsd:double"&gt;-0.154571192264649&lt;/D&gt;&lt;/FQL&gt;&lt;FQL&gt;&lt;Q&gt;947-HK^FF_OPER_PS_NET_CF(ANN_R,-5AY,NOW)&lt;/Q&gt;&lt;R&gt;6&lt;/R&gt;&lt;C&gt;1&lt;/C&gt;&lt;D xsi:type="xsd:double"&gt;0.0741554078551007&lt;/D&gt;&lt;D xsi:type="xsd:double"&gt;0.0089278797551734&lt;/D&gt;&lt;D xsi:type="xsd:double"&gt;0.380766970765869&lt;/D&gt;&lt;D xsi:type="xsd:double"&gt;0.185138336627051&lt;/D&gt;&lt;D xsi:type="xsd:double"&gt;0.112634818111699&lt;/D&gt;&lt;D xsi:type="xsd:double"&gt;-0.10227936318842&lt;/D&gt;&lt;/FQL&gt;&lt;FQL&gt;&lt;Q&gt;945-HK^FF_OPER_PS_NET_CF(ANN_R,-5AY,NOW)&lt;/Q&gt;&lt;R&gt;6&lt;/R&gt;&lt;C&gt;1&lt;/C&gt;&lt;D xsi:type="xsd:double"&gt;50.4858739799681&lt;/D&gt;&lt;D xsi:type="xsd:double"&gt;53.7820670847937&lt;/D&gt;&lt;D xsi:type="xsd:double"&gt;58.3631563292441&lt;/D&gt;&lt;D xsi:type="xsd:double"&gt;61.823890557433&lt;/D&gt;&lt;D xsi:type="xsd:double"&gt;59.6636025232941&lt;/D&gt;&lt;D xsi:type="xsd:double"&gt;73.7694587071733&lt;/D&gt;&lt;/FQL&gt;&lt;FQL&gt;&lt;Q&gt;943-HK^FF_OPER_PS_NET_CF(ANN_R,-5AY,NOW)&lt;/Q&gt;&lt;R&gt;6&lt;/R&gt;&lt;C&gt;1&lt;/C&gt;&lt;D xsi:type="xsd:double"&gt;-0.0850534735393558&lt;/D&gt;&lt;D xsi:type="xsd:double"&gt;-0.00271736534245794&lt;/D&gt;&lt;D xsi:type="xsd:double"&gt;-0.00634879084807605&lt;/D&gt;&lt;D xsi:type="xsd:double"&gt;0.00508286902431201&lt;/D&gt;&lt;D xsi:type="xsd:double"&gt;-0.00425791996710959&lt;/D&gt;&lt;D xsi:type="xsd:string"&gt;@NA&lt;/D&gt;&lt;/FQL&gt;&lt;FQL&gt;&lt;Q&gt;941-HK^FF_OPER_PS_NET_CF(ANN_R,-5AY,NOW)&lt;/Q&gt;&lt;R&gt;6&lt;/R&gt;&lt;C&gt;1&lt;/C&gt;&lt;D xsi:type="xsd:double"&gt;15.3659816953238&lt;/D&gt;&lt;D xsi:type="xsd:double"&gt;14.7162517721274&lt;/D&gt;&lt;D xsi:type="xsd:double"&gt;12.6402400641783&lt;/D&gt;&lt;D xsi:type="xsd:double"&gt;14.4679900147102&lt;/D&gt;&lt;D xsi:type="xsd:double"&gt;17.8431530653756&lt;/D&gt;&lt;D xsi:type="xsd:double"&gt;19.5463142974082&lt;/D&gt;&lt;/FQL&gt;&lt;FQL&gt;&lt;Q&gt;939-HK^FF_OPER_PS_NET_CF(ANN_R,-5AY,NOW)&lt;/Q&gt;&lt;R&gt;6&lt;/R&gt;&lt;C&gt;1&lt;/C&gt;&lt;D xsi:type="xsd:double"&gt;1.45207013743968&lt;/D&gt;&lt;D xsi:type="xsd:double"&gt;2.32388924870989&lt;/D&gt;&lt;D xsi:type="xsd:double"&gt;2.64069505960572&lt;/D&gt;&lt;D xsi:type="xsd:double"&gt;1.60589086011321&lt;/D&gt;&lt;D xsi:type="xsd:double"&gt;2.43494110596369&lt;/D&gt;&lt;D xsi:type="xsd:double"&gt;2.00628924692422&lt;/D&gt;&lt;/FQL&gt;&lt;FQL&gt;&lt;Q&gt;938-HK^FF_OPER_PS_NET_CF(ANN_R,-5AY,NOW)&lt;/Q&gt;&lt;R&gt;6&lt;/R&gt;&lt;C&gt;1&lt;/C&gt;&lt;D xsi:type="xsd:double"&gt;0.069230518870591&lt;/D&gt;&lt;D xsi:type="xsd:double"&gt;-0.468213256726046&lt;/D&gt;&lt;D xsi:type="xsd:double"&gt;-0.155838507752711&lt;/D&gt;&lt;D xsi:type="xsd:double"&gt;-0.15918307391261&lt;/D&gt;&lt;D xsi:type="xsd:double"&gt;-0.495297390701637&lt;/D&gt;&lt;D xsi:type="xsd:double"&gt;-0.367468043995244&lt;/D&gt;&lt;/FQL&gt;&lt;FQL&gt;&lt;Q&gt;936-HK^FF_OPER_PS_NET_CF(ANN_R,-5AY,NOW)&lt;/Q&gt;&lt;R&gt;6&lt;/R&gt;&lt;C&gt;1&lt;/C&gt;&lt;D xsi:type="xsd:double"&gt;0.00430278749946215&lt;/D&gt;&lt;D xsi:type="xsd:double"&gt;0.0900766017041666&lt;/D&gt;&lt;D xsi:type="xsd:double"&gt;-0.0469169811320755&lt;/D&gt;&lt;D xsi:type="xsd:double"&gt;-0.000854716981132075&lt;/D&gt;&lt;D xsi:type="xsd:double"&gt;-0.0647216981132075&lt;/D&gt;&lt;D xsi:type="xsd:double"&gt;0.0518660377358491&lt;/D&gt;&lt;/FQL&gt;&lt;FQL&gt;&lt;Q&gt;934-HK^FF_OPER_PS_NET_CF(ANN_R,-5AY,NOW)&lt;/Q&gt;&lt;R&gt;6&lt;/R&gt;&lt;C&gt;1&lt;/C&gt;&lt;D xsi:type="xsd:double"&gt;0.223871754030312&lt;/D&gt;&lt;D xsi:type="xsd:double"&gt;0.575589262155292&lt;/D&gt;&lt;D xsi:type="xsd:double"&gt;0.674502847765228&lt;/D&gt;&lt;D xsi:type="xsd:double"&gt;0.446332496701741&lt;/D&gt;&lt;D xsi:type="xsd:double"&gt;0.674467049586511&lt;/D&gt;&lt;D xsi:type="xsd:double"&gt;0.364356678572578&lt;/D&gt;&lt;/FQL&gt;&lt;FQL&gt;&lt;Q&gt;932-HK^FF_OPER_PS_NET_CF(ANN_R,-5AY,NOW)&lt;/Q&gt;&lt;R&gt;6&lt;/R&gt;&lt;C&gt;1&lt;/C&gt;&lt;D xsi:type="xsd:double"&gt;0.00135870994847866&lt;/D&gt;&lt;D xsi:type="xsd:double"&gt;-0.0108964396432024&lt;/D&gt;&lt;D xsi:type="xsd:double"&gt;-0.0196504746827506&lt;/D&gt;&lt;D xsi:type="xsd:double"&gt;-0.0118532837313966&lt;/D&gt;&lt;D xsi:type="xsd:double"&gt;0.00648569083976611&lt;/D&gt;&lt;D xsi:type="xsd:double"&gt;-0.00151098829479392&lt;/D&gt;&lt;/FQL&gt;&lt;FQL&gt;&lt;Q&gt;931-HK^FF_OPER_PS_NET_CF(ANN_R,-5AY,NOW)&lt;/Q&gt;&lt;R&gt;5&lt;/R&gt;&lt;C&gt;1&lt;/C&gt;&lt;D xsi:type="xsd:double"&gt;-0.0351789343343074&lt;/D&gt;&lt;D xsi:type="xsd:double"&gt;-0.0244702481961378&lt;/D&gt;&lt;D xsi:type="xsd:double"&gt;0.00544562455203364&lt;/D&gt;&lt;D xsi:type="xsd:double"&gt;0.0066253267797762&lt;/D&gt;&lt;D xsi:type="xsd:double"&gt;-0.00211612852296928&lt;/D&gt;&lt;/FQL&gt;&lt;FQL&gt;&lt;Q&gt;929-HK^FF_OPER_PS_NET_CF(ANN_R,-5AY,NOW)&lt;/Q&gt;&lt;R&gt;6&lt;/R&gt;&lt;C&gt;1&lt;/C&gt;&lt;D xsi:type="xsd:double"&gt;0.303982924231805&lt;/D&gt;&lt;D xsi:type="xsd:double"&gt;0.160742764015276&lt;/D&gt;&lt;D xsi:type="xsd:double"&gt;0.161983682772603&lt;/D&gt;&lt;D xsi:type="xsd:double"&gt;0.216600716898109&lt;/D&gt;&lt;D xsi:type="xsd:double"&gt;0.164686473037879&lt;/D&gt;&lt;D xsi:type="xsd:double"&gt;0.0905294729219371&lt;/D&gt;&lt;/FQL&gt;&lt;FQL&gt;&lt;Q&gt;928-HK^FF_OPER_PS_NET_CF(ANN_R,-5AY,NOW)&lt;/Q&gt;&lt;R&gt;6&lt;/R&gt;&lt;C&gt;1&lt;/C&gt;&lt;D xsi:type="xsd:double"&gt;-0.200820044429396&lt;/D&gt;&lt;D xsi:type="xsd:double"&gt;-0.196821472333131&lt;/D&gt;&lt;D xsi:type="xsd:double"&gt;-0.0512886059454385&lt;/D&gt;&lt;D xsi:type="xsd:double"&gt;0.162101942649672&lt;/D&gt;&lt;D xsi:type="xsd:double"&gt;-0.150609774328683&lt;/D&gt;&lt;D xsi:type="xsd:double"&gt;0.07537907822805&lt;/D&gt;&lt;/FQL&gt;&lt;FQL&gt;&lt;Q&gt;927-HK^FF_OPER_PS_NET_CF(ANN_R,-5AY,NOW)&lt;/Q&gt;&lt;R&gt;6&lt;/R&gt;&lt;C&gt;1&lt;/C&gt;&lt;D xsi:type="xsd:double"&gt;0.222249659279239&lt;/D&gt;&lt;D xsi:type="xsd:double"&gt;0.0773233372745733&lt;/D&gt;&lt;D xsi:type="xsd:double"&gt;-0.107429948523985&lt;/D&gt;&lt;D xsi:type="xsd:double"&gt;0.553930907623436&lt;/D&gt;&lt;D xsi:type="xsd:double"&gt;0.253241248453054&lt;/D&gt;&lt;D xsi:type="xsd:double"&gt;-0.191868288249785&lt;/D&gt;&lt;/FQL&gt;&lt;FQL&gt;&lt;Q&gt;926-HK^FF_OPER_PS_NET_CF(ANN_R,-5AY,NOW)&lt;/Q&gt;&lt;R&gt;6&lt;/R&gt;&lt;C&gt;1&lt;/C&gt;&lt;D xsi:type="xsd:double"&gt;-0.93646737548243&lt;/D&gt;&lt;D xsi:type="xsd:double"&gt;-0.0189659485729246&lt;/D&gt;&lt;D xsi:type="xsd:double"&gt;-1.808084993828&lt;/D&gt;&lt;D xsi:type="xsd:double"&gt;-0.919393259494259&lt;/D&gt;&lt;D xsi:type="xsd:double"&gt;1.33551629605373&lt;/D&gt;&lt;D xsi:type="xsd:double"&gt;-3.11404899418727&lt;/D&gt;&lt;/FQL&gt;&lt;FQL&gt;&lt;Q&gt;925-HK^FF_OPER_PS_NET_CF(ANN_R,-5AY,NOW)&lt;/Q&gt;&lt;R&gt;6&lt;/R&gt;&lt;C&gt;1&lt;/C&gt;&lt;D xsi:type="xsd:double"&gt;-0.0254061579981417&lt;/D&gt;&lt;D xsi:type="xsd:double"&gt;-0.025103773088271&lt;/D&gt;&lt;D xsi:type="xsd:double"&gt;-0.0601106812150426&lt;/D&gt;&lt;D xsi:type="xsd:double"&gt;-0.0694507052073607&lt;/D&gt;&lt;D xsi:type="xsd:double"&gt;-0.124726450097723&lt;/D&gt;&lt;D xsi:type="xsd:double"&gt;-0.0988419021549567&lt;/D&gt;&lt;/FQL&gt;&lt;FQL&gt;&lt;Q&gt;924-HK^FF_OPER_PS_NET_CF(ANN_R,-5AY,NOW)&lt;/Q&gt;&lt;R&gt;6&lt;/R&gt;&lt;C&gt;1&lt;/C&gt;&lt;D xsi:type="xsd:double"&gt;-0.0065375736329232&lt;/D&gt;&lt;D xsi:type="xsd:double"&gt;-0.0402420294778437&lt;/D&gt;&lt;D xsi:type="xsd:double"&gt;-0.0073081566212071&lt;/D&gt;&lt;D xsi:type="xsd:double"&gt;-0.0292683145073295&lt;/D&gt;&lt;D xsi:type="xsd:double"&gt;-0.0152346206396413&lt;/D&gt;&lt;D xsi:type="xsd:double"&gt;-0.0284328649437674&lt;/D&gt;&lt;/FQL&gt;&lt;FQL&gt;&lt;Q&gt;923-HK^FF_OPER_PS_NET_CF(ANN_R,-5AY,NOW)&lt;/Q&gt;&lt;R&gt;6&lt;/R&gt;&lt;C&gt;1&lt;/C&gt;&lt;D xsi:type="xsd:double"&gt;-0.00685145408841445&lt;/D&gt;&lt;D xsi:type="xsd:double"&gt;0.00573052237207463&lt;/D&gt;&lt;D xsi:type="xsd:double"&gt;-0.003325724666904&lt;/D&gt;&lt;D xsi:type="xsd:double"&gt;-0.000556706404653194&lt;/D&gt;&lt;D xsi:type="xsd:double"&gt;-0.000572878881212952&lt;/D&gt;&lt;D xsi:type="xsd:double"&gt;-0.0027524311068049&lt;/D&gt;&lt;/FQL&gt;&lt;FQL&gt;&lt;Q&gt;922-HK^FF_OPER_PS_NET_CF(ANN_R,-5AY,NOW)&lt;/Q&gt;&lt;R&gt;6&lt;/R&gt;&lt;C&gt;1&lt;/C&gt;&lt;D xsi:type="xsd:double"&gt;-0.0288739967093371&lt;/D&gt;&lt;D xsi:type="xsd:double"&gt;-0.00887637965432809&lt;/D&gt;&lt;D xsi:type="xsd:double"&gt;0.0362511979170171&lt;/D&gt;&lt;D xsi:type="xsd:double"&gt;0.097671717350883&lt;/D&gt;&lt;D xsi:type="xsd:double"&gt;0.0590804742219322&lt;/D&gt;&lt;D xsi:type="xsd:double"&gt;0.0311263850167667&lt;/D&gt;&lt;/FQL&gt;&lt;FQL&gt;&lt;Q&gt;921-HK^FF_OPER_PS_NET_CF(ANN_R,-5AY,NOW)&lt;/Q&gt;&lt;R&gt;6&lt;/R&gt;&lt;C&gt;1&lt;/C&gt;&lt;D xsi:type="xsd:double"&gt;2.517394330289&lt;/D&gt;&lt;D xsi:type="xsd:double"&gt;0.406983757465844&lt;/D&gt;&lt;D xsi:type="xsd:double"&gt;0.950430957993984&lt;/D&gt;&lt;D xsi:type="xsd:double"&gt;1.71458192669059&lt;/D&gt;&lt;D xsi:type="xsd:double"&gt;5.00251822576241&lt;/D&gt;&lt;D xsi:type="xsd:double"&gt;3.92085956469556&lt;/D&gt;&lt;/FQL&gt;&lt;FQL&gt;&lt;Q&gt;919-HK^FF_OPER_PS_NET_CF(ANN_R,-5AY,NOW)&lt;/Q&gt;&lt;R&gt;6&lt;/R&gt;&lt;C&gt;1&lt;/C&gt;&lt;D xsi:type="xsd:double"&gt;-0.0424463035961782&lt;/D&gt;&lt;D xsi:type="xsd:double"&gt;-0.0287633630537136&lt;/D&gt;&lt;D xsi:type="xsd:double"&gt;0.037075285080075&lt;/D&gt;&lt;D xsi:type="xsd:double"&gt;0.0706535484297188&lt;/D&gt;&lt;D xsi:type="xsd:double"&gt;0.136959866557808&lt;/D&gt;&lt;D xsi:type="xsd:double"&gt;0.0567240584576348&lt;/D&gt;&lt;/FQL&gt;&lt;FQL&gt;&lt;Q&gt;918-HK^FF_OPER_PS_NET_CF(ANN_R,-5AY,NOW)&lt;/Q&gt;&lt;R&gt;6&lt;/R&gt;&lt;C&gt;1&lt;/C&gt;&lt;D xsi:type="xsd:double"&gt;0.0381531243457017&lt;/D&gt;&lt;D xsi:type="xsd:double"&gt;-0.238874180500299&lt;/D&gt;&lt;D xsi:type="xsd:double"&gt;-0.467067985950818&lt;/D&gt;&lt;D xsi:type="xsd:double"&gt;-0.100729247870561&lt;/D&gt;&lt;D xsi:type="xsd:double"&gt;-0.123708553258058&lt;/D&gt;&lt;D xsi:type="xsd:double"&gt;0.0243238822246971&lt;/D&gt;&lt;/FQL&gt;&lt;FQL&gt;&lt;Q&gt;916-HK^FF_OPER_PS_NET_CF(ANN_R,-5AY,NOW)&lt;/Q&gt;&lt;R&gt;6&lt;/R&gt;&lt;C&gt;1&lt;/C&gt;&lt;D xsi:type="xsd:string"&gt;@NA&lt;/D&gt;&lt;D xsi:type="xsd:double"&gt;1.36723802706111&lt;/D&gt;&lt;D xsi:type="xsd:double"&gt;1.59068289453201&lt;/D&gt;&lt;D xsi:type="xsd:string"&gt;@NA&lt;/D&gt;&lt;D xsi:type="xsd:string"&gt;@NA&lt;/D&gt;&lt;D xsi:type="xsd:double"&gt;2.53459584567513&lt;/D&gt;&lt;/FQL&gt;&lt;FQL&gt;&lt;Q&gt;915-HK^FF_OPER_PS_NET_CF(ANN_R,-5AY,NOW)&lt;/Q&gt;&lt;R&gt;6&lt;/R&gt;&lt;C&gt;1&lt;/C&gt;&lt;D xsi:type="xsd:string"&gt;@NA&lt;/D&gt;&lt;D xsi:type="xsd:double"&gt;0.0258034243135844&lt;/D&gt;&lt;D xsi:type="xsd:double"&gt;0.0194849253851159&lt;/D&gt;&lt;D xsi:type="xsd:double"&gt;-0.0144808584784367&lt;/D&gt;&lt;D xsi:type="xsd:double"&gt;0.00116628181279252&lt;/D&gt;&lt;D xsi:type="xsd:double"&gt;0.024333995245467&lt;/D&gt;&lt;/FQL&gt;&lt;FQL&gt;&lt;Q&gt;914-HK^FF_OPER_PS_NET_CF(ANN_R,-5AY,NOW)&lt;/Q&gt;&lt;R&gt;6&lt;/R&gt;&lt;C&gt;1&lt;/C&gt;&lt;D xsi:type="xsd:double"&gt;2.75811127103766&lt;/D&gt;&lt;D xsi:type="xsd:double"&gt;3.77268533398543&lt;/D&gt;&lt;D xsi:type="xsd:double"&gt;8.22547137622561&lt;/D&gt;&lt;D xsi:type="xsd:double"&gt;8.94439850998319&lt;/D&gt;&lt;D xsi:type="xsd:double"&gt;7.83825435886279&lt;/D&gt;&lt;D xsi:type="xsd:double"&gt;8.16148636932579&lt;/D&gt;&lt;/FQL&gt;&lt;FQL&gt;&lt;Q&gt;912-HK^FF_OPER_PS_NET_CF(ANN_R,-5AY,NOW)&lt;/Q&gt;&lt;R&gt;6&lt;/R&gt;&lt;C&gt;1&lt;/C&gt;&lt;D xsi:type="xsd:double"&gt;0.368570786051609&lt;/D&gt;&lt;D xsi:type="xsd:double"&gt;0.152941093583773&lt;/D&gt;&lt;D xsi:type="xsd:double"&gt;0.125302524422775&lt;/D&gt;&lt;D xsi:type="xsd:double"&gt;0.25914141592296&lt;/D&gt;&lt;D xsi:type="xsd:double"&gt;0.199640198948817&lt;/D&gt;&lt;D xsi:type="xsd:double"&gt;0.177189952683824&lt;/D&gt;&lt;/FQL&gt;&lt;FQL&gt;&lt;Q&gt;911-HK^FF_OPER_PS_NET_CF(ANN_R,-5AY,NOW)&lt;/Q&gt;&lt;R&gt;6&lt;/R&gt;&lt;C&gt;1&lt;/C&gt;&lt;D xsi:type="xsd:double"&gt;0.091889853924115&lt;/D&gt;&lt;D xsi:type="xsd:double"&gt;0.10270376763188&lt;/D&gt;&lt;D xsi:type="xsd:double"&gt;-0.00908163096951042&lt;/D&gt;&lt;D xsi:type="xsd:double"&gt;-0.208427656608685&lt;/D&gt;&lt;D xsi:type="xsd:double"&gt;-0.0405662940995851&lt;/D&gt;&lt;D xsi:type="xsd:double"&gt;-0.0263069916895182&lt;/D&gt;&lt;/FQL&gt;&lt;FQL&gt;&lt;Q&gt;910-HK^FF_OPER_PS_NET_CF(ANN_R,-5AY,NOW)&lt;/Q&gt;&lt;R&gt;6&lt;/R&gt;&lt;C&gt;1&lt;/C&gt;&lt;D xsi:type="xsd:double"&gt;0.00363676209459262&lt;/D&gt;&lt;D xsi:type="xsd:string"&gt;@NA&lt;/D&gt;&lt;D xsi:type="xsd:double"&gt;0.101943730084867&lt;/D&gt;&lt;D xsi:type="xsd:double"&gt;0.0616942225635591&lt;/D&gt;&lt;D xsi:type="xsd:double"&gt;-0.68418506978887&lt;/D&gt;&lt;D xsi:type="xsd:string"&gt;@NA&lt;/D&gt;&lt;/FQL&gt;&lt;FQL&gt;&lt;Q&gt;909-HK^FF_OPER_PS_NET_CF(ANN_R,-5AY,NOW)&lt;/Q&gt;&lt;R&gt;6&lt;/R&gt;&lt;C&gt;1&lt;/C&gt;&lt;D xsi:type="xsd:string"&gt;@NA&lt;/D&gt;&lt;D xsi:type="xsd:double"&gt;0.130301136421882&lt;/D&gt;&lt;D xsi:type="xsd:double"&gt;0.191209650074374&lt;/D&gt;&lt;D xsi:type="xsd:double"&gt;0.215359561617998&lt;/D&gt;&lt;D xsi:type="xsd:double"&gt;0.258402156070648&lt;/D&gt;&lt;D xsi:type="xsd:double"&gt;0.0558027051718098&lt;/D&gt;&lt;/FQL&gt;&lt;FQL&gt;&lt;Q&gt;907-HK^FF_OPER_PS_NET_CF(ANN_R,-5AY,NOW)&lt;/Q&gt;&lt;R&gt;6&lt;/R&gt;&lt;C&gt;1&lt;/C&gt;&lt;D xsi:type="xsd:double"&gt;-0.0971363838351965&lt;/D&gt;&lt;D xsi:type="xsd:double"&gt;-0.406278649147202&lt;/D&gt;&lt;D xsi:type="xsd:double"&gt;-0.14628278175463&lt;/D&gt;&lt;D xsi:type="xsd:double"&gt;0.0450047242528221&lt;/D&gt;&lt;D xsi:type="xsd:double"&gt;-0.0436269341062954&lt;/D&gt;&lt;D xsi:type="xsd:double"&gt;-0.0582198372255013&lt;/D&gt;&lt;/FQL&gt;&lt;FQL&gt;&lt;Q&gt;906-HK^FF_OPER_PS_NET_CF(ANN_R,-5AY,NOW)&lt;/Q&gt;&lt;R&gt;6&lt;/R&gt;&lt;C&gt;1&lt;/C&gt;&lt;D xsi:type="xsd:double"&gt;0.556245465176029&lt;/D&gt;&lt;D xsi:type="xsd:double"&gt;0.557655190333848&lt;/D&gt;&lt;D xsi:type="xsd:double"&gt;0.228195142050719&lt;/D&gt;&lt;D xsi:type="xsd:double"&gt;0.532252673390724&lt;/D&gt;&lt;D xsi:type="xsd:double"&gt;1.07438187748452&lt;/D&gt;&lt;D xsi:type="xsd:double"&gt;0.796694661208473&lt;/D&gt;&lt;/FQL&gt;&lt;FQL&gt;&lt;Q&gt;904-HK^FF_OPER_PS_NET_CF(ANN_R,-5AY,NOW)&lt;/Q&gt;&lt;R&gt;7&lt;/R&gt;&lt;C&gt;1&lt;/C&gt;&lt;D xsi:type="xsd:double"&gt;-5.67254604221462&lt;/D&gt;&lt;D xsi:type="xsd:double"&gt;-1.4995758903468&lt;/D&gt;&lt;D xsi:type="xsd:double"&gt;-1.15161765150685&lt;/D&gt;&lt;D xsi:type="xsd:double"&gt;-0.252526009978881&lt;/D&gt;&lt;D xsi:type="xsd:double"&gt;-0.599671895145654&lt;/D&gt;&lt;D xsi:type="xsd:double"&gt;0.058603030446622&lt;/D&gt;&lt;D xsi:type="xsd:string"&gt;@NA&lt;/D&gt;&lt;/FQL&gt;&lt;FQL&gt;&lt;Q&gt;902-HK^FF_OPER_PS_NET_CF(ANN_R,-5AY,NOW)&lt;/Q&gt;&lt;R&gt;6&lt;/R&gt;&lt;C&gt;1&lt;/C&gt;&lt;D xsi:type="xsd:double"&gt;1.93977570329415&lt;/D&gt;&lt;D xsi:type="xsd:double"&gt;1.55715685505359&lt;/D&gt;&lt;D xsi:type="xsd:double"&gt;1.44974628310265&lt;/D&gt;&lt;D xsi:type="xsd:double"&gt;1.9136573068081&lt;/D&gt;&lt;D xsi:type="xsd:double"&gt;2.21991412788806&lt;/D&gt;&lt;D xsi:type="xsd:double"&gt;-0.421510465239013&lt;/D&gt;&lt;/FQL&gt;&lt;FQL&gt;&lt;Q&gt;900-HK^FF_OPER_PS_NET_CF(ANN_R,-5AY,NOW)&lt;/Q&gt;&lt;R&gt;6&lt;/R&gt;&lt;C&gt;1&lt;/C&gt;&lt;D xsi:type="xsd:double"&gt;1.27299016634588&lt;/D&gt;&lt;D xsi:type="xsd:double"&gt;0.731575629349088&lt;/D&gt;&lt;D xsi:type="xsd:double"&gt;1.42076004260136&lt;/D&gt;&lt;D xsi:type="xsd:double"&gt;2.01466690227955&lt;/D&gt;&lt;D xsi:type="xsd:double"&gt;2.59879741908369&lt;/D&gt;&lt;D xsi:type="xsd:double"&gt;0.208063691894757&lt;/D&gt;&lt;/FQL&gt;&lt;FQL&gt;&lt;Q&gt;899-HK^FF_OPER_PS_NET_CF(ANN_R,-5AY,NOW)&lt;/Q&gt;&lt;R&gt;6&lt;/R&gt;&lt;C&gt;1&lt;/C&gt;&lt;D xsi:type="xsd:double"&gt;-0.541625730534518&lt;/D&gt;&lt;D xsi:type="xsd:double"&gt;-0.230839537149024&lt;/D&gt;&lt;D xsi:type="xsd:double"&gt;0.150963233006518&lt;/D&gt;&lt;D xsi:type="xsd:double"&gt;-0.0840325867185868&lt;/D&gt;&lt;D xsi:type="xsd:double"&gt;-0.0161711788052325&lt;/D&gt;&lt;D xsi:type="xsd:double"&gt;0.0104904429896646&lt;/D&gt;&lt;/FQL&gt;&lt;FQL&gt;&lt;Q&gt;898-HK^FF_OPER_PS_NET_CF(ANN_R,-5AY,NOW)&lt;/Q&gt;&lt;R&gt;6&lt;/R&gt;&lt;C&gt;1&lt;/C&gt;&lt;D xsi:type="xsd:double"&gt;0.162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969981613297&lt;/D&gt;&lt;D xsi:type="xsd:double"&gt;0.200900824715587&lt;/D&gt;&lt;D xsi:type="xsd:double"&gt;0.209976574012726&lt;/D&gt;&lt;D xsi:type="xsd:double"&gt;0.162650631974086&lt;/D&gt;&lt;D xsi:type="xsd:double"&gt;0.171901006916637&lt;/D&gt;&lt;D xsi:type="xsd:double"&gt;0.228611283406421&lt;/D&gt;&lt;/FQL&gt;&lt;FQL&gt;&lt;Q&gt;897-HK^FF_OPER_PS_NET_CF(ANN_R,-5AY,NOW)&lt;/Q&gt;&lt;R&gt;6&lt;/R&gt;&lt;C&gt;1&lt;/C&gt;&lt;D xsi:type="xsd:double"&gt;-0.023654551926767&lt;/D&gt;&lt;D xsi:type="xsd:double"&gt;0.00656605675042138&lt;/D&gt;&lt;D xsi:type="xsd:double"&gt;0.0400843969041017&lt;/D&gt;&lt;D xsi:type="xsd:double"&gt;0.00745102341710595&lt;/D&gt;&lt;D xsi:type="xsd:double"&gt;0.291066512454867&lt;/D&gt;&lt;D xsi:type="xsd:double"&gt;0.0943301026068199&lt;/D&gt;&lt;/FQL&gt;&lt;FQL&gt;&lt;Q&gt;896-HK^FF_OPER_PS_NET_CF(ANN_R,-5AY,NOW)&lt;/Q&gt;&lt;R&gt;6&lt;/R&gt;&lt;C&gt;1&lt;/C&gt;&lt;D xsi:type="xsd:double"&gt;0.167192540441263&lt;/D&gt;&lt;D xsi:type="xsd:double"&gt;0.102068124843689&lt;/D&gt;&lt;D xsi:type="xsd:double"&gt;-0.717249023490415&lt;/D&gt;&lt;D xsi:type="xsd:double"&gt;-0.148226053323801&lt;/D&gt;&lt;D xsi:type="xsd:double"&gt;-0.768009169503887&lt;/D&gt;&lt;D xsi:type="xsd:double"&gt;-0.160669005413275&lt;/D&gt;&lt;/FQL&gt;&lt;FQL&gt;&lt;Q&gt;895-HK^FF_OPER_PS_NET_CF(ANN_R,-5AY,NOW)&lt;/Q&gt;&lt;R&gt;6&lt;/R&gt;&lt;C&gt;1&lt;/C&gt;&lt;D xsi:type="xsd:double"&gt;1.13944357716228&lt;/D&gt;&lt;D xsi:type="xsd:double"&gt;0.88680321430338&lt;/D&gt;&lt;D xsi:type="xsd:double"&gt;1.21493443851399&lt;/D&gt;&lt;D xsi:type="xsd:double"&gt;1.29175883688997&lt;/D&gt;&lt;D xsi:type="xsd:double"&gt;1.02633095144031&lt;/D&gt;&lt;D xsi:type="xsd:double"&gt;0.536092899642919&lt;/D&gt;&lt;/FQL&gt;&lt;FQL&gt;&lt;Q&gt;894-HK^FF_OPER_PS_NET_CF(ANN_R,-5AY,NOW)&lt;/Q&gt;&lt;R&gt;6&lt;/R&gt;&lt;C&gt;1&lt;/C&gt;&lt;D xsi:type="xsd:double"&gt;-0.112438677172242&lt;/D&gt;&lt;D xsi:type="xsd:double"&gt;-0.114678223859631&lt;/D&gt;&lt;D xsi:type="xsd:double"&gt;-0.0408455087604195&lt;/D&gt;&lt;D xsi:type="xsd:double"&gt;0.0592726706872913&lt;/D&gt;&lt;D xsi:type="xsd:double"&gt;0.21192182492619&lt;/D&gt;&lt;D xsi:type="xsd:double"&gt;0.100080426450072&lt;/D&gt;&lt;/FQL&gt;&lt;FQL&gt;&lt;Q&gt;893-HK^FF_OPER_PS_NET_CF(ANN_R,-5AY,NOW)&lt;/Q&gt;&lt;R&gt;6&lt;/R&gt;&lt;C&gt;1&lt;/C&gt;&lt;D xsi:type="xsd:double"&gt;-0.11091247938906&lt;/D&gt;&lt;D xsi:type="xsd:double"&gt;0.0357402573021974&lt;/D&gt;&lt;D xsi:type="xsd:double"&gt;0.0926622105574454&lt;/D&gt;&lt;D xsi:type="xsd:double"&gt;-0.0129126438330201&lt;/D&gt;&lt;D xsi:type="xsd:double"&gt;0.015977421219332&lt;/D&gt;&lt;D xsi:type="xsd:double"&gt;-0.0118521422794464&lt;/D&gt;&lt;/FQL&gt;&lt;FQL&gt;&lt;Q&gt;889-HK^FF_OPER_PS_NET_CF(ANN_R,-5AY,NOW)&lt;/Q&gt;&lt;R&gt;6&lt;/R&gt;&lt;C&gt;1&lt;/C&gt;&lt;D xsi:type="xsd:double"&gt;0.14220625&lt;/D&gt;&lt;D xsi:type="xsd:double"&gt;0.146228125&lt;/D&gt;&lt;D xsi:type="xsd:double"&gt;0.1267&lt;/D&gt;&lt;D xsi:type="xsd:double"&gt;0.110165625&lt;/D&gt;&lt;D xsi:type="xsd:double"&gt;0.037221875&lt;/D&gt;&lt;D xsi:type="xsd:double"&gt;-0.02103125&lt;/D&gt;&lt;/FQL&gt;&lt;FQL&gt;&lt;Q&gt;888-HK^FF_OPER_PS_NET_CF(ANN_R,-5AY,NOW)&lt;/Q&gt;&lt;R&gt;6&lt;/R&gt;&lt;C&gt;1&lt;/C&gt;&lt;D xsi:type="xsd:double"&gt;0.0527209020736245&lt;/D&gt;&lt;D xsi:type="xsd:double"&gt;-0.0644648434601896&lt;/D&gt;&lt;D xsi:type="xsd:double"&gt;-0.0197358550522538&lt;/D&gt;&lt;D xsi:type="xsd:double"&gt;-0.118428825689252&lt;/D&gt;&lt;D xsi:type="xsd:double"&gt;0.026011035348619&lt;/D&gt;&lt;D xsi:type="xsd:double"&gt;-0.043863334136855&lt;/D&gt;&lt;/FQL&gt;&lt;FQL&gt;&lt;Q&gt;887-HK^FF_OPER_PS_NET_CF(ANN_R,-5AY,NOW)&lt;/Q&gt;&lt;R&gt;6&lt;/R&gt;&lt;C&gt;1&lt;/C&gt;&lt;D xsi:type="xsd:double"&gt;0.0817418438112866&lt;/D&gt;&lt;D xsi:type="xsd:double"&gt;0.0463018382452091&lt;/D&gt;&lt;D xsi:type="xsd:double"&gt;-0.0158781794089365&lt;/D&gt;&lt;D xsi:type="xsd:double"&gt;0.05637810466961&lt;/D&gt;&lt;D xsi:type="xsd:double"&gt;0.0804764908372517&lt;/D&gt;&lt;D xsi:type="xsd:double"&gt;0.14209468982178&lt;/D&gt;&lt;/FQL&gt;&lt;FQL&gt;&lt;Q&gt;886-HK^FF_OPER_PS_NET_CF(ANN_R,-5AY,NOW)&lt;/Q&gt;&lt;R&gt;7&lt;/R&gt;&lt;C&gt;1&lt;/C&gt;&lt;D xsi:type="xsd:double"&gt;0.119395330400502&lt;/D&gt;&lt;D xsi:type="xsd:double"&gt;-0.0755853237476653&lt;/D&gt;&lt;D xsi:type="xsd:double"&gt;0.141468996136202&lt;/D&gt;&lt;D xsi:type="xsd:double"&gt;-0.132963665115388&lt;/D&gt;&lt;D xsi:type="xsd:double"&gt;0.319309170329205&lt;/D&gt;&lt;D xsi:type="xsd:double"&gt;0.0382275467985404&lt;/D&gt;&lt;D xsi:type="xsd:string"&gt;@NA&lt;/D&gt;&lt;/FQL&gt;&lt;FQL&gt;&lt;Q&gt;884-HK^FF_OPER_PS_NET_CF(ANN_R,-5AY,NOW)&lt;/Q&gt;&lt;R&gt;6&lt;/R&gt;&lt;C&gt;1&lt;/C&gt;&lt;D xsi:type="xsd:double"&gt;0.472223021083806&lt;/D&gt;&lt;D xsi:type="xsd:double"&gt;0.614108128876404&lt;/D&gt;&lt;D xsi:type="xsd:double"&gt;-0.770266931618478&lt;/D&gt;&lt;D xsi:type="xsd:double"&gt;-2.10632757325575&lt;/D&gt;&lt;D xsi:type="xsd:double"&gt;1.85514060993762&lt;/D&gt;&lt;D xsi:type="xsd:double"&gt;0.269774344766554&lt;/D&gt;&lt;/FQL&gt;&lt;FQL&gt;&lt;Q&gt;883-HK^FF_OPER_PS_NET_CF(ANN_R,-5AY,NOW)&lt;/Q&gt;&lt;R&gt;6&lt;/R&gt;&lt;C&gt;1&lt;/C&gt;&lt;D xsi:type="xsd:string"&gt;@NA&lt;/D&gt;&lt;D xsi:type="xsd:string"&gt;@NA&lt;/D&gt;&lt;D xsi:type="xsd:string"&gt;@NA&lt;/D&gt;&lt;D xsi:type="xsd:double"&gt;3.01468885917256&lt;/D&gt;&lt;D xsi:type="xsd:double"&gt;1.99214361925217&lt;/D&gt;&lt;D xsi:type="xsd:double"&gt;3.77329868511128&lt;/D&gt;&lt;/FQL&gt;&lt;FQL&gt;&lt;Q&gt;882-HK^FF_OPER_PS_NET_CF(ANN_R,-5AY,NOW)&lt;/Q&gt;&lt;R&gt;6&lt;/R&gt;&lt;C&gt;1&lt;/C&gt;&lt;D xsi:type="xsd:double"&gt;1.19902721704672&lt;/D&gt;&lt;D xsi:type="xsd:double"&gt;0.670261962975899&lt;/D&gt;&lt;D xsi:type="xsd:double"&gt;0.190813501496127&lt;/D&gt;&lt;D xsi:type="xsd:double"&gt;-0.154707905702061&lt;/D&gt;&lt;D xsi:type="xsd:double"&gt;0.844379503528249&lt;/D&gt;&lt;D xsi:type="xsd:double"&gt;-0.0499734332615565&lt;/D&gt;&lt;/FQL&gt;&lt;FQL&gt;&lt;Q&gt;881-HK^FF_OPER_PS_NET_CF(ANN_R,-5AY,NOW)&lt;/Q&gt;&lt;R&gt;6&lt;/R&gt;&lt;C&gt;1&lt;/C&gt;&lt;D xsi:type="xsd:double"&gt;1.75167404403639&lt;/D&gt;&lt;D xsi:type="xsd:double"&gt;2.12322732387012&lt;/D&gt;&lt;D xsi:type="xsd:double"&gt;0.606486120399158&lt;/D&gt;&lt;D xsi:type="xsd:double"&gt;3.10689273913641&lt;/D&gt;&lt;D xsi:type="xsd:double"&gt;3.90500372440508&lt;/D&gt;&lt;D xsi:type="xsd:double"&gt;5.09529169380553&lt;/D&gt;&lt;/FQL&gt;&lt;FQL&gt;&lt;Q&gt;880-HK^FF_OPER_PS_NET_CF(ANN_R,-5AY,NOW)&lt;/Q&gt;&lt;R&gt;6&lt;/R&gt;&lt;C&gt;1&lt;/C&gt;&lt;D xsi:type="xsd:double"&gt;0.676881444446067&lt;/D&gt;&lt;D xsi:type="xsd:double"&gt;0.434553247792028&lt;/D&gt;&lt;D xsi:type="xsd:double"&gt;0.641523692321956&lt;/D&gt;&lt;D xsi:type="xsd:double"&gt;0.697710845799766&lt;/D&gt;&lt;D xsi:type="xsd:double"&gt;-1.29959411812534&lt;/D&gt;&lt;D xsi:type="xsd:double"&gt;-0.829538613209951&lt;/D&gt;&lt;/FQL&gt;&lt;FQL&gt;&lt;Q&gt;878-HK^FF_OPER_PS_NET_CF(ANN_R,-5AY,NOW)&lt;/Q&gt;&lt;R&gt;6&lt;/R&gt;&lt;C&gt;1&lt;/C&gt;&lt;D xsi:type="xsd:double"&gt;3.482246560965&lt;/D&gt;&lt;D xsi:type="xsd:double"&gt;4.12349238843355&lt;/D&gt;&lt;D xsi:type="xsd:double"&gt;1.83047015139514&lt;/D&gt;&lt;D xsi:type="xsd:double"&gt;0.969786889834826&lt;/D&gt;&lt;D xsi:type="xsd:double"&gt;0.959554233142241&lt;/D&gt;&lt;D xsi:type="xsd:double"&gt;1.18822710786771&lt;/D&gt;&lt;/FQL&gt;&lt;FQL&gt;&lt;Q&gt;876-HK^FF_OPER_PS_NET_CF(ANN_R,-5AY,NOW)&lt;/Q&gt;&lt;R&gt;6&lt;/R&gt;&lt;C&gt;1&lt;/C&gt;&lt;D xsi:type="xsd:double"&gt;0.00278500350704102&lt;/D&gt;&lt;D xsi:type="xsd:double"&gt;0.00151383659548131&lt;/D&gt;&lt;D xsi:type="xsd:double"&gt;-0.00112144686960872&lt;/D&gt;&lt;D xsi:type="xsd:double"&gt;0.000373849245365981&lt;/D&gt;&lt;D xsi:type="xsd:double"&gt;-0.00578801929801633&lt;/D&gt;&lt;D xsi:type="xsd:double"&gt;-0.0241958801514081&lt;/D&gt;&lt;/FQL&gt;&lt;FQL&gt;&lt;Q&gt;875-HK^FF_OPER_PS_NET_CF(ANN_R,-5AY,NOW)&lt;/Q&gt;&lt;R&gt;6&lt;/R&gt;&lt;C&gt;1&lt;/C&gt;&lt;D xsi:type="xsd:double"&gt;-8.28849101857896&lt;/D&gt;&lt;D xsi:type="xsd:double"&gt;-0.541233872595573&lt;/D&gt;&lt;D xsi:type="xsd:double"&gt;-1.87369574084569&lt;/D&gt;&lt;D xsi:type="xsd:double"&gt;-1.1198631254846&lt;/D&gt;&lt;D xsi:type="xsd:double"&gt;-0.465770082323892&lt;/D&gt;&lt;D xsi:type="xsd:double"&gt;0.201824103449095&lt;/D&gt;&lt;/FQL&gt;&lt;FQL&gt;&lt;Q&gt;874-HK^FF_OPER_PS_NET_CF(ANN_R,-5AY,NOW)&lt;/Q&gt;&lt;R&gt;6&lt;/R&gt;&lt;C&gt;1&lt;/C&gt;&lt;D xsi:type="xsd:double"&gt;2.0572548617201&lt;/D&gt;&lt;D xsi:type="xsd:double"&gt;1.38928208332561&lt;/D&gt;&lt;D xsi:type="xsd:double"&gt;3.95509905853173&lt;/D&gt;&lt;D xsi:type="xsd:double"&gt;3.60110316395892&lt;/D&gt;&lt;D xsi:type="xsd:double"&gt;0.630027644600142&lt;/D&gt;&lt;D xsi:type="xsd:double"&gt;4.38570685156924&lt;/D&gt;&lt;/FQL&gt;&lt;FQL&gt;&lt;Q&gt;873-HK^FF_OPER_PS_NET_CF(ANN_R,-5AY,NOW)&lt;/Q&gt;&lt;R&gt;6&lt;/R&gt;&lt;C&gt;1&lt;/C&gt;&lt;D xsi:type="xsd:string"&gt;@NA&lt;/D&gt;&lt;D xsi:type="xsd:double"&gt;0.126645673561251&lt;/D&gt;&lt;D xsi:type="xsd:double"&gt;0.158318125275746&lt;/D&gt;&lt;D xsi:type="xsd:double"&gt;0.242567142168802&lt;/D&gt;&lt;D xsi:type="xsd:double"&gt;0.451519317366164&lt;/D&gt;&lt;D xsi:type="xsd:double"&gt;0.616851054748433&lt;/D&gt;&lt;/FQL&gt;&lt;FQL&gt;&lt;Q&gt;872-HK^FF_OPER_PS_NET_CF(ANN_R,-5AY,NOW)&lt;/Q&gt;&lt;R&gt;6&lt;/R&gt;&lt;C&gt;1&lt;/C&gt;&lt;D xsi:type="xsd:double"&gt;-0.0598773280178636&lt;/D&gt;&lt;D xsi:type="xsd:double"&gt;-0.105123196101853&lt;/D&gt;&lt;D xsi:type="xsd:double"&gt;-0.0328631513405993&lt;/D&gt;&lt;D xsi:type="xsd:double"&gt;-0.105911854646761&lt;/D&gt;&lt;D xsi:type="xsd:double"&gt;-0.0915257933286975&lt;/D&gt;&lt;D xsi:type="xsd:string"&gt;@NA&lt;/D&gt;&lt;/FQL&gt;&lt;FQL&gt;&lt;Q&gt;871-HK^FF_OPER_PS_NET_CF(ANN_R,-5AY,NOW)&lt;/Q&gt;&lt;R&gt;6&lt;/R&gt;&lt;C&gt;1&lt;/C&gt;&lt;D xsi:type="xsd:double"&gt;0.112732942505081&lt;/D&gt;&lt;D xsi:type="xsd:double"&gt;0.248063655441936&lt;/D&gt;&lt;D xsi:type="xsd:double"&gt;0.130613025853169&lt;/D&gt;&lt;D xsi:type="xsd:double"&gt;0.0129021066604953&lt;/D&gt;&lt;D xsi:type="xsd:double"&gt;0.0130827618113167&lt;/D&gt;&lt;D xsi:type="xsd:double"&gt;0.0695430474296338&lt;/D&gt;&lt;/FQL&gt;&lt;FQL&gt;&lt;Q&gt;869-HK^FF_OPER_PS_NET_CF(ANN_R,-5AY,NOW)&lt;/Q&gt;&lt;R&gt;6&lt;/R&gt;&lt;C&gt;1&lt;/C&gt;&lt;D xsi:type="xsd:double"&gt;0.193921485167965&lt;/D&gt;&lt;D xsi:type="xsd:double"&gt;0.109109773092049&lt;/D&gt;&lt;D xsi:type="xsd:double"&gt;0.0142219515260823&lt;/D&gt;&lt;D xsi:type="xsd:double"&gt;0.000700001186442689&lt;/D&gt;&lt;D xsi:type="xsd:double"&gt;-0.0312135593220339&lt;/D&gt;&lt;D xsi:type="xsd:double"&gt;0.022483532775601&lt;/D&gt;&lt;/FQL&gt;&lt;FQL&gt;&lt;Q&gt;868-HK^FF_OPER_PS_NET_CF(ANN_R,-5AY,NOW)&lt;/Q&gt;&lt;R&gt;6&lt;/R&gt;&lt;C&gt;1&lt;/C&gt;&lt;D xsi:type="xsd:double"&gt;0.969497035522642&lt;/D&gt;&lt;D xsi:type="xsd:double"&gt;0.967414374090917&lt;/D&gt;&lt;D xsi:type="xsd:double"&gt;1.25038641753217&lt;/D&gt;&lt;D xsi:type="xsd:double"&gt;1.01991459202262&lt;/D&gt;&lt;D xsi:type="xsd:double"&gt;1.22315141781493&lt;/D&gt;&lt;D xsi:type="xsd:double"&gt;2.88779028381671&lt;/D&gt;&lt;/FQL&gt;&lt;FQL&gt;&lt;Q&gt;867-HK^FF_OPER_PS_NET_CF(ANN_R,-5AY,NOW)&lt;/Q&gt;&lt;R&gt;6&lt;/R&gt;&lt;C&gt;1&lt;/C&gt;&lt;D xsi:type="xsd:double"&gt;0.489965854412296&lt;/D&gt;&lt;D xsi:type="xsd:double"&gt;0.937596766502324&lt;/D&gt;&lt;D xsi:type="xsd:double"&gt;0.827804121291134&lt;/D&gt;&lt;D xsi:type="xsd:double"&gt;1.17323563848098&lt;/D&gt;&lt;D xsi:type="xsd:double"&gt;1.27104607622621&lt;/D&gt;&lt;D xsi:type="xsd:double"&gt;1.27243143111261&lt;/D&gt;&lt;/FQL&gt;&lt;FQL&gt;&lt;Q&gt;866-HK^FF_OPER_PS_NET_CF(ANN_R,-5AY,NOW)&lt;/Q&gt;&lt;R&gt;6&lt;/R&gt;&lt;C&gt;1&lt;/C&gt;&lt;D xsi:type="xsd:double"&gt;-0.0293968025723683&lt;/D&gt;&lt;D xsi:type="xsd:double"&gt;0.0857644078092723&lt;/D&gt;&lt;D xsi:type="xsd:double"&gt;0.257780852459193&lt;/D&gt;&lt;D xsi:type="xsd:double"&gt;0.235522145343962&lt;/D&gt;&lt;D xsi:type="xsd:double"&gt;0.238523242698444&lt;/D&gt;&lt;D xsi:type="xsd:double"&gt;0.91591700093766&lt;/D&gt;&lt;/FQL&gt;&lt;FQL&gt;&lt;Q&gt;865-HK^FF_OPER_PS_NET_CF(ANN_R,-5AY,NOW)&lt;/Q&gt;&lt;R&gt;6&lt;/R&gt;&lt;C&gt;1&lt;/C&gt;&lt;D xsi:type="xsd:double"&gt;0.020702404404616&lt;/D&gt;&lt;D xsi:type="xsd:double"&gt;0.0212069200063861&lt;/D&gt;&lt;D xsi:type="xsd:double"&gt;0.0250427822599831&lt;/D&gt;&lt;D xsi:type="xsd:double"&gt;-0.00654809725331516&lt;/D&gt;&lt;D xsi:type="xsd:double"&gt;-0.0378882412809047&lt;/D&gt;&lt;D xsi:type="xsd:double"&gt;0.00395007637182795&lt;/D&gt;&lt;/FQL&gt;&lt;FQL&gt;&lt;Q&gt;864-HK^FF_OPER_PS_NET_CF(ANN_R,-5AY,NOW)&lt;/Q&gt;&lt;R&gt;6&lt;/R&gt;&lt;C&gt;1&lt;/C&gt;&lt;D xsi:type="xsd:double"&gt;0.039906699684655&lt;/D&gt;&lt;D xsi:type="xsd:double"&gt;0.0483639887100319&lt;/D&gt;&lt;D xsi:type="xsd:double"&gt;0.0476725936794821&lt;/D&gt;&lt;D xsi:type="xsd:double"&gt;0.0523466312455584&lt;/D&gt;&lt;D xsi:type="xsd:double"&gt;0.0295564901823796&lt;/D&gt;&lt;D xsi:type="xsd:double"&gt;0.0355526617953675&lt;/D&gt;&lt;/FQL&gt;&lt;FQL&gt;&lt;Q&gt;863-HK^FF_OPER_PS_NET_CF(ANN_R,-5AY,NOW)&lt;/Q&gt;&lt;R&gt;6&lt;/R&gt;&lt;C&gt;1&lt;/C&gt;&lt;D xsi:type="xsd:double"&gt;-0.0205910041471108&lt;/D&gt;&lt;D xsi:type="xsd:double"&gt;-0.0626046833572453&lt;/D&gt;&lt;D xsi:type="xsd:double"&gt;0.131433613657213&lt;/D&gt;&lt;D xsi:type="xsd:double"&gt;-0.988482867807144&lt;/D&gt;&lt;D xsi:type="xsd:double"&gt;-0.214233521008734&lt;/D&gt;&lt;D xsi:type="xsd:double"&gt;-0.393125540524121&lt;/D&gt;&lt;/FQL&gt;&lt;FQL&gt;&lt;Q&gt;862-HK^FF_OPER_PS_NET_CF(ANN_R,-5AY,NOW)&lt;/Q&gt;&lt;R&gt;6&lt;/R&gt;&lt;C&gt;1&lt;/C&gt;&lt;D xsi:type="xsd:double"&gt;-0.0144611190258497&lt;/D&gt;&lt;D xsi:type="xsd:double"&gt;-0.0111623557597972&lt;/D&gt;&lt;D xsi:type="xsd:double"&gt;-0.0105925044404068&lt;/D&gt;&lt;D xsi:type="xsd:double"&gt;-0.0100879417153604&lt;/D&gt;&lt;D xsi:type="xsd:double"&gt;-0.00685924993438136&lt;/D&gt;&lt;D xsi:type="xsd:string"&gt;@NA&lt;/D&gt;&lt;/FQL&gt;&lt;FQL&gt;&lt;Q&gt;861-HK^FF_OPER_PS_NET_CF(ANN_R,-5AY,NOW)&lt;/Q&gt;&lt;R&gt;6&lt;/R&gt;&lt;C&gt;1&lt;/C&gt;&lt;D xsi:type="xsd:double"&gt;-0.145186897977699&lt;/D&gt;&lt;D xsi:type="xsd:double"&gt;0.532665601253899&lt;/D&gt;&lt;D xsi:type="xsd:double"&gt;0.0351473261410127&lt;/D&gt;&lt;D xsi:type="xsd:double"&gt;0.509508244320851&lt;/D&gt;&lt;D xsi:type="xsd:double"&gt;0.76341764096152&lt;/D&gt;&lt;D xsi:type="xsd:double"&gt;0.19813592628832&lt;/D&gt;&lt;/FQL&gt;&lt;FQL&gt;&lt;Q&gt;860-HK^FF_OPER_PS_NET_CF(ANN_R,-5AY,NOW)&lt;/Q&gt;&lt;R&gt;6&lt;/R&gt;&lt;C&gt;1&lt;/C&gt;&lt;D xsi:type="xsd:double"&gt;0.00352475957763593&lt;/D&gt;&lt;D xsi:type="xsd:double"&gt;-0.023763348518623&lt;/D&gt;&lt;D xsi:type="xsd:double"&gt;-0.0227228563787353&lt;/D&gt;&lt;D xsi:type="xsd:double"&gt;-0.06481382572345&lt;/D&gt;&lt;D xsi:type="xsd:double"&gt;-0.0369983774517281&lt;/D&gt;&lt;D xsi:type="xsd:string"&gt;@NA&lt;/D&gt;&lt;/FQL&gt;&lt;FQL&gt;&lt;Q&gt;859-HK^FF_OPER_PS_NET_CF(ANN_R,-5AY,NOW)&lt;/Q&gt;&lt;R&gt;6&lt;/R&gt;&lt;C&gt;1&lt;/C&gt;&lt;D xsi:type="xsd:double"&gt;0.011623400712298&lt;/D&gt;&lt;D xsi:type="xsd:string"&gt;@NA&lt;/D&gt;&lt;D xsi:type="xsd:double"&gt;-0.00285226780757379&lt;/D&gt;&lt;D xsi:type="xsd:double"&gt;-0.252022395906943&lt;/D&gt;&lt;D xsi:type="xsd:double"&gt;-0.0276873355039479&lt;/D&gt;&lt;D xsi:type="xsd:double"&gt;0.0621505083877987&lt;/D&gt;&lt;/FQL&gt;&lt;FQL&gt;&lt;Q&gt;858-HK^FF_OPER_PS_NET_CF(ANN_R,-5AY,NOW)&lt;/Q&gt;&lt;R&gt;6&lt;/R&gt;&lt;C&gt;1&lt;/C&gt;&lt;D xsi:type="xsd:double"&gt;0.00966747720364742&lt;/D&gt;&lt;D xsi:type="xsd:double"&gt;0.00707386018237082&lt;/D&gt;&lt;D xsi:type="xsd:double"&gt;0.00391580547112462&lt;/D&gt;&lt;D xsi:type="xsd:double"&gt;-0.00311793313069909&lt;/D&gt;&lt;D xsi:type="xsd:double"&gt;-9.7071129707113E-05&lt;/D&gt;&lt;D xsi:type="xsd:double"&gt;-0.000486018237082067&lt;/D&gt;&lt;/FQL&gt;&lt;FQL&gt;&lt;Q&gt;857-HK^FF_OPER_PS_NET_CF(ANN_R,-5AY,NOW)&lt;/Q&gt;&lt;R&gt;6&lt;/R&gt;&lt;C&gt;1&lt;/C&gt;&lt;D xsi:type="xsd:double"&gt;1.65019879179032&lt;/D&gt;&lt;D xsi:type="xsd:double"&gt;2.24588650956833&lt;/D&gt;&lt;D xsi:type="xsd:double"&gt;2.2150308401436&lt;/D&gt;&lt;D xsi:type="xsd:double"&gt;2.17157290106666&lt;/D&gt;&lt;D xsi:type="xsd:double"&gt;1.89830225064983&lt;/D&gt;&lt;D xsi:type="xsd:double"&gt;2.26367988751935&lt;/D&gt;&lt;/FQL&gt;&lt;FQL&gt;&lt;Q&gt;856-HK^FF_OPER_PS_NET_CF(ANN_R,-5AY,NOW)&lt;/Q&gt;&lt;R&gt;6&lt;/R&gt;&lt;C&gt;1&lt;/C&gt;&lt;D xsi:type="xsd:double"&gt;0.704268132439632&lt;/D&gt;&lt;D xsi:type="xsd:double"&gt;-1.59691752164419&lt;/D&gt;&lt;D xsi:type="xsd:double"&gt;-0.74860641016545&lt;/D&gt;&lt;D xsi:type="xsd:double"&gt;0.631780364535463&lt;/D&gt;&lt;D xsi:type="xsd:double"&gt;1.73246132023264&lt;/D&gt;&lt;D xsi:type="xsd:double"&gt;0.40937284971753&lt;/D&gt;&lt;/FQL&gt;&lt;FQL&gt;&lt;Q&gt;855-HK^FF_OPER_PS_NET_CF(ANN_R,-5AY,NOW)&lt;/Q&gt;&lt;R&gt;6&lt;/R&gt;&lt;C&gt;1&lt;/C&gt;&lt;D xsi:type="xsd:double"&gt;1.04009296392587&lt;/D&gt;&lt;D xsi:type="xsd:double"&gt;0.932795604129881&lt;/D&gt;&lt;D xsi:type="xsd:double"&gt;0.725738315986566&lt;/D&gt;&lt;D xsi:type="xsd:double"&gt;2.21573596946959&lt;/D&gt;&lt;D xsi:type="xsd:double"&gt;1.73800146173841&lt;/D&gt;&lt;D xsi:type="xsd:double"&gt;2.37915252015227&lt;/D&gt;&lt;/FQL&gt;&lt;FQL&gt;&lt;Q&gt;854-HK^FF_OPER_PS_NET_CF(ANN_R,-5AY,NOW)&lt;/Q&gt;&lt;R&gt;6&lt;/R&gt;&lt;C&gt;1&lt;/C&gt;&lt;D xsi:type="xsd:double"&gt;-1.69332096647565&lt;/D&gt;&lt;D xsi:type="xsd:double"&gt;-1.88007892070262&lt;/D&gt;&lt;D xsi:type="xsd:double"&gt;0.641890298549471&lt;/D&gt;&lt;D xsi:type="xsd:double"&gt;3.35425493226737&lt;/D&gt;&lt;D xsi:type="xsd:double"&gt;1.5217881160156&lt;/D&gt;&lt;D xsi:type="xsd:double"&gt;-0.412004069177807&lt;/D&gt;&lt;/FQL&gt;&lt;FQL&gt;&lt;Q&gt;853-HK^FF_OPER_PS_NET_CF(ANN_R,-5AY,NOW)&lt;/Q&gt;&lt;R&gt;6&lt;/R&gt;&lt;C&gt;1&lt;/C&gt;&lt;D xsi:type="xsd:double"&gt;0.40276964600953&lt;/D&gt;&lt;D xsi:type="xsd:double"&gt;0.479163159604969&lt;/D&gt;&lt;D xsi:type="xsd:double"&gt;0.354708268574473&lt;/D&gt;&lt;D xsi:type="xsd:double"&gt;0.0578819096967211&lt;/D&gt;&lt;D xsi:type="xsd:double"&gt;-0.128361291448588&lt;/D&gt;&lt;D xsi:type="xsd:double"&gt;-1.1329194070332&lt;/D&gt;&lt;/FQL&gt;&lt;FQL&gt;&lt;Q&gt;852-HK^FF_OPER_PS_NET_CF(ANN_R,-5AY,NOW)&lt;/Q&gt;&lt;R&gt;6&lt;/R&gt;&lt;C&gt;1&lt;/C&gt;&lt;D xsi:type="xsd:double"&gt;-0.44682453303573&lt;/D&gt;&lt;D xsi:type="xsd:double"&gt;0.731802175531404&lt;/D&gt;&lt;D xsi:type="xsd:double"&gt;-0.215312762336432&lt;/D&gt;&lt;D xsi:type="xsd:double"&gt;-0.343566554157747&lt;/D&gt;&lt;D xsi:type="xsd:double"&gt;0.329173443851591&lt;/D&gt;&lt;D xsi:type="xsd:double"&gt;0.104921243158068&lt;/D&gt;&lt;/FQL&gt;&lt;FQL&gt;&lt;Q&gt;851-HK^FF_OPER_PS_NET_CF(ANN_R,-5AY,NOW)&lt;/Q&gt;&lt;R&gt;6&lt;/R&gt;&lt;C&gt;1&lt;/C&gt;&lt;D xsi:type="xsd:double"&gt;1.46268146672926&lt;/D&gt;&lt;D xsi:type="xsd:double"&gt;-0.592497795080049&lt;/D&gt;&lt;D xsi:type="xsd:double"&gt;-0.623831622611568&lt;/D&gt;&lt;D xsi:type="xsd:double"&gt;-0.103895446661766&lt;/D&gt;&lt;D xsi:type="xsd:double"&gt;0.0202450167326555&lt;/D&gt;&lt;D xsi:type="xsd:double"&gt;0.017878342075172&lt;/D&gt;&lt;/FQL&gt;&lt;FQL&gt;&lt;Q&gt;848-HK^FF_OPER_PS_NET_CF(ANN_R,-5AY,NOW)&lt;/Q&gt;&lt;R&gt;6&lt;/R&gt;&lt;C&gt;1&lt;/C&gt;&lt;D xsi:type="xsd:double"&gt;-0.158710939464431&lt;/D&gt;&lt;D xsi:type="xsd:double"&gt;0.210147750806974&lt;/D&gt;&lt;D xsi:type="xsd:double"&gt;0.8493744702728&lt;/D&gt;&lt;D xsi:type="xsd:double"&gt;0.0394736735690207&lt;/D&gt;&lt;D xsi:type="xsd:double"&gt;-0.0230128299794662&lt;/D&gt;&lt;D xsi:type="xsd:double"&gt;-0.00221613452520519&lt;/D&gt;&lt;/FQL&gt;&lt;FQL&gt;&lt;Q&gt;846-HK^FF_OPER_PS_NET_CF(ANN_R,-5AY,NOW)&lt;/Q&gt;&lt;R&gt;6&lt;/R&gt;&lt;C&gt;1&lt;/C&gt;&lt;D xsi:type="xsd:double"&gt;0.228211889829053&lt;/D&gt;&lt;D xsi:type="xsd:double"&gt;-0.638342382011063&lt;/D&gt;&lt;D xsi:type="xsd:double"&gt;0.544391125489715&lt;/D&gt;&lt;D xsi:type="xsd:double"&gt;0.197369115215243&lt;/D&gt;&lt;D xsi:type="xsd:double"&gt;0.0902240733586265&lt;/D&gt;&lt;D xsi:type="xsd:double"&gt;0.244954197983748&lt;/D&gt;&lt;/FQL&gt;&lt;FQL&gt;&lt;Q&gt;845-HK^FF_OPER_PS_NET_CF(ANN_R,-5AY,NOW)&lt;/Q&gt;&lt;R&gt;6&lt;/R&gt;&lt;C&gt;1&lt;/C&gt;&lt;D xsi:type="xsd:double"&gt;-0.0858422535872424&lt;/D&gt;&lt;D xsi:type="xsd:double"&gt;0.384155484277124&lt;/D&gt;&lt;D xsi:type="xsd:double"&gt;0.479692481482986&lt;/D&gt;&lt;D xsi:type="xsd:double"&gt;0.0285420019738982&lt;/D&gt;&lt;D xsi:type="xsd:double"&gt;0.550874999182606&lt;/D&gt;&lt;D xsi:type="xsd:double"&gt;-0.0297298357570381&lt;/D&gt;&lt;/FQL&gt;&lt;FQL&gt;&lt;Q&gt;844-HK^FF_OPER_PS_NET_CF(ANN_R,-5AY,NOW)&lt;/Q&gt;&lt;R&gt;6&lt;/R&gt;&lt;C&gt;1&lt;/C&gt;&lt;D xsi:type="xsd:double"&gt;0.1122364090173&lt;/D&gt;&lt;D xsi:type="xsd:double"&gt;0.043215691104552&lt;/D&gt;&lt;D xsi:type="xsd:double"&gt;-0.00657716680863119&lt;/D&gt;&lt;D xsi:type="xsd:double"&gt;0.0203186613793491&lt;/D&gt;&lt;D xsi:type="xsd:double"&gt;0.0590220778074197&lt;/D&gt;&lt;D xsi:type="xsd:double"&gt;0.0865407859000695&lt;/D&gt;&lt;/FQL&gt;&lt;FQL&gt;&lt;Q&gt;842-HK^FF_OPER_PS_NET_CF(ANN_R,-5AY,NOW)&lt;/Q&gt;&lt;R&gt;6&lt;/R&gt;&lt;C&gt;1&lt;/C&gt;&lt;D xsi:type="xsd:double"&gt;0.0937554648781937&lt;/D&gt;&lt;D xsi:type="xsd:double"&gt;-0.216917180861585&lt;/D&gt;&lt;D xsi:type="xsd:double"&gt;0.637053880416019&lt;/D&gt;&lt;D xsi:type="xsd:double"&gt;0.815563183359576&lt;/D&gt;&lt;D xsi:type="xsd:double"&gt;0.534562774114467&lt;/D&gt;&lt;D xsi:type="xsd:double"&gt;0.518877457975944&lt;/D&gt;&lt;/FQL&gt;&lt;FQL&gt;&lt;Q&gt;841-HK^FF_OPER_PS_NET_CF(ANN_R,-5AY,NOW)&lt;/Q&gt;&lt;R&gt;6&lt;/R&gt;&lt;C&gt;1&lt;/C&gt;&lt;D xsi:type="xsd:double"&gt;-0.00635852596541617&lt;/D&gt;&lt;D xsi:type="xsd:double"&gt;-0.440041464498505&lt;/D&gt;&lt;D xsi:type="xsd:double"&gt;0.882656780954501&lt;/D&gt;&lt;D xsi:type="xsd:double"&gt;-0.0945262095644116&lt;/D&gt;&lt;D xsi:type="xsd:double"&gt;-0.386250523887899&lt;/D&gt;&lt;D xsi:type="xsd:double"&gt;-0.284620140880685&lt;/D&gt;&lt;/FQL&gt;&lt;FQL&gt;&lt;Q&gt;840-HK^FF_OPER_PS_NET_CF(ANN_R,-5AY,NOW)&lt;/Q&gt;&lt;R&gt;6&lt;/R&gt;&lt;C&gt;1&lt;/C&gt;&lt;D xsi:type="xsd:double"&gt;0.091803886551018&lt;/D&gt;&lt;D xsi:type="xsd:double"&gt;-0.0504958404833426&lt;/D&gt;&lt;D xsi:type="xsd:double"&gt;-0.0326440265317855&lt;/D&gt;&lt;D xsi:type="xsd:double"&gt;-0.0416580626288464&lt;/D&gt;&lt;D xsi:type="xsd:double"&gt;0.0985346453704612&lt;/D&gt;&lt;D xsi:type="xsd:double"&gt;0.113326844758703&lt;/D&gt;&lt;/FQL&gt;&lt;FQL&gt;&lt;Q&gt;839-HK^FF_OPER_PS_NET_CF(ANN_R,-5AY,NOW)&lt;/Q&gt;&lt;R&gt;6&lt;/R&gt;&lt;C&gt;1&lt;/C&gt;&lt;D xsi:type="xsd:double"&gt;0.391935000879986&lt;/D&gt;&lt;D xsi:type="xsd:double"&gt;0.242821658755049&lt;/D&gt;&lt;D xsi:type="xsd:double"&gt;0.64277000872197&lt;/D&gt;&lt;D xsi:type="xsd:double"&gt;0.428634533114085&lt;/D&gt;&lt;D xsi:type="xsd:double"&gt;1.12116656157788&lt;/D&gt;&lt;D xsi:type="xsd:string"&gt;@NA&lt;/D&gt;&lt;/FQL&gt;&lt;FQL&gt;&lt;Q&gt;838-HK^FF_OPER_PS_NET_CF(ANN_R,-5AY,NOW)&lt;/Q&gt;&lt;R&gt;6&lt;/R&gt;&lt;C&gt;1&lt;/C&gt;&lt;D xsi:type="xsd:double"&gt;0.291703784014549&lt;/D&gt;&lt;D xsi:type="xsd:double"&gt;0.15982443481806&lt;/D&gt;&lt;D xsi:type="xsd:double"&gt;0.120270894157736&lt;/D&gt;&lt;D xsi:type="xsd:double"&gt;0.234172083563059&lt;/D&gt;&lt;D xsi:type="xsd:double"&gt;0.275481462969339&lt;/D&gt;&lt;D xsi:type="xsd:double"&gt;0.150195853801068&lt;/D&gt;&lt;/FQL&gt;&lt;FQL&gt;&lt;Q&gt;837-HK^FF_OPER_PS_NET_CF(ANN_R,-5AY,NOW)&lt;/Q&gt;&lt;R&gt;6&lt;/R&gt;&lt;C&gt;1&lt;/C&gt;&lt;D xsi:type="xsd:double"&gt;0.511689932726212&lt;/D&gt;&lt;D xsi:type="xsd:double"&gt;0.585462311234932&lt;/D&gt;&lt;D xsi:type="xsd:double"&gt;0.379556337556067&lt;/D&gt;&lt;D xsi:type="xsd:double"&gt;0.492726680263275&lt;/D&gt;&lt;D xsi:type="xsd:double"&gt;0.364188083658694&lt;/D&gt;&lt;D xsi:type="xsd:double"&gt;0.320542869607802&lt;/D&gt;&lt;/FQL&gt;&lt;FQL&gt;&lt;Q&gt;836-HK^FF_OPER_PS_NET_CF(ANN_R,-5AY,NOW)&lt;/Q&gt;&lt;R&gt;6&lt;/R&gt;&lt;C&gt;1&lt;/C&gt;&lt;D xsi:type="xsd:double"&gt;4.23122275738936&lt;/D&gt;&lt;D xsi:type="xsd:double"&gt;3.30954080587724&lt;/D&gt;&lt;D xsi:type="xsd:double"&gt;3.01026388432191&lt;/D&gt;&lt;D xsi:type="xsd:double"&gt;3.83216497195745&lt;/D&gt;&lt;D xsi:type="xsd:double"&gt;3.76168249749919&lt;/D&gt;&lt;D xsi:type="xsd:double"&gt;0.810585052024304&lt;/D&gt;&lt;/FQL&gt;&lt;FQL&gt;&lt;Q&gt;834-HK^FF_OPER_PS_NET_CF(ANN_R,-5AY,NOW)&lt;/Q&gt;&lt;R&gt;6&lt;/R&gt;&lt;C&gt;1&lt;/C&gt;&lt;D xsi:type="xsd:double"&gt;0.150126077739556&lt;/D&gt;&lt;D xsi:type="xsd:double"&gt;0.0633448329419852&lt;/D&gt;&lt;D xsi:type="xsd:double"&gt;1.03228389564736&lt;/D&gt;&lt;D xsi:type="xsd:double"&gt;-0.610903435664599&lt;/D&gt;&lt;D xsi:type="xsd:double"&gt;0.228378527839999&lt;/D&gt;&lt;D xsi:type="xsd:double"&gt;0.215402353779014&lt;/D&gt;&lt;/FQL&gt;&lt;FQL&gt;&lt;Q&gt;833-HK^FF_OPER_PS_NET_CF(ANN_R,-5AY,NOW)&lt;/Q&gt;&lt;R&gt;6&lt;/R&gt;&lt;C&gt;1&lt;/C&gt;&lt;D xsi:type="xsd:double"&gt;0.175925064019212&lt;/D&gt;&lt;D xsi:type="xsd:double"&gt;-0.154095210868143&lt;/D&gt;&lt;D xsi:type="xsd:double"&gt;-0.290482240471986&lt;/D&gt;&lt;D xsi:type="xsd:double"&gt;0.321277606910846&lt;/D&gt;&lt;D xsi:type="xsd:double"&gt;0.422197540268725&lt;/D&gt;&lt;D xsi:type="xsd:double"&gt;0.0311462746506148&lt;/D&gt;&lt;/FQL&gt;&lt;FQL&gt;&lt;Q&gt;832-HK^FF_OPER_PS_NET_CF(ANN_R,-5AY,NOW)&lt;/Q&gt;&lt;R&gt;6&lt;/R&gt;&lt;C&gt;1&lt;/C&gt;&lt;D xsi:type="xsd:double"&gt;0.833241687902859&lt;/D&gt;&lt;D xsi:type="xsd:double"&gt;2.5398835935785&lt;/D&gt;&lt;D xsi:type="xsd:double"&gt;2.20520469862578&lt;/D&gt;&lt;D xsi:type="xsd:double"&gt;0.997634281450265&lt;/D&gt;&lt;D xsi:type="xsd:double"&gt;0.425311860180595&lt;/D&gt;&lt;D xsi:type="xsd:double"&gt;-1.56971719878526&lt;/D&gt;&lt;/FQL&gt;&lt;FQL&gt;&lt;Q&gt;831-HK^FF_OPER_PS_NET_CF(ANN_R,-5AY,NOW)&lt;/Q&gt;&lt;R&gt;6&lt;/R&gt;&lt;C&gt;1&lt;/C&gt;&lt;D xsi:type="xsd:double"&gt;0.283952199525096&lt;/D&gt;&lt;D xsi:type="xsd:double"&gt;0.407814221795411&lt;/D&gt;&lt;D xsi:type="xsd:double"&gt;0.34982455010733&lt;/D&gt;&lt;D xsi:type="xsd:double"&gt;0.295850568121254&lt;/D&gt;&lt;D xsi:type="xsd:double"&gt;0.468006878545453&lt;/D&gt;&lt;D xsi:type="xsd:double"&gt;0.261975287198446&lt;/D&gt;&lt;/FQL&gt;&lt;FQL&gt;&lt;Q&gt;830-HK^FF_OPER_PS_NET_CF(ANN_R,-5AY,NOW)&lt;/Q&gt;&lt;R&gt;6&lt;/R&gt;&lt;C&gt;1&lt;/C&gt;&lt;D xsi:type="xsd:double"&gt;0.0608217411373922&lt;/D&gt;&lt;D xsi:type="xsd:double"&gt;-0.0274097733983749&lt;/D&gt;&lt;D xsi:type="xsd:double"&gt;0.171316766757363&lt;/D&gt;&lt;D xsi:type="xsd:double"&gt;0.0815167393860949&lt;/D&gt;&lt;D xsi:type="xsd:double"&gt;0.137431600824849&lt;/D&gt;&lt;D xsi:type="xsd:double"&gt;0.0760429496948567&lt;/D&gt;&lt;/FQL&gt;&lt;FQL&gt;&lt;Q&gt;829-HK^FF_OPER_PS_NET_CF(ANN_R,-5AY,NOW)&lt;/Q&gt;&lt;R&gt;6&lt;/R&gt;&lt;C&gt;1&lt;/C&gt;&lt;D xsi:type="xsd:double"&gt;0.105700145657958&lt;/D&gt;&lt;D xsi:type="xsd:double"&gt;0.145491747631077&lt;/D&gt;&lt;D xsi:type="xsd:double"&gt;0.101087682497912&lt;/D&gt;&lt;D xsi:type="xsd:double"&gt;0.11216178201901&lt;/D&gt;&lt;D xsi:type="xsd:double"&gt;0.153281002974079&lt;/D&gt;&lt;D xsi:type="xsd:double"&gt;0.0650646328905551&lt;/D&gt;&lt;/FQL&gt;&lt;FQL&gt;&lt;Q&gt;828-HK^FF_OPER_PS_NET_CF(ANN_R,-5AY,NOW)&lt;/Q&gt;&lt;R&gt;6&lt;/R&gt;&lt;C&gt;1&lt;/C&gt;&lt;D xsi:type="xsd:double"&gt;-0.0574290979009774&lt;/D&gt;&lt;D xsi:type="xsd:double"&gt;-0.0194752443518667&lt;/D&gt;&lt;D xsi:type="xsd:double"&gt;-0.0796971639160391&lt;/D&gt;&lt;D xsi:type="xsd:double"&gt;-0.0412161512578112&lt;/D&gt;&lt;D xsi:type="xsd:double"&gt;0.00963787854510495&lt;/D&gt;&lt;D xsi:type="xsd:double"&gt;0.010082518827111&lt;/D&gt;&lt;/FQL&gt;&lt;FQL&gt;&lt;Q&gt;827-HK^FF_OPER_PS_NET_CF(ANN_R,-5AY,NOW)&lt;/Q&gt;&lt;R&gt;6&lt;/R&gt;&lt;C&gt;1&lt;/C&gt;&lt;D xsi:type="xsd:double"&gt;-0.0256989911990739&lt;/D&gt;&lt;D xsi:type="xsd:double"&gt;0.0391270041686301&lt;/D&gt;&lt;D xsi:type="xsd:double"&gt;0.0148625705076319&lt;/D&gt;&lt;D xsi:type="xsd:double"&gt;0.00867162490197571&lt;/D&gt;&lt;D xsi:type="xsd:double"&gt;0.00151660560599142&lt;/D&gt;&lt;D xsi:type="xsd:double"&gt;0.0589071638747787&lt;/D&gt;&lt;/FQL&gt;&lt;FQL&gt;&lt;Q&gt;826-HK^FF_OPER_PS_NET_CF(ANN_R,-5AY,NOW)&lt;/Q&gt;&lt;R&gt;6&lt;/R&gt;&lt;C&gt;1&lt;/C&gt;&lt;D xsi:type="xsd:double"&gt;0.203450086751554&lt;/D&gt;&lt;D xsi:type="xsd:double"&gt;0.0530326804496327&lt;/D&gt;&lt;D xsi:type="xsd:double"&gt;0.329851945645412&lt;/D&gt;&lt;D xsi:type="xsd:double"&gt;0.121938791324091&lt;/D&gt;&lt;D xsi:type="xsd:double"&gt;0.525122738691772&lt;/D&gt;&lt;D xsi:type="xsd:double"&gt;0.211706010053289&lt;/D&gt;&lt;/FQL&gt;&lt;FQL&gt;&lt;Q&gt;825-HK^FF_OPER_PS_NET_CF(ANN_R,-5AY,NOW)&lt;/Q&gt;&lt;R&gt;6&lt;/R&gt;&lt;C&gt;1&lt;/C&gt;&lt;D xsi:type="xsd:double"&gt;0.19372770432176&lt;/D&gt;&lt;D xsi:type="xsd:double"&gt;0.0121579105000323&lt;/D&gt;&lt;D xsi:type="xsd:double"&gt;0.0849861666701856&lt;/D&gt;&lt;D xsi:type="xsd:double"&gt;0.107560737659205&lt;/D&gt;&lt;D xsi:type="xsd:double"&gt;0.525367035461146&lt;/D&gt;&lt;D xsi:type="xsd:double"&gt;0.118828451883181&lt;/D&gt;&lt;/FQL&gt;&lt;FQL&gt;&lt;Q&gt;822-HK^FF_OPER_PS_NET_CF(ANN_R,-5AY,NOW)&lt;/Q&gt;&lt;R&gt;6&lt;/R&gt;&lt;C&gt;1&lt;/C&gt;&lt;D xsi:type="xsd:double"&gt;0.0907862482817069&lt;/D&gt;&lt;D xsi:type="xsd:double"&gt;0.0300887458232593&lt;/D&gt;&lt;D xsi:type="xsd:double"&gt;0.201145406369082&lt;/D&gt;&lt;D xsi:type="xsd:double"&gt;0.175001963611317&lt;/D&gt;&lt;D xsi:type="xsd:double"&gt;0.2310549549354&lt;/D&gt;&lt;D xsi:type="xsd:double"&gt;0.195452611849203&lt;/D&gt;&lt;/FQL&gt;&lt;FQL&gt;&lt;Q&gt;821-HK^FF_OPER_PS_NET_CF(ANN_R,-5AY,NOW)&lt;/Q&gt;&lt;R&gt;6&lt;/R&gt;&lt;C&gt;1&lt;/C&gt;&lt;D xsi:type="xsd:double"&gt;0.0828283430357699&lt;/D&gt;&lt;D xsi:type="xsd:double"&gt;-0.149939589772408&lt;/D&gt;&lt;D xsi:type="xsd:double"&gt;-0.0553067051564306&lt;/D&gt;&lt;D xsi:type="xsd:double"&gt;-0.0963205713951478&lt;/D&gt;&lt;D xsi:type="xsd:double"&gt;-0.148060316264275&lt;/D&gt;&lt;D xsi:type="xsd:double"&gt;0.0251732427477806&lt;/D&gt;&lt;/FQL&gt;&lt;FQL&gt;&lt;Q&gt;819-HK^FF_OPER_PS_NET_CF(ANN_R,-5AY,NOW)&lt;/Q&gt;&lt;R&gt;6&lt;/R&gt;&lt;C&gt;1&lt;/C&gt;&lt;D xsi:type="xsd:double"&gt;2.11530249239962&lt;/D&gt;&lt;D xsi:type="xsd:double"&gt;2.2135673731973&lt;/D&gt;&lt;D xsi:type="xsd:double"&gt;1.96152478851679&lt;/D&gt;&lt;D xsi:type="xsd:double"&gt;2.05283506388943&lt;/D&gt;&lt;D xsi:type="xsd:double"&gt;3.02250734286388&lt;/D&gt;&lt;D xsi:type="xsd:double"&gt;1.26655031256997&lt;/D&gt;&lt;/FQL&gt;&lt;FQL&gt;&lt;Q&gt;818-HK^FF_OPER_PS_NET_CF(ANN_R,-5AY,NOW)&lt;/Q&gt;&lt;R&gt;6&lt;/R&gt;&lt;C&gt;1&lt;/C&gt;&lt;D xsi:type="xsd:double"&gt;0.342251283296013&lt;/D&gt;&lt;D xsi:type="xsd:double"&gt;-0.0336998898745838&lt;/D&gt;&lt;D xsi:type="xsd:double"&gt;0.270736745516657&lt;/D&gt;&lt;D xsi:type="xsd:double"&gt;0.479963152280619&lt;/D&gt;&lt;D xsi:type="xsd:double"&gt;0.0810239286900117&lt;/D&gt;&lt;D xsi:type="xsd:double"&gt;-0.267638973017472&lt;/D&gt;&lt;/FQL&gt;&lt;FQL&gt;&lt;Q&gt;817-HK^FF_OPER_PS_NET_CF(ANN_R,-5AY,NOW)&lt;/Q&gt;&lt;R&gt;6&lt;/R&gt;&lt;C&gt;1&lt;/C&gt;&lt;D xsi:type="xsd:double"&gt;-0.343572368711537&lt;/D&gt;&lt;D xsi:type="xsd:double"&gt;-2.89520160050735&lt;/D&gt;&lt;D xsi:type="xsd:double"&gt;-0.265414962247531&lt;/D&gt;&lt;D xsi:type="xsd:double"&gt;1.25807749679435&lt;/D&gt;&lt;D xsi:type="xsd:double"&gt;2.07109239729284&lt;/D&gt;&lt;D xsi:type="xsd:double"&gt;-0.032123663606081&lt;/D&gt;&lt;/FQL&gt;&lt;FQL&gt;&lt;Q&gt;816-HK^FF_OPER_PS_NET_CF(ANN_R,-5AY,NOW)&lt;/Q&gt;&lt;R&gt;6&lt;/R&gt;&lt;C&gt;1&lt;/C&gt;&lt;D xsi:type="xsd:string"&gt;@NA&lt;/D&gt;&lt;D xsi:type="xsd:string"&gt;@NA&lt;/D&gt;&lt;D xsi:type="xsd:double"&gt;-0.0260066777359751&lt;/D&gt;&lt;D xsi:type="xsd:double"&gt;0.0193166719929196&lt;/D&gt;&lt;D xsi:type="xsd:double"&gt;0.166490254293084&lt;/D&gt;&lt;D xsi:type="xsd:double"&gt;0.455516496841686&lt;/D&gt;&lt;/FQL&gt;&lt;FQL&gt;&lt;Q&gt;815-HK^FF_OPER_PS_NET_CF(ANN_R,-5AY,NOW)&lt;/Q&gt;&lt;R&gt;6&lt;/R&gt;&lt;C&gt;1&lt;/C&gt;&lt;D xsi:type="xsd:double"&gt;-0.413084722228985&lt;/D&gt;&lt;D xsi:type="xsd:double"&gt;0.409750313340241&lt;/D&gt;&lt;D xsi:type="xsd:double"&gt;-0.413919904280779&lt;/D&gt;&lt;D xsi:type="xsd:double"&gt;-0.100931760985151&lt;/D&gt;&lt;D xsi:type="xsd:double"&gt;0.295325669708895&lt;/D&gt;&lt;D xsi:type="xsd:double"&gt;-0.634984583747149&lt;/D&gt;&lt;/FQL&gt;&lt;FQL&gt;&lt;Q&gt;814-HK^FF_OPER_PS_NET_CF(ANN_R,-5AY,NOW)&lt;/Q&gt;&lt;R&gt;6&lt;/R&gt;&lt;C&gt;1&lt;/C&gt;&lt;D xsi:type="xsd:double"&gt;1.70405923092764&lt;/D&gt;&lt;D xsi:type="xsd:double"&gt;1.80842407616261&lt;/D&gt;&lt;D xsi:type="xsd:double"&gt;2.19905082894457&lt;/D&gt;&lt;D xsi:type="xsd:double"&gt;1.16022769108181&lt;/D&gt;&lt;D xsi:type="xsd:double"&gt;2.34934581319187&lt;/D&gt;&lt;D xsi:type="xsd:double"&gt;1.17806037542274&lt;/D&gt;&lt;/FQL&gt;&lt;FQL&gt;&lt;Q&gt;813-HK^FF_OPER_PS_NET_CF(ANN_R,-5AY,NOW)&lt;/Q&gt;&lt;R&gt;7&lt;/R&gt;&lt;C&gt;1&lt;/C&gt;&lt;D xsi:type="xsd:double"&gt;0.754750025273862&lt;/D&gt;&lt;D xsi:type="xsd:double"&gt;-1.06800316755892&lt;/D&gt;&lt;D xsi:type="xsd:double"&gt;3.93828415584342&lt;/D&gt;&lt;D xsi:type="xsd:double"&gt;0.834659566384443&lt;/D&gt;&lt;D xsi:type="xsd:double"&gt;10.6239026328883&lt;/D&gt;&lt;D xsi:type="xsd:double"&gt;2.58428253129283&lt;/D&gt;&lt;D xsi:type="xsd:string"&gt;@NA&lt;/D&gt;&lt;/FQL&gt;&lt;FQL&gt;&lt;Q&gt;812-HK^FF_OPER_PS_NET_CF(ANN_R,-5AY,NOW)&lt;/Q&gt;&lt;R&gt;6&lt;/R&gt;&lt;C&gt;1&lt;/C&gt;&lt;D xsi:type="xsd:double"&gt;0.0504331073908123&lt;/D&gt;&lt;D xsi:type="xsd:double"&gt;-0.0528013128152386&lt;/D&gt;&lt;D xsi:type="xsd:double"&gt;-0.230549080027181&lt;/D&gt;&lt;D xsi:type="xsd:double"&gt;0.0906841618212586&lt;/D&gt;&lt;D xsi:type="xsd:double"&gt;0.0632975861795878&lt;/D&gt;&lt;D xsi:type="xsd:double"&gt;-0.0116340736735457&lt;/D&gt;&lt;/FQL&gt;&lt;FQL&gt;&lt;Q&gt;811-HK^FF_OPER_PS_NET_CF(ANN_R,-5AY,NOW)&lt;/Q&gt;&lt;R&gt;6&lt;/R&gt;&lt;C&gt;1&lt;/C&gt;&lt;D xsi:type="xsd:double"&gt;0.743391747710385&lt;/D&gt;&lt;D xsi:type="xsd:double"&gt;0.409710002306392&lt;/D&gt;&lt;D xsi:type="xsd:double"&gt;1.06142200299587&lt;/D&gt;&lt;D xsi:type="xsd:double"&gt;1.357037067044&lt;/D&gt;&lt;D xsi:type="xsd:double"&gt;1.83224245517184&lt;/D&gt;&lt;D xsi:type="xsd:double"&gt;2.07126095404685&lt;/D&gt;&lt;/FQL&gt;&lt;FQL&gt;&lt;Q&gt;809-HK^FF_OPER_PS_NET_CF(ANN_R,-5AY,NOW)&lt;/Q&gt;&lt;R&gt;6&lt;/R&gt;&lt;C&gt;1&lt;/C&gt;&lt;D xsi:type="xsd:double"&gt;-0.0833022560737147&lt;/D&gt;&lt;D xsi:type="xsd:double"&gt;-0.020664484120918&lt;/D&gt;&lt;D xsi:type="xsd:double"&gt;-0.0745652636797988&lt;/D&gt;&lt;D xsi:type="xsd:double"&gt;-0.0237178239394349&lt;/D&gt;&lt;D xsi:type="xsd:double"&gt;-0.0121481810426655&lt;/D&gt;&lt;D xsi:type="xsd:double"&gt;-0.0631930348615106&lt;/D&gt;&lt;/FQL&gt;&lt;FQL&gt;&lt;Q&gt;807-HK^FF_OPER_PS_NET_CF(ANN_R,-5AY,NOW)&lt;/Q&gt;&lt;R&gt;6&lt;/R&gt;&lt;C&gt;1&lt;/C&gt;&lt;D xsi:type="xsd:double"&gt;-0.14215051213932&lt;/D&gt;&lt;D xsi:type="xsd:double"&gt;-0.712529597432004&lt;/D&gt;&lt;D xsi:type="xsd:double"&gt;-0.399553344701658&lt;/D&gt;&lt;D xsi:type="xsd:double"&gt;-0.212815427218534&lt;/D&gt;&lt;D xsi:type="xsd:double"&gt;-0.215464597864822&lt;/D&gt;&lt;D xsi:type="xsd:double"&gt;-0.146807958072748&lt;/D&gt;&lt;/FQL&gt;&lt;FQL&gt;&lt;Q&gt;806-HK^FF_OPER_PS_NET_CF(ANN_R,-5AY,NOW)&lt;/Q&gt;&lt;R&gt;6&lt;/R&gt;&lt;C&gt;1&lt;/C&gt;&lt;D xsi:type="xsd:double"&gt;0.0654508604297344&lt;/D&gt;&lt;D xsi:type="xsd:double"&gt;0.323377697498224&lt;/D&gt;&lt;D xsi:type="xsd:double"&gt;1.0716870435666&lt;/D&gt;&lt;D xsi:type="xsd:double"&gt;0.220505610408815&lt;/D&gt;&lt;D xsi:type="xsd:double"&gt;0.11955260222858&lt;/D&gt;&lt;D xsi:type="xsd:double"&gt;0.610761786937741&lt;/D&gt;&lt;/FQL&gt;&lt;FQL&gt;&lt;Q&gt;804-HK^FF_OPER_PS_NET_CF(ANN_R,-5AY,NOW)&lt;/Q&gt;&lt;R&gt;6&lt;/R&gt;&lt;C&gt;1&lt;/C&gt;&lt;D xsi:type="xsd:double"&gt;-0.125112374540752&lt;/D&gt;&lt;D xsi:type="xsd:double"&gt;0.203869653767821&lt;/D&gt;&lt;D xsi:type="xsd:double"&gt;-0.263975560081466&lt;/D&gt;&lt;D xsi:type="xsd:double"&gt;0.185306478287024&lt;/D&gt;&lt;D xsi:type="xsd:double"&gt;0.299352654144558&lt;/D&gt;&lt;D xsi:type="xsd:double"&gt;-0.0881803412760506&lt;/D&gt;&lt;/FQL&gt;&lt;FQL&gt;&lt;Q&gt;803-HK^FF_OPER_PS_NET_CF(ANN_R,-5AY,NOW)&lt;/Q&gt;&lt;R&gt;8&lt;/R&gt;&lt;C&gt;1&lt;/C&gt;&lt;D xsi:type="xsd:double"&gt;-1.02259871625741&lt;/D&gt;&lt;D xsi:type="xsd:double"&gt;-0.509843461828087&lt;/D&gt;&lt;D xsi:type="xsd:double"&gt;-0.0649906098115768&lt;/D&gt;&lt;D xsi:type="xsd:double"&gt;0.143004063875112&lt;/D&gt;&lt;D xsi:type="xsd:double"&gt;0.150945591320322&lt;/D&gt;&lt;D xsi:type="xsd:double"&gt;0.159189181008089&lt;/D&gt;&lt;D xsi:type="xsd:string"&gt;@NA&lt;/D&gt;&lt;D xsi:type="xsd:string"&gt;@NA&lt;/D&gt;&lt;/FQL&gt;&lt;FQL&gt;&lt;Q&gt;802-HK^FF_OPER_PS_NET_CF(ANN_R,-5AY,NOW)&lt;/Q&gt;&lt;R&gt;6&lt;/R&gt;&lt;C&gt;1&lt;/C&gt;&lt;D xsi:type="xsd:double"&gt;-0.491830698757598&lt;/D&gt;&lt;D xsi:type="xsd:double"&gt;-0.801146951446235&lt;/D&gt;&lt;D xsi:type="xsd:double"&gt;-0.0167272305519023&lt;/D&gt;&lt;D xsi:type="xsd:double"&gt;-0.0128164955301808&lt;/D&gt;&lt;D xsi:type="xsd:double"&gt;-0.00212666718096416&lt;/D&gt;&lt;D xsi:type="xsd:double"&gt;-0.0237734873225529&lt;/D&gt;&lt;/FQL&gt;&lt;FQL&gt;&lt;Q&gt;800-HK^FF_OPER_PS_NET_CF(ANN_R,-5AY,NOW)&lt;/Q&gt;&lt;R&gt;6&lt;/R&gt;&lt;C&gt;1&lt;/C&gt;&lt;D xsi:type="xsd:double"&gt;0.0307180208332917&lt;/D&gt;&lt;D xsi:type="xsd:double"&gt;0.00934387542128109&lt;/D&gt;&lt;D xsi:type="xsd:double"&gt;-0.00104531944936881&lt;/D&gt;&lt;D xsi:type="xsd:double"&gt;0.0234795752587892&lt;/D&gt;&lt;D xsi:type="xsd:double"&gt;0.0267128354498505&lt;/D&gt;&lt;D xsi:type="xsd:double"&gt;0.0356574739824157&lt;/D&gt;&lt;/FQL&gt;&lt;FQL&gt;&lt;Q&gt;799-HK^FF_OPER_PS_NET_CF(ANN_R,-5AY,NOW)&lt;/Q&gt;&lt;R&gt;6&lt;/R&gt;&lt;C&gt;1&lt;/C&gt;&lt;D xsi:type="xsd:double"&gt;0.415553995224445&lt;/D&gt;&lt;D xsi:type="xsd:double"&gt;0.982755727829902&lt;/D&gt;&lt;D xsi:type="xsd:double"&gt;1.42344491451868&lt;/D&gt;&lt;D xsi:type="xsd:double"&gt;0.790044375348485&lt;/D&gt;&lt;D xsi:type="xsd:double"&gt;1.06510193202819&lt;/D&gt;&lt;D xsi:type="xsd:double"&gt;0.589488645958606&lt;/D&gt;&lt;/FQL&gt;&lt;FQL&gt;&lt;Q&gt;798-HK^FF_OPER_PS_NET_CF(ANN_R,-5AY,NOW)&lt;/Q&gt;&lt;R&gt;6&lt;/R&gt;&lt;C&gt;1&lt;/C&gt;&lt;D xsi:type="xsd:double"&gt;0.137247063152153&lt;/D&gt;&lt;D xsi:type="xsd:double"&gt;0.0221794606062437&lt;/D&gt;&lt;D xsi:type="xsd:double"&gt;-0.047128706131177&lt;/D&gt;&lt;D xsi:type="xsd:double"&gt;0.00316476104578976&lt;/D&gt;&lt;D xsi:type="xsd:double"&gt;-0.0234260949125522&lt;/D&gt;&lt;D xsi:type="xsd:double"&gt;-0.00379296109546331&lt;/D&gt;&lt;/FQL&gt;&lt;FQL&gt;&lt;Q&gt;797-HK^FF_OPER_PS_NET_CF(ANN_R,-5AY,NOW)&lt;/Q&gt;&lt;R&gt;6&lt;/R&gt;&lt;C&gt;1&lt;/C&gt;&lt;D xsi:type="xsd:double"&gt;0.0880642854563245&lt;/D&gt;&lt;D xsi:type="xsd:double"&gt;0.156357801297776&lt;/D&gt;&lt;D xsi:type="xsd:double"&gt;-0.0294211385098846&lt;/D&gt;&lt;D xsi:type="xsd:double"&gt;0.0286689652914456&lt;/D&gt;&lt;D xsi:type="xsd:double"&gt;0.0460957164749922&lt;/D&gt;&lt;D xsi:type="xsd:double"&gt;0.0805258343549678&lt;/D&gt;&lt;/FQL&gt;&lt;FQL&gt;&lt;Q&gt;794-HK^FF_OPER_PS_NET_CF(ANN_R,-5AY,NOW)&lt;/Q&gt;&lt;R&gt;6&lt;/R&gt;&lt;C&gt;1&lt;/C&gt;&lt;D xsi:type="xsd:double"&gt;0.228479160916368&lt;/D&gt;&lt;D xsi:type="xsd:double"&gt;0.315202870549269&lt;/D&gt;&lt;D xsi:type="xsd:double"&gt;0.0399323659181292&lt;/D&gt;&lt;D xsi:type="xsd:double"&gt;0.118023808082094&lt;/D&gt;&lt;D xsi:type="xsd:double"&gt;0.0203214698993838&lt;/D&gt;&lt;D xsi:type="xsd:double"&gt;0.00227128640310826&lt;/D&gt;&lt;/FQL&gt;&lt;FQL&gt;&lt;Q&gt;789-HK^FF_OPER_PS_NET_CF(ANN_R,-5AY,NOW)&lt;/Q&gt;&lt;R&gt;6&lt;/R&gt;&lt;C&gt;1&lt;/C&gt;&lt;D xsi:type="xsd:double"&gt;-0.0381049122258686&lt;/D&gt;&lt;D xsi:type="xsd:double"&gt;-0.00191853387054697&lt;/D&gt;&lt;D xsi:type="xsd:double"&gt;0.046462397460796&lt;/D&gt;&lt;D xsi:type="xsd:double"&gt;-0.0317427679063161&lt;/D&gt;&lt;D xsi:type="xsd:double"&gt;-0.0291312791675121&lt;/D&gt;&lt;D xsi:type="xsd:double"&gt;0.0160113336618453&lt;/D&gt;&lt;/FQL&gt;&lt;FQL&gt;&lt;Q&gt;788-HK^FF_OPER_PS_NET_CF(ANN_R,-5AY,NOW)&lt;/Q&gt;&lt;R&gt;6&lt;/R&gt;&lt;C&gt;1&lt;/C&gt;&lt;D xsi:type="xsd:double"&gt;0.160205039211768&lt;/D&gt;&lt;D xsi:type="xsd:double"&gt;0.20042437276827&lt;/D&gt;&lt;D xsi:type="xsd:double"&gt;0.292803203881616&lt;/D&gt;&lt;D xsi:type="xsd:double"&gt;0.298780985304779&lt;/D&gt;&lt;D xsi:type="xsd:double"&gt;0.352625377892162&lt;/D&gt;&lt;D xsi:type="xsd:double"&gt;0.398457582875564&lt;/D&gt;&lt;/FQL&gt;&lt;FQL&gt;&lt;Q&gt;784-HK^FF_OPER_PS_NET_CF(ANN_R,-5AY,NOW)&lt;/Q&gt;&lt;R&gt;6&lt;/R&gt;&lt;C&gt;1&lt;/C&gt;&lt;D xsi:type="xsd:double"&gt;0.05917&lt;/D&gt;&lt;D xsi:type="xsd:double"&gt;-0.0617566140606705&lt;/D&gt;&lt;D xsi:type="xsd:double"&gt;-0.0044325&lt;/D&gt;&lt;D xsi:type="xsd:double"&gt;-0.01788625&lt;/D&gt;&lt;D xsi:type="xsd:double"&gt;0.02051&lt;/D&gt;&lt;D xsi:type="xsd:double"&gt;0.02899125&lt;/D&gt;&lt;/FQL&gt;&lt;FQL&gt;&lt;Q&gt;780-HK^FF_OPER_PS_NET_CF(ANN_R,-5AY,NOW)&lt;/Q&gt;&lt;R&gt;6&lt;/R&gt;&lt;C&gt;1&lt;/C&gt;&lt;D xsi:type="xsd:double"&gt;-0.231292927345657&lt;/D&gt;&lt;D xsi:type="xsd:double"&gt;0.40062694024594&lt;/D&gt;&lt;D xsi:type="xsd:double"&gt;1.64954175354534&lt;/D&gt;&lt;D xsi:type="xsd:double"&gt;0.909468337534597&lt;/D&gt;&lt;D xsi:type="xsd:double"&gt;0.0777408003690488&lt;/D&gt;&lt;D xsi:type="xsd:double"&gt;0.988349208623984&lt;/D&gt;&lt;/FQL&gt;&lt;FQL&gt;&lt;Q&gt;777-HK^FF_OPER_PS_NET_CF(ANN_R,-5AY,NOW)&lt;/Q&gt;&lt;R&gt;6&lt;/R&gt;&lt;C&gt;1&lt;/C&gt;&lt;D xsi:type="xsd:double"&gt;-0.657857939037185&lt;/D&gt;&lt;D xsi:type="xsd:double"&gt;0.786691797983058&lt;/D&gt;&lt;D xsi:type="xsd:double"&gt;1.57600285642266&lt;/D&gt;&lt;D xsi:type="xsd:double"&gt;2.55270047281394&lt;/D&gt;&lt;D xsi:type="xsd:double"&gt;2.74341433205633&lt;/D&gt;&lt;D xsi:type="xsd:double"&gt;2.32797934789943&lt;/D&gt;&lt;/FQL&gt;&lt;FQL&gt;&lt;Q&gt;776-HK^FF_OPER_PS_NET_CF(ANN_R,-5AY,NOW)&lt;/Q&gt;&lt;R&gt;6&lt;/R&gt;&lt;C&gt;1&lt;/C&gt;&lt;D xsi:type="xsd:double"&gt;-0.0292245322172935&lt;/D&gt;&lt;D xsi:type="xsd:double"&gt;-0.152589402728432&lt;/D&gt;&lt;D xsi:type="xsd:double"&gt;0.00281058891528624&lt;/D&gt;&lt;D xsi:type="xsd:double"&gt;-0.150633628824302&lt;/D&gt;&lt;D xsi:type="xsd:double"&gt;-0.014089792692356&lt;/D&gt;&lt;D xsi:type="xsd:double"&gt;-0.179084637568278&lt;/D&gt;&lt;/FQL&gt;&lt;FQL&gt;&lt;Q&gt;775-HK^FF_OPER_PS_NET_CF(ANN_R,-5AY,NOW)&lt;/Q&gt;&lt;R&gt;6&lt;/R&gt;&lt;C&gt;1&lt;/C&gt;&lt;D xsi:type="xsd:double"&gt;0.039853822772962&lt;/D&gt;&lt;D xsi:type="xsd:double"&gt;0.0118737002621872&lt;/D&gt;&lt;D xsi:type="xsd:double"&gt;0.0120271690788323&lt;/D&gt;&lt;D xsi:type="xsd:double"&gt;0.0240834712211633&lt;/D&gt;&lt;D xsi:type="xsd:double"&gt;0.0443314705860626&lt;/D&gt;&lt;D xsi:type="xsd:double"&gt;0.0366216134244324&lt;/D&gt;&lt;/FQL&gt;&lt;FQL&gt;&lt;Q&gt;772-HK^FF_OPER_PS_NET_CF(ANN_R,-5AY,NOW)&lt;/Q&gt;&lt;R&gt;6&lt;/R&gt;&lt;C&gt;1&lt;/C&gt;&lt;D xsi:type="xsd:double"&gt;0.243432222192475&lt;/D&gt;&lt;D xsi:type="xsd:double"&gt;1.52929287374417&lt;/D&gt;&lt;D xsi:type="xsd:double"&gt;1.39845046145944&lt;/D&gt;&lt;D xsi:type="xsd:double"&gt;1.00306473204877&lt;/D&gt;&lt;D xsi:type="xsd:double"&gt;1.40926066818614&lt;/D&gt;&lt;D xsi:type="xsd:double"&gt;1.56888621865869&lt;/D&gt;&lt;/FQL&gt;&lt;FQL&gt;&lt;Q&gt;771-HK^FF_OPER_PS_NET_CF(ANN_R,-5AY,NOW)&lt;/Q&gt;&lt;R&gt;6&lt;/R&gt;&lt;C&gt;1&lt;/C&gt;&lt;D xsi:type="xsd:double"&gt;0.167145939169717&lt;/D&gt;&lt;D xsi:type="xsd:double"&gt;0.0755471290206394&lt;/D&gt;&lt;D xsi:type="xsd:double"&gt;0.157500949803245&lt;/D&gt;&lt;D xsi:type="xsd:double"&gt;0.187592105214315&lt;/D&gt;&lt;D xsi:type="xsd:double"&gt;0.0948218261463165&lt;/D&gt;&lt;D xsi:type="xsd:double"&gt;0.0205766761909189&lt;/D&gt;&lt;/FQL&gt;&lt;FQL&gt;&lt;Q&gt;769-HK^FF_OPER_PS_NET_CF(ANN_R,-5AY,NOW)&lt;/Q&gt;&lt;R&gt;6&lt;/R&gt;&lt;C&gt;1&lt;/C&gt;&lt;D xsi:type="xsd:double"&gt;0.106467096553786&lt;/D&gt;&lt;D xsi:type="xsd:double"&gt;-0.0171700046974506&lt;/D&gt;&lt;D xsi:type="xsd:double"&gt;0.026902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6775420782&lt;/D&gt;&lt;D xsi:type="xsd:double"&gt;-0.0648088995176131&lt;/D&gt;&lt;D xsi:type="xsd:double"&gt;0.0670978349062781&lt;/D&gt;&lt;D xsi:type="xsd:double"&gt;0.0514980569674742&lt;/D&gt;&lt;/FQL&gt;&lt;FQL&gt;&lt;Q&gt;767-HK^FF_OPER_PS_NET_CF(ANN_R,-5AY,NOW)&lt;/Q&gt;&lt;R&gt;6&lt;/R&gt;&lt;C&gt;1&lt;/C&gt;&lt;D xsi:type="xsd:double"&gt;0.00345600375372866&lt;/D&gt;&lt;D xsi:type="xsd:double"&gt;-0.00720026150543407&lt;/D&gt;&lt;D xsi:type="xsd:double"&gt;0.0607017592817967&lt;/D&gt;&lt;D xsi:type="xsd:double"&gt;-0.000652954366577419&lt;/D&gt;&lt;D xsi:type="xsd:double"&gt;-0.0494914604317922&lt;/D&gt;&lt;D xsi:type="xsd:double"&gt;-0.00268006539259437&lt;/D&gt;&lt;/FQL&gt;&lt;FQL&gt;&lt;Q&gt;766-HK^FF_OPER_PS_NET_CF(ANN_R,-5AY,NOW)&lt;/Q&gt;&lt;R&gt;8&lt;/R&gt;&lt;C&gt;1&lt;/C&gt;&lt;D xsi:type="xsd:double"&gt;-0.0357882498681126&lt;/D&gt;&lt;D xsi:type="xsd:double"&gt;0.0585946874833973&lt;/D&gt;&lt;D xsi:type="xsd:double"&gt;-0.0697996600638326&lt;/D&gt;&lt;D xsi:type="xsd:double"&gt;-0.012758532290298&lt;/D&gt;&lt;D xsi:type="xsd:double"&gt;0.0257459396619663&lt;/D&gt;&lt;D xsi:type="xsd:double"&gt;-0.0125193639935061&lt;/D&gt;&lt;D xsi:type="xsd:string"&gt;@NA&lt;/D&gt;&lt;D xsi:type="xsd:string"&gt;@NA&lt;/D&gt;&lt;/FQL&gt;&lt;FQL&gt;&lt;Q&gt;765-HK^FF_OPER_PS_NET_CF(ANN_R,-5AY,NOW)&lt;/Q&gt;&lt;R&gt;6&lt;/R&gt;&lt;C&gt;1&lt;/C&gt;&lt;D xsi:type="xsd:double"&gt;0.124227561752313&lt;/D&gt;&lt;D xsi:type="xsd:double"&gt;-0.0156305628917156&lt;/D&gt;&lt;D xsi:type="xsd:double"&gt;-0.113469933665573&lt;/D&gt;&lt;D xsi:type="xsd:double"&gt;-0.105073476691452&lt;/D&gt;&lt;D xsi:type="xsd:double"&gt;0.00741763503178282&lt;/D&gt;&lt;D xsi:type="xsd:double"&gt;-0.0170162077038383&lt;/D&gt;&lt;/FQL&gt;&lt;FQL&gt;&lt;Q&gt;764-HK^FF_OPER_PS_NET_CF(ANN_R,-5AY,NOW)&lt;/Q&gt;&lt;R&gt;6&lt;/R&gt;&lt;C&gt;1&lt;/C&gt;&lt;D xsi:type="xsd:double"&gt;0.00199032905438548&lt;/D&gt;&lt;D xsi:type="xsd:double"&gt;-0.279959446974014&lt;/D&gt;&lt;D xsi:type="xsd:double"&gt;-0.00481096741391651&lt;/D&gt;&lt;D xsi:type="xsd:double"&gt;0.0441108323738103&lt;/D&gt;&lt;D xsi:type="xsd:double"&gt;0.0223727264016236&lt;/D&gt;&lt;D xsi:type="xsd:double"&gt;0.00171352752090137&lt;/D&gt;&lt;/FQL&gt;&lt;FQL&gt;&lt;Q&gt;763-HK^FF_OPER_PS_NET_CF(ANN_R,-5AY,NOW)&lt;/Q&gt;&lt;R&gt;6&lt;/R&gt;&lt;C&gt;1&lt;/C&gt;&lt;D xsi:type="xsd:double"&gt;1.6695381981557&lt;/D&gt;&lt;D xsi:type="xsd:double"&gt;1.92440963440855&lt;/D&gt;&lt;D xsi:type="xsd:double"&gt;-2.07933100101513&lt;/D&gt;&lt;D xsi:type="xsd:double"&gt;2.05537195112507&lt;/D&gt;&lt;D xsi:type="xsd:double"&gt;2.54798100852807&lt;/D&gt;&lt;D xsi:type="xsd:double"&gt;4.20117208801926&lt;/D&gt;&lt;/FQL&gt;&lt;FQL&gt;&lt;Q&gt;762-HK^FF_OPER_PS_NET_CF(ANN_R,-5AY,NOW)&lt;/Q&gt;&lt;R&gt;6&lt;/R&gt;&lt;C&gt;1&lt;/C&gt;&lt;D xsi:type="xsd:double"&gt;3.65582720214847&lt;/D&gt;&lt;D xsi:type="xsd:double"&gt;4.00315985941059&lt;/D&gt;&lt;D xsi:type="xsd:double"&gt;3.60883334511649&lt;/D&gt;&lt;D xsi:type="xsd:double"&gt;3.47119709886179&lt;/D&gt;&lt;D xsi:type="xsd:double"&gt;3.91261819298944&lt;/D&gt;&lt;D xsi:type="xsd:double"&gt;4.38701828308467&lt;/D&gt;&lt;/FQL&gt;&lt;FQL&gt;&lt;Q&gt;760-HK^FF_OPER_PS_NET_CF(ANN_R,-5AY,NOW)&lt;/Q&gt;&lt;R&gt;6&lt;/R&gt;&lt;C&gt;1&lt;/C&gt;&lt;D xsi:type="xsd:double"&gt;0.0571678980603366&lt;/D&gt;&lt;D xsi:type="xsd:double"&gt;-0.0507305573150635&lt;/D&gt;&lt;D xsi:type="xsd:double"&gt;-0.0105746750755643&lt;/D&gt;&lt;D xsi:type="xsd:double"&gt;-0.0315270426954235&lt;/D&gt;&lt;D xsi:type="xsd:double"&gt;-0.0028072856914657&lt;/D&gt;&lt;D xsi:type="xsd:double"&gt;-0.00175668318591489&lt;/D&gt;&lt;/FQL&gt;&lt;FQL&gt;&lt;Q&gt;759-HK^FF_OPER_PS_NET_CF(ANN_R,-5AY,NOW)&lt;/Q&gt;&lt;R&gt;6&lt;/R&gt;&lt;C&gt;1&lt;/C&gt;&lt;D xsi:type="xsd:double"&gt;0.146165333253372&lt;/D&gt;&lt;D xsi:type="xsd:double"&gt;-0.0388867574841525&lt;/D&gt;&lt;D xsi:type="xsd:double"&gt;0.0920306917838874&lt;/D&gt;&lt;D xsi:type="xsd:double"&gt;0.485944868905259&lt;/D&gt;&lt;D xsi:type="xsd:double"&gt;0.524463863879429&lt;/D&gt;&lt;D xsi:type="xsd:double"&gt;0.456139593810481&lt;/D&gt;&lt;/FQL&gt;&lt;FQL&gt;&lt;Q&gt;758-HK^FF_OPER_PS_NET_CF(ANN_R,-5AY,NOW)&lt;/Q&gt;&lt;R&gt;6&lt;/R&gt;&lt;C&gt;1&lt;/C&gt;&lt;D xsi:type="xsd:double"&gt;-0.0101219159771687&lt;/D&gt;&lt;D xsi:type="xsd:double"&gt;-0.019403099904632&lt;/D&gt;&lt;D xsi:type="xsd:double"&gt;-0.0340614271132264&lt;/D&gt;&lt;D xsi:type="xsd:double"&gt;-0.0531200329839624&lt;/D&gt;&lt;D xsi:type="xsd:double"&gt;-0.0174051921546022&lt;/D&gt;&lt;D xsi:type="xsd:double"&gt;0.134126508153993&lt;/D&gt;&lt;/FQL&gt;&lt;FQL&gt;&lt;Q&gt;757-HK^FF_OPER_PS_NET_CF(ANN_R,-5AY,NOW)&lt;/Q&gt;&lt;R&gt;6&lt;/R&gt;&lt;C&gt;1&lt;/C&gt;&lt;D xsi:type="xsd:double"&gt;0.0457504207775367&lt;/D&gt;&lt;D xsi:type="xsd:double"&gt;-0.0365512591456303&lt;/D&gt;&lt;D xsi:type="xsd:double"&gt;0.291738901983451&lt;/D&gt;&lt;D xsi:type="xsd:double"&gt;0.105474500244265&lt;/D&gt;&lt;D xsi:type="xsd:double"&gt;0.15835818807226&lt;/D&gt;&lt;D xsi:type="xsd:double"&gt;0.330609817551536&lt;/D&gt;&lt;/FQL&gt;&lt;FQL&gt;&lt;Q&gt;756-HK^FF_OPER_PS_NET_CF(ANN_R,-5AY,NOW)&lt;/Q&gt;&lt;R&gt;6&lt;/R&gt;&lt;C&gt;1&lt;/C&gt;&lt;D xsi:type="xsd:double"&gt;-0.0760102461082122&lt;/D&gt;&lt;D xsi:type="xsd:double"&gt;-0.0480899839474325&lt;/D&gt;&lt;D xsi:type="xsd:double"&gt;-0.501907982628229&lt;/D&gt;&lt;D xsi:type="xsd:double"&gt;-0.0201182239358689&lt;/D&gt;&lt;D xsi:type="xsd:double"&gt;-0.0190867607797666&lt;/D&gt;&lt;D xsi:type="xsd:double"&gt;-0.00282147087818716&lt;/D&gt;&lt;/FQL&gt;&lt;FQL&gt;&lt;Q&gt;755-HK^FF_OPER_PS_NET_CF(ANN_R,-5AY,NOW)&lt;/Q&gt;&lt;R&gt;6&lt;/R&gt;&lt;C&gt;1&lt;/C&gt;&lt;D xsi:type="xsd:double"&gt;0.0448164678139209&lt;/D&gt;&lt;D xsi:type="xsd:double"&gt;-0.0292231140173309&lt;/D&gt;&lt;D xsi:type="xsd:double"&gt;0.0894702941364651&lt;/D&gt;&lt;D xsi:type="xsd:double"&gt;0.00324295036504277&lt;/D&gt;&lt;D xsi:type="xsd:double"&gt;0.0217862982205139&lt;/D&gt;&lt;D xsi:type="xsd:double"&gt;0.000205318081056218&lt;/D&gt;&lt;/FQL&gt;&lt;FQL&gt;&lt;Q&gt;754-HK^FF_OPER_PS_NET_CF(ANN_R,-5AY,NOW)&lt;/Q&gt;&lt;R&gt;6&lt;/R&gt;&lt;C&gt;1&lt;/C&gt;&lt;D xsi:type="xsd:double"&gt;0.690948049742862&lt;/D&gt;&lt;D xsi:type="xsd:double"&gt;-0.148896462433066&lt;/D&gt;&lt;D xsi:type="xsd:double"&gt;0.86977991546144&lt;/D&gt;&lt;D xsi:type="xsd:double"&gt;-0.17946475790337&lt;/D&gt;&lt;D xsi:type="xsd:double"&gt;-12.3386284111434&lt;/D&gt;&lt;D xsi:type="xsd:double"&gt;4.1457750426802&lt;/D&gt;&lt;/FQL&gt;&lt;FQL&gt;&lt;Q&gt;753-HK^FF_OPER_PS_NET_CF(ANN_R,-5AY,NOW)&lt;/Q&gt;&lt;R&gt;6&lt;/R&gt;&lt;C&gt;1&lt;/C&gt;&lt;D xsi:type="xsd:double"&gt;2.67305392068312&lt;/D&gt;&lt;D xsi:type="xsd:double"&gt;1.99672376350221&lt;/D&gt;&lt;D xsi:type="xsd:double"&gt;2.52809710760533&lt;/D&gt;&lt;D xsi:type="xsd:double"&gt;2.83983026932536&lt;/D&gt;&lt;D xsi:type="xsd:double"&gt;-0.306827983917185&lt;/D&gt;&lt;D xsi:type="xsd:double"&gt;0.623701114996662&lt;/D&gt;&lt;/FQL&gt;&lt;FQL&gt;&lt;Q&gt;752-HK^FF_OPER_PS_NET_CF(ANN_R,-5AY,NOW)&lt;/Q&gt;&lt;R&gt;7&lt;/R&gt;&lt;C&gt;1&lt;/C&gt;&lt;D xsi:type="xsd:double"&gt;0.154071758932951&lt;/D&gt;&lt;D xsi:type="xsd:double"&gt;0.267406793143295&lt;/D&gt;&lt;D xsi:type="xsd:double"&gt;0.108951039654817&lt;/D&gt;&lt;D xsi:type="xsd:double"&gt;0.300141651973268&lt;/D&gt;&lt;D xsi:type="xsd:double"&gt;0.139620831398319&lt;/D&gt;&lt;D xsi:type="xsd:double"&gt;0.221206516834473&lt;/D&gt;&lt;D xsi:type="xsd:string"&gt;@NA&lt;/D&gt;&lt;/FQL&gt;&lt;FQL&gt;&lt;Q&gt;751-HK^FF_OPER_PS_NET_CF(ANN_R,-5AY,NOW)&lt;/Q&gt;&lt;R&gt;6&lt;/R&gt;&lt;C&gt;1&lt;/C&gt;&lt;D xsi:type="xsd:double"&gt;0.696157899062637&lt;/D&gt;&lt;D xsi:type="xsd:string"&gt;@NA&lt;/D&gt;&lt;D xsi:type="xsd:double"&gt;-1.03317976096247&lt;/D&gt;&lt;D xsi:type="xsd:double"&gt;0.276875395493032&lt;/D&gt;&lt;D xsi:type="xsd:double"&gt;1.17179648075681&lt;/D&gt;&lt;D xsi:type="xsd:double"&gt;0.532973400482178&lt;/D&gt;&lt;/FQL&gt;&lt;FQL&gt;&lt;Q&gt;750-HK^FF_OPER_PS_NET_CF(ANN_R,-5AY,NOW)&lt;/Q&gt;&lt;R&gt;6&lt;/R&gt;&lt;C&gt;1&lt;/C&gt;&lt;D xsi:type="xsd:double"&gt;-0.123596186259227&lt;/D&gt;&lt;D xsi:type="xsd:double"&gt;-0.110066693032125&lt;/D&gt;&lt;D xsi:type="xsd:double"&gt;-1.54864264031471&lt;/D&gt;&lt;D xsi:type="xsd:double"&gt;-0.189008730402857&lt;/D&gt;&lt;D xsi:type="xsd:double"&gt;-0.080671963000332&lt;/D&gt;&lt;D xsi:type="xsd:double"&gt;0.0810051340711813&lt;/D&gt;&lt;/FQL&gt;&lt;FQL&gt;&lt;Q&gt;747-HK^FF_OPER_PS_NET_CF(ANN_R,-5AY,NOW)&lt;/Q&gt;&lt;R&gt;6&lt;/R&gt;&lt;C&gt;1&lt;/C&gt;&lt;D xsi:type="xsd:double"&gt;-0.0182700077931581&lt;/D&gt;&lt;D xsi:type="xsd:double"&gt;0.084012549419979&lt;/D&gt;&lt;D xsi:type="xsd:double"&gt;0.217774924224559&lt;/D&gt;&lt;D xsi:type="xsd:double"&gt;-0.0434667366566049&lt;/D&gt;&lt;D xsi:type="xsd:double"&gt;0.0211466425358033&lt;/D&gt;&lt;D xsi:type="xsd:double"&gt;-0.0184820075896628&lt;/D&gt;&lt;/FQL&gt;&lt;FQL&gt;&lt;Q&gt;746-HK^FF_OPER_PS_NET_CF(ANN_R,-5AY,NOW)&lt;/Q&gt;&lt;R&gt;6&lt;/R&gt;&lt;C&gt;1&lt;/C&gt;&lt;D xsi:type="xsd:double"&gt;0.582135757575758&lt;/D&gt;&lt;D xsi:type="xsd:double"&gt;1.00469575757576&lt;/D&gt;&lt;D xsi:type="xsd:double"&gt;1.52539557047189&lt;/D&gt;&lt;D xsi:type="xsd:double"&gt;1.13612727272727&lt;/D&gt;&lt;D xsi:type="xsd:double"&gt;1.00249939393939&lt;/D&gt;&lt;D xsi:type="xsd:double"&gt;1.68097731157312&lt;/D&gt;&lt;/FQL&gt;&lt;FQL&gt;&lt;Q&gt;745-HK^FF_OPER_PS_NET_CF(ANN_R,-5AY,NOW)&lt;/Q&gt;&lt;R&gt;6&lt;/R&gt;&lt;C&gt;1&lt;/C&gt;&lt;D xsi:type="xsd:double"&gt;-0.0452722068876275&lt;/D&gt;&lt;D xsi:type="xsd:double"&gt;0.0100994354219968&lt;/D&gt;&lt;D xsi:type="xsd:double"&gt;-0.00772945087886078&lt;/D&gt;&lt;D xsi:type="xsd:double"&gt;0.00527998597981338&lt;/D&gt;&lt;D xsi:type="xsd:double"&gt;0.000682122052679415&lt;/D&gt;&lt;D xsi:type="xsd:double"&gt;-0.0118787946537739&lt;/D&gt;&lt;/FQL&gt;&lt;FQL&gt;&lt;Q&gt;743-HK^FF_OPER_PS_NET_CF(ANN_R,-5AY,NOW)&lt;/Q&gt;&lt;R&gt;6&lt;/R&gt;&lt;C&gt;1&lt;/C&gt;&lt;D xsi:type="xsd:double"&gt;1.08767885903107&lt;/D&gt;&lt;D xsi:type="xsd:double"&gt;0.666745569469745&lt;/D&gt;&lt;D xsi:type="xsd:double"&gt;2.03648908012699&lt;/D&gt;&lt;D xsi:type="xsd:double"&gt;3.4624237202944&lt;/D&gt;&lt;D xsi:type="xsd:double"&gt;3.62042821088195&lt;/D&gt;&lt;D xsi:type="xsd:double"&gt;1.99573375985114&lt;/D&gt;&lt;/FQL&gt;&lt;FQL&gt;&lt;Q&gt;738-HK^FF_OPER_PS_NET_CF(ANN_R,-5AY,NOW)&lt;/Q&gt;&lt;R&gt;6&lt;/R&gt;&lt;C&gt;1&lt;/C&gt;&lt;D xsi:type="xsd:double"&gt;0.367678122449363&lt;/D&gt;&lt;D xsi:type="xsd:double"&gt;0.123693235549372&lt;/D&gt;&lt;D xsi:type="xsd:double"&gt;0.0723145161919937&lt;/D&gt;&lt;D xsi:type="xsd:double"&gt;0.145204562203987&lt;/D&gt;&lt;D xsi:type="xsd:double"&gt;0.161412437734438&lt;/D&gt;&lt;D xsi:type="xsd:double"&gt;0.00664642360389193&lt;/D&gt;&lt;/FQL&gt;&lt;FQL&gt;&lt;Q&gt;737-HK^FF_OPER_PS_NET_CF(ANN_R,-5AY,NOW)&lt;/Q&gt;&lt;R&gt;5&lt;/R&gt;&lt;C&gt;1&lt;/C&gt;&lt;D xsi:type="xsd:double"&gt;0.593745723720977&lt;/D&gt;&lt;D xsi:type="xsd:double"&gt;0.17033520697312&lt;/D&gt;&lt;D xsi:type="xsd:double"&gt;0.2118889149081&lt;/D&gt;&lt;D xsi:type="xsd:double"&gt;0.159076204151613&lt;/D&gt;&lt;D xsi:type="xsd:double"&gt;0.267681493359874&lt;/D&gt;&lt;/FQL&gt;&lt;FQL&gt;&lt;Q&gt;736-HK^FF_OPER_PS_NET_CF(ANN_R,-5AY,NOW)&lt;/Q&gt;&lt;R&gt;6&lt;/R&gt;&lt;C&gt;1&lt;/C&gt;&lt;D xsi:type="xsd:double"&gt;-2.39131953711402&lt;/D&gt;&lt;D xsi:type="xsd:double"&gt;-0.340406834914918&lt;/D&gt;&lt;D xsi:type="xsd:double"&gt;-0.697996845203042&lt;/D&gt;&lt;D xsi:type="xsd:double"&gt;-0.653054005887401&lt;/D&gt;&lt;D xsi:type="xsd:double"&gt;0.0122454293931262&lt;/D&gt;&lt;D xsi:type="xsd:double"&gt;-0.214347854814554&lt;/D&gt;&lt;/FQL&gt;&lt;FQL&gt;&lt;Q&gt;733-HK^FF_OPER_PS_NET_CF(ANN_R,-5AY,NOW)&lt;/Q&gt;&lt;R&gt;6&lt;/R&gt;&lt;C&gt;1&lt;/C&gt;&lt;D xsi:type="xsd:double"&gt;0.708879803720322&lt;/D&gt;&lt;D xsi:type="xsd:double"&gt;-1.22671441124973&lt;/D&gt;&lt;D xsi:type="xsd:double"&gt;0.704017520987492&lt;/D&gt;&lt;D xsi:type="xsd:double"&gt;1.31081248461403&lt;/D&gt;&lt;D xsi:type="xsd:double"&gt;1.1683245568496&lt;/D&gt;&lt;D xsi:type="xsd:double"&gt;-1.55552918490898&lt;/D&gt;&lt;/FQL&gt;&lt;FQL&gt;&lt;Q&gt;732-HK^FF_OPER_PS_NET_CF(ANN_R,-5AY,NOW)&lt;/Q&gt;&lt;R&gt;6&lt;/R&gt;&lt;C&gt;1&lt;/C&gt;&lt;D xsi:type="xsd:double"&gt;0.279263967274592&lt;/D&gt;&lt;D xsi:type="xsd:double"&gt;1.11069131770378&lt;/D&gt;&lt;D xsi:type="xsd:double"&gt;0.413557854423668&lt;/D&gt;&lt;D xsi:type="xsd:double"&gt;0.560243449148721&lt;/D&gt;&lt;D xsi:type="xsd:double"&gt;0.695094199886964&lt;/D&gt;&lt;D xsi:type="xsd:double"&gt;1.77314349350562&lt;/D&gt;&lt;/FQL&gt;&lt;FQL&gt;&lt;Q&gt;731-HK^FF_OPER_PS_NET_CF(ANN_R,-5AY,NOW)&lt;/Q&gt;&lt;R&gt;6&lt;/R&gt;&lt;C&gt;1&lt;/C&gt;&lt;D xsi:type="xsd:double"&gt;2.57659599368805&lt;/D&gt;&lt;D xsi:type="xsd:double"&gt;-1.98458772437617&lt;/D&gt;&lt;D xsi:type="xsd:double"&gt;-0.200559089684489&lt;/D&gt;&lt;D xsi:type="xsd:double"&gt;-1.27005563170201&lt;/D&gt;&lt;D xsi:type="xsd:double"&gt;15.2263644967925&lt;/D&gt;&lt;D xsi:type="xsd:double"&gt;-1.73430681682006&lt;/D&gt;&lt;/FQL&gt;&lt;FQL&gt;&lt;Q&gt;730-HK^FF_OPER_PS_NET_CF(ANN_R,-5AY,NOW)&lt;/Q&gt;&lt;R&gt;6&lt;/R&gt;&lt;C&gt;1&lt;/C&gt;&lt;D xsi:type="xsd:double"&gt;0.0872625771743664&lt;/D&gt;&lt;D xsi:type="xsd:double"&gt;0.0535125352905967&lt;/D&gt;&lt;D xsi:type="xsd:double"&gt;0.242237856338797&lt;/D&gt;&lt;D xsi:type="xsd:double"&gt;-0.0586028424980194&lt;/D&gt;&lt;D xsi:type="xsd:double"&gt;-0.0335899855444908&lt;/D&gt;&lt;D xsi:type="xsd:double"&gt;0.0139969984741407&lt;/D&gt;&lt;/FQL&gt;&lt;FQL&gt;&lt;Q&gt;728-HK^FF_OPER_PS_NET_CF(ANN_R,-5AY,NOW)&lt;/Q&gt;&lt;R&gt;6&lt;/R&gt;&lt;C&gt;1&lt;/C&gt;&lt;D xsi:type="xsd:double"&gt;1.46008338666136&lt;/D&gt;&lt;D xsi:type="xsd:double"&gt;1.37491579622068&lt;/D&gt;&lt;D xsi:type="xsd:double"&gt;1.30564445731331&lt;/D&gt;&lt;D xsi:type="xsd:double"&gt;1.42581984530888&lt;/D&gt;&lt;D xsi:type="xsd:double"&gt;1.64259483864194&lt;/D&gt;&lt;D xsi:type="xsd:double"&gt;1.8446173525117&lt;/D&gt;&lt;/FQL&gt;&lt;FQL&gt;&lt;Q&gt;727-HK^FF_OPER_PS_NET_CF(ANN_R,-5AY,NOW)&lt;/Q&gt;&lt;R&gt;6&lt;/R&gt;&lt;C&gt;1&lt;/C&gt;&lt;D xsi:type="xsd:double"&gt;-0.011020979020979&lt;/D&gt;&lt;D xsi:type="xsd:double"&gt;-0.0271457738824363&lt;/D&gt;&lt;D xsi:type="xsd:double"&gt;-0.0862326530612245&lt;/D&gt;&lt;D xsi:type="xsd:double"&gt;-0.0396256559766764&lt;/D&gt;&lt;D xsi:type="xsd:double"&gt;0.0196186588921283&lt;/D&gt;&lt;D xsi:type="xsd:double"&gt;-0.00984606413994169&lt;/D&gt;&lt;/FQL&gt;&lt;FQL&gt;&lt;Q&gt;726-HK^FF_OPER_PS_NET_CF(ANN_R,-5AY,NOW)&lt;/Q&gt;&lt;R&gt;6&lt;/R&gt;&lt;C&gt;1&lt;/C&gt;&lt;D xsi:type="xsd:double"&gt;-0.0247367111140365&lt;/D&gt;&lt;D xsi:type="xsd:double"&gt;-0.0259382750749786&lt;/D&gt;&lt;D xsi:type="xsd:double"&gt;-0.0259199188410152&lt;/D&gt;&lt;D xsi:type="xsd:double"&gt;-0.00410969059296747&lt;/D&gt;&lt;D xsi:type="xsd:double"&gt;0.0371263784162224&lt;/D&gt;&lt;D xsi:type="xsd:string"&gt;@NA&lt;/D&gt;&lt;/FQL&gt;&lt;FQL&gt;&lt;Q&gt;725-HK^FF_OPER_PS_NET_CF(ANN_R,-5AY,NOW)&lt;/Q&gt;&lt;R&gt;6&lt;/R&gt;&lt;C&gt;1&lt;/C&gt;&lt;D xsi:type="xsd:double"&gt;0.240015480654208&lt;/D&gt;&lt;D xsi:type="xsd:double"&gt;0.0586757003990792&lt;/D&gt;&lt;D xsi:type="xsd:double"&gt;0.00209591974185506&lt;/D&gt;&lt;D xsi:type="xsd:double"&gt;-0.0344444556137476&lt;/D&gt;&lt;D xsi:type="xsd:double"&gt;0.125388272901818&lt;/D&gt;&lt;D xsi:type="xsd:double"&gt;-0.116024487580293&lt;/D&gt;&lt;/FQL&gt;&lt;FQL&gt;&lt;Q&gt;724-HK^FF_OPER_PS_NET_CF(ANN_R,-5AY,NOW)&lt;/Q&gt;&lt;R&gt;6&lt;/R&gt;&lt;C&gt;1&lt;/C&gt;&lt;D xsi:type="xsd:double"&gt;-0.17414971158524&lt;/D&gt;&lt;D xsi:type="xsd:double"&gt;0.0680528805152838&lt;/D&gt;&lt;D xsi:type="xsd:double"&gt;-0.17607884993671&lt;/D&gt;&lt;D xsi:type="xsd:double"&gt;-0.0111524517540414&lt;/D&gt;&lt;D xsi:type="xsd:double"&gt;-0.0654031188777563&lt;/D&gt;&lt;D xsi:type="xsd:double"&gt;-0.156658025599459&lt;/D&gt;&lt;/FQL&gt;&lt;FQL&gt;&lt;Q&gt;723-HK^FF_OPER_PS_NET_CF(ANN_R,-5AY,NOW)&lt;/Q&gt;&lt;R&gt;6&lt;/R&gt;&lt;C&gt;1&lt;/C&gt;&lt;D xsi:type="xsd:double"&gt;0.00622970936589913&lt;/D&gt;&lt;D xsi:type="xsd:double"&gt;-0.011026689802972&lt;/D&gt;&lt;D xsi:type="xsd:double"&gt;-0.0249123126585773&lt;/D&gt;&lt;D xsi:type="xsd:double"&gt;-0.000713852040486787&lt;/D&gt;&lt;D xsi:type="xsd:double"&gt;0.00578278772031199&lt;/D&gt;&lt;D xsi:type="xsd:double"&gt;0.0141270200058198&lt;/D&gt;&lt;/FQL&gt;&lt;FQL&gt;&lt;Q&gt;722-HK^FF_OPER_PS_NET_CF(ANN_R,-5AY,NOW)&lt;/Q&gt;&lt;R&gt;6&lt;/R&gt;&lt;C&gt;1&lt;/C&gt;&lt;D xsi:type="xsd:double"&gt;0.0532955196587717&lt;/D&gt;&lt;D xsi:type="xsd:double"&gt;0.0420225296505925&lt;/D&gt;&lt;D xsi:type="xsd:double"&gt;0.0690794524323769&lt;/D&gt;&lt;D xsi:type="xsd:double"&gt;0.180538178537404&lt;/D&gt;&lt;D xsi:type="xsd:double"&gt;0.229991245292738&lt;/D&gt;&lt;D xsi:type="xsd:double"&gt;0.135224711845327&lt;/D&gt;&lt;/FQL&gt;&lt;FQL&gt;&lt;Q&gt;720-HK^FF_OPER_PS_NET_CF(ANN_R,-5AY,NOW)&lt;/Q&gt;&lt;R&gt;6&lt;/R&gt;&lt;C&gt;1&lt;/C&gt;&lt;D xsi:type="xsd:double"&gt;0.013655067038203&lt;/D&gt;&lt;D xsi:type="xsd:double"&gt;0.00121313344784621&lt;/D&gt;&lt;D xsi:type="xsd:double"&gt;-0.0205019935861451&lt;/D&gt;&lt;D xsi:type="xsd:double"&gt;0.0170861761127322&lt;/D&gt;&lt;D xsi:type="xsd:double"&gt;0.0228964840094379&lt;/D&gt;&lt;D xsi:type="xsd:double"&gt;0.00868070817003715&lt;/D&gt;&lt;/FQL&gt;&lt;FQL&gt;&lt;Q&gt;719-HK^FF_OPER_PS_NET_CF(ANN_R,-5AY,NOW)&lt;/Q&gt;&lt;R&gt;6&lt;/R&gt;&lt;C&gt;1&lt;/C&gt;&lt;D xsi:type="xsd:double"&gt;0.641893114872843&lt;/D&gt;&lt;D xsi:type="xsd:double"&gt;0.477805437381861&lt;/D&gt;&lt;D xsi:type="xsd:double"&gt;0.468806054721624&lt;/D&gt;&lt;D xsi:type="xsd:double"&gt;0.498694378842613&lt;/D&gt;&lt;D xsi:type="xsd:double"&gt;0.462748949331615&lt;/D&gt;&lt;D xsi:type="xsd:double"&gt;0.519377346377294&lt;/D&gt;&lt;/FQL&gt;&lt;FQL&gt;&lt;Q&gt;718-HK^FF_OPER_PS_NET_CF(ANN_R,-5AY,NOW)&lt;/Q&gt;&lt;R&gt;6&lt;/R&gt;&lt;C&gt;1&lt;/C&gt;&lt;D xsi:type="xsd:double"&gt;0.304744211017081&lt;/D&gt;&lt;D xsi:type="xsd:double"&gt;0.099684328428928&lt;/D&gt;&lt;D xsi:type="xsd:double"&gt;-0.00648892766122796&lt;/D&gt;&lt;D xsi:type="xsd:double"&gt;0.00488588614900515&lt;/D&gt;&lt;D xsi:type="xsd:double"&gt;-0.00564893086121577&lt;/D&gt;&lt;D xsi:type="xsd:double"&gt;-0.0395082304448364&lt;/D&gt;&lt;/FQL&gt;&lt;FQL&gt;&lt;Q&gt;717-HK^FF_OPER_PS_NET_CF(ANN_R,-5AY,NOW)&lt;/Q&gt;&lt;R&gt;6&lt;/R&gt;&lt;C&gt;1&lt;/C&gt;&lt;D xsi:type="xsd:double"&gt;0.0027669854563992&lt;/D&gt;&lt;D xsi:type="xsd:double"&gt;-0.103295788095441&lt;/D&gt;&lt;D xsi:type="xsd:double"&gt;0.132725773589843&lt;/D&gt;&lt;D xsi:type="xsd:double"&gt;-0.236551020450549&lt;/D&gt;&lt;D xsi:type="xsd:double"&gt;0.496168285108427&lt;/D&gt;&lt;D xsi:type="xsd:string"&gt;@NA&lt;/D&gt;&lt;/FQL&gt;&lt;FQL&gt;&lt;Q&gt;716-HK^FF_OPER_PS_NET_CF(ANN_R,-5AY,NOW)&lt;/Q&gt;&lt;R&gt;6&lt;/R&gt;&lt;C&gt;1&lt;/C&gt;&lt;D xsi:type="xsd:double"&gt;-0.162849984498023&lt;/D&gt;&lt;D xsi:type="xsd:double"&gt;0.184486615916228&lt;/D&gt;&lt;D xsi:type="xsd:double"&gt;-0.156902022074765&lt;/D&gt;&lt;D xsi:type="xsd:double"&gt;-0.0976530788068333&lt;/D&gt;&lt;D xsi:type="xsd:double"&gt;-0.0514312992457531&lt;/D&gt;&lt;D xsi:type="xsd:double"&gt;0.694410405123359&lt;/D&gt;&lt;/FQL&gt;&lt;FQL&gt;&lt;Q&gt;715-HK^FF_OPER_PS_NET_CF(ANN_R,-5AY,NOW)&lt;/Q&gt;&lt;R&gt;6&lt;/R&gt;&lt;C&gt;1&lt;/C&gt;&lt;D xsi:type="xsd:double"&gt;-0.441864108416126&lt;/D&gt;&lt;D xsi:type="xsd:double"&gt;-0.112891666148464&lt;/D&gt;&lt;D xsi:type="xsd:double"&gt;-0.147206533595662&lt;/D&gt;&lt;D xsi:type="xsd:double"&gt;-0.0526282759619688&lt;/D&gt;&lt;D xsi:type="xsd:double"&gt;-0.0550052086667345&lt;/D&gt;&lt;D xsi:type="xsd:double"&gt;-0.0507973501599866&lt;/D&gt;&lt;/FQL&gt;&lt;FQL&gt;&lt;Q&gt;713-HK^FF_OPER_PS_NET_CF(ANN_R,-5AY,NOW)&lt;/Q&gt;&lt;R&gt;6&lt;/R&gt;&lt;C&gt;1&lt;/C&gt;&lt;D xsi:type="xsd:double"&gt;0.0629409270786033&lt;/D&gt;&lt;D xsi:type="xsd:double"&gt;-0.00365358546933963&lt;/D&gt;&lt;D xsi:type="xsd:double"&gt;-0.0169025574187682&lt;/D&gt;&lt;D xsi:type="xsd:double"&gt;0.00623170409195737&lt;/D&gt;&lt;D xsi:type="xsd:double"&gt;0.119777735388357&lt;/D&gt;&lt;D xsi:type="xsd:double"&gt;-0.176934260753297&lt;/D&gt;&lt;/FQL&gt;&lt;FQL&gt;&lt;Q&gt;712-HK^FF_OPER_PS_NET_CF(ANN_R,-5AY,NOW)&lt;/Q&gt;&lt;R&gt;6&lt;/R&gt;&lt;C&gt;1&lt;/C&gt;&lt;D xsi:type="xsd:double"&gt;0.2377520090237&lt;/D&gt;&lt;D xsi:type="xsd:double"&gt;-0.283020717529092&lt;/D&gt;&lt;D xsi:type="xsd:double"&gt;-0.125874760878642&lt;/D&gt;&lt;D xsi:type="xsd:double"&gt;0.00434635792435262&lt;/D&gt;&lt;D xsi:type="xsd:double"&gt;-0.0250568347643175&lt;/D&gt;&lt;D xsi:type="xsd:double"&gt;-0.000564527702551211&lt;/D&gt;&lt;/FQL&gt;&lt;FQL&gt;&lt;Q&gt;711-HK^FF_OPER_PS_NET_CF(ANN_R,-5AY,NOW)&lt;/Q&gt;&lt;R&gt;6&lt;/R&gt;&lt;C&gt;1&lt;/C&gt;&lt;D xsi:type="xsd:double"&gt;0.442942957540397&lt;/D&gt;&lt;D xsi:type="xsd:double"&gt;-0.128655373185043&lt;/D&gt;&lt;D xsi:type="xsd:double"&gt;-0.118319526909841&lt;/D&gt;&lt;D xsi:type="xsd:double"&gt;-0.371544622482854&lt;/D&gt;&lt;D xsi:type="xsd:double"&gt;0.0949493310045222&lt;/D&gt;&lt;D xsi:type="xsd:double"&gt;-0.0633022441578234&lt;/D&gt;&lt;/FQL&gt;&lt;FQL&gt;&lt;Q&gt;710-HK^FF_OPER_PS_NET_CF(ANN_R,-5AY,NOW)&lt;/Q&gt;&lt;R&gt;6&lt;/R&gt;&lt;C&gt;1&lt;/C&gt;&lt;D xsi:type="xsd:double"&gt;0.355680316490252&lt;/D&gt;&lt;D xsi:type="xsd:double"&gt;-0.41988407112962&lt;/D&gt;&lt;D xsi:type="xsd:double"&gt;0.344734151289466&lt;/D&gt;&lt;D xsi:type="xsd:double"&gt;0.401628910925676&lt;/D&gt;&lt;D xsi:type="xsd:double"&gt;0.377494927478164&lt;/D&gt;&lt;D xsi:type="xsd:double"&gt;0.942621676644561&lt;/D&gt;&lt;/FQL&gt;&lt;FQL&gt;&lt;Q&gt;709-HK^FF_OPER_PS_NET_CF(ANN_R,-5AY,NOW)&lt;/Q&gt;&lt;R&gt;6&lt;/R&gt;&lt;C&gt;1&lt;/C&gt;&lt;D xsi:type="xsd:double"&gt;0.422000213914009&lt;/D&gt;&lt;D xsi:type="xsd:double"&gt;0.449342761479542&lt;/D&gt;&lt;D xsi:type="xsd:double"&gt;0.387148965577788&lt;/D&gt;&lt;D xsi:type="xsd:double"&gt;0.724104925507538&lt;/D&gt;&lt;D xsi:type="xsd:double"&gt;0.432172475396364&lt;/D&gt;&lt;D xsi:type="xsd:double"&gt;0.322412384201144&lt;/D&gt;&lt;/FQL&gt;&lt;FQL&gt;&lt;Q&gt;708-HK^FF_OPER_PS_NET_CF(ANN_R,-5AY,NOW)&lt;/Q&gt;&lt;R&gt;7&lt;/R&gt;&lt;C&gt;1&lt;/C&gt;&lt;D xsi:type="xsd:double"&gt;0.0018193287037037&lt;/D&gt;&lt;D xsi:type="xsd:double"&gt;-0.0330611050727706&lt;/D&gt;&lt;D xsi:type="xsd:double"&gt;-0.253686724272993&lt;/D&gt;&lt;D xsi:type="xsd:double"&gt;-0.516336077458396&lt;/D&gt;&lt;D xsi:type="xsd:double"&gt;-1.78700145093342&lt;/D&gt;&lt;D xsi:type="xsd:double"&gt;-0.0726191451922154&lt;/D&gt;&lt;D xsi:type="xsd:string"&gt;@NA&lt;/D&gt;&lt;/FQL&gt;&lt;FQL&gt;&lt;Q&gt;707-HK^FF_OPER_PS_NET_CF(ANN_R,-5AY,NOW)&lt;/Q&gt;&lt;R&gt;6&lt;/R&gt;&lt;C&gt;1&lt;/C&gt;&lt;D xsi:type="xsd:double"&gt;-0.11678591585718&lt;/D&gt;&lt;D xsi:type="xsd:double"&gt;-0.042190923961788&lt;/D&gt;&lt;D xsi:type="xsd:double"&gt;0.0050883887711284&lt;/D&gt;&lt;D xsi:type="xsd:double"&gt;-0.0219594371613086&lt;/D&gt;&lt;D xsi:type="xsd:double"&gt;-0.00955145671965816&lt;/D&gt;&lt;D xsi:type="xsd:double"&gt;-0.00551020576218162&lt;/D&gt;&lt;/FQL&gt;&lt;FQL&gt;&lt;Q&gt;704-HK^FF_OPER_PS_NET_CF(ANN_R,-5AY,NOW)&lt;/Q&gt;&lt;R&gt;6&lt;/R&gt;&lt;C&gt;1&lt;/C&gt;&lt;D xsi:type="xsd:double"&gt;0.109227504498659&lt;/D&gt;&lt;D xsi:type="xsd:double"&gt;0.271756422723242&lt;/D&gt;&lt;D xsi:type="xsd:double"&gt;0.42572208858832&lt;/D&gt;&lt;D xsi:type="xsd:double"&gt;-0.75763417723917&lt;/D&gt;&lt;D xsi:type="xsd:double"&gt;0.0797522406007892&lt;/D&gt;&lt;D xsi:type="xsd:double"&gt;-0.0242870217670346&lt;/D&gt;&lt;/FQL&gt;&lt;FQL&gt;&lt;Q&gt;703-HK^FF_OPER_PS_NET_CF(ANN_R,-5AY,NOW)&lt;/Q&gt;&lt;R&gt;6&lt;/R&gt;&lt;C&gt;1&lt;/C&gt;&lt;D xsi:type="xsd:double"&gt;0.0740599463847469&lt;/D&gt;&lt;D xsi:type="xsd:double"&gt;0.00785680683642151&lt;/D&gt;&lt;D xsi:type="xsd:double"&gt;0.041176581236747&lt;/D&gt;&lt;D xsi:type="xsd:double"&gt;0.166459163429101&lt;/D&gt;&lt;D xsi:type="xsd:double"&gt;-0.152638096810897&lt;/D&gt;&lt;D xsi:type="xsd:double"&gt;0.0239665015138504&lt;/D&gt;&lt;/FQL&gt;&lt;FQL&gt;&lt;Q&gt;702-HK^FF_OPER_PS_NET_CF(ANN_R,-5AY,NOW)&lt;/Q&gt;&lt;R&gt;6&lt;/R&gt;&lt;C&gt;1&lt;/C&gt;&lt;D xsi:type="xsd:double"&gt;-0.0966295516531206&lt;/D&gt;&lt;D xsi:type="xsd:double"&gt;-0.00198096074631312&lt;/D&gt;&lt;D xsi:type="xsd:double"&gt;-0.0423908231767146&lt;/D&gt;&lt;D xsi:type="xsd:double"&gt;-0.0142130823488337&lt;/D&gt;&lt;D xsi:type="xsd:double"&gt;0.00653785646667&lt;/D&gt;&lt;D xsi:type="xsd:double"&gt;0.0361348689962663&lt;/D&gt;&lt;/FQL&gt;&lt;FQL&gt;&lt;Q&gt;701-HK^FF_OPER_PS_NET_CF(ANN_R,-5AY,NOW)&lt;/Q&gt;&lt;R&gt;6&lt;/R&gt;&lt;C&gt;1&lt;/C&gt;&lt;D xsi:type="xsd:double"&gt;0.00101960108761442&lt;/D&gt;&lt;D xsi:type="xsd:double"&gt;-0.0645227311657735&lt;/D&gt;&lt;D xsi:type="xsd:double"&gt;-0.0344673494919216&lt;/D&gt;&lt;D xsi:type="xsd:double"&gt;0.0589319973298743&lt;/D&gt;&lt;D xsi:type="xsd:double"&gt;0.0164034431545262&lt;/D&gt;&lt;D xsi:type="xsd:double"&gt;0.0258792721187078&lt;/D&gt;&lt;/FQL&gt;&lt;FQL&gt;&lt;Q&gt;700-HK^FF_OPER_PS_NET_CF(ANN_R,-5AY,NOW)&lt;/Q&gt;&lt;R&gt;6&lt;/R&gt;&lt;C&gt;1&lt;/C&gt;&lt;D xsi:type="xsd:double"&gt;8.36316411724491&lt;/D&gt;&lt;D xsi:type="xsd:double"&gt;13.5040308685591&lt;/D&gt;&lt;D xsi:type="xsd:double"&gt;13.9393683934847&lt;/D&gt;&lt;D xsi:type="xsd:double"&gt;17.646139799188&lt;/D&gt;&lt;D xsi:type="xsd:double"&gt;22.6841668727833&lt;/D&gt;&lt;D xsi:type="xsd:double"&gt;21.8653308751157&lt;/D&gt;&lt;/FQL&gt;&lt;FQL&gt;&lt;Q&gt;698-HK^FF_OPER_PS_NET_CF(ANN_R,-5AY,NOW)&lt;/Q&gt;&lt;R&gt;6&lt;/R&gt;&lt;C&gt;1&lt;/C&gt;&lt;D xsi:type="xsd:double"&gt;0.15930054309701&lt;/D&gt;&lt;D xsi:type="xsd:double"&gt;0.0942154792083399&lt;/D&gt;&lt;D xsi:type="xsd:double"&gt;0.149350650766849&lt;/D&gt;&lt;D xsi:type="xsd:double"&gt;0.211865350052704&lt;/D&gt;&lt;D xsi:type="xsd:double"&gt;0.195988978888302&lt;/D&gt;&lt;D xsi:type="xsd:double"&gt;0.0535832266184069&lt;/D&gt;&lt;/FQL&gt;&lt;FQL&gt;&lt;Q&gt;697-HK^FF_OPER_PS_NET_CF(ANN_R,-5AY,NOW)&lt;/Q&gt;&lt;R&gt;6&lt;/R&gt;&lt;C&gt;1&lt;/C&gt;&lt;D xsi:type="xsd:double"&gt;0.226811794847764&lt;/D&gt;&lt;D xsi:type="xsd:double"&gt;-0.0939156610352775&lt;/D&gt;&lt;D xsi:type="xsd:double"&gt;0.118211257183155&lt;/D&gt;&lt;D xsi:type="xsd:double"&gt;0.107105386643074&lt;/D&gt;&lt;D xsi:type="xsd:double"&gt;0.0569680357334497&lt;/D&gt;&lt;D xsi:type="xsd:double"&gt;0.0772328095284508&lt;/D&gt;&lt;/FQL&gt;&lt;FQL&gt;&lt;Q&gt;696-HK^FF_OPER_PS_NET_CF(ANN_R,-5AY,NOW)&lt;/Q&gt;&lt;R&gt;6&lt;/R&gt;&lt;C&gt;1&lt;/C&gt;&lt;D xsi:type="xsd:double"&gt;1.5110241861517&lt;/D&gt;&lt;D xsi:type="xsd:double"&gt;1.25101046052265&lt;/D&gt;&lt;D xsi:type="xsd:double"&gt;0.638324322597143&lt;/D&gt;&lt;D xsi:type="xsd:double"&gt;0.884941028688731&lt;/D&gt;&lt;D xsi:type="xsd:double"&gt;0.108826999270301&lt;/D&gt;&lt;D xsi:type="xsd:double"&gt;1.25746154709506&lt;/D&gt;&lt;/FQL&gt;&lt;FQL&gt;&lt;Q&gt;695-HK^FF_OPER_PS_NET_CF(ANN_R,-5AY,NOW)&lt;/Q&gt;&lt;R&gt;6&lt;/R&gt;&lt;C&gt;1&lt;/C&gt;&lt;D xsi:type="xsd:double"&gt;-0.102003782965532&lt;/D&gt;&lt;D xsi:type="xsd:double"&gt;0.0653436796943616&lt;/D&gt;&lt;D xsi:type="xsd:double"&gt;0.316965868750115&lt;/D&gt;&lt;D xsi:type="xsd:double"&gt;0.471846886768471&lt;/D&gt;&lt;D xsi:type="xsd:double"&gt;0.271052347274497&lt;/D&gt;&lt;D xsi:type="xsd:double"&gt;-0.0403297101449275&lt;/D&gt;&lt;/FQL&gt;&lt;FQL&gt;&lt;Q&gt;694-HK^FF_OPER_PS_NET_CF(ANN_R,-5AY,NOW)&lt;/Q&gt;&lt;R&gt;6&lt;/R&gt;&lt;C&gt;1&lt;/C&gt;&lt;D xsi:type="xsd:double"&gt;1.14773636066434&lt;/D&gt;&lt;D xsi:type="xsd:double"&gt;1.04666553447226&lt;/D&gt;&lt;D xsi:type="xsd:double"&gt;1.24466839372625&lt;/D&gt;&lt;D xsi:type="xsd:double"&gt;0.94278213903924&lt;/D&gt;&lt;D xsi:type="xsd:double"&gt;-0.245136679069299&lt;/D&gt;&lt;D xsi:type="xsd:double"&gt;-0.205639799600121&lt;/D&gt;&lt;/FQL&gt;&lt;FQL&gt;&lt;Q&gt;693-HK^FF_OPER_PS_NET_CF(ANN_R,-5AY,NOW)&lt;/Q&gt;&lt;R&gt;6&lt;/R&gt;&lt;C&gt;1&lt;/C&gt;&lt;D xsi:type="xsd:double"&gt;0.0941812707339012&lt;/D&gt;&lt;D xsi:type="xsd:double"&gt;0.754957634421741&lt;/D&gt;&lt;D xsi:type="xsd:double"&gt;0.523433313018518&lt;/D&gt;&lt;D xsi:type="xsd:double"&gt;0.198199580888974&lt;/D&gt;&lt;D xsi:type="xsd:double"&gt;0.56980076083701&lt;/D&gt;&lt;D xsi:type="xsd:double"&gt;0.521104311360055&lt;/D&gt;&lt;/FQL&gt;&lt;FQL&gt;&lt;Q&gt;691-HK^FF_OPER_PS_NET_CF(ANN_R,-5AY,NOW)&lt;/Q&gt;&lt;R&gt;6&lt;/R&gt;&lt;C&gt;1&lt;/C&gt;&lt;D xsi:type="xsd:double"&gt;0.356714190689704&lt;/D&gt;&lt;D xsi:type="xsd:double"&gt;0.66747925222151&lt;/D&gt;&lt;D xsi:type="xsd:double"&gt;0.73120624409401&lt;/D&gt;&lt;D xsi:type="xsd:double"&gt;1.10431690799081&lt;/D&gt;&lt;D xsi:type="xsd:double"&gt;0.884709243156867&lt;/D&gt;&lt;D xsi:type="xsd:double"&gt;1.00699228668158&lt;/D&gt;&lt;/FQL&gt;&lt;FQL&gt;&lt;Q&gt;690-HK^FF_OPER_PS_NET_CF(ANN_R,-5AY,NOW)&lt;/Q&gt;&lt;R&gt;6&lt;/R&gt;&lt;C&gt;1&lt;/C&gt;&lt;D xsi:type="xsd:double"&gt;-0.00448095652395925&lt;/D&gt;&lt;D xsi:type="xsd:double"&gt;-0.012526696949315&lt;/D&gt;&lt;D xsi:type="xsd:double"&gt;-0.01427627438284&lt;/D&gt;&lt;D xsi:type="xsd:double"&gt;-0.00488595899424879&lt;/D&gt;&lt;D xsi:type="xsd:double"&gt;-0.00234842191945766&lt;/D&gt;&lt;D xsi:type="xsd:double"&gt;0.00188899116477587&lt;/D&gt;&lt;/FQL&gt;&lt;FQL&gt;&lt;Q&gt;689-HK^FF_OPER_PS_NET_CF(ANN_R,-5AY,NOW)&lt;/Q&gt;&lt;R&gt;6&lt;/R&gt;&lt;C&gt;1&lt;/C&gt;&lt;D xsi:type="xsd:double"&gt;-0.0281431622258153&lt;/D&gt;&lt;D xsi:type="xsd:double"&gt;-0.000230066614839489&lt;/D&gt;&lt;D xsi:type="xsd:double"&gt;-0.0292564874972225&lt;/D&gt;&lt;D xsi:type="xsd:double"&gt;0.0027902748369191&lt;/D&gt;&lt;D xsi:type="xsd:double"&gt;0.00324291687721264&lt;/D&gt;&lt;D xsi:type="xsd:double"&gt;0.00756553386571569&lt;/D&gt;&lt;/FQL&gt;&lt;FQL&gt;&lt;Q&gt;688-HK^FF_OPER_PS_NET_CF(ANN_R,-5AY,NOW)&lt;/Q&gt;&lt;R&gt;6&lt;/R&gt;&lt;C&gt;1&lt;/C&gt;&lt;D xsi:type="xsd:double"&gt;5.36075045667766&lt;/D&gt;&lt;D xsi:type="xsd:double"&gt;-4.1082394344536&lt;/D&gt;&lt;D xsi:type="xsd:double"&gt;-1.33755806415016&lt;/D&gt;&lt;D xsi:type="xsd:double"&gt;0.428203241660672&lt;/D&gt;&lt;D xsi:type="xsd:double"&gt;0.533634698905848&lt;/D&gt;&lt;D xsi:type="xsd:double"&gt;1.55033391007719&lt;/D&gt;&lt;/FQL&gt;&lt;FQL&gt;&lt;Q&gt;687-HK^FF_OPER_PS_NET_CF(ANN_R,-5AY,NOW)&lt;/Q&gt;&lt;R&gt;6&lt;/R&gt;&lt;C&gt;1&lt;/C&gt;&lt;D xsi:type="xsd:double"&gt;-0.0280439395431206&lt;/D&gt;&lt;D xsi:type="xsd:double"&gt;-5.48854121353529&lt;/D&gt;&lt;D xsi:type="xsd:double"&gt;-1.4602239667135&lt;/D&gt;&lt;D xsi:type="xsd:double"&gt;-0.0569294674385755&lt;/D&gt;&lt;D xsi:type="xsd:double"&gt;0.0342797908208406&lt;/D&gt;&lt;D xsi:type="xsd:double"&gt;0.00784958992839966&lt;/D&gt;&lt;/FQL&gt;&lt;FQL&gt;&lt;Q&gt;686-HK^FF_OPER_PS_NET_CF(ANN_R,-5AY,NOW)&lt;/Q&gt;&lt;R&gt;6&lt;/R&gt;&lt;C&gt;1&lt;/C&gt;&lt;D xsi:type="xsd:double"&gt;-0.0420224122687571&lt;/D&gt;&lt;D xsi:type="xsd:double"&gt;0.0101397018635283&lt;/D&gt;&lt;D xsi:type="xsd:double"&gt;-0.0734535412694676&lt;/D&gt;&lt;D xsi:type="xsd:double"&gt;0.0555103621744532&lt;/D&gt;&lt;D xsi:type="xsd:double"&gt;0.0313778573574076&lt;/D&gt;&lt;D xsi:type="xsd:double"&gt;0.00623347915313671&lt;/D&gt;&lt;/FQL&gt;&lt;FQL&gt;&lt;Q&gt;685-HK^FF_OPER_PS_NET_CF(ANN_R,-5AY,NOW)&lt;/Q&gt;&lt;R&gt;6&lt;/R&gt;&lt;C&gt;1&lt;/C&gt;&lt;D xsi:type="xsd:double"&gt;0.128830537680242&lt;/D&gt;&lt;D xsi:type="xsd:double"&gt;0.114471261919784&lt;/D&gt;&lt;D xsi:type="xsd:double"&gt;0.0861161241940075&lt;/D&gt;&lt;D xsi:type="xsd:double"&gt;0.0363628639607744&lt;/D&gt;&lt;D xsi:type="xsd:double"&gt;0.0365755639038123&lt;/D&gt;&lt;D xsi:type="xsd:double"&gt;0.0654690247169694&lt;/D&gt;&lt;/FQL&gt;&lt;FQL&gt;&lt;Q&gt;684-HK^FF_OPER_PS_NET_CF(ANN_R,-5AY,NOW)&lt;/Q&gt;&lt;R&gt;6&lt;/R&gt;&lt;C&gt;1&lt;/C&gt;&lt;D xsi:type="xsd:double"&gt;0.461242632656894&lt;/D&gt;&lt;D xsi:type="xsd:double"&gt;-0.089135535263376&lt;/D&gt;&lt;D xsi:type="xsd:double"&gt;0.00879758401826893&lt;/D&gt;&lt;D xsi:type="xsd:double"&gt;0.36997850539452&lt;/D&gt;&lt;D xsi:type="xsd:double"&gt;-0.0368657824364329&lt;/D&gt;&lt;D xsi:type="xsd:double"&gt;-0.0822912585352431&lt;/D&gt;&lt;/FQL&gt;&lt;FQL&gt;&lt;Q&gt;683-HK^FF_OPER_PS_NET_CF(ANN_R,-5AY,NOW)&lt;/Q&gt;&lt;R&gt;6&lt;/R&gt;&lt;C&gt;1&lt;/C&gt;&lt;D xsi:type="xsd:double"&gt;2.24198077262356&lt;/D&gt;&lt;D xsi:type="xsd:double"&gt;8.98222117785326&lt;/D&gt;&lt;D xsi:type="xsd:double"&gt;12.0556441533462&lt;/D&gt;&lt;D xsi:type="xsd:double"&gt;3.56292728137308&lt;/D&gt;&lt;D xsi:type="xsd:double"&gt;4.79668527955405&lt;/D&gt;&lt;D xsi:type="xsd:double"&gt;8.19242883528224&lt;/D&gt;&lt;/FQL&gt;&lt;FQL&gt;&lt;Q&gt;682-HK^FF_OPER_PS_NET_CF(ANN_R,-5AY,NOW)&lt;/Q&gt;&lt;R&gt;6&lt;/R&gt;&lt;C&gt;1&lt;/C&gt;&lt;D xsi:type="xsd:double"&gt;0.0119312232174265&lt;/D&gt;&lt;D xsi:type="xsd:double"&gt;-0.00901356576003731&lt;/D&gt;&lt;D xsi:type="xsd:double"&gt;-0.0048068775352156&lt;/D&gt;&lt;D xsi:type="xsd:double"&gt;-0.00291507874753797&lt;/D&gt;&lt;D xsi:type="xsd:double"&gt;-0.00439331888237206&lt;/D&gt;&lt;D xsi:type="xsd:double"&gt;0.000245781124173339&lt;/D&gt;&lt;/FQL&gt;&lt;FQL&gt;&lt;Q&gt;681-HK^FF_OPER_PS_NET_CF(ANN_R,-5AY,NOW)&lt;/Q&gt;&lt;R&gt;6&lt;/R&gt;&lt;C&gt;1&lt;/C&gt;&lt;D xsi:type="xsd:double"&gt;0.023199490805055&lt;/D&gt;&lt;D xsi:type="xsd:double"&gt;0.020485756938815&lt;/D&gt;&lt;D xsi:type="xsd:double"&gt;0.0269314077721749&lt;/D&gt;&lt;D xsi:type="xsd:string"&gt;@NA&lt;/D&gt;&lt;D xsi:type="xsd:double"&gt;0.0336293231705218&lt;/D&gt;&lt;D xsi:type="xsd:double"&gt;0.0219446846531013&lt;/D&gt;&lt;/FQL&gt;&lt;FQL&gt;&lt;Q&gt;680-HK^FF_OPER_PS_NET_CF(ANN_R,-5AY,NOW)&lt;/Q&gt;&lt;R&gt;7&lt;/R&gt;&lt;C&gt;1&lt;/C&gt;&lt;D xsi:type="xsd:double"&gt;-0.0375756117300996&lt;/D&gt;&lt;D xsi:type="xsd:double"&gt;0.0700523631198799&lt;/D&gt;&lt;D xsi:type="xsd:double"&gt;0.0474463774275716&lt;/D&gt;&lt;D xsi:type="xsd:double"&gt;0.0139565812826497&lt;/D&gt;&lt;D xsi:type="xsd:double"&gt;0.0903987554066465&lt;/D&gt;&lt;D xsi:type="xsd:double"&gt;-0.00137656438844868&lt;/D&gt;&lt;D xsi:type="xsd:string"&gt;@NA&lt;/D&gt;&lt;/FQL&gt;&lt;FQL&gt;&lt;Q&gt;679-HK^FF_OPER_PS_NET_CF(ANN_R,-5AY,NOW)&lt;/Q&gt;&lt;R&gt;6&lt;/R&gt;&lt;C&gt;1&lt;/C&gt;&lt;D xsi:type="xsd:double"&gt;0.0895739235770291&lt;/D&gt;&lt;D xsi:type="xsd:double"&gt;-0.287267324698907&lt;/D&gt;&lt;D xsi:type="xsd:double"&gt;-0.0355364610421434&lt;/D&gt;&lt;D xsi:type="xsd:double"&gt;-0.0123691740018018&lt;/D&gt;&lt;D xsi:type="xsd:double"&gt;-0.608584464692633&lt;/D&gt;&lt;D xsi:type="xsd:double"&gt;-0.401666356362586&lt;/D&gt;&lt;/FQL&gt;&lt;FQL&gt;&lt;Q&gt;678-HK^FF_OPER_PS_NET_CF(ANN_R,-5AY,NOW)&lt;/Q&gt;&lt;R&gt;7&lt;/R&gt;&lt;C&gt;1&lt;/C&gt;&lt;D xsi:type="xsd:double"&gt;-0.0033020589890252&lt;/D&gt;&lt;D xsi:type="xsd:double"&gt;-0.106101218720574&lt;/D&gt;&lt;D xsi:type="xsd:double"&gt;-0.132794527546675&lt;/D&gt;&lt;D xsi:type="xsd:double"&gt;0.0146273296342887&lt;/D&gt;&lt;D xsi:type="xsd:double"&gt;0.0916236625526291&lt;/D&gt;&lt;D xsi:type="xsd:double"&gt;-0.711284782585812&lt;/D&gt;&lt;D xsi:type="xsd:string"&gt;@NA&lt;/D&gt;&lt;/FQL&gt;&lt;FQL&gt;&lt;Q&gt;677-HK^FF_OPER_PS_NET_CF(ANN_R,-5AY,NOW)&lt;/Q&gt;&lt;R&gt;6&lt;/R&gt;&lt;C&gt;1&lt;/C&gt;&lt;D xsi:type="xsd:double"&gt;0.0848391501936825&lt;/D&gt;&lt;D xsi:type="xsd:double"&gt;0.0117567911043814&lt;/D&gt;&lt;D xsi:type="xsd:double"&gt;0.0156971488364268&lt;/D&gt;&lt;D xsi:type="xsd:double"&gt;0.115441413031315&lt;/D&gt;&lt;D xsi:type="xsd:double"&gt;0.160864240095875&lt;/D&gt;&lt;D xsi:type="xsd:double"&gt;0.0955057047391062&lt;/D&gt;&lt;/FQL&gt;&lt;FQL&gt;&lt;Q&gt;676-HK^FF_OPER_PS_NET_CF(ANN_R,-5AY,NOW)&lt;/Q&gt;&lt;R&gt;6&lt;/R&gt;&lt;C&gt;1&lt;/C&gt;&lt;D xsi:type="xsd:double"&gt;0.0644135707589133&lt;/D&gt;&lt;D xsi:type="xsd:double"&gt;0.141991058039665&lt;/D&gt;&lt;D xsi:type="xsd:double"&gt;-0.0372220374844521&lt;/D&gt;&lt;D xsi:type="xsd:double"&gt;-0.081756723499416&lt;/D&gt;&lt;D xsi:type="xsd:double"&gt;-0.0328646553893755&lt;/D&gt;&lt;D xsi:type="xsd:double"&gt;-0.0230105344426966&lt;/D&gt;&lt;/FQL&gt;&lt;FQL&gt;&lt;Q&gt;675-HK^FF_OPER_PS_NET_CF(ANN_R,-5AY,NOW)&lt;/Q&gt;&lt;R&gt;6&lt;/R&gt;&lt;C&gt;1&lt;/C&gt;&lt;D xsi:type="xsd:double"&gt;0.0152202207600762&lt;/D&gt;&lt;D xsi:type="xsd:double"&gt;0.0932420166229221&lt;/D&gt;&lt;D xsi:type="xsd:double"&gt;0.0319747585062141&lt;/D&gt;&lt;D xsi:type="xsd:double"&gt;0.147124463680054&lt;/D&gt;&lt;D xsi:type="xsd:double"&gt;0.1815520544949&lt;/D&gt;&lt;D xsi:type="xsd:double"&gt;0.0732082194777023&lt;/D&gt;&lt;/FQL&gt;&lt;FQL&gt;&lt;Q&gt;674-HK^FF_OPER_PS_NET_CF(ANN_R,-5AY,NOW)&lt;/Q&gt;&lt;R&gt;6&lt;/R&gt;&lt;C&gt;1&lt;/C&gt;&lt;D xsi:type="xsd:double"&gt;-0.147430207071218&lt;/D&gt;&lt;D xsi:type="xsd:double"&gt;0.0183482902244011&lt;/D&gt;&lt;D xsi:type="xsd:double"&gt;-0.047904287055921&lt;/D&gt;&lt;D xsi:type="xsd:double"&gt;0.0017573405639342&lt;/D&gt;&lt;D xsi:type="xsd:double"&gt;0.0246709665348985&lt;/D&gt;&lt;D xsi:type="xsd:double"&gt;0.101408760922897&lt;/D&gt;&lt;/FQL&gt;&lt;FQL&gt;&lt;Q&gt;673-HK^FF_OPER_PS_NET_CF(ANN_R,-5AY,NOW)&lt;/Q&gt;&lt;R&gt;6&lt;/R&gt;&lt;C&gt;1&lt;/C&gt;&lt;D xsi:type="xsd:double"&gt;-0.290200301219797&lt;/D&gt;&lt;D xsi:type="xsd:double"&gt;-0.0956961812066268&lt;/D&gt;&lt;D xsi:type="xsd:double"&gt;-0.0413504781603685&lt;/D&gt;&lt;D xsi:type="xsd:double"&gt;-0.0527860148111347&lt;/D&gt;&lt;D xsi:type="xsd:double"&gt;-0.0219901297914952&lt;/D&gt;&lt;D xsi:type="xsd:double"&gt;0.0771364751362345&lt;/D&gt;&lt;/FQL&gt;&lt;FQL&gt;&lt;Q&gt;672-HK^FF_OPER_PS_NET_CF(ANN_R,-5AY,NOW)&lt;/Q&gt;&lt;R&gt;6&lt;/R&gt;&lt;C&gt;1&lt;/C&gt;&lt;D xsi:type="xsd:double"&gt;0.202114634759015&lt;/D&gt;&lt;D xsi:type="xsd:double"&gt;0.429287082434627&lt;/D&gt;&lt;D xsi:type="xsd:double"&gt;-0.282486001214998&lt;/D&gt;&lt;D xsi:type="xsd:double"&gt;0.0290196274882394&lt;/D&gt;&lt;D xsi:type="xsd:double"&gt;-1.29989914173146&lt;/D&gt;&lt;D xsi:type="xsd:double"&gt;0.26350294836472&lt;/D&gt;&lt;/FQL&gt;&lt;FQL&gt;&lt;Q&gt;670-HK^FF_OPER_PS_NET_CF(ANN_R,-5AY,NOW)&lt;/Q&gt;&lt;R&gt;6&lt;/R&gt;&lt;C&gt;1&lt;/C&gt;&lt;D xsi:type="xsd:double"&gt;1.85738729082112&lt;/D&gt;&lt;D xsi:type="xsd:double"&gt;1.28175798421324&lt;/D&gt;&lt;D xsi:type="xsd:double"&gt;1.49551000856772&lt;/D&gt;&lt;D xsi:type="xsd:double"&gt;1.77989733573231&lt;/D&gt;&lt;D xsi:type="xsd:double"&gt;-0.285734012012962&lt;/D&gt;&lt;D xsi:type="xsd:double"&gt;-0.0365969319091365&lt;/D&gt;&lt;/FQL&gt;&lt;FQL&gt;&lt;Q&gt;669-HK^FF_OPER_PS_NET_CF(ANN_R,-5AY,NOW)&lt;/Q&gt;&lt;R&gt;6&lt;/R&gt;&lt;C&gt;1&lt;/C&gt;&lt;D xsi:type="xsd:double"&gt;2.51263315370839&lt;/D&gt;&lt;D xsi:type="xsd:double"&gt;2.58128910276126&lt;/D&gt;&lt;D xsi:type="xsd:double"&gt;3.49175375632339&lt;/D&gt;&lt;D xsi:type="xsd:double"&gt;3.26867092932822&lt;/D&gt;&lt;D xsi:type="xsd:double"&gt;5.05399659911795&lt;/D&gt;&lt;D xsi:type="xsd:double"&gt;-0.291129178187006&lt;/D&gt;&lt;/FQL&gt;&lt;FQL&gt;&lt;Q&gt;668-HK^FF_OPER_PS_NET_CF(ANN_R,-5AY,NOW)&lt;/Q&gt;&lt;R&gt;6&lt;/R&gt;&lt;C&gt;1&lt;/C&gt;&lt;D xsi:type="xsd:double"&gt;0.0213996588801442&lt;/D&gt;&lt;D xsi:type="xsd:double"&gt;0.0789387138070342&lt;/D&gt;&lt;D xsi:type="xsd:double"&gt;-0.0196799313050856&lt;/D&gt;&lt;D xsi:type="xsd:double"&gt;0.00748093268730392&lt;/D&gt;&lt;D xsi:type="xsd:double"&gt;-0.228449835523088&lt;/D&gt;&lt;D xsi:type="xsd:double"&gt;-0.0825123877683493&lt;/D&gt;&lt;/FQL&gt;&lt;FQL&gt;&lt;Q&gt;667-HK^FF_OPER_PS_NET_CF(ANN_R,-5AY,NOW)&lt;/Q&gt;&lt;R&gt;6&lt;/R&gt;&lt;C&gt;1&lt;/C&gt;&lt;D xsi:type="xsd:double"&gt;0.531184290756562&lt;/D&gt;&lt;D xsi:type="xsd:double"&gt;0.536699771202645&lt;/D&gt;&lt;D xsi:type="xsd:double"&gt;0.545791351061323&lt;/D&gt;&lt;D xsi:type="xsd:double"&gt;0.816177821127845&lt;/D&gt;&lt;D xsi:type="xsd:double"&gt;0.547380405267401&lt;/D&gt;&lt;D xsi:type="xsd:double"&gt;0.468877295783463&lt;/D&gt;&lt;/FQL&gt;&lt;FQL&gt;&lt;Q&gt;665-HK^FF_OPER_PS_NET_CF(ANN_R,-5AY,NOW)&lt;/Q&gt;&lt;R&gt;6&lt;/R&gt;&lt;C&gt;1&lt;/C&gt;&lt;D xsi:type="xsd:double"&gt;0.479291502044585&lt;/D&gt;&lt;D xsi:type="xsd:double"&gt;0.122126652157742&lt;/D&gt;&lt;D xsi:type="xsd:double"&gt;-0.192022012107268&lt;/D&gt;&lt;D xsi:type="xsd:double"&gt;0.680780712174437&lt;/D&gt;&lt;D xsi:type="xsd:double"&gt;1.16192519859707&lt;/D&gt;&lt;D xsi:type="xsd:double"&gt;-2.07858410443086&lt;/D&gt;&lt;/FQL&gt;&lt;FQL&gt;&lt;Q&gt;663-HK^FF_OPER_PS_NET_CF(ANN_R,-5AY,NOW)&lt;/Q&gt;&lt;R&gt;6&lt;/R&gt;&lt;C&gt;1&lt;/C&gt;&lt;D xsi:type="xsd:double"&gt;-0.509145152804487&lt;/D&gt;&lt;D xsi:type="xsd:double"&gt;0.192737089491069&lt;/D&gt;&lt;D xsi:type="xsd:double"&gt;-0.140622524083824&lt;/D&gt;&lt;D xsi:type="xsd:double"&gt;-0.039111328176753&lt;/D&gt;&lt;D xsi:type="xsd:double"&gt;-0.125528223511584&lt;/D&gt;&lt;D xsi:type="xsd:double"&gt;-0.0204330538736161&lt;/D&gt;&lt;/FQL&gt;&lt;FQL&gt;&lt;Q&gt;662-HK^FF_OPER_PS_NET_CF(ANN_R,-5AY,NOW)&lt;/Q&gt;&lt;R&gt;6&lt;/R&gt;&lt;C&gt;1&lt;/C&gt;&lt;D xsi:type="xsd:double"&gt;0.319164593053915&lt;/D&gt;&lt;D xsi:type="xsd:double"&gt;0.416795267752571&lt;/D&gt;&lt;D xsi:type="xsd:double"&gt;0.22210837373816&lt;/D&gt;&lt;D xsi:type="xsd:double"&gt;0.561414673403797&lt;/D&gt;&lt;D xsi:type="xsd:double"&gt;0.529279446894283&lt;/D&gt;&lt;D xsi:type="xsd:double"&gt;0.791969574546926&lt;/D&gt;&lt;/FQL&gt;&lt;FQL&gt;&lt;Q&gt;661-HK^FF_OPER_PS_NET_CF(ANN_R,-5AY,NOW)&lt;/Q&gt;&lt;R&gt;6&lt;/R&gt;&lt;C&gt;1&lt;/C&gt;&lt;D xsi:type="xsd:double"&gt;0.0630636309847742&lt;/D&gt;&lt;D xsi:type="xsd:double"&gt;0.0814298458213478&lt;/D&gt;&lt;D xsi:type="xsd:double"&gt;-0.00148490426104547&lt;/D&gt;&lt;D xsi:type="xsd:double"&gt;0.0511330651643339&lt;/D&gt;&lt;D xsi:type="xsd:double"&gt;0.108541619378578&lt;/D&gt;&lt;D xsi:type="xsd:double"&gt;0.0240409399417124&lt;/D&gt;&lt;/FQL&gt;&lt;FQL&gt;&lt;Q&gt;660-HK^FF_OPER_PS_NET_CF(ANN_R,-5AY,NOW)&lt;/Q&gt;&lt;R&gt;6&lt;/R&gt;&lt;C&gt;1&lt;/C&gt;&lt;D xsi:type="xsd:double"&gt;-0.0101239641956615&lt;/D&gt;&lt;D xsi:type="xsd:double"&gt;0.0034132053283303&lt;/D&gt;&lt;D xsi:type="xsd:double"&gt;-0.00647049820830741&lt;/D&gt;&lt;D xsi:type="xsd:double"&gt;0.00702803997287978&lt;/D&gt;&lt;D xsi:type="xsd:double"&gt;-0.00333922311010591&lt;/D&gt;&lt;D xsi:type="xsd:string"&gt;@NA&lt;/D&gt;&lt;/FQL&gt;&lt;FQL&gt;&lt;Q&gt;659-HK^FF_OPER_PS_NET_CF(ANN_R,-5AY,NOW)&lt;/Q&gt;&lt;R&gt;6&lt;/R&gt;&lt;C&gt;1&lt;/C&gt;&lt;D xsi:type="xsd:double"&gt;1.67748779338673&lt;/D&gt;&lt;D xsi:type="xsd:double"&gt;1.76630924825458&lt;/D&gt;&lt;D xsi:type="xsd:double"&gt;1.1783330864729&lt;/D&gt;&lt;D xsi:type="xsd:double"&gt;0.256498246477428&lt;/D&gt;&lt;D xsi:type="xsd:double"&gt;0.0946016259934694&lt;/D&gt;&lt;D xsi:type="xsd:double"&gt;1.60032712771817&lt;/D&gt;&lt;/FQL&gt;&lt;FQL&gt;&lt;Q&gt;658-HK^FF_OPER_PS_NET_CF(ANN_R,-5AY,NOW)&lt;/Q&gt;&lt;R&gt;6&lt;/R&gt;&lt;C&gt;1&lt;/C&gt;&lt;D xsi:type="xsd:double"&gt;1.78912774314945&lt;/D&gt;&lt;D xsi:type="xsd:double"&gt;1.26396802617989&lt;/D&gt;&lt;D xsi:type="xsd:double"&gt;0.178955431641549&lt;/D&gt;&lt;D xsi:type="xsd:double"&gt;1.19511211104733&lt;/D&gt;&lt;D xsi:type="xsd:double"&gt;0.635260965774043&lt;/D&gt;&lt;D xsi:type="xsd:double"&gt;-1.15403950506185&lt;/D&gt;&lt;/FQL&gt;&lt;FQL&gt;&lt;Q&gt;657-HK^FF_OPER_PS_NET_CF(ANN_R,-5AY,NOW)&lt;/Q&gt;&lt;R&gt;6&lt;/R&gt;&lt;C&gt;1&lt;/C&gt;&lt;D xsi:type="xsd:double"&gt;-0.00394592012072082&lt;/D&gt;&lt;D xsi:type="xsd:double"&gt;-0.00418997116985395&lt;/D&gt;&lt;D xsi:type="xsd:double"&gt;-0.00565170850624076&lt;/D&gt;&lt;D xsi:type="xsd:double"&gt;-0.00222060765127023&lt;/D&gt;&lt;D xsi:type="xsd:double"&gt;-0.0242987500350586&lt;/D&gt;&lt;D xsi:type="xsd:double"&gt;0.0206107533388953&lt;/D&gt;&lt;/FQL&gt;&lt;FQL&gt;&lt;Q&gt;656-HK^FF_OPER_PS_NET_CF(ANN_R,-5AY,NOW)&lt;/Q&gt;&lt;R&gt;6&lt;/R&gt;&lt;C&gt;1&lt;/C&gt;&lt;D xsi:type="xsd:double"&gt;2.12433170247792&lt;/D&gt;&lt;D xsi:type="xsd:double"&gt;3.63869511218105&lt;/D&gt;&lt;D xsi:type="xsd:double"&gt;2.08004137514968&lt;/D&gt;&lt;D xsi:type="xsd:double"&gt;0.411550596966133&lt;/D&gt;&lt;D xsi:type="xsd:double"&gt;0.574263846625399&lt;/D&gt;&lt;D xsi:ty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pe="xsd:double"&gt;-0.967769505455488&lt;/D&gt;&lt;/FQL&gt;&lt;FQL&gt;&lt;Q&gt;655-HK^FF_OPER_PS_NET_CF(ANN_R,-5AY,NOW)&lt;/Q&gt;&lt;R&gt;6&lt;/R&gt;&lt;C&gt;1&lt;/C&gt;&lt;D xsi:type="xsd:double"&gt;-0.00872650479412295&lt;/D&gt;&lt;D xsi:type="xsd:double"&gt;0.00418109574233841&lt;/D&gt;&lt;D xsi:type="xsd:double"&gt;-0.0328632624056689&lt;/D&gt;&lt;D xsi:type="xsd:string"&gt;@NA&lt;/D&gt;&lt;D xsi:type="xsd:double"&gt;-0.0174009648297536&lt;/D&gt;&lt;D xsi:type="xsd:double"&gt;-0.00412254538903457&lt;/D&gt;&lt;/FQL&gt;&lt;FQL&gt;&lt;Q&gt;653-HK^FF_OPER_PS_NET_CF(ANN_R,-5AY,NOW)&lt;/Q&gt;&lt;R&gt;6&lt;/R&gt;&lt;C&gt;1&lt;/C&gt;&lt;D xsi:type="xsd:double"&gt;-0.0105505561160092&lt;/D&gt;&lt;D xsi:type="xsd:double"&gt;0.010351448147816&lt;/D&gt;&lt;D xsi:type="xsd:double"&gt;-0.00828848438389177&lt;/D&gt;&lt;D xsi:type="xsd:double"&gt;0.0514214230581914&lt;/D&gt;&lt;D xsi:type="xsd:double"&gt;0.0146010362876498&lt;/D&gt;&lt;D xsi:type="xsd:string"&gt;@NA&lt;/D&gt;&lt;/FQL&gt;&lt;FQL&gt;&lt;Q&gt;651-HK^FF_OPER_PS_NET_CF(ANN_R,-5AY,NOW)&lt;/Q&gt;&lt;R&gt;7&lt;/R&gt;&lt;C&gt;1&lt;/C&gt;&lt;D xsi:type="xsd:double"&gt;-2.09259527163207&lt;/D&gt;&lt;D xsi:type="xsd:double"&gt;-3.05850051801905&lt;/D&gt;&lt;D xsi:type="xsd:double"&gt;0.377943162635153&lt;/D&gt;&lt;D xsi:type="xsd:double"&gt;-2.77158364926065&lt;/D&gt;&lt;D xsi:type="xsd:double"&gt;-0.402148884932286&lt;/D&gt;&lt;D xsi:type="xsd:string"&gt;@NA&lt;/D&gt;&lt;D xsi:type="xsd:string"&gt;@NA&lt;/D&gt;&lt;/FQL&gt;&lt;FQL&gt;&lt;Q&gt;650-HK^FF_OPER_PS_NET_CF(ANN_R,-5AY,NOW)&lt;/Q&gt;&lt;R&gt;6&lt;/R&gt;&lt;C&gt;1&lt;/C&gt;&lt;D xsi:type="xsd:double"&gt;-0.00973573020828061&lt;/D&gt;&lt;D xsi:type="xsd:double"&gt;0.00914112824872849&lt;/D&gt;&lt;D xsi:type="xsd:double"&gt;0.0148073085000918&lt;/D&gt;&lt;D xsi:type="xsd:double"&gt;0.0222896683551447&lt;/D&gt;&lt;D xsi:type="xsd:double"&gt;0.0123629336457722&lt;/D&gt;&lt;D xsi:type="xsd:double"&gt;-0.00167098526766518&lt;/D&gt;&lt;/FQL&gt;&lt;FQL&gt;&lt;Q&gt;648-HK^FF_OPER_PS_NET_CF(ANN_R,-5AY,NOW)&lt;/Q&gt;&lt;R&gt;10&lt;/R&gt;&lt;C&gt;1&lt;/C&gt;&lt;D xsi:type="xsd:double"&gt;0.0886662586943022&lt;/D&gt;&lt;D xsi:type="xsd:double"&gt;1.61814025918241&lt;/D&gt;&lt;D xsi:type="xsd:double"&gt;-0.109222439705596&lt;/D&gt;&lt;D xsi:type="xsd:double"&gt;-2.07020151734003&lt;/D&gt;&lt;D xsi:type="xsd:double"&gt;-0.680796766191184&lt;/D&gt;&lt;D xsi:type="xsd:string"&gt;@NA&lt;/D&gt;&lt;D xsi:type="xsd:string"&gt;@NA&lt;/D&gt;&lt;D xsi:type="xsd:string"&gt;@NA&lt;/D&gt;&lt;D xsi:type="xsd:string"&gt;@NA&lt;/D&gt;&lt;D xsi:type="xsd:string"&gt;@NA&lt;/D&gt;&lt;/FQL&gt;&lt;FQL&gt;&lt;Q&gt;646-HK^FF_OPER_PS_NET_CF(ANN_R,-5AY,NOW)&lt;/Q&gt;&lt;R&gt;6&lt;/R&gt;&lt;C&gt;1&lt;/C&gt;&lt;D xsi:type="xsd:double"&gt;-0.325952458482579&lt;/D&gt;&lt;D xsi:type="xsd:double"&gt;-0.154106715435243&lt;/D&gt;&lt;D xsi:type="xsd:double"&gt;-0.177478434312899&lt;/D&gt;&lt;D xsi:type="xsd:double"&gt;-0.182069763549284&lt;/D&gt;&lt;D xsi:type="xsd:double"&gt;-0.0946975352287268&lt;/D&gt;&lt;D xsi:type="xsd:double"&gt;-0.0507563589792041&lt;/D&gt;&lt;/FQL&gt;&lt;FQL&gt;&lt;Q&gt;645-HK^FF_OPER_PS_NET_CF(ANN_R,-5AY,NOW)&lt;/Q&gt;&lt;R&gt;6&lt;/R&gt;&lt;C&gt;1&lt;/C&gt;&lt;D xsi:type="xsd:double"&gt;-0.966027559383364&lt;/D&gt;&lt;D xsi:type="xsd:double"&gt;0.0615413829953682&lt;/D&gt;&lt;D xsi:type="xsd:double"&gt;0.93497595443351&lt;/D&gt;&lt;D xsi:type="xsd:double"&gt;-0.00802237682221774&lt;/D&gt;&lt;D xsi:type="xsd:string"&gt;@NA&lt;/D&gt;&lt;D xsi:type="xsd:double"&gt;0.469153950328951&lt;/D&gt;&lt;/FQL&gt;&lt;FQL&gt;&lt;Q&gt;643-HK^FF_OPER_PS_NET_CF(ANN_R,-5AY,NOW)&lt;/Q&gt;&lt;R&gt;6&lt;/R&gt;&lt;C&gt;1&lt;/C&gt;&lt;D xsi:type="xsd:double"&gt;-0.063606758577188&lt;/D&gt;&lt;D xsi:type="xsd:double"&gt;-0.0324836622080529&lt;/D&gt;&lt;D xsi:type="xsd:double"&gt;0.00201456648925116&lt;/D&gt;&lt;D xsi:type="xsd:double"&gt;-0.0240317734297261&lt;/D&gt;&lt;D xsi:type="xsd:double"&gt;0.0275487077680608&lt;/D&gt;&lt;D xsi:type="xsd:double"&gt;-0.0380420565203254&lt;/D&gt;&lt;/FQL&gt;&lt;FQL&gt;&lt;Q&gt;641-HK^FF_OPER_PS_NET_CF(ANN_R,-5AY,NOW)&lt;/Q&gt;&lt;R&gt;6&lt;/R&gt;&lt;C&gt;1&lt;/C&gt;&lt;D xsi:type="xsd:double"&gt;0.485517167592112&lt;/D&gt;&lt;D xsi:type="xsd:double"&gt;0.0292484453173548&lt;/D&gt;&lt;D xsi:type="xsd:double"&gt;0.0787435569528556&lt;/D&gt;&lt;D xsi:type="xsd:double"&gt;-0.112005177160506&lt;/D&gt;&lt;D xsi:type="xsd:double"&gt;0.448327920764722&lt;/D&gt;&lt;D xsi:type="xsd:double"&gt;0.203290805359306&lt;/D&gt;&lt;/FQL&gt;&lt;FQL&gt;&lt;Q&gt;640-HK^FF_OPER_PS_NET_CF(ANN_R,-5AY,NOW)&lt;/Q&gt;&lt;R&gt;7&lt;/R&gt;&lt;C&gt;1&lt;/C&gt;&lt;D xsi:type="xsd:double"&gt;0.0996357423306501&lt;/D&gt;&lt;D xsi:type="xsd:double"&gt;0.0908584398851488&lt;/D&gt;&lt;D xsi:type="xsd:double"&gt;0.0586415837322802&lt;/D&gt;&lt;D xsi:type="xsd:double"&gt;0.140972879270076&lt;/D&gt;&lt;D xsi:type="xsd:double"&gt;0.206887931260544&lt;/D&gt;&lt;D xsi:type="xsd:double"&gt;0.0103523380627708&lt;/D&gt;&lt;D xsi:type="xsd:string"&gt;@NA&lt;/D&gt;&lt;/FQL&gt;&lt;FQL&gt;&lt;Q&gt;639-HK^FF_OPER_PS_NET_CF(ANN_R,-5AY,NOW)&lt;/Q&gt;&lt;R&gt;6&lt;/R&gt;&lt;C&gt;1&lt;/C&gt;&lt;D xsi:type="xsd:double"&gt;0.0565892538755907&lt;/D&gt;&lt;D xsi:type="xsd:double"&gt;0.309371778028816&lt;/D&gt;&lt;D xsi:type="xsd:double"&gt;0.336671044394613&lt;/D&gt;&lt;D xsi:type="xsd:double"&gt;0.400954801137794&lt;/D&gt;&lt;D xsi:type="xsd:double"&gt;0.190175709242539&lt;/D&gt;&lt;D xsi:type="xsd:double"&gt;0.779751603228687&lt;/D&gt;&lt;/FQL&gt;&lt;FQL&gt;&lt;Q&gt;638-HK^FF_OPER_PS_NET_CF(ANN_R,-5AY,NOW)&lt;/Q&gt;&lt;R&gt;6&lt;/R&gt;&lt;C&gt;1&lt;/C&gt;&lt;D xsi:type="xsd:double"&gt;0.235487587517695&lt;/D&gt;&lt;D xsi:type="xsd:double"&gt;0.0628633977906565&lt;/D&gt;&lt;D xsi:type="xsd:double"&gt;-0.0642917775390745&lt;/D&gt;&lt;D xsi:type="xsd:double"&gt;0.457695462001094&lt;/D&gt;&lt;D xsi:type="xsd:double"&gt;0.437165117550574&lt;/D&gt;&lt;D xsi:type="xsd:double"&gt;0.0459586294878804&lt;/D&gt;&lt;/FQL&gt;&lt;FQL&gt;&lt;Q&gt;637-HK^FF_OPER_PS_NET_CF(ANN_R,-5AY,NOW)&lt;/Q&gt;&lt;R&gt;6&lt;/R&gt;&lt;C&gt;1&lt;/C&gt;&lt;D xsi:type="xsd:double"&gt;0.00192699849170437&lt;/D&gt;&lt;D xsi:type="xsd:double"&gt;0.00113665158372029&lt;/D&gt;&lt;D xsi:type="xsd:double"&gt;0.176983408750055&lt;/D&gt;&lt;D xsi:type="xsd:double"&gt;0.0476199095024239&lt;/D&gt;&lt;D xsi:type="xsd:double"&gt;0.0216349924587263&lt;/D&gt;&lt;D xsi:type="xsd:double"&gt;-0.0911300150835473&lt;/D&gt;&lt;/FQL&gt;&lt;FQL&gt;&lt;Q&gt;636-HK^FF_OPER_PS_NET_CF(ANN_R,-5AY,NOW)&lt;/Q&gt;&lt;R&gt;6&lt;/R&gt;&lt;C&gt;1&lt;/C&gt;&lt;D xsi:type="xsd:double"&gt;0.849508222810208&lt;/D&gt;&lt;D xsi:type="xsd:double"&gt;1.01208324081306&lt;/D&gt;&lt;D xsi:type="xsd:double"&gt;1.03206156180661&lt;/D&gt;&lt;D xsi:type="xsd:double"&gt;1.95446013787946&lt;/D&gt;&lt;D xsi:type="xsd:double"&gt;2.56038738798939&lt;/D&gt;&lt;D xsi:type="xsd:double"&gt;3.28137886202572&lt;/D&gt;&lt;/FQL&gt;&lt;FQL&gt;&lt;Q&gt;635-HK^FF_OPER_PS_NET_CF(ANN_R,-5AY,NOW)&lt;/Q&gt;&lt;R&gt;6&lt;/R&gt;&lt;C&gt;1&lt;/C&gt;&lt;D xsi:type="xsd:double"&gt;0.188914127628864&lt;/D&gt;&lt;D xsi:type="xsd:double"&gt;0.143779698794805&lt;/D&gt;&lt;D xsi:type="xsd:double"&gt;0.0925338578908121&lt;/D&gt;&lt;D xsi:type="xsd:double"&gt;0.117687453897624&lt;/D&gt;&lt;D xsi:type="xsd:double"&gt;0.0494917679793424&lt;/D&gt;&lt;D xsi:type="xsd:double"&gt;0.0847458356956775&lt;/D&gt;&lt;/FQL&gt;&lt;FQL&gt;&lt;Q&gt;633-HK^FF_OPER_PS_NET_CF(ANN_R,-5AY,NOW)&lt;/Q&gt;&lt;R&gt;7&lt;/R&gt;&lt;C&gt;1&lt;/C&gt;&lt;D xsi:type="xsd:double"&gt;-1.35613470154633&lt;/D&gt;&lt;D xsi:type="xsd:double"&gt;0.0984152453715622&lt;/D&gt;&lt;D xsi:type="xsd:double"&gt;0.423793187220434&lt;/D&gt;&lt;D xsi:type="xsd:double"&gt;0.130922584177384&lt;/D&gt;&lt;D xsi:type="xsd:double"&gt;-0.0356304981876488&lt;/D&gt;&lt;D xsi:type="xsd:string"&gt;@NA&lt;/D&gt;&lt;D xsi:type="xsd:string"&gt;@NA&lt;/D&gt;&lt;/FQL&gt;&lt;FQL&gt;&lt;Q&gt;632-HK^FF_OPER_PS_NET_CF(ANN_R,-5AY,NOW)&lt;/Q&gt;&lt;R&gt;6&lt;/R&gt;&lt;C&gt;1&lt;/C&gt;&lt;D xsi:type="xsd:double"&gt;-0.15587542240018&lt;/D&gt;&lt;D xsi:type="xsd:double"&gt;-0.158505429330475&lt;/D&gt;&lt;D xsi:type="xsd:double"&gt;-0.230907251817147&lt;/D&gt;&lt;D xsi:type="xsd:double"&gt;-0.121310152169159&lt;/D&gt;&lt;D xsi:type="xsd:double"&gt;-0.0544589245913082&lt;/D&gt;&lt;D xsi:type="xsd:double"&gt;-0.0277138810602208&lt;/D&gt;&lt;/FQL&gt;&lt;FQL&gt;&lt;Q&gt;631-HK^FF_OPER_PS_NET_CF(ANN_R,-5AY,NOW)&lt;/Q&gt;&lt;R&gt;6&lt;/R&gt;&lt;C&gt;1&lt;/C&gt;&lt;D xsi:type="xsd:double"&gt;0.511910641964738&lt;/D&gt;&lt;D xsi:type="xsd:double"&gt;0.206147335068588&lt;/D&gt;&lt;D xsi:type="xsd:double"&gt;0.0911314601315671&lt;/D&gt;&lt;D xsi:type="xsd:double"&gt;0.236178549336751&lt;/D&gt;&lt;D xsi:type="xsd:double"&gt;0.30152840077982&lt;/D&gt;&lt;D xsi:type="xsd:double"&gt;0.27123364348584&lt;/D&gt;&lt;/FQL&gt;&lt;FQL&gt;&lt;Q&gt;630-HK^FF_OPER_PS_NET_CF(ANN_R,-5AY,NOW)&lt;/Q&gt;&lt;R&gt;6&lt;/R&gt;&lt;C&gt;1&lt;/C&gt;&lt;D xsi:type="xsd:double"&gt;-0.406448815064294&lt;/D&gt;&lt;D xsi:type="xsd:double"&gt;-0.0528593493564914&lt;/D&gt;&lt;D xsi:type="xsd:double"&gt;-0.101941880485043&lt;/D&gt;&lt;D xsi:type="xsd:double"&gt;-0.0133785799915069&lt;/D&gt;&lt;D xsi:type="xsd:double"&gt;-0.0449928658815062&lt;/D&gt;&lt;D xsi:type="xsd:double"&gt;0.0113875063614178&lt;/D&gt;&lt;/FQL&gt;&lt;FQL&gt;&lt;Q&gt;629-HK^FF_OPER_PS_NET_CF(ANN_R,-5AY,NOW)&lt;/Q&gt;&lt;R&gt;6&lt;/R&gt;&lt;C&gt;1&lt;/C&gt;&lt;D xsi:type="xsd:double"&gt;-0.0157229749882345&lt;/D&gt;&lt;D xsi:type="xsd:double"&gt;-0.0551369448338122&lt;/D&gt;&lt;D xsi:type="xsd:double"&gt;-0.586844766573603&lt;/D&gt;&lt;D xsi:type="xsd:double"&gt;0.0923345693923409&lt;/D&gt;&lt;D xsi:type="xsd:double"&gt;0.0294917142733443&lt;/D&gt;&lt;D xsi:type="xsd:double"&gt;-0.149619739171186&lt;/D&gt;&lt;/FQL&gt;&lt;FQL&gt;&lt;Q&gt;628-HK^FF_OPER_PS_NET_CF(ANN_R,-5AY,NOW)&lt;/Q&gt;&lt;R&gt;6&lt;/R&gt;&lt;C&gt;1&lt;/C&gt;&lt;D xsi:type="xsd:double"&gt;-0.120066946641226&lt;/D&gt;&lt;D xsi:type="xsd:double"&gt;0.0120964022307742&lt;/D&gt;&lt;D xsi:type="xsd:double"&gt;-0.200608235322436&lt;/D&gt;&lt;D xsi:type="xsd:double"&gt;-0.0706715551504692&lt;/D&gt;&lt;D xsi:type="xsd:double"&gt;0.0280531968511419&lt;/D&gt;&lt;D xsi:type="xsd:double"&gt;-0.0343105821054127&lt;/D&gt;&lt;/FQL&gt;&lt;FQL&gt;&lt;Q&gt;627-HK^FF_OPER_PS_NET_CF(ANN_R,-5AY,NOW)&lt;/Q&gt;&lt;R&gt;6&lt;/R&gt;&lt;C&gt;1&lt;/C&gt;&lt;D xsi:type="xsd:double"&gt;0.00151549253479008&lt;/D&gt;&lt;D xsi:type="xsd:string"&gt;@NA&lt;/D&gt;&lt;D xsi:type="xsd:double"&gt;0.167597638073426&lt;/D&gt;&lt;D xsi:type="xsd:double"&gt;-0.00481376750807847&lt;/D&gt;&lt;D xsi:type="xsd:double"&gt;-0.0155141535767176&lt;/D&gt;&lt;D xsi:type="xsd:double"&gt;-0.0255536338745805&lt;/D&gt;&lt;/FQL&gt;&lt;FQL&gt;&lt;Q&gt;626-HK^FF_OPER_PS_NET_CF(ANN_R,-5AY,NOW)&lt;/Q&gt;&lt;R&gt;6&lt;/R&gt;&lt;C&gt;1&lt;/C&gt;&lt;D xsi:type="xsd:double"&gt;0.430986799229958&lt;/D&gt;&lt;D xsi:type="xsd:double"&gt;0.436515447190866&lt;/D&gt;&lt;D xsi:type="xsd:double"&gt;0.467169841881524&lt;/D&gt;&lt;D xsi:type="xsd:double"&gt;0.499506512154357&lt;/D&gt;&lt;D xsi:type="xsd:double"&gt;0.432682737039383&lt;/D&gt;&lt;D xsi:type="xsd:double"&gt;0.517770177543503&lt;/D&gt;&lt;/FQL&gt;&lt;FQL&gt;&lt;Q&gt;623-HK^FF_OPER_PS_NET_CF(ANN_R,-5AY,NOW)&lt;/Q&gt;&lt;R&gt;6&lt;/R&gt;&lt;C&gt;1&lt;/C&gt;&lt;D xsi:type="xsd:double"&gt;0.173247017373785&lt;/D&gt;&lt;D xsi:type="xsd:double"&gt;0.610751931922565&lt;/D&gt;&lt;D xsi:type="xsd:double"&gt;0.240593948676688&lt;/D&gt;&lt;D xsi:type="xsd:double"&gt;0.0800122953771757&lt;/D&gt;&lt;D xsi:type="xsd:double"&gt;0.7135723219806&lt;/D&gt;&lt;D xsi:type="xsd:double"&gt;0.150964189358051&lt;/D&gt;&lt;/FQL&gt;&lt;FQL&gt;&lt;Q&gt;622-HK^FF_OPER_PS_NET_CF(ANN_R,-5AY,NOW)&lt;/Q&gt;&lt;R&gt;6&lt;/R&gt;&lt;C&gt;1&lt;/C&gt;&lt;D xsi:type="xsd:double"&gt;-0.861946162833752&lt;/D&gt;&lt;D xsi:type="xsd:double"&gt;0.180787313297825&lt;/D&gt;&lt;D xsi:type="xsd:double"&gt;-0.0342280952651302&lt;/D&gt;&lt;D xsi:type="xsd:double"&gt;-0.0479515153359018&lt;/D&gt;&lt;D xsi:type="xsd:double"&gt;-0.184412468984063&lt;/D&gt;&lt;D xsi:type="xsd:double"&gt;-0.498404844130717&lt;/D&gt;&lt;/FQL&gt;&lt;FQL&gt;&lt;Q&gt;621-HK^FF_OPER_PS_NET_CF(ANN_R,-5AY,NOW)&lt;/Q&gt;&lt;R&gt;6&lt;/R&gt;&lt;C&gt;1&lt;/C&gt;&lt;D xsi:type="xsd:double"&gt;-0.00113373773915061&lt;/D&gt;&lt;D xsi:type="xsd:double"&gt;-0.00256238171758191&lt;/D&gt;&lt;D xsi:type="xsd:double"&gt;-0.00235363831649576&lt;/D&gt;&lt;D xsi:type="xsd:double"&gt;-0.00217634390525288&lt;/D&gt;&lt;D xsi:type="xsd:double"&gt;-0.00163686712027938&lt;/D&gt;&lt;D xsi:type="xsd:double"&gt;-0.00112669421374875&lt;/D&gt;&lt;/FQL&gt;&lt;FQL&gt;&lt;Q&gt;620-HK^FF_OPER_PS_NET_CF(ANN_R,-5AY,NOW)&lt;/Q&gt;&lt;R&gt;6&lt;/R&gt;&lt;C&gt;1&lt;/C&gt;&lt;D xsi:type="xsd:double"&gt;-0.0666700771450204&lt;/D&gt;&lt;D xsi:type="xsd:double"&gt;-0.383944881155477&lt;/D&gt;&lt;D xsi:type="xsd:double"&gt;-0.0755114487885532&lt;/D&gt;&lt;D xsi:type="xsd:double"&gt;-0.323209764229186&lt;/D&gt;&lt;D xsi:type="xsd:double"&gt;-0.1404155683796&lt;/D&gt;&lt;D xsi:type="xsd:double"&gt;-1.58216341875198&lt;/D&gt;&lt;/FQL&gt;&lt;FQL&gt;&lt;Q&gt;619-HK^FF_OPER_PS_NET_CF(ANN_R,-5AY,NOW)&lt;/Q&gt;&lt;R&gt;6&lt;/R&gt;&lt;C&gt;1&lt;/C&gt;&lt;D xsi:type="xsd:double"&gt;-0.619696288614482&lt;/D&gt;&lt;D xsi:type="xsd:double"&gt;0.393591954632617&lt;/D&gt;&lt;D xsi:type="xsd:double"&gt;-0.417406475706897&lt;/D&gt;&lt;D xsi:type="xsd:double"&gt;0.226791239041192&lt;/D&gt;&lt;D xsi:type="xsd:double"&gt;-0.356631853861298&lt;/D&gt;&lt;D xsi:type="xsd:double"&gt;0.0249471358706456&lt;/D&gt;&lt;/FQL&gt;&lt;FQL&gt;&lt;Q&gt;618-HK^FF_OPER_PS_NET_CF(ANN_R,-5AY,NOW)&lt;/Q&gt;&lt;R&gt;5&lt;/R&gt;&lt;C&gt;1&lt;/C&gt;&lt;D xsi:type="xsd:double"&gt;0.818594557831639&lt;/D&gt;&lt;D xsi:type="xsd:double"&gt;0.78401690329248&lt;/D&gt;&lt;D xsi:type="xsd:double"&gt;-0.0789247519459373&lt;/D&gt;&lt;D xsi:type="xsd:double"&gt;0.0186961858091221&lt;/D&gt;&lt;D xsi:type="xsd:double"&gt;-0.117938379323368&lt;/D&gt;&lt;/FQL&gt;&lt;FQL&gt;&lt;Q&gt;617-HK^FF_OPER_PS_NET_CF(ANN_R,-5AY,NOW)&lt;/Q&gt;&lt;R&gt;6&lt;/R&gt;&lt;C&gt;1&lt;/C&gt;&lt;D xsi:type="xsd:double"&gt;1.11582630540104&lt;/D&gt;&lt;D xsi:type="xsd:double"&gt;0.00305042167593754&lt;/D&gt;&lt;D xsi:type="xsd:double"&gt;-0.319845684550511&lt;/D&gt;&lt;D xsi:type="xsd:double"&gt;-0.0118428135654046&lt;/D&gt;&lt;D xsi:type="xsd:double"&gt;0.191369101022788&lt;/D&gt;&lt;D xsi:type="xsd:double"&gt;0.473712542616185&lt;/D&gt;&lt;/FQL&gt;&lt;FQL&gt;&lt;Q&gt;616-HK^FF_OPER_PS_NET_CF(ANN_R,-5AY,NOW)&lt;/Q&gt;&lt;R&gt;6&lt;/R&gt;&lt;C&gt;1&lt;/C&gt;&lt;D xsi:type="xsd:double"&gt;-7.66549936605386&lt;/D&gt;&lt;D xsi:type="xsd:double"&gt;-4.07923795410896&lt;/D&gt;&lt;D xsi:type="xsd:double"&gt;-1.46534186059224&lt;/D&gt;&lt;D xsi:type="xsd:double"&gt;-1.40862537018756&lt;/D&gt;&lt;D xsi:type="xsd:double"&gt;-0.104346089678762&lt;/D&gt;&lt;D xsi:type="xsd:double"&gt;-0.115990876722163&lt;/D&gt;&lt;/FQL&gt;&lt;FQL&gt;&lt;Q&gt;613-HK^FF_OPER_PS_NET_CF(ANN_R,-5AY,NOW)&lt;/Q&gt;&lt;R&gt;6&lt;/R&gt;&lt;C&gt;1&lt;/C&gt;&lt;D xsi:type="xsd:double"&gt;1.14423141613006&lt;/D&gt;&lt;D xsi:type="xsd:double"&gt;-0.226701478667982&lt;/D&gt;&lt;D xsi:type="xsd:double"&gt;0.107614209255444&lt;/D&gt;&lt;D xsi:type="xsd:double"&gt;-0.452517438268012&lt;/D&gt;&lt;D xsi:type="xsd:double"&gt;-0.428409565659929&lt;/D&gt;&lt;D xsi:type="xsd:double"&gt;0.168330346890911&lt;/D&gt;&lt;/FQL&gt;&lt;FQL&gt;&lt;Q&gt;611-HK^FF_OPER_PS_NET_CF(ANN_R,-5AY,NOW)&lt;/Q&gt;&lt;R&gt;6&lt;/R&gt;&lt;C&gt;1&lt;/C&gt;&lt;D xsi:type="xsd:double"&gt;0.0350438401016684&lt;/D&gt;&lt;D xsi:type="xsd:double"&gt;-0.162796165967244&lt;/D&gt;&lt;D xsi:type="xsd:double"&gt;-0.01883869788553&lt;/D&gt;&lt;D xsi:type="xsd:double"&gt;-0.349470525742616&lt;/D&gt;&lt;D xsi:type="xsd:double"&gt;0.256766646739193&lt;/D&gt;&lt;D xsi:type="xsd:double"&gt;0.119296775937765&lt;/D&gt;&lt;/FQL&gt;&lt;FQL&gt;&lt;Q&gt;610-HK^FF_OPER_PS_NET_CF(ANN_R,-5AY,NOW)&lt;/Q&gt;&lt;R&gt;6&lt;/R&gt;&lt;C&gt;1&lt;/C&gt;&lt;D xsi:type="xsd:double"&gt;0.281570082895761&lt;/D&gt;&lt;D xsi:type="xsd:double"&gt;0.814284994924262&lt;/D&gt;&lt;D xsi:type="xsd:double"&gt;1.2001061110197&lt;/D&gt;&lt;D xsi:type="xsd:double"&gt;1.07107080807489&lt;/D&gt;&lt;D xsi:type="xsd:double"&gt;1.19359767125655&lt;/D&gt;&lt;D xsi:type="xsd:double"&gt;0.209015226992856&lt;/D&gt;&lt;/FQL&gt;&lt;FQL&gt;&lt;Q&gt;609-HK^FF_OPER_PS_NET_CF(ANN_R,-5AY,NOW)&lt;/Q&gt;&lt;R&gt;6&lt;/R&gt;&lt;C&gt;1&lt;/C&gt;&lt;D xsi:type="xsd:double"&gt;0.332707363603751&lt;/D&gt;&lt;D xsi:type="xsd:double"&gt;0.372618385062739&lt;/D&gt;&lt;D xsi:type="xsd:double"&gt;0.0196098875077764&lt;/D&gt;&lt;D xsi:type="xsd:double"&gt;0.324111324570156&lt;/D&gt;&lt;D xsi:type="xsd:double"&gt;0.213824542298911&lt;/D&gt;&lt;D xsi:type="xsd:double"&gt;0.381549082156404&lt;/D&gt;&lt;/FQL&gt;&lt;FQL&gt;&lt;Q&gt;608-HK^FF_OPER_PS_NET_CF(ANN_R,-5AY,NOW)&lt;/Q&gt;&lt;R&gt;6&lt;/R&gt;&lt;C&gt;1&lt;/C&gt;&lt;D xsi:type="xsd:double"&gt;-0.271828561530043&lt;/D&gt;&lt;D xsi:type="xsd:double"&gt;-0.318377259890879&lt;/D&gt;&lt;D xsi:type="xsd:double"&gt;0.59551528715774&lt;/D&gt;&lt;D xsi:type="xsd:double"&gt;0.715541725564107&lt;/D&gt;&lt;D xsi:type="xsd:double"&gt;0.292847887545155&lt;/D&gt;&lt;D xsi:type="xsd:double"&gt;0.0977206690749176&lt;/D&gt;&lt;/FQL&gt;&lt;FQL&gt;&lt;Q&gt;607-HK^FF_OPER_PS_NET_CF(ANN_R,-5AY,NOW)&lt;/Q&gt;&lt;R&gt;6&lt;/R&gt;&lt;C&gt;1&lt;/C&gt;&lt;D xsi:type="xsd:double"&gt;0.10430474738416&lt;/D&gt;&lt;D xsi:type="xsd:double"&gt;0.107099189722548&lt;/D&gt;&lt;D xsi:type="xsd:double"&gt;-0.016827091630771&lt;/D&gt;&lt;D xsi:type="xsd:double"&gt;0.115782932033056&lt;/D&gt;&lt;D xsi:type="xsd:double"&gt;0.021862566465957&lt;/D&gt;&lt;D xsi:type="xsd:double"&gt;-0.083265088695622&lt;/D&gt;&lt;/FQL&gt;&lt;FQL&gt;&lt;Q&gt;606-HK^FF_OPER_PS_NET_CF(ANN_R,-5AY,NOW)&lt;/Q&gt;&lt;R&gt;6&lt;/R&gt;&lt;C&gt;1&lt;/C&gt;&lt;D xsi:type="xsd:string"&gt;@NA&lt;/D&gt;&lt;D xsi:type="xsd:string"&gt;@NA&lt;/D&gt;&lt;D xsi:type="xsd:double"&gt;0.0310007259026035&lt;/D&gt;&lt;D xsi:type="xsd:double"&gt;0.0250866042594894&lt;/D&gt;&lt;D xsi:type="xsd:double"&gt;0.163532314364318&lt;/D&gt;&lt;D xsi:type="xsd:double"&gt;0.268639488341094&lt;/D&gt;&lt;/FQL&gt;&lt;FQL&gt;&lt;Q&gt;605-HK^FF_OPER_PS_NET_CF(ANN_R,-5AY,NOW)&lt;/Q&gt;&lt;R&gt;8&lt;/R&gt;&lt;C&gt;1&lt;/C&gt;&lt;D xsi:type="xsd:double"&gt;0.281831169039941&lt;/D&gt;&lt;D xsi:type="xsd:double"&gt;-5.05281260955378&lt;/D&gt;&lt;D xsi:type="xsd:double"&gt;-0.257129220091513&lt;/D&gt;&lt;D xsi:type="xsd:double"&gt;-1.64538644587475&lt;/D&gt;&lt;D xsi:type="xsd:double"&gt;2.16372156415635&lt;/D&gt;&lt;D xsi:type="xsd:double"&gt;3.11095506213276&lt;/D&gt;&lt;D xsi:type="xsd:string"&gt;@NA&lt;/D&gt;&lt;D xsi:type="xsd:string"&gt;@NA&lt;/D&gt;&lt;/FQL&gt;&lt;FQL&gt;&lt;Q&gt;604-HK^FF_OPER_PS_NET_CF(ANN_R,-5AY,NOW)&lt;/Q&gt;&lt;R&gt;6&lt;/R&gt;&lt;C&gt;1&lt;/C&gt;&lt;D xsi:type="xsd:double"&gt;0.778310512943893&lt;/D&gt;&lt;D xsi:type="xsd:double"&gt;-0.5404745137634&lt;/D&gt;&lt;D xsi:type="xsd:double"&gt;0.119716681306614&lt;/D&gt;&lt;D xsi:type="xsd:double"&gt;0.529462458921318&lt;/D&gt;&lt;D xsi:type="xsd:double"&gt;-0.115981918082431&lt;/D&gt;&lt;D xsi:type="xsd:double"&gt;-0.700990216330255&lt;/D&gt;&lt;/FQL&gt;&lt;FQL&gt;&lt;Q&gt;603-HK^FF_OPER_PS_NET_CF(ANN_R,-5AY,NOW)&lt;/Q&gt;&lt;R&gt;6&lt;/R&gt;&lt;C&gt;1&lt;/C&gt;&lt;D xsi:type="xsd:double"&gt;0.199727167176372&lt;/D&gt;&lt;D xsi:type="xsd:double"&gt;0.231350006351534&lt;/D&gt;&lt;D xsi:type="xsd:double"&gt;0.214536746456136&lt;/D&gt;&lt;D xsi:type="xsd:double"&gt;0.264284136193408&lt;/D&gt;&lt;D xsi:type="xsd:double"&gt;0.328104803103865&lt;/D&gt;&lt;D xsi:type="xsd:double"&gt;0.380854715123114&lt;/D&gt;&lt;/FQL&gt;&lt;FQL&gt;&lt;Q&gt;602-HK^FF_OPER_PS_NET_CF(ANN_R,-5AY,NOW)&lt;/Q&gt;&lt;R&gt;6&lt;/R&gt;&lt;C&gt;1&lt;/C&gt;&lt;D xsi:type="xsd:double"&gt;0.0984264492558129&lt;/D&gt;&lt;D xsi:type="xsd:double"&gt;0.104710292629232&lt;/D&gt;&lt;D xsi:type="xsd:double"&gt;0.0780655004934998&lt;/D&gt;&lt;D xsi:type="xsd:double"&gt;0.13291577687706&lt;/D&gt;&lt;D xsi:type="xsd:double"&gt;0.0832724476749031&lt;/D&gt;&lt;D xsi:type="xsd:double"&gt;0.075657044770759&lt;/D&gt;&lt;/FQL&gt;&lt;FQL&gt;&lt;Q&gt;601-HK^FF_OPER_PS_NET_CF(ANN_R,-5AY,NOW)&lt;/Q&gt;&lt;R&gt;6&lt;/R&gt;&lt;C&gt;1&lt;/C&gt;&lt;D xsi:type="xsd:double"&gt;0.15062753920969&lt;/D&gt;&lt;D xsi:type="xsd:double"&gt;0.602756514974754&lt;/D&gt;&lt;D xsi:type="xsd:double"&gt;0.781570722379102&lt;/D&gt;&lt;D xsi:type="xsd:double"&gt;0.825129016097694&lt;/D&gt;&lt;D xsi:type="xsd:double"&gt;0.0617959966571471&lt;/D&gt;&lt;D xsi:type="xsd:double"&gt;0.319488973162282&lt;/D&gt;&lt;/FQL&gt;&lt;FQL&gt;&lt;Q&gt;600-HK^FF_OPER_PS_NET_CF(ANN_R,-5AY,NOW)&lt;/Q&gt;&lt;R&gt;6&lt;/R&gt;&lt;C&gt;1&lt;/C&gt;&lt;D xsi:type="xsd:double"&gt;-0.418807372147947&lt;/D&gt;&lt;D xsi:type="xsd:double"&gt;0.81521849037534&lt;/D&gt;&lt;D xsi:type="xsd:double"&gt;-0.0879456370620751&lt;/D&gt;&lt;D xsi:type="xsd:double"&gt;-0.708359107975778&lt;/D&gt;&lt;D xsi:type="xsd:double"&gt;0.0609169675549008&lt;/D&gt;&lt;D xsi:type="xsd:string"&gt;@NA&lt;/D&gt;&lt;/FQL&gt;&lt;FQL&gt;&lt;Q&gt;599-HK^FF_OPER_PS_NET_CF(ANN_R,-5AY,NOW)&lt;/Q&gt;&lt;R&gt;6&lt;/R&gt;&lt;C&gt;1&lt;/C&gt;&lt;D xsi:type="xsd:double"&gt;0.0512439322220495&lt;/D&gt;&lt;D xsi:type="xsd:double"&gt;0.0115968583512551&lt;/D&gt;&lt;D xsi:type="xsd:double"&gt;0.0777510370249184&lt;/D&gt;&lt;D xsi:type="xsd:double"&gt;0.177389582416995&lt;/D&gt;&lt;D xsi:type="xsd:double"&gt;0.142243653791252&lt;/D&gt;&lt;D xsi:type="xsd:double"&gt;0.115715454940731&lt;/D&gt;&lt;/FQL&gt;&lt;FQL&gt;&lt;Q&gt;598-HK^FF_OPER_PS_NET_CF(ANN_R,-5AY,NOW)&lt;/Q&gt;&lt;R&gt;6&lt;/R&gt;&lt;C&gt;1&lt;/C&gt;&lt;D xsi:type="xsd:double"&gt;0.646125746592696&lt;/D&gt;&lt;D xsi:type="xsd:double"&gt;0.710801016214358&lt;/D&gt;&lt;D xsi:type="xsd:double"&gt;0.638057694620238&lt;/D&gt;&lt;D xsi:type="xsd:double"&gt;0.682968770819287&lt;/D&gt;&lt;D xsi:type="xsd:double"&gt;0.762533992652117&lt;/D&gt;&lt;D xsi:type="xsd:double"&gt;0.947210511084341&lt;/D&gt;&lt;/FQL&gt;&lt;FQL&gt;&lt;Q&gt;596-HK^FF_OPER_PS_NET_CF(ANN_R,-5AY,NOW)&lt;/Q&gt;&lt;R&gt;6&lt;/R&gt;&lt;C&gt;1&lt;/C&gt;&lt;D xsi:type="xsd:double"&gt;0.222364833587671&lt;/D&gt;&lt;D xsi:type="xsd:double"&gt;0.089936472959985&lt;/D&gt;&lt;D xsi:type="xsd:double"&gt;0.289268590498766&lt;/D&gt;&lt;D xsi:type="xsd:double"&gt;0.292307599011702&lt;/D&gt;&lt;D xsi:type="xsd:double"&gt;0.183808344747656&lt;/D&gt;&lt;D xsi:type="xsd:double"&gt;0.195967366028522&lt;/D&gt;&lt;/FQL&gt;&lt;FQL&gt;&lt;Q&gt;595-HK^FF_OPER_PS_NET_CF(ANN_R,-5AY,NOW)&lt;/Q&gt;&lt;R&gt;6&lt;/R&gt;&lt;C&gt;1&lt;/C&gt;&lt;D xsi:type="xsd:double"&gt;0.0678301726728632&lt;/D&gt;&lt;D xsi:type="xsd:double"&gt;0.178285809496103&lt;/D&gt;&lt;D xsi:type="xsd:double"&gt;-0.000540834688774624&lt;/D&gt;&lt;D xsi:type="xsd:double"&gt;-0.006571190876596&lt;/D&gt;&lt;D xsi:type="xsd:double"&gt;0.175649219737059&lt;/D&gt;&lt;D xsi:type="xsd:double"&gt;0.0513963751999308&lt;/D&gt;&lt;/FQL&gt;&lt;FQL&gt;&lt;Q&gt;593-HK^FF_OPER_PS_NET_CF(ANN_R,-5AY,NOW)&lt;/Q&gt;&lt;R&gt;6&lt;/R&gt;&lt;C&gt;1&lt;/C&gt;&lt;D xsi:type="xsd:double"&gt;-2.54844775684971&lt;/D&gt;&lt;D xsi:type="xsd:double"&gt;0.375994696184836&lt;/D&gt;&lt;D xsi:type="xsd:double"&gt;-2.14989325515003&lt;/D&gt;&lt;D xsi:type="xsd:double"&gt;-1.06508786616741&lt;/D&gt;&lt;D xsi:type="xsd:double"&gt;-0.735438244988459&lt;/D&gt;&lt;D xsi:type="xsd:double"&gt;-0.131944614716401&lt;/D&gt;&lt;/FQL&gt;&lt;FQL&gt;&lt;Q&gt;592-HK^FF_OPER_PS_NET_CF(ANN_R,-5AY,NOW)&lt;/Q&gt;&lt;R&gt;5&lt;/R&gt;&lt;C&gt;1&lt;/C&gt;&lt;D xsi:type="xsd:double"&gt;-0.0123157984579773&lt;/D&gt;&lt;D xsi:type="xsd:double"&gt;0.0103188101069243&lt;/D&gt;&lt;D xsi:type="xsd:double"&gt;-0.107136892896097&lt;/D&gt;&lt;D xsi:type="xsd:double"&gt;-0.00437748174831729&lt;/D&gt;&lt;D xsi:type="xsd:double"&gt;0.0612749284901263&lt;/D&gt;&lt;/FQL&gt;&lt;FQL&gt;&lt;Q&gt;591-HK^FF_OPER_PS_NET_CF(ANN_R,-5AY,NOW)&lt;/Q&gt;&lt;R&gt;6&lt;/R&gt;&lt;C&gt;1&lt;/C&gt;&lt;D xsi:type="xsd:double"&gt;-0.0269630732400684&lt;/D&gt;&lt;D xsi:type="xsd:double"&gt;-0.00887572277090124&lt;/D&gt;&lt;D xsi:type="xsd:double"&gt;-0.00266441225646525&lt;/D&gt;&lt;D xsi:type="xsd:double"&gt;0.0274295730850979&lt;/D&gt;&lt;D xsi:type="xsd:double"&gt;-0.0477394097151209&lt;/D&gt;&lt;D xsi:type="xsd:double"&gt;0.0171664087983012&lt;/D&gt;&lt;/FQL&gt;&lt;FQL&gt;&lt;Q&gt;590-HK^FF_OPER_PS_NET_CF(ANN_R,-5AY,NOW)&lt;/Q&gt;&lt;R&gt;6&lt;/R&gt;&lt;C&gt;1&lt;/C&gt;&lt;D xsi:type="xsd:double"&gt;1.24314467946562&lt;/D&gt;&lt;D xsi:type="xsd:double"&gt;0.849394195632029&lt;/D&gt;&lt;D xsi:type="xsd:double"&gt;-0.195672737129984&lt;/D&gt;&lt;D xsi:type="xsd:double"&gt;5.21669911243735&lt;/D&gt;&lt;D xsi:type="xsd:double"&gt;4.25436484966093&lt;/D&gt;&lt;D xsi:type="xsd:double"&gt;1.38564319996743&lt;/D&gt;&lt;/FQL&gt;&lt;FQL&gt;&lt;Q&gt;589-HK^FF_OPER_PS_NET_CF(ANN_R,-5AY,NOW)&lt;/Q&gt;&lt;R&gt;6&lt;/R&gt;&lt;C&gt;1&lt;/C&gt;&lt;D xsi:type="xsd:double"&gt;0.0930266778922593&lt;/D&gt;&lt;D xsi:type="xsd:double"&gt;-0.00359025135913757&lt;/D&gt;&lt;D xsi:type="xsd:double"&gt;0.10755030823104&lt;/D&gt;&lt;D xsi:type="xsd:double"&gt;0.116216460715061&lt;/D&gt;&lt;D xsi:type="xsd:double"&gt;-0.412308216606887&lt;/D&gt;&lt;D xsi:type="xsd:double"&gt;0.532722524211262&lt;/D&gt;&lt;/FQL&gt;&lt;FQL&gt;&lt;Q&gt;588-HK^FF_OPER_PS_NET_CF(ANN_R,-5AY,NOW)&lt;/Q&gt;&lt;R&gt;6&lt;/R&gt;&lt;C&gt;1&lt;/C&gt;&lt;D xsi:type="xsd:double"&gt;0.122531915144098&lt;/D&gt;&lt;D xsi:type="xsd:double"&gt;-0.973262572927097&lt;/D&gt;&lt;D xsi:type="xsd:double"&gt;0.56997925438267&lt;/D&gt;&lt;D xsi:type="xsd:double"&gt;-0.305665965176949&lt;/D&gt;&lt;D xsi:type="xsd:double"&gt;-0.868296770529673&lt;/D&gt;&lt;D xsi:type="xsd:double"&gt;1.65666697747413&lt;/D&gt;&lt;/FQL&gt;&lt;FQL&gt;&lt;Q&gt;587-HK^FF_OPER_PS_NET_CF(ANN_R,-5AY,NOW)&lt;/Q&gt;&lt;R&gt;6&lt;/R&gt;&lt;C&gt;1&lt;/C&gt;&lt;D xsi:type="xsd:string"&gt;@NA&lt;/D&gt;&lt;D xsi:type="xsd:string"&gt;@NA&lt;/D&gt;&lt;D xsi:type="xsd:double"&gt;0.141722216508974&lt;/D&gt;&lt;D xsi:type="xsd:double"&gt;0.197109589191753&lt;/D&gt;&lt;D xsi:type="xsd:double"&gt;0.271972459431329&lt;/D&gt;&lt;D xsi:type="xsd:double"&gt;0.487483111641508&lt;/D&gt;&lt;/FQL&gt;&lt;FQL&gt;&lt;Q&gt;586-HK^FF_OPER_PS_NET_CF(ANN_R,-5AY,NOW)&lt;/Q&gt;&lt;R&gt;6&lt;/R&gt;&lt;C&gt;1&lt;/C&gt;&lt;D xsi:type="xsd:double"&gt;0.33215326966592&lt;/D&gt;&lt;D xsi:type="xsd:double"&gt;0.317013760581482&lt;/D&gt;&lt;D xsi:type="xsd:double"&gt;0.701683616371272&lt;/D&gt;&lt;D xsi:type="xsd:double"&gt;0.881292933150239&lt;/D&gt;&lt;D xsi:type="xsd:double"&gt;1.08104683395222&lt;/D&gt;&lt;D xsi:type="xsd:double"&gt;1.70577605715962&lt;/D&gt;&lt;/FQL&gt;&lt;FQL&gt;&lt;Q&gt;585-HK^FF_OPER_PS_NET_CF(ANN_R,-5AY,NOW)&lt;/Q&gt;&lt;R&gt;6&lt;/R&gt;&lt;C&gt;1&lt;/C&gt;&lt;D xsi:type="xsd:double"&gt;-0.228280299526876&lt;/D&gt;&lt;D xsi:type="xsd:double"&gt;-0.0204951951181241&lt;/D&gt;&lt;D xsi:type="xsd:double"&gt;-0.047254381228535&lt;/D&gt;&lt;D xsi:type="xsd:double"&gt;-0.808165293045669&lt;/D&gt;&lt;D xsi:type="xsd:double"&gt;-0.165283627622075&lt;/D&gt;&lt;D xsi:type="xsd:double"&gt;-0.00344128902821193&lt;/D&gt;&lt;/FQL&gt;&lt;FQL&gt;&lt;Q&gt;583-HK^FF_OPER_PS_NET_CF(ANN_R,-5AY,NOW)&lt;/Q&gt;&lt;R&gt;6&lt;/R&gt;&lt;C&gt;1&lt;/C&gt;&lt;D xsi:type="xsd:double"&gt;-0.0049975305683249&lt;/D&gt;&lt;D xsi:type="xsd:double"&gt;0.021567912604106&lt;/D&gt;&lt;D xsi:type="xsd:double"&gt;0.947320154360044&lt;/D&gt;&lt;D xsi:type="xsd:double"&gt;0.0237934012349794&lt;/D&gt;&lt;D xsi:type="xsd:double"&gt;0.0214735095323463&lt;/D&gt;&lt;D xsi:type="xsd:double"&gt;0.0659743521295148&lt;/D&gt;&lt;/FQL&gt;&lt;FQL&gt;&lt;Q&gt;582-HK^FF_OPER_PS_NET_CF(ANN_R,-5AY,NOW)&lt;/Q&gt;&lt;R&gt;6&lt;/R&gt;&lt;C&gt;1&lt;/C&gt;&lt;D xsi:type="xsd:double"&gt;-4.23308497913255&lt;/D&gt;&lt;D xsi:type="xsd:double"&gt;-0.18337033957717&lt;/D&gt;&lt;D xsi:type="xsd:double"&gt;-0.0528300576996108&lt;/D&gt;&lt;D xsi:type="xsd:double"&gt;-0.447131723146767&lt;/D&gt;&lt;D xsi:type="xsd:double"&gt;0.00535416796319611&lt;/D&gt;&lt;D xsi:type="xsd:double"&gt;0.0877471825033995&lt;/D&gt;&lt;/FQL&gt;&lt;FQL&gt;&lt;Q&gt;581-HK^FF_OPER_PS_NET_CF(ANN_R,-5AY,NOW)&lt;/Q&gt;&lt;R&gt;6&lt;/R&gt;&lt;C&gt;1&lt;/C&gt;&lt;D xsi:type="xsd:double"&gt;0.544984824668566&lt;/D&gt;&lt;D xsi:type="xsd:double"&gt;1.32836572955964&lt;/D&gt;&lt;D xsi:type="xsd:double"&gt;2.6415708121304&lt;/D&gt;&lt;D xsi:type="xsd:double"&gt;0.164820424745381&lt;/D&gt;&lt;D xsi:type="xsd:double"&gt;0.201866526653088&lt;/D&gt;&lt;D xsi:type="xsd:double"&gt;0.384495475344285&lt;/D&gt;&lt;/FQL&gt;&lt;FQL&gt;&lt;Q&gt;580-HK^FF_OPER_PS_NET_CF(ANN_R,-5AY,NOW)&lt;/Q&gt;&lt;R&gt;6&lt;/R&gt;&lt;C&gt;1&lt;/C&gt;&lt;D xsi:type="xsd:double"&gt;0.037698787328913&lt;/D&gt;&lt;D xsi:type="xsd:double"&gt;0.12088318977311&lt;/D&gt;&lt;D xsi:type="xsd:double"&gt;0.241798181988187&lt;/D&gt;&lt;D xsi:type="xsd:double"&gt;-0.137866087821965&lt;/D&gt;&lt;D xsi:type="xsd:double"&gt;0.0558519185786454&lt;/D&gt;&lt;D xsi:type="xsd:double"&gt;0.25025611816268&lt;/D&gt;&lt;/FQL&gt;&lt;FQL&gt;&lt;Q&gt;579-HK^FF_OPER_PS_NET_CF(ANN_R,-5AY,NOW)&lt;/Q&gt;&lt;R&gt;6&lt;/R&gt;&lt;C&gt;1&lt;/C&gt;&lt;D xsi:type="xsd:double"&gt;0.625400276502658&lt;/D&gt;&lt;D xsi:type="xsd:double"&gt;0.746621097815009&lt;/D&gt;&lt;D xsi:type="xsd:double"&gt;0.640512593346549&lt;/D&gt;&lt;D xsi:type="xsd:double"&gt;0.551605363995767&lt;/D&gt;&lt;D xsi:type="xsd:double"&gt;0.214161746852176&lt;/D&gt;&lt;D xsi:type="xsd:double"&gt;0.581458133856481&lt;/D&gt;&lt;/FQL&gt;&lt;FQL&gt;&lt;Q&gt;577-HK^FF_OPER_PS_NET_CF(ANN_R,-5AY,NOW)&lt;/Q&gt;&lt;R&gt;8&lt;/R&gt;&lt;C&gt;1&lt;/C&gt;&lt;D xsi:type="xsd:double"&gt;-2.96973970203124&lt;/D&gt;&lt;D xsi:type="xsd:double"&gt;-1.33314975628959&lt;/D&gt;&lt;D xsi:type="xsd:double"&gt;-0.361455670762857&lt;/D&gt;&lt;D xsi:type="xsd:double"&gt;-1.10677137921767&lt;/D&gt;&lt;D xsi:type="xsd:double"&gt;-0.436795872501621&lt;/D&gt;&lt;D xsi:type="xsd:double"&gt;-0.693956685647603&lt;/D&gt;&lt;D xsi:type="xsd:string"&gt;@NA&lt;/D&gt;&lt;D xsi:type="xsd:string"&gt;@NA&lt;/D&gt;&lt;/FQL&gt;&lt;FQL&gt;&lt;Q&gt;576-HK^FF_OPER_PS_NET_CF(ANN_R,-5AY,NOW)&lt;/Q&gt;&lt;R&gt;6&lt;/R&gt;&lt;C&gt;1&lt;/C&gt;&lt;D xsi:type="xsd:double"&gt;1.48712403930091&lt;/D&gt;&lt;D xsi:type="xsd:double"&gt;1.85113940604722&lt;/D&gt;&lt;D xsi:type="xsd:double"&gt;2.28681672753523&lt;/D&gt;&lt;D xsi:type="xsd:double"&gt;0.849268897785711&lt;/D&gt;&lt;D xsi:type="xsd:double"&gt;0.635573691647772&lt;/D&gt;&lt;D xsi:type="xsd:double"&gt;1.62858836561721&lt;/D&gt;&lt;/FQL&gt;&lt;FQL&gt;&lt;Q&gt;575-HK^FF_OPER_PS_NET_CF(ANN_R,-5AY,NOW)&lt;/Q&gt;&lt;R&gt;6&lt;/R&gt;&lt;C&gt;1&lt;/C&gt;&lt;D xsi:type="xsd:double"&gt;-0.0626613379235136&lt;/D&gt;&lt;D xsi:type="xsd:double"&gt;-0.0251261826572025&lt;/D&gt;&lt;D xsi:type="xsd:double"&gt;-0.00802843951132614&lt;/D&gt;&lt;D xsi:type="xsd:double"&gt;-0.0478448934576948&lt;/D&gt;&lt;D xsi:type="xsd:double"&gt;-0.0246122955362025&lt;/D&gt;&lt;D xsi:type="xsd:double"&gt;-0.0244320331247359&lt;/D&gt;&lt;/FQL&gt;&lt;FQL&gt;&lt;Q&gt;574-HK^FF_OPER_PS_NET_CF(ANN_R,-5AY,NOW)&lt;/Q&gt;&lt;R&gt;6&lt;/R&gt;&lt;C&gt;1&lt;/C&gt;&lt;D xsi:type="xsd:double"&gt;-0.00342481840210774&lt;/D&gt;&lt;D xsi:type="xsd:double"&gt;-0.120206478057842&lt;/D&gt;&lt;D xsi:type="xsd:double"&gt;0.0097290116883164&lt;/D&gt;&lt;D xsi:type="xsd:double"&gt;-0.0467927520414733&lt;/D&gt;&lt;D xsi:type="xsd:double"&gt;-0.0124566762462778&lt;/D&gt;&lt;D xsi:type="xsd:string"&gt;@NA&lt;/D&gt;&lt;/FQL&gt;&lt;FQL&gt;&lt;Q&gt;573-HK^FF_OPER_PS_NET_CF(ANN_R,-5AY,NOW)&lt;/Q&gt;&lt;R&gt;6&lt;/R&gt;&lt;C&gt;1&lt;/C&gt;&lt;D xsi:type="xsd:double"&gt;0.499339464781599&lt;/D&gt;&lt;D xsi:type="xsd:double"&gt;0.335623098421839&lt;/D&gt;&lt;D xsi:type="xsd:double"&gt;0.29659033789719&lt;/D&gt;&lt;D xsi:type="xsd:double"&gt;0.690851269561317&lt;/D&gt;&lt;D xsi:type="xsd:double"&gt;0.261388102471868&lt;/D&gt;&lt;D xsi:type="xsd:double"&gt;0.446687546913197&lt;/D&gt;&lt;/FQL&gt;&lt;FQL&gt;&lt;Q&gt;572-HK^FF_OPER_PS_NET_CF(ANN_R,-5AY,NOW)&lt;/Q&gt;&lt;R&gt;6&lt;/R&gt;&lt;C&gt;1&lt;/C&gt;&lt;D xsi:type="xsd:double"&gt;-0.0954248666434386&lt;/D&gt;&lt;D xsi:type="xsd:double"&gt;-11.7191742857527&lt;/D&gt;&lt;D xsi:type="xsd:double"&gt;-6.95315290770736&lt;/D&gt;&lt;D xsi:type="xsd:double"&gt;-0.22065603189751&lt;/D&gt;&lt;D xsi:type="xsd:double"&gt;-1.35247670085137&lt;/D&gt;&lt;D xsi:type="xsd:double"&gt;-0.0040773912194742&lt;/D&gt;&lt;/FQL&gt;&lt;FQL&gt;&lt;Q&gt;571-HK^FF_OPER_PS_NET_CF(ANN_R,-5AY,NOW)&lt;/Q&gt;&lt;R&gt;6&lt;/R&gt;&lt;C&gt;1&lt;/C&gt;&lt;D xsi:type="xsd:double"&gt;-0.170834818624461&lt;/D&gt;&lt;D xsi:type="xsd:double"&gt;-0.175455823564485&lt;/D&gt;&lt;D xsi:type="xsd:double"&gt;0.762589062985882&lt;/D&gt;&lt;D xsi:type="xsd:double"&gt;-0.509400849800511&lt;/D&gt;&lt;D xsi:type="xsd:double"&gt;-0.0907534823980212&lt;/D&gt;&lt;D xsi:type="xsd:double"&gt;-0.162321448970056&lt;/D&gt;&lt;/FQL&gt;&lt;FQL&gt;&lt;Q&gt;570-HK^FF_OPER_PS_NET_CF(ANN_R,-5AY,NOW)&lt;/Q&gt;&lt;R&gt;6&lt;/R&gt;&lt;C&gt;1&lt;/C&gt;&lt;D xsi:type="xsd:double"&gt;0.363874546773519&lt;/D&gt;&lt;D xsi:type="xsd:double"&gt;0.288628396005211&lt;/D&gt;&lt;D xsi:type="xsd:double"&gt;0.216738873332355&lt;/D&gt;&lt;D xsi:type="xsd:double"&gt;0.533240927611887&lt;/D&gt;&lt;D xsi:type="xsd:double"&gt;0.0621641650299129&lt;/D&gt;&lt;D xsi:type="xsd:double"&gt;0.121586322656362&lt;/D&gt;&lt;/FQL&gt;&lt;FQL&gt;&lt;Q&gt;568-HK^FF_OPER_PS_NET_CF(ANN_R,-5AY,NOW)&lt;/Q&gt;&lt;R&gt;6&lt;/R&gt;&lt;C&gt;1&lt;/C&gt;&lt;D xsi:type="xsd:double"&gt;0.15310082453523&lt;/D&gt;&lt;D xsi:type="xsd:double"&gt;0.0477173215114676&lt;/D&gt;&lt;D xsi:type="xsd:double"&gt;0.550677044243317&lt;/D&gt;&lt;D xsi:type="xsd:double"&gt;0.983261466211562&lt;/D&gt;&lt;D xsi:type="xsd:double"&gt;0.291685911994624&lt;/D&gt;&lt;D xsi:type="xsd:double"&gt;0.0540670897581876&lt;/D&gt;&lt;/FQL&gt;&lt;FQL&gt;&lt;Q&gt;567-HK^FF_OPER_PS_NET_CF(ANN_R,-5AY,NOW)&lt;/Q&gt;&lt;R&gt;6&lt;/R&gt;&lt;C&gt;1&lt;/C&gt;&lt;D xsi:type="xsd:double"&gt;-0.0433464481107831&lt;/D&gt;&lt;D xsi:type="xsd:double"&gt;-0.0561861305638191&lt;/D&gt;&lt;D xsi:type="xsd:double"&gt;-0.166250549039963&lt;/D&gt;&lt;D xsi:type="xsd:double"&gt;-0.053419040287389&lt;/D&gt;&lt;D xsi:type="xsd:double"&gt;0.0478595718140158&lt;/D&gt;&lt;D xsi:type="xsd:double"&gt;-0.027097652364923&lt;/D&gt;&lt;/FQL&gt;&lt;FQL&gt;&lt;Q&gt;565-HK^FF_OPER_PS_NET_CF(ANN_R,-5AY,NOW)&lt;/Q&gt;&lt;R&gt;6&lt;/R&gt;&lt;C&gt;1&lt;/C&gt;&lt;D xsi:type="xsd:double"&gt;0.0158700392872119&lt;/D&gt;&lt;D xsi:type="xsd:double"&gt;0.0380960170115319&lt;/D&gt;&lt;D xsi:type="xsd:double"&gt;0.0437872593473575&lt;/D&gt;&lt;D xsi:type="xsd:double"&gt;0.00689711600506545&lt;/D&gt;&lt;D xsi:type="xsd:double"&gt;-0.0842203134849868&lt;/D&gt;&lt;D xsi:type="xsd:double"&gt;0.0437342983221171&lt;/D&gt;&lt;/FQL&gt;&lt;FQL&gt;&lt;Q&gt;564-HK^FF_OPER_PS_NET_CF(ANN_R,-5AY,NOW)&lt;/Q&gt;&lt;R&gt;6&lt;/R&gt;&lt;C&gt;1&lt;/C&gt;&lt;D xsi:type="xsd:double"&gt;0.316893634033196&lt;/D&gt;&lt;D xsi:type="xsd:double"&gt;0.854189606762997&lt;/D&gt;&lt;D xsi:type="xsd:double"&gt;2.88694503018827&lt;/D&gt;&lt;D xsi:type="xsd:double"&gt;2.11697818448873&lt;/D&gt;&lt;D xsi:type="xsd:double"&gt;1.33457618001045&lt;/D&gt;&lt;D xsi:type="xsd:double"&gt;1.66208795088527&lt;/D&gt;&lt;/FQL&gt;&lt;FQL&gt;&lt;Q&gt;563-HK^FF_OPER_PS_NET_CF(ANN_R,-5AY,NOW)&lt;/Q&gt;&lt;R&gt;6&lt;/R&gt;&lt;C&gt;1&lt;/C&gt;&lt;D xsi:type="xsd:double"&gt;0.818944799016809&lt;/D&gt;&lt;D xsi:type="xsd:double"&gt;-0.300940489042662&lt;/D&gt;&lt;D xsi:type="xsd:double"&gt;-0.142473674244275&lt;/D&gt;&lt;D xsi:type="xsd:double"&gt;0.0452796866930195&lt;/D&gt;&lt;D xsi:type="xsd:double"&gt;0.465496596878737&lt;/D&gt;&lt;D xsi:type="xsd:double"&gt;-0.486555106679264&lt;/D&gt;&lt;/FQL&gt;&lt;FQL&gt;&lt;Q&gt;560-HK^FF_OPER_PS_NET_CF(ANN_R,-5AY,NOW)&lt;/Q&gt;&lt;R&gt;6&lt;/R&gt;&lt;C&gt;1&lt;/C&gt;&lt;D xsi:type="xsd:double"&gt;0.425286111111111&lt;/D&gt;&lt;D xsi:type="xsd:double"&gt;0.357750156904342&lt;/D&gt;&lt;D xsi:type="xsd:double"&gt;0.267475758748908&lt;/D&gt;&lt;D xsi:type="xsd:double"&gt;0.32000049947956&lt;/D&gt;&lt;D xsi:type="xsd:double"&gt;0.112545231887845&lt;/D&gt;&lt;D xsi:type="xsd:double"&gt;0.288749133715138&lt;/D&gt;&lt;/FQL&gt;&lt;FQL&gt;&lt;Q&gt;559-HK^FF_OPER_PS_NET_CF(ANN_R,-5AY,NOW)&lt;/Q&gt;&lt;R&gt;6&lt;/R&gt;&lt;C&gt;1&lt;/C&gt;&lt;D xsi:type="xsd:double"&gt;0.0046018987154199&lt;/D&gt;&lt;D xsi:type="xsd:double"&gt;-0.0219636487382002&lt;/D&gt;&lt;D xsi:type="xsd:double"&gt;-0.00432791956335089&lt;/D&gt;&lt;D xsi:type="xsd:double"&gt;-0.000314165840316849&lt;/D&gt;&lt;D xsi:type="xsd:double"&gt;-0.00127475768263223&lt;/D&gt;&lt;D xsi:type="xsd:double"&gt;0.00725964561124784&lt;/D&gt;&lt;/FQL&gt;&lt;FQL&gt;&lt;Q&gt;558-HK^FF_OPER_PS_NET_CF(ANN_R,-5AY,NOW)&lt;/Q&gt;&lt;R&gt;6&lt;/R&gt;&lt;C&gt;1&lt;/C&gt;&lt;D xsi:type="xsd:double"&gt;0.265514496666721&lt;/D&gt;&lt;D xsi:type="xsd:double"&gt;0.111607206814085&lt;/D&gt;&lt;D xsi:type="xsd:double"&gt;0.0222788402700417&lt;/D&gt;&lt;D xsi:type="xsd:double"&gt;0.163229097098177&lt;/D&gt;&lt;D xsi:type="xsd:double"&gt;0.581362956176454&lt;/D&gt;&lt;D xsi:type="xsd:double"&gt;0.205012463297361&lt;/D&gt;&lt;/FQL&gt;&lt;FQL&gt;&lt;Q&gt;557-HK^FF_OPER_PS_NET_CF(ANN_R,-5AY,NOW)&lt;/Q&gt;&lt;R&gt;6&lt;/R&gt;&lt;C&gt;1&lt;/C&gt;&lt;D xsi:type="xsd:double"&gt;-0.0823324334951977&lt;/D&gt;&lt;D xsi:type="xsd:double"&gt;-0.408290015326444&lt;/D&gt;&lt;D xsi:type="xsd:double"&gt;-0.242841746453456&lt;/D&gt;&lt;D xsi:type="xsd:double"&gt;-0.291357962805153&lt;/D&gt;&lt;D xsi:type="xsd:double"&gt;0.124159253846821&lt;/D&gt;&lt;D xsi:type="xsd:double"&gt;0.0408967868063562&lt;/D&gt;&lt;/FQL&gt;&lt;FQL&gt;&lt;Q&gt;556-HK^FF_OPER_PS_NET_CF(ANN_R,-5AY,NOW)&lt;/Q&gt;&lt;R&gt;6&lt;/R&gt;&lt;C&gt;1&lt;/C&gt;&lt;D xsi:type="xsd:double"&gt;0.101596671220635&lt;/D&gt;&lt;D xsi:type="xsd:double"&gt;-0.00291428985718893&lt;/D&gt;&lt;D xsi:type="xsd:double"&gt;0.797698672708609&lt;/D&gt;&lt;D xsi:type="xsd:double"&gt;0.00934266185325619&lt;/D&gt;&lt;D xsi:type="xsd:double"&gt;0.0253914569349867&lt;/D&gt;&lt;D xsi:type="xsd:double"&gt;-0.0118741974282454&lt;/D&gt;&lt;/FQL&gt;&lt;FQL&gt;&lt;Q&gt;554-HK^FF_OPER_PS_NET_CF(ANN_R,-5AY,NOW)&lt;/Q&gt;&lt;R&gt;6&lt;/R&gt;&lt;C&gt;1&lt;/C&gt;&lt;D xsi:type="xsd:double"&gt;0.00872305324009454&lt;/D&gt;&lt;D xsi:type="xsd:double"&gt;0.023054204559885&lt;/D&gt;&lt;D xsi:type="xsd:double"&gt;0.0297706340663091&lt;/D&gt;&lt;D xsi:type="xsd:double"&gt;-0.0533975059661714&lt;/D&gt;&lt;D xsi:type="xsd:double"&gt;-0.0999749874135382&lt;/D&gt;&lt;D xsi:type="xsd:double"&gt;0.0236620995944637&lt;/D&gt;&lt;/FQL&gt;&lt;FQL&gt;&lt;Q&gt;553-HK^FF_OPER_PS_NET_CF(ANN_R,-5AY,NOW)&lt;/Q&gt;&lt;R&gt;6&lt;/R&gt;&lt;C&gt;1&lt;/C&gt;&lt;D xsi:type="xsd:double"&gt;0.314392580450442&lt;/D&gt;&lt;D xsi:type="xsd:double"&gt;0.350112923940265&lt;/D&gt;&lt;D xsi:type="xsd:double"&gt;0.153902554563283&lt;/D&gt;&lt;D xsi:type="xsd:double"&gt;-0.318489472178658&lt;/D&gt;&lt;D xsi:type="xsd:double"&gt;0.727879055642541&lt;/D&gt;&lt;D xsi:type="xsd:double"&gt;0.38688278185611&lt;/D&gt;&lt;/FQL&gt;&lt;FQL&gt;&lt;Q&gt;552-HK^FF_OPER_PS_NET_CF(ANN_R,-5AY,NOW)&lt;/Q&gt;&lt;R&gt;6&lt;/R&gt;&lt;C&gt;1&lt;/C&gt;&lt;D xsi:type="xsd:double"&gt;0.907660603681059&lt;/D&gt;&lt;D xsi:type="xsd:double"&gt;1.18032864297808&lt;/D&gt;&lt;D xsi:type="xsd:double"&gt;0.738255013615229&lt;/D&gt;&lt;D xsi:type="xsd:double"&gt;0.82174492873323&lt;/D&gt;&lt;D xsi:type="xsd:double"&gt;0.933172945643578&lt;/D&gt;&lt;D xsi:type="xsd:double"&gt;0.840638148229954&lt;/D&gt;&lt;/FQL&gt;&lt;FQL&gt;&lt;Q&gt;551-HK^FF_OPER_PS_NET_CF(ANN_R,-5AY,NOW)&lt;/Q&gt;&lt;R&gt;6&lt;/R&gt;&lt;C&gt;1&lt;/C&gt;&lt;D xsi:type="xsd:double"&gt;2.62055079814647&lt;/D&gt;&lt;D xsi:type="xsd:double"&gt;3.03315223446354&lt;/D&gt;&lt;D xsi:type="xsd:double"&gt;2.24409531903347&lt;/D&gt;&lt;D xsi:type="xsd:double"&gt;3.72166226359671&lt;/D&gt;&lt;D xsi:type="xsd:double"&gt;3.97024958855857&lt;/D&gt;&lt;D xsi:type="xsd:double"&gt;2.38107651905046&lt;/D&gt;&lt;/FQL&gt;&lt;FQL&gt;&lt;Q&gt;550-HK^FF_OPER_PS_NET_CF(ANN_R,-5AY,NOW)&lt;/Q&gt;&lt;R&gt;6&lt;/R&gt;&lt;C&gt;1&lt;/C&gt;&lt;D xsi:type="xsd:double"&gt;0.0421868450442475&lt;/D&gt;&lt;D xsi:type="xsd:double"&gt;-0.0286350156382513&lt;/D&gt;&lt;D xsi:type="xsd:double"&gt;-0.0107494744561846&lt;/D&gt;&lt;D xsi:type="xsd:double"&gt;-0.0243051046317402&lt;/D&gt;&lt;D xsi:type="xsd:double"&gt;-0.00879282781104041&lt;/D&gt;&lt;D xsi:type="xsd:double"&gt;-0.0279592668389258&lt;/D&gt;&lt;/FQL&gt;&lt;FQL&gt;&lt;Q&gt;548-HK^FF_OPER_PS_NET_CF(ANN_R,-5AY,NOW)&lt;/Q&gt;&lt;R&gt;6&lt;/R&gt;&lt;C&gt;1&lt;/C&gt;&lt;D xsi:type="xsd:double"&gt;1.30299508402649&lt;/D&gt;&lt;D xsi:type="xsd:double"&gt;1.78499129959324&lt;/D&gt;&lt;D xsi:type="xsd:double"&gt;1.95450242663504&lt;/D&gt;&lt;D xsi:type="xsd:double"&gt;1.13369994080833&lt;/D&gt;&lt;D xsi:type="xsd:double"&gt;0.73799181983718&lt;/D&gt;&lt;D xsi:type="xsd:double"&gt;2.31944727387525&lt;/D&gt;&lt;/FQL&gt;&lt;FQL&gt;&lt;Q&gt;547-HK^FF_OPER_PS_NET_CF(ANN_R,-5AY,NOW)&lt;/Q&gt;&lt;R&gt;6&lt;/R&gt;&lt;C&gt;1&lt;/C&gt;&lt;D xsi:type="xsd:double"&gt;-0.32441068915242&lt;/D&gt;&lt;D xsi:type="xsd:double"&gt;-0.185105732191945&lt;/D&gt;&lt;D xsi:type="xsd:double"&gt;-0.16245365776459&lt;/D&gt;&lt;D xsi:type="xsd:double"&gt;-0.0668045138643075&lt;/D&gt;&lt;D xsi:type="xsd:double"&gt;-0.0142660673909974&lt;/D&gt;&lt;D xsi:type="xsd:double"&gt;-0.0190788609558571&lt;/D&gt;&lt;/FQL&gt;&lt;FQL&gt;&lt;Q&gt;546-HK^FF_OPER_PS_NET_CF(ANN_R,-5AY,NOW)&lt;/Q&gt;&lt;R&gt;6&lt;/R&gt;&lt;C&gt;1&lt;/C&gt;&lt;D xsi:type="xsd:double"&gt;1.17829898020987&lt;/D&gt;&lt;D xsi:type="xsd:double"&gt;0.378800813673548&lt;/D&gt;&lt;D xsi:type="xsd:double"&gt;0.704130573140475&lt;/D&gt;&lt;D xsi:type="xsd:double"&gt;0.433277289403358&lt;/D&gt;&lt;D xsi:type="xsd:double"&gt;0.0929880091006967&lt;/D&gt;&lt;D xsi:type="xsd:double"&gt;1.31862674493666&lt;/D&gt;&lt;/FQL&gt;&lt;FQL&gt;&lt;Q&gt;544-HK^FF_OPER_PS_NET_CF(ANN_R,-5AY,NOW)&lt;/Q&gt;&lt;R&gt;6&lt;/R&gt;&lt;C&gt;1&lt;/C&gt;&lt;D xsi:type="xsd:double"&gt;0.164309231082957&lt;/D&gt;&lt;D xsi:type="xsd:double"&gt;-0.18386270795098&lt;/D&gt;&lt;D xsi:type="xsd:double"&gt;-0.132039416125616&lt;/D&gt;&lt;D xsi:type="xsd:double"&gt;0.450507008992297&lt;/D&gt;&lt;D xsi:type="xsd:double"&gt;0.15112819998778&lt;/D&gt;&lt;D xsi:type="xsd:double"&gt;0.0714522077832546&lt;/D&gt;&lt;/FQL&gt;&lt;FQL&gt;&lt;Q&gt;543-HK^FF_OPER_PS_NET_CF(ANN_R,-5AY,NOW)&lt;/Q&gt;&lt;R&gt;6&lt;/R&gt;&lt;C&gt;1&lt;/C&gt;&lt;D xsi:type="xsd:double"&gt;0.138151111875917&lt;/D&gt;&lt;D xsi:type="xsd:double"&gt;0.164830967391681&lt;/D&gt;&lt;D xsi:type="xsd:double"&gt;0.149465881975769&lt;/D&gt;&lt;D xsi:type="xsd:double"&gt;0.131549763656136&lt;/D&gt;&lt;D xsi:type="xsd:double"&gt;0.213333128232603&lt;/D&gt;&lt;D xsi:type="xsd:double"&gt;0.145229199672276&lt;/D&gt;&lt;/FQL&gt;&lt;FQL&gt;&lt;Q&gt;542-HK^FF_OPER_PS_NET_CF(ANN_R,-5AY,NOW)&lt;/Q&gt;&lt;R&gt;6&lt;/R&gt;&lt;C&gt;1&lt;/C&gt;&lt;D xsi:type="xsd:double"&gt;-0.00949450039675834&lt;/D&gt;&lt;D xsi:type="xsd:double"&gt;-0.0032483395368941&lt;/D&gt;&lt;D xsi:type="xsd:double"&gt;-0.0076175628174464&lt;/D&gt;&lt;D xsi:type="xsd:double"&gt;-0.0214614868443917&lt;/D&gt;&lt;D xsi:type="xsd:double"&gt;0.0576566106939235&lt;/D&gt;&lt;D xsi:type="xsd:double"&gt;0.036299351248933&lt;/D&gt;&lt;/FQL&gt;&lt;FQL&gt;&lt;Q&gt;540-HK^FF_OPER_PS_NET_CF(ANN_R,-5AY,NOW)&lt;/Q&gt;&lt;R&gt;6&lt;/R&gt;&lt;C&gt;1&lt;/C&gt;&lt;D xsi:type="xsd:double"&gt;0.0178183333333333&lt;/D&gt;&lt;D xsi:type="xsd:double"&gt;0.0463733333333567&lt;/D&gt;&lt;D xsi:type="xsd:double"&gt;0.112130000000507&lt;/D&gt;&lt;D xsi:type="xsd:double"&gt;0.129898333333671&lt;/D&gt;&lt;D xsi:type="xsd:double"&gt;0.00308166666666725&lt;/D&gt;&lt;D xsi:type="xsd:double"&gt;0.0265116666668282&lt;/D&gt;&lt;/FQL&gt;&lt;FQL&gt;&lt;Q&gt;538-HK^FF_OPER_PS_NET_CF(ANN_R,-5AY,NOW)&lt;/Q&gt;&lt;R&gt;6&lt;/R&gt;&lt;C&gt;1&lt;/C&gt;&lt;D xsi:type="xsd:double"&gt;0.450933562332436&lt;/D&gt;&lt;D xs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i:type="xsd:double"&gt;0.390433063227054&lt;/D&gt;&lt;D xsi:type="xsd:double"&gt;0.401791751918534&lt;/D&gt;&lt;D xsi:type="xsd:double"&gt;0.513039743484083&lt;/D&gt;&lt;D xsi:type="xsd:double"&gt;0.404759207284101&lt;/D&gt;&lt;D xsi:type="xsd:double"&gt;0.48140963931549&lt;/D&gt;&lt;/FQL&gt;&lt;FQL&gt;&lt;Q&gt;536-HK^FF_OPER_PS_NET_CF(ANN_R,-5AY,NOW)&lt;/Q&gt;&lt;R&gt;6&lt;/R&gt;&lt;C&gt;1&lt;/C&gt;&lt;D xsi:type="xsd:double"&gt;0.0948534177358562&lt;/D&gt;&lt;D xsi:type="xsd:double"&gt;0.103750470334627&lt;/D&gt;&lt;D xsi:type="xsd:double"&gt;0.103666593677089&lt;/D&gt;&lt;D xsi:type="xsd:double"&gt;0.122349408658577&lt;/D&gt;&lt;D xsi:type="xsd:double"&gt;0.10239179295122&lt;/D&gt;&lt;D xsi:type="xsd:double"&gt;0.134808774653238&lt;/D&gt;&lt;/FQL&gt;&lt;FQL&gt;&lt;Q&gt;535-HK^FF_OPER_PS_NET_CF(ANN_R,-5AY,NOW)&lt;/Q&gt;&lt;R&gt;6&lt;/R&gt;&lt;C&gt;1&lt;/C&gt;&lt;D xsi:type="xsd:double"&gt;-0.0498291382433503&lt;/D&gt;&lt;D xsi:type="xsd:double"&gt;0.285489250130404&lt;/D&gt;&lt;D xsi:type="xsd:double"&gt;0.447870327529461&lt;/D&gt;&lt;D xsi:type="xsd:double"&gt;0.305831867272983&lt;/D&gt;&lt;D xsi:type="xsd:double"&gt;-0.157186922804157&lt;/D&gt;&lt;D xsi:type="xsd:double"&gt;0.228864491448396&lt;/D&gt;&lt;/FQL&gt;&lt;FQL&gt;&lt;Q&gt;533-HK^FF_OPER_PS_NET_CF(ANN_R,-5AY,NOW)&lt;/Q&gt;&lt;R&gt;6&lt;/R&gt;&lt;C&gt;1&lt;/C&gt;&lt;D xsi:type="xsd:double"&gt;0.276017845524425&lt;/D&gt;&lt;D xsi:type="xsd:double"&gt;0.270009378289762&lt;/D&gt;&lt;D xsi:type="xsd:double"&gt;0.315556024000818&lt;/D&gt;&lt;D xsi:type="xsd:double"&gt;0.132846080343409&lt;/D&gt;&lt;D xsi:type="xsd:double"&gt;0.106298246720403&lt;/D&gt;&lt;D xsi:type="xsd:double"&gt;0.224997293720581&lt;/D&gt;&lt;/FQL&gt;&lt;FQL&gt;&lt;Q&gt;532-HK^FF_OPER_PS_NET_CF(ANN_R,-5AY,NOW)&lt;/Q&gt;&lt;R&gt;6&lt;/R&gt;&lt;C&gt;1&lt;/C&gt;&lt;D xsi:type="xsd:double"&gt;0.124660345955259&lt;/D&gt;&lt;D xsi:type="xsd:double"&gt;0.0590451324132786&lt;/D&gt;&lt;D xsi:type="xsd:double"&gt;-0.465082247908928&lt;/D&gt;&lt;D xsi:type="xsd:double"&gt;0.669850352595387&lt;/D&gt;&lt;D xsi:type="xsd:double"&gt;0.662185652712736&lt;/D&gt;&lt;D xsi:type="xsd:double"&gt;0.0360412087460329&lt;/D&gt;&lt;/FQL&gt;&lt;FQL&gt;&lt;Q&gt;531-HK^FF_OPER_PS_NET_CF(ANN_R,-5AY,NOW)&lt;/Q&gt;&lt;R&gt;6&lt;/R&gt;&lt;C&gt;1&lt;/C&gt;&lt;D xsi:type="xsd:double"&gt;0.12549808924487&lt;/D&gt;&lt;D xsi:type="xsd:double"&gt;0.0743363542763932&lt;/D&gt;&lt;D xsi:type="xsd:double"&gt;-0.0151628407959588&lt;/D&gt;&lt;D xsi:type="xsd:double"&gt;0.0423222219915977&lt;/D&gt;&lt;D xsi:type="xsd:double"&gt;0.0602689397986604&lt;/D&gt;&lt;D xsi:type="xsd:double"&gt;0.0777715513312604&lt;/D&gt;&lt;/FQL&gt;&lt;FQL&gt;&lt;Q&gt;530-HK^FF_OPER_PS_NET_CF(ANN_R,-5AY,NOW)&lt;/Q&gt;&lt;R&gt;7&lt;/R&gt;&lt;C&gt;1&lt;/C&gt;&lt;D xsi:type="xsd:double"&gt;-0.973028517230851&lt;/D&gt;&lt;D xsi:type="xsd:double"&gt;-0.945444754945578&lt;/D&gt;&lt;D xsi:type="xsd:double"&gt;-0.0285317870429471&lt;/D&gt;&lt;D xsi:type="xsd:double"&gt;-1.6535977447197&lt;/D&gt;&lt;D xsi:type="xsd:string"&gt;@NA&lt;/D&gt;&lt;D xsi:type="xsd:double"&gt;-0.141277237087471&lt;/D&gt;&lt;D xsi:type="xsd:string"&gt;@NA&lt;/D&gt;&lt;/FQL&gt;&lt;FQL&gt;&lt;Q&gt;529-HK^FF_OPER_PS_NET_CF(ANN_R,-5AY,NOW)&lt;/Q&gt;&lt;R&gt;6&lt;/R&gt;&lt;C&gt;1&lt;/C&gt;&lt;D xsi:type="xsd:double"&gt;0.285310315109132&lt;/D&gt;&lt;D xsi:type="xsd:double"&gt;0.397238753317897&lt;/D&gt;&lt;D xsi:type="xsd:double"&gt;0.334201523198431&lt;/D&gt;&lt;D xsi:type="xsd:double"&gt;-0.074300275990647&lt;/D&gt;&lt;D xsi:type="xsd:double"&gt;1.34194867811956&lt;/D&gt;&lt;D xsi:type="xsd:double"&gt;-2.00769397291688&lt;/D&gt;&lt;/FQL&gt;&lt;FQL&gt;&lt;Q&gt;528-HK^FF_OPER_PS_NET_CF(ANN_R,-5AY,NOW)&lt;/Q&gt;&lt;R&gt;6&lt;/R&gt;&lt;C&gt;1&lt;/C&gt;&lt;D xsi:type="xsd:double"&gt;-0.0447473350962682&lt;/D&gt;&lt;D xsi:type="xsd:double"&gt;0.167275708161955&lt;/D&gt;&lt;D xsi:type="xsd:double"&gt;0.534248792583028&lt;/D&gt;&lt;D xsi:type="xsd:double"&gt;0.0612711235363711&lt;/D&gt;&lt;D xsi:type="xsd:double"&gt;-0.240958998181042&lt;/D&gt;&lt;D xsi:type="xsd:double"&gt;0.627129179763941&lt;/D&gt;&lt;/FQL&gt;&lt;FQL&gt;&lt;Q&gt;527-HK^FF_OPER_PS_NET_CF(ANN_R,-5AY,NOW)&lt;/Q&gt;&lt;R&gt;6&lt;/R&gt;&lt;C&gt;1&lt;/C&gt;&lt;D xsi:type="xsd:double"&gt;0.0391775676511474&lt;/D&gt;&lt;D xsi:type="xsd:double"&gt;0.081796739765652&lt;/D&gt;&lt;D xsi:type="xsd:double"&gt;0.0200584284859024&lt;/D&gt;&lt;D xsi:type="xsd:double"&gt;0.0704706320163424&lt;/D&gt;&lt;D xsi:type="xsd:double"&gt;0.0609200238401167&lt;/D&gt;&lt;D xsi:type="xsd:double"&gt;0.00696585441930338&lt;/D&gt;&lt;/FQL&gt;&lt;FQL&gt;&lt;Q&gt;526-HK^FF_OPER_PS_NET_CF(ANN_R,-5AY,NOW)&lt;/Q&gt;&lt;R&gt;6&lt;/R&gt;&lt;C&gt;1&lt;/C&gt;&lt;D xsi:type="xsd:double"&gt;0.0025677580582997&lt;/D&gt;&lt;D xsi:type="xsd:double"&gt;-0.00129139304259275&lt;/D&gt;&lt;D xsi:type="xsd:double"&gt;0.00623307582754261&lt;/D&gt;&lt;D xsi:type="xsd:double"&gt;0.00351659167288527&lt;/D&gt;&lt;D xsi:type="xsd:double"&gt;-0.0277493351363433&lt;/D&gt;&lt;D xsi:type="xsd:double"&gt;0.00375432687897432&lt;/D&gt;&lt;/FQL&gt;&lt;FQL&gt;&lt;Q&gt;525-HK^FF_OPER_PS_NET_CF(ANN_R,-5AY,NOW)&lt;/Q&gt;&lt;R&gt;6&lt;/R&gt;&lt;C&gt;1&lt;/C&gt;&lt;D xsi:type="xsd:double"&gt;0.273385741300377&lt;/D&gt;&lt;D xsi:type="xsd:double"&gt;0.430253077922128&lt;/D&gt;&lt;D xsi:type="xsd:double"&gt;0.546723736047589&lt;/D&gt;&lt;D xsi:type="xsd:double"&gt;0.384690622007375&lt;/D&gt;&lt;D xsi:type="xsd:double"&gt;0.21319017707349&lt;/D&gt;&lt;D xsi:type="xsd:double"&gt;0.172459877783284&lt;/D&gt;&lt;/FQL&gt;&lt;FQL&gt;&lt;Q&gt;524-HK^FF_OPER_PS_NET_CF(ANN_R,-5AY,NOW)&lt;/Q&gt;&lt;R&gt;6&lt;/R&gt;&lt;C&gt;1&lt;/C&gt;&lt;D xsi:type="xsd:double"&gt;-0.0874477741027163&lt;/D&gt;&lt;D xsi:type="xsd:double"&gt;-0.0231784221441795&lt;/D&gt;&lt;D xsi:type="xsd:double"&gt;-0.0792462721096995&lt;/D&gt;&lt;D xsi:type="xsd:double"&gt;-0.0204293223600094&lt;/D&gt;&lt;D xsi:type="xsd:double"&gt;-0.0116226522293996&lt;/D&gt;&lt;D xsi:type="xsd:double"&gt;-0.025753607182765&lt;/D&gt;&lt;/FQL&gt;&lt;FQL&gt;&lt;Q&gt;522-HK^FF_OPER_PS_NET_CF(ANN_R,-5AY,NOW)&lt;/Q&gt;&lt;R&gt;6&lt;/R&gt;&lt;C&gt;1&lt;/C&gt;&lt;D xsi:type="xsd:double"&gt;4.64091317652028&lt;/D&gt;&lt;D xsi:type="xsd:double"&gt;3.67412071361572&lt;/D&gt;&lt;D xsi:type="xsd:double"&gt;4.65893519314359&lt;/D&gt;&lt;D xsi:type="xsd:double"&gt;6.52520990923307&lt;/D&gt;&lt;D xsi:type="xsd:double"&gt;6.157800096487&lt;/D&gt;&lt;D xsi:type="xsd:double"&gt;5.91102358767407&lt;/D&gt;&lt;/FQL&gt;&lt;FQL&gt;&lt;Q&gt;521-HK^FF_OPER_PS_NET_CF(ANN_R,-5AY,NOW)&lt;/Q&gt;&lt;R&gt;6&lt;/R&gt;&lt;C&gt;1&lt;/C&gt;&lt;D xsi:type="xsd:double"&gt;-0.00753821150550486&lt;/D&gt;&lt;D xsi:type="xsd:double"&gt;-0.0728834459800488&lt;/D&gt;&lt;D xsi:type="xsd:double"&gt;0.129188903833994&lt;/D&gt;&lt;D xsi:type="xsd:double"&gt;0.0259280790432965&lt;/D&gt;&lt;D xsi:type="xsd:double"&gt;0.093942137393017&lt;/D&gt;&lt;D xsi:type="xsd:double"&gt;0.0641620394884028&lt;/D&gt;&lt;/FQL&gt;&lt;FQL&gt;&lt;Q&gt;520-HK^FF_OPER_PS_NET_CF(ANN_R,-5AY,NOW)&lt;/Q&gt;&lt;R&gt;6&lt;/R&gt;&lt;C&gt;1&lt;/C&gt;&lt;D xsi:type="xsd:double"&gt;0.463117647747031&lt;/D&gt;&lt;D xsi:type="xsd:double"&gt;0.436796422568588&lt;/D&gt;&lt;D xsi:type="xsd:double"&gt;0.554981570147045&lt;/D&gt;&lt;D xsi:type="xsd:double"&gt;1.07933537837183&lt;/D&gt;&lt;D xsi:type="xsd:double"&gt;1.32295458238326&lt;/D&gt;&lt;D xsi:type="xsd:double"&gt;1.17794934723373&lt;/D&gt;&lt;/FQL&gt;&lt;FQL&gt;&lt;Q&gt;519-HK^FF_OPER_PS_NET_CF(ANN_R,-5AY,NOW)&lt;/Q&gt;&lt;R&gt;6&lt;/R&gt;&lt;C&gt;1&lt;/C&gt;&lt;D xsi:type="xsd:double"&gt;0.0132114017775397&lt;/D&gt;&lt;D xsi:type="xsd:double"&gt;-0.0438956114863851&lt;/D&gt;&lt;D xsi:type="xsd:double"&gt;0.033813343158047&lt;/D&gt;&lt;D xsi:type="xsd:double"&gt;-0.00604525380475367&lt;/D&gt;&lt;D xsi:type="xsd:double"&gt;-0.0333758366756111&lt;/D&gt;&lt;D xsi:type="xsd:double"&gt;-0.0215763347464831&lt;/D&gt;&lt;/FQL&gt;&lt;FQL&gt;&lt;Q&gt;518-HK^FF_OPER_PS_NET_CF(ANN_R,-5AY,NOW)&lt;/Q&gt;&lt;R&gt;6&lt;/R&gt;&lt;C&gt;1&lt;/C&gt;&lt;D xsi:type="xsd:double"&gt;-0.140376877165628&lt;/D&gt;&lt;D xsi:type="xsd:double"&gt;-0.180435357704661&lt;/D&gt;&lt;D xsi:type="xsd:double"&gt;-0.05553166622966&lt;/D&gt;&lt;D xsi:type="xsd:double"&gt;-0.0307909358584432&lt;/D&gt;&lt;D xsi:type="xsd:double"&gt;-0.0364162837163847&lt;/D&gt;&lt;D xsi:type="xsd:double"&gt;-0.0820697463728255&lt;/D&gt;&lt;/FQL&gt;&lt;FQL&gt;&lt;Q&gt;517-HK^FF_OPER_PS_NET_CF(ANN_R,-5AY,NOW)&lt;/Q&gt;&lt;R&gt;6&lt;/R&gt;&lt;C&gt;1&lt;/C&gt;&lt;D xsi:type="xsd:double"&gt;0.442995919615873&lt;/D&gt;&lt;D xsi:type="xsd:double"&gt;0.084440811227265&lt;/D&gt;&lt;D xsi:type="xsd:double"&gt;0.136567571398059&lt;/D&gt;&lt;D xsi:type="xsd:double"&gt;0.141321786597097&lt;/D&gt;&lt;D xsi:type="xsd:double"&gt;0.298528575157941&lt;/D&gt;&lt;D xsi:type="xsd:double"&gt;0.171434208084859&lt;/D&gt;&lt;/FQL&gt;&lt;FQL&gt;&lt;Q&gt;515-HK^FF_OPER_PS_NET_CF(ANN_R,-5AY,NOW)&lt;/Q&gt;&lt;R&gt;6&lt;/R&gt;&lt;C&gt;1&lt;/C&gt;&lt;D xsi:type="xsd:double"&gt;0.0265917569409042&lt;/D&gt;&lt;D xsi:type="xsd:double"&gt;-0.483572782286547&lt;/D&gt;&lt;D xsi:type="xsd:double"&gt;-0.133808881336189&lt;/D&gt;&lt;D xsi:type="xsd:double"&gt;-0.00986464457149551&lt;/D&gt;&lt;D xsi:type="xsd:double"&gt;-0.0721405087194529&lt;/D&gt;&lt;D xsi:type="xsd:double"&gt;0.0396524701258993&lt;/D&gt;&lt;/FQL&gt;&lt;FQL&gt;&lt;Q&gt;513-HK^FF_OPER_PS_NET_CF(ANN_R,-5AY,NOW)&lt;/Q&gt;&lt;R&gt;6&lt;/R&gt;&lt;C&gt;1&lt;/C&gt;&lt;D xsi:type="xsd:double"&gt;0.0607288701687725&lt;/D&gt;&lt;D xsi:type="xsd:double"&gt;-0.188061142409108&lt;/D&gt;&lt;D xsi:type="xsd:double"&gt;-0.0138936412383228&lt;/D&gt;&lt;D xsi:type="xsd:double"&gt;-0.0580045980852703&lt;/D&gt;&lt;D xsi:type="xsd:double"&gt;0.00942794300192749&lt;/D&gt;&lt;D xsi:type="xsd:double"&gt;-0.443849943182166&lt;/D&gt;&lt;/FQL&gt;&lt;FQL&gt;&lt;Q&gt;512-HK^FF_OPER_PS_NET_CF(ANN_R,-5AY,NOW)&lt;/Q&gt;&lt;R&gt;6&lt;/R&gt;&lt;C&gt;1&lt;/C&gt;&lt;D xsi:type="xsd:double"&gt;0.269260924647334&lt;/D&gt;&lt;D xsi:type="xsd:double"&gt;0.229846521012408&lt;/D&gt;&lt;D xsi:type="xsd:double"&gt;0.445970725499427&lt;/D&gt;&lt;D xsi:type="xsd:double"&gt;0.352262807368388&lt;/D&gt;&lt;D xsi:type="xsd:double"&gt;0.515486135520775&lt;/D&gt;&lt;D xsi:type="xsd:double"&gt;0.598149406011753&lt;/D&gt;&lt;/FQL&gt;&lt;FQL&gt;&lt;Q&gt;511-HK^FF_OPER_PS_NET_CF(ANN_R,-5AY,NOW)&lt;/Q&gt;&lt;R&gt;6&lt;/R&gt;&lt;C&gt;1&lt;/C&gt;&lt;D xsi:type="xsd:double"&gt;1.97308447488584&lt;/D&gt;&lt;D xsi:type="xsd:double"&gt;0.0810639269406393&lt;/D&gt;&lt;D xsi:type="xsd:double"&gt;0.383303652968037&lt;/D&gt;&lt;D xsi:type="xsd:double"&gt;1.81109132420091&lt;/D&gt;&lt;D xsi:type="xsd:double"&gt;0.00973287671232875&lt;/D&gt;&lt;D xsi:type="xsd:double"&gt;-0.78653196347032&lt;/D&gt;&lt;/FQL&gt;&lt;FQL&gt;&lt;Q&gt;510-HK^FF_OPER_PS_NET_CF(ANN_R,-5AY,NOW)&lt;/Q&gt;&lt;R&gt;6&lt;/R&gt;&lt;C&gt;1&lt;/C&gt;&lt;D xsi:type="xsd:double"&gt;-0.6673343092865&lt;/D&gt;&lt;D xsi:type="xsd:double"&gt;-0.314132606523111&lt;/D&gt;&lt;D xsi:type="xsd:double"&gt;0.293296059075164&lt;/D&gt;&lt;D xsi:type="xsd:double"&gt;-1.25135105617552&lt;/D&gt;&lt;D xsi:type="xsd:double"&gt;-0.140572224208306&lt;/D&gt;&lt;D xsi:type="xsd:double"&gt;-0.0527531822224832&lt;/D&gt;&lt;/FQL&gt;&lt;FQL&gt;&lt;Q&gt;509-HK^FF_OPER_PS_NET_CF(ANN_R,-5AY,NOW)&lt;/Q&gt;&lt;R&gt;6&lt;/R&gt;&lt;C&gt;1&lt;/C&gt;&lt;D xsi:type="xsd:double"&gt;0.0912136330857909&lt;/D&gt;&lt;D xsi:type="xsd:double"&gt;0.105461217204695&lt;/D&gt;&lt;D xsi:type="xsd:double"&gt;0.139155581488096&lt;/D&gt;&lt;D xsi:type="xsd:double"&gt;0.0822535202659089&lt;/D&gt;&lt;D xsi:type="xsd:double"&gt;-0.0285153162427417&lt;/D&gt;&lt;D xsi:type="xsd:double"&gt;0.0382563903083025&lt;/D&gt;&lt;/FQL&gt;&lt;FQL&gt;&lt;Q&gt;508-HK^FF_OPER_PS_NET_CF(ANN_R,-5AY,NOW)&lt;/Q&gt;&lt;R&gt;6&lt;/R&gt;&lt;C&gt;1&lt;/C&gt;&lt;D xsi:type="xsd:double"&gt;0.0112273914357248&lt;/D&gt;&lt;D xsi:type="xsd:double"&gt;-0.107579390652613&lt;/D&gt;&lt;D xsi:type="xsd:double"&gt;-0.0403965732699092&lt;/D&gt;&lt;D xsi:type="xsd:double"&gt;-0.0234420336331553&lt;/D&gt;&lt;D xsi:type="xsd:double"&gt;0.023126113224289&lt;/D&gt;&lt;D xsi:type="xsd:double"&gt;0.0429661509168109&lt;/D&gt;&lt;/FQL&gt;&lt;FQL&gt;&lt;Q&gt;506-HK^FF_OPER_PS_NET_CF(ANN_R,-5AY,NOW)&lt;/Q&gt;&lt;R&gt;6&lt;/R&gt;&lt;C&gt;1&lt;/C&gt;&lt;D xsi:type="xsd:double"&gt;0.266118537784459&lt;/D&gt;&lt;D xsi:type="xsd:double"&gt;0.220848590824776&lt;/D&gt;&lt;D xsi:type="xsd:double"&gt;0.54181621840121&lt;/D&gt;&lt;D xsi:type="xsd:double"&gt;0.786053500016538&lt;/D&gt;&lt;D xsi:type="xsd:double"&gt;0.905489144053332&lt;/D&gt;&lt;D xsi:type="xsd:double"&gt;0.48340825841875&lt;/D&gt;&lt;/FQL&gt;&lt;FQL&gt;&lt;Q&gt;505-HK^FF_OPER_PS_NET_CF(ANN_R,-5AY,NOW)&lt;/Q&gt;&lt;R&gt;6&lt;/R&gt;&lt;C&gt;1&lt;/C&gt;&lt;D xsi:type="xsd:double"&gt;0.296023693996625&lt;/D&gt;&lt;D xsi:type="xsd:double"&gt;-0.0650562695809335&lt;/D&gt;&lt;D xsi:type="xsd:double"&gt;0.143041020898597&lt;/D&gt;&lt;D xsi:type="xsd:double"&gt;0.275316523104116&lt;/D&gt;&lt;D xsi:type="xsd:double"&gt;-0.00669448448360352&lt;/D&gt;&lt;D xsi:type="xsd:double"&gt;0.146372148669076&lt;/D&gt;&lt;/FQL&gt;&lt;FQL&gt;&lt;Q&gt;503-HK^FF_OPER_PS_NET_CF(ANN_R,-5AY,NOW)&lt;/Q&gt;&lt;R&gt;6&lt;/R&gt;&lt;C&gt;1&lt;/C&gt;&lt;D xsi:type="xsd:double"&gt;-0.0438999664327077&lt;/D&gt;&lt;D xsi:type="xsd:double"&gt;0.213579506726361&lt;/D&gt;&lt;D xsi:type="xsd:double"&gt;0.0594709931672455&lt;/D&gt;&lt;D xsi:type="xsd:double"&gt;0.169140889486419&lt;/D&gt;&lt;D xsi:type="xsd:double"&gt;0.404543099765795&lt;/D&gt;&lt;D xsi:type="xsd:double"&gt;0.210261561876947&lt;/D&gt;&lt;/FQL&gt;&lt;FQL&gt;&lt;Q&gt;500-HK^FF_OPER_PS_NET_CF(ANN_R,-5AY,NOW)&lt;/Q&gt;&lt;R&gt;6&lt;/R&gt;&lt;C&gt;1&lt;/C&gt;&lt;D xsi:type="xsd:double"&gt;-0.134551374104129&lt;/D&gt;&lt;D xsi:type="xsd:double"&gt;-0.0933217496138616&lt;/D&gt;&lt;D xsi:type="xsd:double"&gt;-0.147096515571852&lt;/D&gt;&lt;D xsi:type="xsd:double"&gt;-0.117223137417373&lt;/D&gt;&lt;D xsi:type="xsd:double"&gt;-0.070295414656927&lt;/D&gt;&lt;D xsi:type="xsd:double"&gt;-0.0151491459045281&lt;/D&gt;&lt;/FQL&gt;&lt;FQL&gt;&lt;Q&gt;499-HK^FF_OPER_PS_NET_CF(ANN_R,-5AY,NOW)&lt;/Q&gt;&lt;R&gt;6&lt;/R&gt;&lt;C&gt;1&lt;/C&gt;&lt;D xsi:type="xsd:double"&gt;-0.00120200549268301&lt;/D&gt;&lt;D xsi:type="xsd:double"&gt;-0.0353423263525118&lt;/D&gt;&lt;D xsi:type="xsd:string"&gt;@NA&lt;/D&gt;&lt;D xsi:type="xsd:double"&gt;0.00329196216580835&lt;/D&gt;&lt;D xsi:type="xsd:double"&gt;0.0615223637314469&lt;/D&gt;&lt;D xsi:type="xsd:double"&gt;-0.0513762413122203&lt;/D&gt;&lt;/FQL&gt;&lt;FQL&gt;&lt;Q&gt;498-HK^FF_OPER_PS_NET_CF(ANN_R,-5AY,NOW)&lt;/Q&gt;&lt;R&gt;6&lt;/R&gt;&lt;C&gt;1&lt;/C&gt;&lt;D xsi:type="xsd:double"&gt;-0.0206185977429933&lt;/D&gt;&lt;D xsi:type="xsd:double"&gt;-0.334594606870336&lt;/D&gt;&lt;D xsi:type="xsd:double"&gt;0.0942462915821713&lt;/D&gt;&lt;D xsi:type="xsd:double"&gt;-0.0976985466496421&lt;/D&gt;&lt;D xsi:type="xsd:double"&gt;-0.299070731745836&lt;/D&gt;&lt;D xsi:type="xsd:double"&gt;0.720230450409024&lt;/D&gt;&lt;/FQL&gt;&lt;FQL&gt;&lt;Q&gt;497-HK^FF_OPER_PS_NET_CF(ANN_R,-5AY,NOW)&lt;/Q&gt;&lt;R&gt;6&lt;/R&gt;&lt;C&gt;1&lt;/C&gt;&lt;D xsi:type="xsd:double"&gt;-0.073059572380626&lt;/D&gt;&lt;D xsi:type="xsd:double"&gt;-0.0221804327748381&lt;/D&gt;&lt;D xsi:type="xsd:double"&gt;0.162146299375616&lt;/D&gt;&lt;D xsi:type="xsd:double"&gt;0.129796369742851&lt;/D&gt;&lt;D xsi:type="xsd:double"&gt;-0.0435151014805857&lt;/D&gt;&lt;D xsi:type="xsd:double"&gt;-0.0679241037797017&lt;/D&gt;&lt;/FQL&gt;&lt;FQL&gt;&lt;Q&gt;496-HK^FF_OPER_PS_NET_CF(ANN_R,-5AY,NOW)&lt;/Q&gt;&lt;R&gt;6&lt;/R&gt;&lt;C&gt;1&lt;/C&gt;&lt;D xsi:type="xsd:double"&gt;0.304696495848091&lt;/D&gt;&lt;D xsi:type="xsd:double"&gt;1.07850362142297&lt;/D&gt;&lt;D xsi:type="xsd:double"&gt;0.468352431598713&lt;/D&gt;&lt;D xsi:type="xsd:double"&gt;-0.339613608089431&lt;/D&gt;&lt;D xsi:type="xsd:double"&gt;0.0368644477415137&lt;/D&gt;&lt;D xsi:type="xsd:double"&gt;-0.0147573371973272&lt;/D&gt;&lt;/FQL&gt;&lt;FQL&gt;&lt;Q&gt;495-HK^FF_OPER_PS_NET_CF(ANN_R,-5AY,NOW)&lt;/Q&gt;&lt;R&gt;6&lt;/R&gt;&lt;C&gt;1&lt;/C&gt;&lt;D xsi:type="xsd:double"&gt;-0.00940460240151533&lt;/D&gt;&lt;D xsi:type="xsd:double"&gt;-0.027403107138504&lt;/D&gt;&lt;D xsi:type="xsd:double"&gt;-0.0417534345452412&lt;/D&gt;&lt;D xsi:type="xsd:double"&gt;-0.0413566113779091&lt;/D&gt;&lt;D xsi:type="xsd:double"&gt;-0.0430947924763493&lt;/D&gt;&lt;D xsi:type="xsd:double"&gt;-0.0374168914511146&lt;/D&gt;&lt;/FQL&gt;&lt;FQL&gt;&lt;Q&gt;493-HK^FF_OPER_PS_NET_CF(ANN_R,-5AY,NOW)&lt;/Q&gt;&lt;R&gt;6&lt;/R&gt;&lt;C&gt;1&lt;/C&gt;&lt;D xsi:type="xsd:double"&gt;0.149300790896596&lt;/D&gt;&lt;D xsi:type="xsd:double"&gt;-0.102935200270628&lt;/D&gt;&lt;D xsi:type="xsd:double"&gt;-0.0819926076037011&lt;/D&gt;&lt;D xsi:type="xsd:double"&gt;0.0426838711249705&lt;/D&gt;&lt;D xsi:type="xsd:double"&gt;-0.0821490411904368&lt;/D&gt;&lt;D xsi:type="xsd:double"&gt;-0.0618535394056096&lt;/D&gt;&lt;/FQL&gt;&lt;FQL&gt;&lt;Q&gt;491-HK^FF_OPER_PS_NET_CF(ANN_R,-5AY,NOW)&lt;/Q&gt;&lt;R&gt;6&lt;/R&gt;&lt;C&gt;1&lt;/C&gt;&lt;D xsi:type="xsd:double"&gt;-0.0249361459534847&lt;/D&gt;&lt;D xsi:type="xsd:double"&gt;-0.00152924946340896&lt;/D&gt;&lt;D xsi:type="xsd:double"&gt;-0.0127913595226899&lt;/D&gt;&lt;D xsi:type="xsd:double"&gt;-0.0157449831810567&lt;/D&gt;&lt;D xsi:type="xsd:double"&gt;-0.00119315068024215&lt;/D&gt;&lt;D xsi:type="xsd:double"&gt;-0.00525838994367545&lt;/D&gt;&lt;/FQL&gt;&lt;FQL&gt;&lt;Q&gt;489-HK^FF_OPER_PS_NET_CF(ANN_R,-5AY,NOW)&lt;/Q&gt;&lt;R&gt;6&lt;/R&gt;&lt;C&gt;1&lt;/C&gt;&lt;D xsi:type="xsd:double"&gt;1.77199536733583&lt;/D&gt;&lt;D xsi:type="xsd:double"&gt;1.86878843547096&lt;/D&gt;&lt;D xsi:type="xsd:double"&gt;-1.82518282960979&lt;/D&gt;&lt;D xsi:type="xsd:double"&gt;0.141211169625249&lt;/D&gt;&lt;D xsi:type="xsd:double"&gt;1.43146316572146&lt;/D&gt;&lt;D xsi:type="xsd:double"&gt;3.2647669278547&lt;/D&gt;&lt;/FQL&gt;&lt;FQL&gt;&lt;Q&gt;488-HK^FF_OPER_PS_NET_CF(ANN_R,-5AY,NOW)&lt;/Q&gt;&lt;R&gt;6&lt;/R&gt;&lt;C&gt;1&lt;/C&gt;&lt;D xsi:type="xsd:double"&gt;0.552179547389516&lt;/D&gt;&lt;D xsi:type="xsd:double"&gt;1.25640360695336&lt;/D&gt;&lt;D xsi:type="xsd:double"&gt;0.13157039381882&lt;/D&gt;&lt;D xsi:type="xsd:double"&gt;-0.383622559266745&lt;/D&gt;&lt;D xsi:type="xsd:double"&gt;1.11399845429741&lt;/D&gt;&lt;D xsi:type="xsd:double"&gt;-4.67056155352948&lt;/D&gt;&lt;/FQL&gt;&lt;FQL&gt;&lt;Q&gt;487-HK^FF_OPER_PS_NET_CF(ANN_R,-5AY,NOW)&lt;/Q&gt;&lt;R&gt;6&lt;/R&gt;&lt;C&gt;1&lt;/C&gt;&lt;D xsi:type="xsd:double"&gt;-0.011509612013906&lt;/D&gt;&lt;D xsi:type="xsd:double"&gt;-0.0157341198837063&lt;/D&gt;&lt;D xsi:type="xsd:double"&gt;-0.0295685103250975&lt;/D&gt;&lt;D xsi:type="xsd:double"&gt;-0.00776211709307903&lt;/D&gt;&lt;D xsi:type="xsd:double"&gt;-0.00515722042321807&lt;/D&gt;&lt;D xsi:type="xsd:double"&gt;-0.00541501039989721&lt;/D&gt;&lt;/FQL&gt;&lt;FQL&gt;&lt;Q&gt;486-HK^FF_OPER_PS_NET_CF(ANN_R,-5AY,NOW)&lt;/Q&gt;&lt;R&gt;6&lt;/R&gt;&lt;C&gt;1&lt;/C&gt;&lt;D xsi:type="xsd:double"&gt;0.585006669431804&lt;/D&gt;&lt;D xsi:type="xsd:double"&gt;1.03763920442894&lt;/D&gt;&lt;D xsi:type="xsd:double"&gt;0.581895760333655&lt;/D&gt;&lt;D xsi:type="xsd:double"&gt;1.17117866075037&lt;/D&gt;&lt;D xsi:type="xsd:double"&gt;0.930126310227786&lt;/D&gt;&lt;D xsi:type="xsd:double"&gt;0.738247429240657&lt;/D&gt;&lt;/FQL&gt;&lt;FQL&gt;&lt;Q&gt;485-HK^FF_OPER_PS_NET_CF(ANN_R,-5AY,NOW)&lt;/Q&gt;&lt;R&gt;6&lt;/R&gt;&lt;C&gt;1&lt;/C&gt;&lt;D xsi:type="xsd:double"&gt;-0.775750341898163&lt;/D&gt;&lt;D xsi:type="xsd:double"&gt;-0.308553086079403&lt;/D&gt;&lt;D xsi:type="xsd:double"&gt;0.0163347515189245&lt;/D&gt;&lt;D xsi:type="xsd:double"&gt;-0.104882219841752&lt;/D&gt;&lt;D xsi:type="xsd:double"&gt;-0.0194418453857599&lt;/D&gt;&lt;D xsi:type="xsd:double"&gt;-0.0776029386748662&lt;/D&gt;&lt;/FQL&gt;&lt;FQL&gt;&lt;Q&gt;484-HK^FF_OPER_PS_NET_CF(ANN_R,-5AY,NOW)&lt;/Q&gt;&lt;R&gt;6&lt;/R&gt;&lt;C&gt;1&lt;/C&gt;&lt;D xsi:type="xsd:double"&gt;-0.552391419904125&lt;/D&gt;&lt;D xsi:type="xsd:double"&gt;-0.588826884524398&lt;/D&gt;&lt;D xsi:type="xsd:double"&gt;1.24098288808876&lt;/D&gt;&lt;D xsi:type="xsd:double"&gt;-2.62916973843085&lt;/D&gt;&lt;D xsi:type="xsd:double"&gt;0.515814808005211&lt;/D&gt;&lt;D xsi:type="xsd:double"&gt;-1.08684227141998&lt;/D&gt;&lt;/FQL&gt;&lt;FQL&gt;&lt;Q&gt;483-HK^FF_OPER_PS_NET_CF(ANN_R,-5AY,NOW)&lt;/Q&gt;&lt;R&gt;6&lt;/R&gt;&lt;C&gt;1&lt;/C&gt;&lt;D xsi:type="xsd:double"&gt;0.388407098916653&lt;/D&gt;&lt;D xsi:type="xsd:double"&gt;0.00980728401110565&lt;/D&gt;&lt;D xsi:type="xsd:double"&gt;0.196534922968044&lt;/D&gt;&lt;D xsi:type="xsd:double"&gt;0.799499156187054&lt;/D&gt;&lt;D xsi:type="xsd:double"&gt;0.432647395067777&lt;/D&gt;&lt;D xsi:type="xsd:double"&gt;0.161870542762263&lt;/D&gt;&lt;/FQL&gt;&lt;FQL&gt;&lt;Q&gt;482-HK^FF_OPER_PS_NET_CF(ANN_R,-5AY,NOW)&lt;/Q&gt;&lt;R&gt;6&lt;/R&gt;&lt;C&gt;1&lt;/C&gt;&lt;D xsi:type="xsd:double"&gt;-1.80490440825854&lt;/D&gt;&lt;D xsi:type="xsd:double"&gt;-0.68691678842634&lt;/D&gt;&lt;D xsi:type="xsd:double"&gt;-0.626411542293169&lt;/D&gt;&lt;D xsi:type="xsd:double"&gt;0.00383423395888501&lt;/D&gt;&lt;D xsi:type="xsd:double"&gt;0.225937751267226&lt;/D&gt;&lt;D xsi:type="xsd:double"&gt;0.0158148429082031&lt;/D&gt;&lt;/FQL&gt;&lt;FQL&gt;&lt;Q&gt;480-HK^FF_OPER_PS_NET_CF(ANN_R,-5AY,NOW)&lt;/Q&gt;&lt;R&gt;6&lt;/R&gt;&lt;C&gt;1&lt;/C&gt;&lt;D xsi:type="xsd:double"&gt;-0.357971024134292&lt;/D&gt;&lt;D xsi:type="xsd:double"&gt;0.121593423947659&lt;/D&gt;&lt;D xsi:type="xsd:double"&gt;0.254576100434039&lt;/D&gt;&lt;D xsi:type="xsd:double"&gt;0.308220187355418&lt;/D&gt;&lt;D xsi:type="xsd:double"&gt;0.577458398197339&lt;/D&gt;&lt;D xsi:type="xsd:double"&gt;-3.60048037994605&lt;/D&gt;&lt;/FQL&gt;&lt;FQL&gt;&lt;Q&gt;479-HK^FF_OPER_PS_NET_CF(ANN_R,-5AY,NOW)&lt;/Q&gt;&lt;R&gt;9&lt;/R&gt;&lt;C&gt;1&lt;/C&gt;&lt;D xsi:type="xsd:double"&gt;-0.0735468710989705&lt;/D&gt;&lt;D xsi:type="xsd:double"&gt;-0.00243045017099185&lt;/D&gt;&lt;D xsi:type="xsd:double"&gt;-0.0128698241500276&lt;/D&gt;&lt;D xsi:type="xsd:double"&gt;-0.0053914834974853&lt;/D&gt;&lt;D xsi:type="xsd:double"&gt;-0.0189900589496791&lt;/D&gt;&lt;D xsi:type="xsd:double"&gt;-0.00819395702013266&lt;/D&gt;&lt;D xsi:type="xsd:string"&gt;@NA&lt;/D&gt;&lt;D xsi:type="xsd:string"&gt;@NA&lt;/D&gt;&lt;D xsi:type="xsd:string"&gt;@NA&lt;/D&gt;&lt;/FQL&gt;&lt;FQL&gt;&lt;Q&gt;476-HK^FF_OPER_PS_NET_CF(ANN_R,-5AY,NOW)&lt;/Q&gt;&lt;R&gt;6&lt;/R&gt;&lt;C&gt;1&lt;/C&gt;&lt;D xsi:type="xsd:double"&gt;-0.0185022690210864&lt;/D&gt;&lt;D xsi:type="xsd:double"&gt;-0.00913644307701326&lt;/D&gt;&lt;D xsi:type="xsd:double"&gt;-0.0172169932989569&lt;/D&gt;&lt;D xsi:type="xsd:double"&gt;-0.00826842656610073&lt;/D&gt;&lt;D xsi:type="xsd:double"&gt;-0.00735743506580591&lt;/D&gt;&lt;D xsi:type="xsd:double"&gt;-0.0105877051352774&lt;/D&gt;&lt;/FQL&gt;&lt;FQL&gt;&lt;Q&gt;475-HK^FF_OPER_PS_NET_CF(ANN_R,-5AY,NOW)&lt;/Q&gt;&lt;R&gt;6&lt;/R&gt;&lt;C&gt;1&lt;/C&gt;&lt;D xsi:type="xsd:double"&gt;-0.067973725511583&lt;/D&gt;&lt;D xsi:type="xsd:double"&gt;-0.0603204324140898&lt;/D&gt;&lt;D xsi:type="xsd:double"&gt;-0.12140764056337&lt;/D&gt;&lt;D xsi:type="xsd:double"&gt;-0.0510737171936107&lt;/D&gt;&lt;D xsi:type="xsd:double"&gt;-0.00597156856424473&lt;/D&gt;&lt;D xsi:type="xsd:double"&gt;-0.0771407266142002&lt;/D&gt;&lt;/FQL&gt;&lt;FQL&gt;&lt;Q&gt;474-HK^FF_OPER_PS_NET_CF(ANN_R,-5AY,NOW)&lt;/Q&gt;&lt;R&gt;6&lt;/R&gt;&lt;C&gt;1&lt;/C&gt;&lt;D xsi:type="xsd:double"&gt;0.106174794538737&lt;/D&gt;&lt;D xsi:type="xsd:double"&gt;0.00413304024363662&lt;/D&gt;&lt;D xsi:type="xsd:double"&gt;-0.0170161964782126&lt;/D&gt;&lt;D xsi:type="xsd:double"&gt;-0.0585125954521495&lt;/D&gt;&lt;D xsi:type="xsd:double"&gt;0.0171086398632926&lt;/D&gt;&lt;D xsi:type="xsd:double"&gt;0.0419411211187019&lt;/D&gt;&lt;/FQL&gt;&lt;FQL&gt;&lt;Q&gt;472-HK^FF_OPER_PS_NET_CF(ANN_R,-5AY,NOW)&lt;/Q&gt;&lt;R&gt;6&lt;/R&gt;&lt;C&gt;1&lt;/C&gt;&lt;D xsi:type="xsd:double"&gt;-0.402396414038435&lt;/D&gt;&lt;D xsi:type="xsd:double"&gt;-0.170056059826592&lt;/D&gt;&lt;D xsi:type="xsd:double"&gt;-0.0698232676046493&lt;/D&gt;&lt;D xsi:type="xsd:double"&gt;-0.0882283402864926&lt;/D&gt;&lt;D xsi:type="xsd:double"&gt;-0.135558713262828&lt;/D&gt;&lt;D xsi:type="xsd:double"&gt;0.639266218521803&lt;/D&gt;&lt;/FQL&gt;&lt;FQL&gt;&lt;Q&gt;471-HK^FF_OPER_PS_NET_CF(ANN_R,-5AY,NOW)&lt;/Q&gt;&lt;R&gt;6&lt;/R&gt;&lt;C&gt;1&lt;/C&gt;&lt;D xsi:type="xsd:double"&gt;-0.165211014165133&lt;/D&gt;&lt;D xsi:type="xsd:double"&gt;-0.615477648486554&lt;/D&gt;&lt;D xsi:type="xsd:double"&gt;0.0805207380721301&lt;/D&gt;&lt;D xsi:type="xsd:double"&gt;0.315023619861528&lt;/D&gt;&lt;D xsi:type="xsd:double"&gt;-0.331103867827115&lt;/D&gt;&lt;D xsi:type="xsd:double"&gt;-0.0727255083615248&lt;/D&gt;&lt;/FQL&gt;&lt;FQL&gt;&lt;Q&gt;468-HK^FF_OPER_PS_NET_CF(ANN_R,-5AY,NOW)&lt;/Q&gt;&lt;R&gt;6&lt;/R&gt;&lt;C&gt;1&lt;/C&gt;&lt;D xsi:type="xsd:double"&gt;0.582367099943519&lt;/D&gt;&lt;D xsi:type="xsd:double"&gt;0.268721359208276&lt;/D&gt;&lt;D xsi:type="xsd:double"&gt;0.355645608581408&lt;/D&gt;&lt;D xsi:type="xsd:double"&gt;0.315145429109499&lt;/D&gt;&lt;D xsi:type="xsd:double"&gt;0.432359669595903&lt;/D&gt;&lt;D xsi:type="xsd:double"&gt;0.154258194279996&lt;/D&gt;&lt;/FQL&gt;&lt;FQL&gt;&lt;Q&gt;467-HK^FF_OPER_PS_NET_CF(ANN_R,-5AY,NOW)&lt;/Q&gt;&lt;R&gt;6&lt;/R&gt;&lt;C&gt;1&lt;/C&gt;&lt;D xsi:type="xsd:double"&gt;0.154525992098433&lt;/D&gt;&lt;D xsi:type="xsd:double"&gt;0.122294441307726&lt;/D&gt;&lt;D xsi:type="xsd:double"&gt;0.149908715317123&lt;/D&gt;&lt;D xsi:type="xsd:double"&gt;0.153775014241062&lt;/D&gt;&lt;D xsi:type="xsd:double"&gt;0.0733704830076346&lt;/D&gt;&lt;D xsi:type="xsd:double"&gt;0.163609644175095&lt;/D&gt;&lt;/FQL&gt;&lt;FQL&gt;&lt;Q&gt;465-HK^FF_OPER_PS_NET_CF(ANN_R,-5AY,NOW)&lt;/Q&gt;&lt;R&gt;6&lt;/R&gt;&lt;C&gt;1&lt;/C&gt;&lt;D xsi:type="xsd:double"&gt;-0.925497251174528&lt;/D&gt;&lt;D xsi:type="xsd:double"&gt;0.392323692180098&lt;/D&gt;&lt;D xsi:type="xsd:double"&gt;1.85506599371741&lt;/D&gt;&lt;D xsi:type="xsd:double"&gt;0.123646988994716&lt;/D&gt;&lt;D xsi:type="xsd:double"&gt;0.329631162433335&lt;/D&gt;&lt;D xsi:type="xsd:double"&gt;-0.305184582140265&lt;/D&gt;&lt;/FQL&gt;&lt;FQL&gt;&lt;Q&gt;464-HK^FF_OPER_PS_NET_CF(ANN_R,-5AY,NOW)&lt;/Q&gt;&lt;R&gt;6&lt;/R&gt;&lt;C&gt;1&lt;/C&gt;&lt;D xsi:type="xsd:double"&gt;0.0170628705295234&lt;/D&gt;&lt;D xsi:type="xsd:double"&gt;-0.0393855212433187&lt;/D&gt;&lt;D xsi:type="xsd:double"&gt;-0.051590275689673&lt;/D&gt;&lt;D xsi:type="xsd:double"&gt;-0.0605099114543831&lt;/D&gt;&lt;D xsi:type="xsd:double"&gt;0.0303783720711058&lt;/D&gt;&lt;D xsi:type="xsd:double"&gt;-0.0804607244314994&lt;/D&gt;&lt;/FQL&gt;&lt;FQL&gt;&lt;Q&gt;460-HK^FF_OPER_PS_NET_CF(ANN_R,-5AY,NOW)&lt;/Q&gt;&lt;R&gt;6&lt;/R&gt;&lt;C&gt;1&lt;/C&gt;&lt;D xsi:type="xsd:double"&gt;0.248359444173992&lt;/D&gt;&lt;D xsi:type="xsd:double"&gt;0.243664803840998&lt;/D&gt;&lt;D xsi:type="xsd:double"&gt;0.240899902485485&lt;/D&gt;&lt;D xsi:type="xsd:double"&gt;0.189369777591518&lt;/D&gt;&lt;D xsi:type="xsd:double"&gt;0.0334302291574848&lt;/D&gt;&lt;D xsi:type="xsd:double"&gt;0.138351816154144&lt;/D&gt;&lt;/FQL&gt;&lt;FQL&gt;&lt;Q&gt;459-HK^FF_OPER_PS_NET_CF(ANN_R,-5AY,NOW)&lt;/Q&gt;&lt;R&gt;6&lt;/R&gt;&lt;C&gt;1&lt;/C&gt;&lt;D xsi:type="xsd:double"&gt;-0.0109252097774535&lt;/D&gt;&lt;D xsi:type="xsd:double"&gt;0.0385114097134344&lt;/D&gt;&lt;D xsi:type="xsd:double"&gt;0.025947896178059&lt;/D&gt;&lt;D xsi:type="xsd:double"&gt;0.00412012964172376&lt;/D&gt;&lt;D xsi:type="xsd:double"&gt;-0.00527507321566757&lt;/D&gt;&lt;D xsi:type="xsd:double"&gt;-0.0533398115123341&lt;/D&gt;&lt;/FQL&gt;&lt;FQL&gt;&lt;Q&gt;458-HK^FF_OPER_PS_NET_CF(ANN_R,-5AY,NOW)&lt;/Q&gt;&lt;R&gt;6&lt;/R&gt;&lt;C&gt;1&lt;/C&gt;&lt;D xsi:type="xsd:double"&gt;0.119448209286223&lt;/D&gt;&lt;D xsi:type="xsd:double"&gt;0.370847975845476&lt;/D&gt;&lt;D xsi:type="xsd:double"&gt;-0.421895949884667&lt;/D&gt;&lt;D xsi:type="xsd:double"&gt;0.4475432767622&lt;/D&gt;&lt;D xsi:type="xsd:double"&gt;0.785280943878181&lt;/D&gt;&lt;D xsi:type="xsd:double"&gt;0.725613906930534&lt;/D&gt;&lt;/FQL&gt;&lt;FQL&gt;&lt;Q&gt;456-HK^FF_OPER_PS_NET_CF(ANN_R,-5AY,NOW)&lt;/Q&gt;&lt;R&gt;6&lt;/R&gt;&lt;C&gt;1&lt;/C&gt;&lt;D xsi:type="xsd:double"&gt;-1.84353842840795&lt;/D&gt;&lt;D xsi:type="xsd:double"&gt;-0.48356292442746&lt;/D&gt;&lt;D xsi:type="xsd:double"&gt;-0.342413906022044&lt;/D&gt;&lt;D xsi:type="xsd:double"&gt;-1.40755927752335&lt;/D&gt;&lt;D xsi:type="xsd:double"&gt;-1.41737659200026&lt;/D&gt;&lt;D xsi:type="xsd:double"&gt;-3.96852257040977&lt;/D&gt;&lt;/FQL&gt;&lt;FQL&gt;&lt;Q&gt;455-HK^FF_OPER_PS_NET_CF(ANN_R,-5AY,NOW)&lt;/Q&gt;&lt;R&gt;6&lt;/R&gt;&lt;C&gt;1&lt;/C&gt;&lt;D xsi:type="xsd:double"&gt;0.0213756625851966&lt;/D&gt;&lt;D xsi:type="xsd:double"&gt;0.0269342342122854&lt;/D&gt;&lt;D xsi:type="xsd:double"&gt;0.0119220384354672&lt;/D&gt;&lt;D xsi:type="xsd:double"&gt;-0.00679514111270216&lt;/D&gt;&lt;D xsi:type="xsd:double"&gt;-0.0159999217950119&lt;/D&gt;&lt;D xsi:type="xsd:double"&gt;-0.00614976112716509&lt;/D&gt;&lt;/FQL&gt;&lt;FQL&gt;&lt;Q&gt;451-HK^FF_OPER_PS_NET_CF(ANN_R,-5AY,NOW)&lt;/Q&gt;&lt;R&gt;6&lt;/R&gt;&lt;C&gt;1&lt;/C&gt;&lt;D xsi:type="xsd:double"&gt;-0.953854429344534&lt;/D&gt;&lt;D xsi:type="xsd:double"&gt;0.168415832895218&lt;/D&gt;&lt;D xsi:type="xsd:double"&gt;0.343063270733182&lt;/D&gt;&lt;D xsi:type="xsd:double"&gt;0.347964300852938&lt;/D&gt;&lt;D xsi:type="xsd:double"&gt;2.80708500429032&lt;/D&gt;&lt;D xsi:type="xsd:double"&gt;-0.679608794132808&lt;/D&gt;&lt;/FQL&gt;&lt;FQL&gt;&lt;Q&gt;450-HK^FF_OPER_PS_NET_CF(ANN_R,-5AY,NOW)&lt;/Q&gt;&lt;R&gt;6&lt;/R&gt;&lt;C&gt;1&lt;/C&gt;&lt;D xsi:type="xsd:double"&gt;0.182515073402837&lt;/D&gt;&lt;D xsi:type="xsd:double"&gt;0.046828649287289&lt;/D&gt;&lt;D xsi:type="xsd:double"&gt;0.0395735427268688&lt;/D&gt;&lt;D xsi:type="xsd:double"&gt;0.293373316921499&lt;/D&gt;&lt;D xsi:type="xsd:double"&gt;0.308096742590962&lt;/D&gt;&lt;D xsi:type="xsd:double"&gt;-0.169092019809352&lt;/D&gt;&lt;/FQL&gt;&lt;FQL&gt;&lt;Q&gt;444-HK^FF_OPER_PS_NET_CF(ANN_R,-5AY,NOW)&lt;/Q&gt;&lt;R&gt;6&lt;/R&gt;&lt;C&gt;1&lt;/C&gt;&lt;D xsi:type="xsd:double"&gt;-0.0876819591831095&lt;/D&gt;&lt;D xsi:type="xsd:double"&gt;-0.0050309112806102&lt;/D&gt;&lt;D xsi:type="xsd:double"&gt;-0.0161197709367244&lt;/D&gt;&lt;D xsi:type="xsd:double"&gt;-0.0103263594172685&lt;/D&gt;&lt;D xsi:type="xsd:double"&gt;-0.00999809727082454&lt;/D&gt;&lt;D xsi:type="xsd:double"&gt;-0.00065189156098247&lt;/D&gt;&lt;/FQL&gt;&lt;FQL&gt;&lt;Q&gt;442-HK^FF_OPER_PS_NET_CF(ANN_R,-5AY,NOW)&lt;/Q&gt;&lt;R&gt;6&lt;/R&gt;&lt;C&gt;1&lt;/C&gt;&lt;D xsi:type="xsd:double"&gt;0.39429375&lt;/D&gt;&lt;D xsi:type="xsd:double"&gt;0.133595379946997&lt;/D&gt;&lt;D xsi:type="xsd:double"&gt;-0.0049478563151796&lt;/D&gt;&lt;D xsi:type="xsd:double"&gt;-0.304026651216686&lt;/D&gt;&lt;D xsi:type="xsd:double"&gt;0.089026651216686&lt;/D&gt;&lt;D xsi:type="xsd:double"&gt;0.225816917728853&lt;/D&gt;&lt;/FQL&gt;&lt;FQL&gt;&lt;Q&gt;440-HK^FF_OPER_PS_NET_CF(ANN_R,-5AY,NOW)&lt;/Q&gt;&lt;R&gt;6&lt;/R&gt;&lt;C&gt;1&lt;/C&gt;&lt;D xsi:type="xsd:double"&gt;19.6954750173889&lt;/D&gt;&lt;D xsi:type="xsd:double"&gt;16.5196121199992&lt;/D&gt;&lt;D xsi:type="xsd:double"&gt;3.09644912439032&lt;/D&gt;&lt;D xsi:type="xsd:double"&gt;8.84475934099604&lt;/D&gt;&lt;D xsi:type="xsd:double"&gt;-23.1043438615837&lt;/D&gt;&lt;D xsi:type="xsd:double"&gt;12.2894618510641&lt;/D&gt;&lt;/FQL&gt;&lt;FQL&gt;&lt;Q&gt;439-HK^FF_OPER_PS_NET_CF(ANN_R,-5AY,NOW)&lt;/Q&gt;&lt;R&gt;6&lt;/R&gt;&lt;C&gt;1&lt;/C&gt;&lt;D xsi:type="xsd:double"&gt;0.00502789568757644&lt;/D&gt;&lt;D xsi:type="xsd:double"&gt;-0.0149471622238492&lt;/D&gt;&lt;D xsi:type="xsd:double"&gt;-0.077488306264373&lt;/D&gt;&lt;D xsi:type="xsd:double"&gt;-0.0248484268699542&lt;/D&gt;&lt;D xsi:type="xsd:double"&gt;0.000716103758870698&lt;/D&gt;&lt;D xsi:type="xsd:double"&gt;0.00521396300006058&lt;/D&gt;&lt;/FQL&gt;&lt;FQL&gt;&lt;Q&gt;438-HK^FF_OPER_PS_NET_CF(ANN_R,-5AY,NOW)&lt;/Q&gt;&lt;R&gt;6&lt;/R&gt;&lt;C&gt;1&lt;/C&gt;&lt;D xsi:type="xsd:double"&gt;0.339835201784255&lt;/D&gt;&lt;D xsi:type="xsd:double"&gt;-1.00937151656655&lt;/D&gt;&lt;D xsi:type="xsd:double"&gt;-2.87738375064174&lt;/D&gt;&lt;D xsi:type="xsd:double"&gt;-4.29579215262535&lt;/D&gt;&lt;D xsi:type="xsd:double"&gt;3.37515174020882&lt;/D&gt;&lt;D xsi:type="xsd:double"&gt;-4.86440889033061&lt;/D&gt;&lt;/FQL&gt;&lt;FQL&gt;&lt;Q&gt;436-HK^FF_OPER_PS_NET_CF(ANN_R,-5AY,NOW)&lt;/Q&gt;&lt;R&gt;6&lt;/R&gt;&lt;C&gt;1&lt;/C&gt;&lt;D xsi:type="xsd:double"&gt;0.0334702777035451&lt;/D&gt;&lt;D xsi:type="xsd:double"&gt;0.0717375819541582&lt;/D&gt;&lt;D xsi:type="xsd:double"&gt;0.0595892801315128&lt;/D&gt;&lt;D xsi:type="xsd:double"&gt;0.049988519638227&lt;/D&gt;&lt;D xsi:type="xsd:double"&gt;0.0664611780436911&lt;/D&gt;&lt;D xsi:type="xsd:double"&gt;0.0444473872737628&lt;/D&gt;&lt;/FQL&gt;&lt;FQL&gt;&lt;Q&gt;434-HK^FF_OPER_PS_NET_CF(ANN_R,-5AY,NOW)&lt;/Q&gt;&lt;R&gt;6&lt;/R&gt;&lt;C&gt;1&lt;/C&gt;&lt;D xsi:type="xsd:double"&gt;0.473734368332398&lt;/D&gt;&lt;D xsi:type="xsd:double"&gt;0.46644376514627&lt;/D&gt;&lt;D xsi:type="xsd:double"&gt;0.336839414849166&lt;/D&gt;&lt;D xsi:type="xsd:double"&gt;0.168280891906696&lt;/D&gt;&lt;D xsi:type="xsd:double"&gt;0.242325826475645&lt;/D&gt;&lt;D xsi:type="xsd:double"&gt;0.257491684076416&lt;/D&gt;&lt;/FQL&gt;&lt;FQL&gt;&lt;Q&gt;433-HK^FF_OPER_PS_NET_CF(ANN_R,-5AY,NOW)&lt;/Q&gt;&lt;R&gt;8&lt;/R&gt;&lt;C&gt;1&lt;/C&gt;&lt;D xsi:type="xsd:double"&gt;-0.016281217962719&lt;/D&gt;&lt;D xsi:type="xsd:double"&gt;-0.0299998218177091&lt;/D&gt;&lt;D xsi:type="xsd:double"&gt;-0.0231479364195061&lt;/D&gt;&lt;D xsi:type="xsd:double"&gt;0.00199939307951888&lt;/D&gt;&lt;D xsi:type="xsd:double"&gt;-0.0185166714382333&lt;/D&gt;&lt;D xsi:type="xsd:double"&gt;-0.00408864488406954&lt;/D&gt;&lt;D xsi:type="xsd:string"&gt;@NA&lt;/D&gt;&lt;D xsi:type="xsd:string"&gt;@NA&lt;/D&gt;&lt;/FQL&gt;&lt;FQL&gt;&lt;Q&gt;432-HK^FF_OPER_PS_NET_CF(ANN_R,-5AY,NOW)&lt;/Q&gt;&lt;R&gt;6&lt;/R&gt;&lt;C&gt;1&lt;/C&gt;&lt;D xsi:type="xsd:double"&gt;-0.252815150693761&lt;/D&gt;&lt;D xsi:type="xsd:double"&gt;-0.700335312826141&lt;/D&gt;&lt;D xsi:type="xsd:double"&gt;-7.4445278186229&lt;/D&gt;&lt;D xsi:type="xsd:double"&gt;0.217923722078419&lt;/D&gt;&lt;D xsi:type="xsd:double"&gt;0.405974462972882&lt;/D&gt;&lt;D xsi:type="xsd:double"&gt;-0.202635918682765&lt;/D&gt;&lt;/FQL&gt;&lt;FQL&gt;&lt;Q&gt;431-HK^FF_OPER_PS_NET_CF(ANN_R,-5AY,NOW)&lt;/Q&gt;&lt;R&gt;6&lt;/R&gt;&lt;C&gt;1&lt;/C&gt;&lt;D xsi:type="xsd:double"&gt;-0.0344274608121904&lt;/D&gt;&lt;D xsi:type="xsd:double"&gt;-0.0144241111746883&lt;/D&gt;&lt;D xsi:type="xsd:double"&gt;0.000410312194060698&lt;/D&gt;&lt;D xsi:type="xsd:double"&gt;-0.00398834188098378&lt;/D&gt;&lt;D xsi:type="xsd:double"&gt;-0.0126386194197924&lt;/D&gt;&lt;D xsi:type="xsd:double"&gt;-0.0303862418967342&lt;/D&gt;&lt;/FQL&gt;&lt;FQL&gt;&lt;Q&gt;430-HK^FF_OPER_PS_NET_CF(ANN_R,-5AY,NOW)&lt;/Q&gt;&lt;R&gt;6&lt;/R&gt;&lt;C&gt;1&lt;/C&gt;&lt;D xsi:type="xsd:double"&gt;0.0398481481481481&lt;/D&gt;&lt;D xsi:type="xsd:double"&gt;0.0721111111111111&lt;/D&gt;&lt;D xsi:type="xsd:double"&gt;0.0735481481481482&lt;/D&gt;&lt;D xsi:type="xsd:double"&gt;0.0730333333333333&lt;/D&gt;&lt;D xsi:type="xsd:double"&gt;0.787261624949108&lt;/D&gt;&lt;D xsi:type="xsd:double"&gt;0.0472739731673639&lt;/D&gt;&lt;/FQL&gt;&lt;FQL&gt;&lt;Q&gt;426-HK^FF_OPER_PS_NET_CF(ANN_R,-5AY,NOW)&lt;/Q&gt;&lt;R&gt;6&lt;/R&gt;&lt;C&gt;1&lt;/C&gt;&lt;D xsi:type="xsd:double"&gt;-0.018865053629334&lt;/D&gt;&lt;D xsi:type="xsd:double"&gt;-0.0217685208281367&lt;/D&gt;&lt;D xsi:type="xsd:double"&gt;-0.015796956847094&lt;/D&gt;&lt;D xsi:type="xsd:double"&gt;-0.0256148665502619&lt;/D&gt;&lt;D xsi:type="xsd:double"&gt;-0.0505811923172861&lt;/D&gt;&lt;D xsi:type="xsd:double"&gt;-0.0207483162883512&lt;/D&gt;&lt;/FQL&gt;&lt;FQL&gt;&lt;Q&gt;425-HK^FF_OPER_PS_NET_CF(ANN_R,-5AY,NOW)&lt;/Q&gt;&lt;R&gt;6&lt;/R&gt;&lt;C&gt;1&lt;/C&gt;&lt;D xsi:type="xsd:double"&gt;1.78357786029074&lt;/D&gt;&lt;D xsi:type="xsd:double"&gt;1.82317363868197&lt;/D&gt;&lt;D xsi:type="xsd:double"&gt;2.11300446971716&lt;/D&gt;&lt;D xsi:type="xsd:double"&gt;2.22043502737328&lt;/D&gt;&lt;D xsi:type="xsd:double"&gt;1.91555272281268&lt;/D&gt;&lt;D xsi:type="xsd:double"&gt;1.282201939217&lt;/D&gt;&lt;/FQL&gt;&lt;FQL&gt;&lt;Q&gt;423-HK^FF_OPER_PS_NET_CF(ANN_R,-5AY,NOW)&lt;/Q&gt;&lt;R&gt;6&lt;/R&gt;&lt;C&gt;1&lt;/C&gt;&lt;D xsi:type="xsd:double"&gt;0.22637859128823&lt;/D&gt;&lt;D xsi:type="xsd:double"&gt;0.269677942539388&lt;/D&gt;&lt;D xsi:type="xsd:double"&gt;0.194131139944393&lt;/D&gt;&lt;D xsi:type="xsd:double"&gt;0.353690917516219&lt;/D&gt;&lt;D xsi:type="xsd:double"&gt;0.349555143651529&lt;/D&gt;&lt;D xsi:type="xsd:double"&gt;0.232991195551437&lt;/D&gt;&lt;/FQL&gt;&lt;FQL&gt;&lt;Q&gt;422-HK^FF_OPER_PS_NET_CF(ANN_R,-5AY,NOW)&lt;/Q&gt;&lt;R&gt;6&lt;/R&gt;&lt;C&gt;1&lt;/C&gt;&lt;D xsi:type="xsd:double"&gt;0.032944628396766&lt;/D&gt;&lt;D xsi:type="xsd:double"&gt;0.0238641098059671&lt;/D&gt;&lt;D xsi:type="xsd:double"&gt;-0.198334093455497&lt;/D&gt;&lt;D xsi:type="xsd:double"&gt;-0.0827338406873973&lt;/D&gt;&lt;D xsi:type="xsd:double"&gt;-0.0164144293033401&lt;/D&gt;&lt;D xsi:type="xsd:double"&gt;-0.0379848267036909&lt;/D&gt;&lt;/FQL&gt;&lt;FQL&gt;&lt;Q&gt;420-HK^FF_OPER_PS_NET_CF(ANN_R,-5AY,NOW)&lt;/Q&gt;&lt;R&gt;6&lt;/R&gt;&lt;C&gt;1&lt;/C&gt;&lt;D xsi:type="xsd:double"&gt;0.244568802012529&lt;/D&gt;&lt;D xsi:type="xsd:double"&gt;0.174506469133272&lt;/D&gt;&lt;D xsi:type="xsd:double"&gt;0.351987975439155&lt;/D&gt;&lt;D xsi:type="xsd:double"&gt;0.698443006581538&lt;/D&gt;&lt;D xsi:type="xsd:double"&gt;0.488459453986221&lt;/D&gt;&lt;D xsi:type="xsd:double"&gt;-0.170232988178481&lt;/D&gt;&lt;/FQL&gt;&lt;FQL&gt;&lt;Q&gt;419-HK^FF_OPER_PS_NET_CF(ANN_R,-5AY,NOW)&lt;/Q&gt;&lt;R&gt;6&lt;/R&gt;&lt;C&gt;1&lt;/C&gt;&lt;D xsi:type="xsd:double"&gt;-0.0359645369331426&lt;/D&gt;&lt;D xsi:type="xsd:double"&gt;0.00386068950260951&lt;/D&gt;&lt;D xsi:type="xsd:double"&gt;0.00560293380397711&lt;/D&gt;&lt;D xsi:type="xsd:double"&gt;-0.0151348629848615&lt;/D&gt;&lt;D xsi:type="xsd:double"&gt;-0.00804512810574105&lt;/D&gt;&lt;D xsi:type="xsd:double"&gt;0.00602610425298896&lt;/D&gt;&lt;/FQL&gt;&lt;FQL&gt;&lt;Q&gt;418-HK^FF_OPER_PS_NET_CF(ANN_R,-5AY,NOW)&lt;/Q&gt;&lt;R&gt;6&lt;/R&gt;&lt;C&gt;1&lt;/C&gt;&lt;D xsi:type="xsd:double"&gt;0.0608019861067491&lt;/D&gt;&lt;D xsi:type="xsd:double"&gt;0.0481009749027977&lt;/D&gt;&lt;D xsi:type="xsd:double"&gt;0.033607085689941&lt;/D&gt;&lt;D xsi:type="xsd:double"&gt;0.0633358536786097&lt;/D&gt;&lt;D xsi:type="xsd:double"&gt;0.0504406348614203&lt;/D&gt;&lt;D xsi:type="xsd:double"&gt;0.0398559031854144&lt;/D&gt;&lt;/FQL&gt;&lt;FQL&gt;&lt;Q&gt;417-HK^FF_OPER_PS_NET_CF(ANN_R,-5AY,NOW)&lt;/Q&gt;&lt;R&gt;5&lt;/R&gt;&lt;C&gt;1&lt;/C&gt;&lt;D xsi:type="xsd:double"&gt;0.434582582196192&lt;/D&gt;&lt;D xsi:type="xsd:double"&gt;0.97164961199251&lt;/D&gt;&lt;D xsi:type="xsd:double"&gt;0.992438597322532&lt;/D&gt;&lt;D xsi:type="xsd:double"&gt;1.32348227518654&lt;/D&gt;&lt;D xsi:type="xsd:double"&gt;1.1692777364403&lt;/D&gt;&lt;/FQL&gt;&lt;FQL&gt;&lt;Q&gt;416-HK^FF_OPER_PS_NET_CF(ANN_R,-5AY,NOW)&lt;/Q&gt;&lt;R&gt;6&lt;/R&gt;&lt;C&gt;1&lt;/C&gt;&lt;D xsi:type="xsd:double"&gt;1.84080400846396&lt;/D&gt;&lt;D xsi:type="xsd:double"&gt;3.97190044204445&lt;/D&gt;&lt;D xsi:type="xsd:double"&gt;2.22764404731332&lt;/D&gt;&lt;D xsi:type="xsd:double"&gt;0.534608572259259&lt;/D&gt;&lt;D xsi:type="xsd:double"&gt;-0.754824395646937&lt;/D&gt;&lt;D xsi:type="xsd:double"&gt;-0.0760948460528934&lt;/D&gt;&lt;/FQL&gt;&lt;FQL&gt;&lt;Q&gt;413-HK^FF_OPER_PS_NET_CF(ANN_R,-5AY,NOW)&lt;/Q&gt;&lt;R&gt;6&lt;/R&gt;&lt;C&gt;1&lt;/C&gt;&lt;D xsi:type="xsd:double"&gt;-0.0113476434599426&lt;/D&gt;&lt;D xsi:type="xsd:double"&gt;-0.0139762290307009&lt;/D&gt;&lt;D xsi:type="xsd:double"&gt;-0.0171441650527577&lt;/D&gt;&lt;D xsi:type="xsd:double"&gt;0.0193936094968088&lt;/D&gt;&lt;D xsi:type="xsd:double"&gt;-0.00558262790461034&lt;/D&gt;&lt;D xsi:type="xsd:double"&gt;-0.00862851245461752&lt;/D&gt;&lt;/FQL&gt;&lt;FQL&gt;&lt;Q&gt;412-HK^FF_OPER_PS_NET_CF(ANN_R,-5AY,NOW)&lt;/Q&gt;&lt;R&gt;6&lt;/R&gt;&lt;C&gt;1&lt;/C&gt;&lt;D xsi:type="xsd:double"&gt;0.215618751670604&lt;/D&gt;&lt;D xsi:type="xsd:string"&gt;@NA&lt;/D&gt;&lt;D xsi:type="xsd:double"&gt;-0.054912677900562&lt;/D&gt;&lt;D xsi:type="xsd:double"&gt;-0.31818145012054&lt;/D&gt;&lt;D xsi:type="xsd:double"&gt;-0.0418462817713665&lt;/D&gt;&lt;D xsi:type="xsd:double"&gt;-0.190685490338815&lt;/D&gt;&lt;/FQL&gt;&lt;FQL&gt;&lt;Q&gt;411-HK^FF_OPER_PS_NET_CF(ANN_R,-5AY,NOW)&lt;/Q&gt;&lt;R&gt;6&lt;/R&gt;&lt;C&gt;1&lt;/C&gt;&lt;D xsi:type="xsd:double"&gt;1.21285595433241&lt;/D&gt;&lt;D xsi:type="xsd:double"&gt;1.96641609272636&lt;/D&gt;&lt;D xsi:type="xsd:double"&gt;1.75289589921302&lt;/D&gt;&lt;D xsi:type="xsd:double"&gt;1.77342215101817&lt;/D&gt;&lt;D xsi:type="xsd:double"&gt;1.10841160949868&lt;/D&gt;&lt;D xsi:type="xsd:double"&gt;1.26451049099378&lt;/D&gt;&lt;/FQL&gt;&lt;FQL&gt;&lt;Q&gt;410-HK^FF_OPER_PS_NET_CF(ANN_R,-5AY,NOW)&lt;/Q&gt;&lt;R&gt;6&lt;/R&gt;&lt;C&gt;1&lt;/C&gt;&lt;D xsi:type="xsd:double"&gt;-0.135471405833465&lt;/D&gt;&lt;D xsi:type="xsd:double"&gt;-0.713072366920159&lt;/D&gt;&lt;D xsi:type="xsd:double"&gt;0.0826280355771481&lt;/D&gt;&lt;D xsi:type="xsd:double"&gt;0.144030118983966&lt;/D&gt;&lt;D xsi:type="xsd:double"&gt;0.0505810089326724&lt;/D&gt;&lt;D xsi:type="xsd:double"&gt;0.0205699666976789&lt;/D&gt;&lt;/FQL&gt;&lt;FQL&gt;&lt;Q&gt;408-HK^FF_OPER_PS_NET_CF(ANN_R,-5AY,NOW)&lt;/Q&gt;&lt;R&gt;6&lt;/R&gt;&lt;C&gt;1&lt;/C&gt;&lt;D xsi:type="xsd:double"&gt;0.595601745114035&lt;/D&gt;&lt;D xsi:type="xsd:double"&gt;0.0333231075322778&lt;/D&gt;&lt;D xsi:type="xsd:double"&gt;1.21484920110007&lt;/D&gt;&lt;D xsi:type="xsd:double"&gt;1.00649966579733&lt;/D&gt;&lt;D xsi:type="xsd:double"&gt;0.338931058935182&lt;/D&gt;&lt;D xsi:type="xsd:double"&gt;0.42112890513041&lt;/D&gt;&lt;/FQL&gt;&lt;FQL&gt;&lt;Q&gt;406-HK^FF_OPER_PS_NET_CF(ANN_R,-5AY,NOW)&lt;/Q&gt;&lt;R&gt;6&lt;/R&gt;&lt;C&gt;1&lt;/C&gt;&lt;D xsi:type="xsd:double"&gt;-0.348128630834218&lt;/D&gt;&lt;D xsi:type="xsd:double"&gt;0.610868167731072&lt;/D&gt;&lt;D xsi:type="xsd:double"&gt;0.359729950855329&lt;/D&gt;&lt;D xsi:type="xsd:double"&gt;-0.057070641583587&lt;/D&gt;&lt;D xsi:type="xsd:double"&gt;1.46359943166772&lt;/D&gt;&lt;D xsi:type="xsd:double"&gt;1.80910053016343&lt;/D&gt;&lt;/FQL&gt;&lt;FQL&gt;&lt;Q&gt;403-HK^FF_OPER_PS_NET_CF(ANN_R,-5AY,NOW)&lt;/Q&gt;&lt;R&gt;6&lt;/R&gt;&lt;C&gt;1&lt;/C&gt;&lt;D xsi:type="xsd:double"&gt;0.0690793795881059&lt;/D&gt;&lt;D xsi:type="xsd:double"&gt;0.0852371295000333&lt;/D&gt;&lt;D xsi:type="xsd:double"&gt;0.0712616755691394&lt;/D&gt;&lt;D xsi:type="xsd:double"&gt;0.187843126053301&lt;/D&gt;&lt;D xsi:type="xsd:double"&gt;-0.1733249545355&lt;/D&gt;&lt;D xsi:type="xsd:double"&gt;-0.210135760744074&lt;/D&gt;&lt;/FQL&gt;&lt;FQL&gt;&lt;Q&gt;401-HK^FF_OPER_PS_NET_CF(ANN_R,-5AY,NOW)&lt;/Q&gt;&lt;R&gt;6&lt;/R&gt;&lt;C&gt;1&lt;/C&gt;&lt;D xsi:type="xsd:double"&gt;0.0185913566066397&lt;/D&gt;&lt;D xsi:type="xsd:double"&gt;0.223696726809214&lt;/D&gt;&lt;D xsi:type="xsd:double"&gt;-0.406470616849701&lt;/D&gt;&lt;D xsi:type="xsd:double"&gt;0.0566586354401871&lt;/D&gt;&lt;D xsi:type="xsd:double"&gt;0.0137499029493415&lt;/D&gt;&lt;D xsi:type="xsd:double"&gt;0.0038663234828229&lt;/D&gt;&lt;/FQL&gt;&lt;FQL&gt;&lt;Q&gt;400-HK^FF_OPER_PS_NET_CF(ANN_R,-5AY,NOW)&lt;/Q&gt;&lt;R&gt;6&lt;/R&gt;&lt;C&gt;1&lt;/C&gt;&lt;D xsi:type="xsd:double"&gt;-0.861932585268839&lt;/D&gt;&lt;D xsi:type="xsd:double"&gt;0.763824032070149&lt;/D&gt;&lt;D xsi:type="xsd:double"&gt;-0.266107468398656&lt;/D&gt;&lt;D xsi:type="xsd:double"&gt;0.526703347714336&lt;/D&gt;&lt;D xsi:type="xsd:double"&gt;0.241510538338379&lt;/D&gt;&lt;D xsi:type="xsd:double"&gt;-0.386046890009622&lt;/D&gt;&lt;/FQL&gt;&lt;FQL&gt;&lt;Q&gt;399-HK^FF_OPER_PS_NET_CF(ANN_R,-5AY,NOW)&lt;/Q&gt;&lt;R&gt;6&lt;/R&gt;&lt;C&gt;1&lt;/C&gt;&lt;D xsi:type="xsd:double"&gt;0.0650508505367803&lt;/D&gt;&lt;D xsi:type="xsd:double"&gt;-0.0272313827480394&lt;/D&gt;&lt;D xsi:type="xsd:double"&gt;-0.0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370934706012117&lt;/D&gt;&lt;D xsi:type="xsd:double"&gt;-0.0247542502935064&lt;/D&gt;&lt;D xsi:type="xsd:double"&gt;-0.017078349643797&lt;/D&gt;&lt;D xsi:type="xsd:double"&gt;-0.00704779415755862&lt;/D&gt;&lt;/FQL&gt;&lt;FQL&gt;&lt;Q&gt;398-HK^FF_OPER_PS_NET_CF(ANN_R,-5AY,NOW)&lt;/Q&gt;&lt;R&gt;6&lt;/R&gt;&lt;C&gt;1&lt;/C&gt;&lt;D xsi:type="xsd:double"&gt;0.46793782092848&lt;/D&gt;&lt;D xsi:type="xsd:double"&gt;0.878281137729798&lt;/D&gt;&lt;D xsi:type="xsd:double"&gt;0.496509208572816&lt;/D&gt;&lt;D xsi:type="xsd:double"&gt;0.542852033284358&lt;/D&gt;&lt;D xsi:type="xsd:double"&gt;1.22208712260013&lt;/D&gt;&lt;D xsi:type="xsd:double"&gt;1.54325567652526&lt;/D&gt;&lt;/FQL&gt;&lt;FQL&gt;&lt;Q&gt;397-HK^FF_OPER_PS_NET_CF(ANN_R,-5AY,NOW)&lt;/Q&gt;&lt;R&gt;6&lt;/R&gt;&lt;C&gt;1&lt;/C&gt;&lt;D xsi:type="xsd:double"&gt;0.193309959084686&lt;/D&gt;&lt;D xsi:type="xsd:double"&gt;0.123559456672609&lt;/D&gt;&lt;D xsi:type="xsd:double"&gt;-0.123856511928711&lt;/D&gt;&lt;D xsi:type="xsd:double"&gt;0.0169930301309154&lt;/D&gt;&lt;D xsi:type="xsd:double"&gt;-0.119972208181414&lt;/D&gt;&lt;D xsi:type="xsd:double"&gt;-0.00495481853587842&lt;/D&gt;&lt;/FQL&gt;&lt;FQL&gt;&lt;Q&gt;396-HK^FF_OPER_PS_NET_CF(ANN_R,-5AY,NOW)&lt;/Q&gt;&lt;R&gt;6&lt;/R&gt;&lt;C&gt;1&lt;/C&gt;&lt;D xsi:type="xsd:double"&gt;-0.0349554283212009&lt;/D&gt;&lt;D xsi:type="xsd:double"&gt;0.00777858498841335&lt;/D&gt;&lt;D xsi:type="xsd:double"&gt;-0.00144714276423792&lt;/D&gt;&lt;D xsi:type="xsd:double"&gt;-0.0705002849135411&lt;/D&gt;&lt;D xsi:type="xsd:double"&gt;0.00386340224851372&lt;/D&gt;&lt;D xsi:type="xsd:double"&gt;-0.0378506997358389&lt;/D&gt;&lt;/FQL&gt;&lt;FQL&gt;&lt;Q&gt;395-HK^FF_OPER_PS_NET_CF(ANN_R,-5AY,NOW)&lt;/Q&gt;&lt;R&gt;6&lt;/R&gt;&lt;C&gt;1&lt;/C&gt;&lt;D xsi:type="xsd:double"&gt;-0.0172623024562064&lt;/D&gt;&lt;D xsi:type="xsd:double"&gt;-0.00608312370967533&lt;/D&gt;&lt;D xsi:type="xsd:double"&gt;0.000934141411135554&lt;/D&gt;&lt;D xsi:type="xsd:double"&gt;-0.00519499795510475&lt;/D&gt;&lt;D xsi:type="xsd:double"&gt;-0.028172629433766&lt;/D&gt;&lt;D xsi:type="xsd:double"&gt;-0.0014117891687569&lt;/D&gt;&lt;/FQL&gt;&lt;FQL&gt;&lt;Q&gt;393-HK^FF_OPER_PS_NET_CF(ANN_R,-5AY,NOW)&lt;/Q&gt;&lt;R&gt;6&lt;/R&gt;&lt;C&gt;1&lt;/C&gt;&lt;D xsi:type="xsd:double"&gt;0.0982908813059402&lt;/D&gt;&lt;D xsi:type="xsd:double"&gt;0.0646338351288081&lt;/D&gt;&lt;D xsi:type="xsd:double"&gt;0.0149871289387077&lt;/D&gt;&lt;D xsi:type="xsd:double"&gt;0.114821029155973&lt;/D&gt;&lt;D xsi:type="xsd:double"&gt;0.135398237036882&lt;/D&gt;&lt;D xsi:type="xsd:double"&gt;-0.000775299088032513&lt;/D&gt;&lt;/FQL&gt;&lt;FQL&gt;&lt;Q&gt;392-HK^FF_OPER_PS_NET_CF(ANN_R,-5AY,NOW)&lt;/Q&gt;&lt;R&gt;6&lt;/R&gt;&lt;C&gt;1&lt;/C&gt;&lt;D xsi:type="xsd:double"&gt;8.61771901540732&lt;/D&gt;&lt;D xsi:type="xsd:double"&gt;10.1127301847995&lt;/D&gt;&lt;D xsi:type="xsd:double"&gt;9.18834909272625&lt;/D&gt;&lt;D xsi:type="xsd:double"&gt;6.87830475947866&lt;/D&gt;&lt;D xsi:type="xsd:double"&gt;8.27222135920177&lt;/D&gt;&lt;D xsi:type="xsd:double"&gt;9.1537887448345&lt;/D&gt;&lt;/FQL&gt;&lt;FQL&gt;&lt;Q&gt;391-HK^FF_OPER_PS_NET_CF(ANN_R,-5AY,NOW)&lt;/Q&gt;&lt;R&gt;6&lt;/R&gt;&lt;C&gt;1&lt;/C&gt;&lt;D xsi:type="xsd:double"&gt;-0.00906538927525335&lt;/D&gt;&lt;D xsi:type="xsd:double"&gt;-0.000575987564610797&lt;/D&gt;&lt;D xsi:type="xsd:double"&gt;0.00196649447249448&lt;/D&gt;&lt;D xsi:type="xsd:double"&gt;0.00400557823361225&lt;/D&gt;&lt;D xsi:type="xsd:double"&gt;0.00217869153249324&lt;/D&gt;&lt;D xsi:type="xsd:double"&gt;0.000471492751453094&lt;/D&gt;&lt;/FQL&gt;&lt;FQL&gt;&lt;Q&gt;390-HK^FF_OPER_PS_NET_CF(ANN_R,-5AY,NOW)&lt;/Q&gt;&lt;R&gt;6&lt;/R&gt;&lt;C&gt;1&lt;/C&gt;&lt;D xsi:type="xsd:double"&gt;2.44390804513089&lt;/D&gt;&lt;D xsi:type="xsd:double"&gt;1.6085158061467&lt;/D&gt;&lt;D xsi:type="xsd:double"&gt;0.380675260979836&lt;/D&gt;&lt;D xsi:type="xsd:double"&gt;0.855164330140343&lt;/D&gt;&lt;D xsi:type="xsd:double"&gt;1.47373421642364&lt;/D&gt;&lt;D xsi:type="xsd:double"&gt;0.328931165607207&lt;/D&gt;&lt;/FQL&gt;&lt;FQL&gt;&lt;Q&gt;389-HK^FF_OPER_PS_NET_CF(ANN_R,-5AY,NOW)&lt;/Q&gt;&lt;R&gt;6&lt;/R&gt;&lt;C&gt;1&lt;/C&gt;&lt;D xsi:type="xsd:double"&gt;-0.0133092881084421&lt;/D&gt;&lt;D xsi:type="xsd:double"&gt;-0.00435683085316138&lt;/D&gt;&lt;D xsi:type="xsd:double"&gt;0.00626642877308022&lt;/D&gt;&lt;D xsi:type="xsd:double"&gt;0.0209533273998604&lt;/D&gt;&lt;D xsi:type="xsd:double"&gt;-0.0628548146517242&lt;/D&gt;&lt;D xsi:type="xsd:double"&gt;0.0109864376063704&lt;/D&gt;&lt;/FQL&gt;&lt;FQL&gt;&lt;Q&gt;388-HK^FF_OPER_PS_NET_CF(ANN_R,-5AY,NOW)&lt;/Q&gt;&lt;R&gt;6&lt;/R&gt;&lt;C&gt;1&lt;/C&gt;&lt;D xsi:type="xsd:double"&gt;3.88005400482292&lt;/D&gt;&lt;D xsi:type="xsd:double"&gt;13.6309938755182&lt;/D&gt;&lt;D xsi:type="xsd:double"&gt;6.92792038675533&lt;/D&gt;&lt;D xsi:type="xsd:double"&gt;22.6728553570022&lt;/D&gt;&lt;D xsi:type="xsd:double"&gt;48.6165698769872&lt;/D&gt;&lt;D xsi:type="xsd:double"&gt;25.2877353615695&lt;/D&gt;&lt;/FQL&gt;&lt;FQL&gt;&lt;Q&gt;387-HK^FF_OPER_PS_NET_CF(ANN_R,-5AY,NOW)&lt;/Q&gt;&lt;R&gt;6&lt;/R&gt;&lt;C&gt;1&lt;/C&gt;&lt;D xsi:type="xsd:double"&gt;0.149818597926073&lt;/D&gt;&lt;D xsi:type="xsd:double"&gt;0.0618886388955635&lt;/D&gt;&lt;D xsi:type="xsd:double"&gt;0.0136737425894052&lt;/D&gt;&lt;D xsi:type="xsd:double"&gt;-0.125223839079261&lt;/D&gt;&lt;D xsi:type="xsd:double"&gt;0.0738929744953841&lt;/D&gt;&lt;D xsi:type="xsd:double"&gt;-0.259427319668284&lt;/D&gt;&lt;/FQL&gt;&lt;FQL&gt;&lt;Q&gt;386-HK^FF_OPER_PS_NET_CF(ANN_R,-5AY,NOW)&lt;/Q&gt;&lt;R&gt;6&lt;/R&gt;&lt;C&gt;1&lt;/C&gt;&lt;D xsi:type="xsd:double"&gt;2.06461648112654&lt;/D&gt;&lt;D xsi:type="xsd:double"&gt;1.88171196213872&lt;/D&gt;&lt;D xsi:type="xsd:double"&gt;1.823710094892&lt;/D&gt;&lt;D xsi:type="xsd:double"&gt;1.54285838762081&lt;/D&gt;&lt;D xsi:type="xsd:double"&gt;1.62257770710133&lt;/D&gt;&lt;D xsi:type="xsd:double"&gt;2.31773079673352&lt;/D&gt;&lt;/FQL&gt;&lt;FQL&gt;&lt;Q&gt;385-HK^FF_OPER_PS_NET_CF(ANN_R,-5AY,NOW)&lt;/Q&gt;&lt;R&gt;6&lt;/R&gt;&lt;C&gt;1&lt;/C&gt;&lt;D xsi:type="xsd:double"&gt;0.327179773105948&lt;/D&gt;&lt;D xsi:type="xsd:double"&gt;0.260397035803937&lt;/D&gt;&lt;D xsi:type="xsd:double"&gt;-0.195891995122636&lt;/D&gt;&lt;D xsi:type="xsd:double"&gt;0.109934582283761&lt;/D&gt;&lt;D xsi:type="xsd:double"&gt;-0.223674851024563&lt;/D&gt;&lt;D xsi:type="xsd:double"&gt;0.47417441250913&lt;/D&gt;&lt;/FQL&gt;&lt;FQL&gt;&lt;Q&gt;384-HK^FF_OPER_PS_NET_CF(ANN_R,-5AY,NOW)&lt;/Q&gt;&lt;R&gt;6&lt;/R&gt;&lt;C&gt;1&lt;/C&gt;&lt;D xsi:type="xsd:double"&gt;0.666684868082859&lt;/D&gt;&lt;D xsi:type="xsd:double"&gt;1.15980702829922&lt;/D&gt;&lt;D xsi:type="xsd:double"&gt;1.77250376152235&lt;/D&gt;&lt;D xsi:type="xsd:double"&gt;0.951971261054049&lt;/D&gt;&lt;D xsi:type="xsd:double"&gt;1.38691708597731&lt;/D&gt;&lt;D xsi:type="xsd:double"&gt;1.51594517929017&lt;/D&gt;&lt;/FQL&gt;&lt;FQL&gt;&lt;Q&gt;383-HK^FF_OPER_PS_NET_CF(ANN_R,-5AY,NOW)&lt;/Q&gt;&lt;R&gt;5&lt;/R&gt;&lt;C&gt;1&lt;/C&gt;&lt;D xsi:type="xsd:double"&gt;0.00458865097169218&lt;/D&gt;&lt;D xsi:type="xsd:double"&gt;-0.000339293874901025&lt;/D&gt;&lt;D xsi:type="xsd:double"&gt;0.0139946810473119&lt;/D&gt;&lt;D xsi:type="xsd:double"&gt;-0.000968365298974592&lt;/D&gt;&lt;D xsi:type="xsd:double"&gt;0.0151625619181548&lt;/D&gt;&lt;/FQL&gt;&lt;FQL&gt;&lt;Q&gt;382-HK^FF_OPER_PS_NET_CF(ANN_R,-5AY,NOW)&lt;/Q&gt;&lt;R&gt;6&lt;/R&gt;&lt;C&gt;1&lt;/C&gt;&lt;D xsi:type="xsd:double"&gt;0.373423140024636&lt;/D&gt;&lt;D xsi:type="xsd:double"&gt;0.374544683777392&lt;/D&gt;&lt;D xsi:type="xsd:double"&gt;0.588972708743607&lt;/D&gt;&lt;D xsi:type="xsd:double"&gt;0.330751946007023&lt;/D&gt;&lt;D xsi:type="xsd:double"&gt;1.01850012504594&lt;/D&gt;&lt;D xsi:type="xsd:string"&gt;@NA&lt;/D&gt;&lt;/FQL&gt;&lt;FQL&gt;&lt;Q&gt;381-HK^FF_OPER_PS_NET_CF(ANN_R,-5AY,NOW)&lt;/Q&gt;&lt;R&gt;6&lt;/R&gt;&lt;C&gt;1&lt;/C&gt;&lt;D xsi:type="xsd:double"&gt;-1.06534432798005&lt;/D&gt;&lt;D xsi:type="xsd:double"&gt;-0.855769409386352&lt;/D&gt;&lt;D xsi:type="xsd:double"&gt;-0.616933970067234&lt;/D&gt;&lt;D xsi:type="xsd:double"&gt;-0.269058776363537&lt;/D&gt;&lt;D xsi:type="xsd:double"&gt;-0.588667868815508&lt;/D&gt;&lt;D xsi:type="xsd:double"&gt;0.640553698364255&lt;/D&gt;&lt;/FQL&gt;&lt;FQL&gt;&lt;Q&gt;380-HK^FF_OPER_PS_NET_CF(ANN_R,-5AY,NOW)&lt;/Q&gt;&lt;R&gt;6&lt;/R&gt;&lt;C&gt;1&lt;/C&gt;&lt;D xsi:type="xsd:double"&gt;0.0453584045242149&lt;/D&gt;&lt;D xsi:type="xsd:double"&gt;0.00231535997959903&lt;/D&gt;&lt;D xsi:type="xsd:double"&gt;0.00938294568992027&lt;/D&gt;&lt;D xsi:type="xsd:double"&gt;0.0503588920473722&lt;/D&gt;&lt;D xsi:type="xsd:double"&gt;0.0317505444032792&lt;/D&gt;&lt;D xsi:type="xsd:double"&gt;0.00482561290312896&lt;/D&gt;&lt;/FQL&gt;&lt;FQL&gt;&lt;Q&gt;379-HK^FF_OPER_PS_NET_CF(ANN_R,-5AY,NOW)&lt;/Q&gt;&lt;R&gt;6&lt;/R&gt;&lt;C&gt;1&lt;/C&gt;&lt;D xsi:type="xsd:double"&gt;-0.357374715983408&lt;/D&gt;&lt;D xsi:type="xsd:double"&gt;-0.854337682787047&lt;/D&gt;&lt;D xsi:type="xsd:double"&gt;-0.387168666885138&lt;/D&gt;&lt;D xsi:type="xsd:double"&gt;-0.13924930184061&lt;/D&gt;&lt;D xsi:type="xsd:double"&gt;-0.10196484998642&lt;/D&gt;&lt;D xsi:type="xsd:double"&gt;-0.0723817832363245&lt;/D&gt;&lt;/FQL&gt;&lt;FQL&gt;&lt;Q&gt;378-HK^FF_OPER_PS_NET_CF(ANN_R,-5AY,NOW)&lt;/Q&gt;&lt;R&gt;7&lt;/R&gt;&lt;C&gt;1&lt;/C&gt;&lt;D xsi:type="xsd:double"&gt;-0.0315659194878174&lt;/D&gt;&lt;D xsi:type="xsd:double"&gt;-0.0252788020020508&lt;/D&gt;&lt;D xsi:type="xsd:double"&gt;0.000170947578272086&lt;/D&gt;&lt;D xsi:type="xsd:double"&gt;-0.00343728561188715&lt;/D&gt;&lt;D xsi:type="xsd:double"&gt;-0.00306961317944345&lt;/D&gt;&lt;D xsi:type="xsd:string"&gt;@NA&lt;/D&gt;&lt;D xsi:type="xsd:string"&gt;@NA&lt;/D&gt;&lt;/FQL&gt;&lt;FQL&gt;&lt;Q&gt;377-HK^FF_OPER_PS_NET_CF(ANN_R,-5AY,NOW)&lt;/Q&gt;&lt;R&gt;6&lt;/R&gt;&lt;C&gt;1&lt;/C&gt;&lt;D xsi:type="xsd:double"&gt;2.81122189758428&lt;/D&gt;&lt;D xsi:type="xsd:string"&gt;@NA&lt;/D&gt;&lt;D xsi:type="xsd:double"&gt;-22.1941706619097&lt;/D&gt;&lt;D xsi:type="xsd:double"&gt;-6.11035509039115&lt;/D&gt;&lt;D xsi:type="xsd:double"&gt;-7.31167575514969&lt;/D&gt;&lt;D xsi:type="xsd:double"&gt;4.38928273822249&lt;/D&gt;&lt;/FQL&gt;&lt;FQL&gt;&lt;Q&gt;376-HK^FF_OPER_PS_NET_CF(ANN_R,-5AY,NOW)&lt;/Q&gt;&lt;R&gt;6&lt;/R&gt;&lt;C&gt;1&lt;/C&gt;&lt;D xsi:type="xsd:double"&gt;-0.0164834908786247&lt;/D&gt;&lt;D xsi:type="xsd:double"&gt;0.056632481621712&lt;/D&gt;&lt;D xsi:type="xsd:double"&gt;0.0488988279683146&lt;/D&gt;&lt;D xsi:type="xsd:double"&gt;0.581813101957501&lt;/D&gt;&lt;D xsi:type="xsd:double"&gt;0.82256928536462&lt;/D&gt;&lt;D xsi:type="xsd:double"&gt;1.01383673597546&lt;/D&gt;&lt;/FQL&gt;&lt;FQL&gt;&lt;Q&gt;375-HK^FF_OPER_PS_NET_CF(ANN_R,-5AY,NOW)&lt;/Q&gt;&lt;R&gt;6&lt;/R&gt;&lt;C&gt;1&lt;/C&gt;&lt;D xsi:type="xsd:double"&gt;0.0593860029904018&lt;/D&gt;&lt;D xsi:type="xsd:double"&gt;-0.308095789321372&lt;/D&gt;&lt;D xsi:type="xsd:double"&gt;-0.370399845656683&lt;/D&gt;&lt;D xsi:type="xsd:double"&gt;-0.111591424299426&lt;/D&gt;&lt;D xsi:type="xsd:double"&gt;0.153565571793759&lt;/D&gt;&lt;D xsi:type="xsd:double"&gt;-0.0239593884146047&lt;/D&gt;&lt;/FQL&gt;&lt;FQL&gt;&lt;Q&gt;374-HK^FF_OPER_PS_NET_CF(ANN_R,-5AY,NOW)&lt;/Q&gt;&lt;R&gt;6&lt;/R&gt;&lt;C&gt;1&lt;/C&gt;&lt;D xsi:type="xsd:double"&gt;0.165352600406332&lt;/D&gt;&lt;D xsi:type="xsd:double"&gt;0.191387216139671&lt;/D&gt;&lt;D xsi:type="xsd:double"&gt;0.170586068243171&lt;/D&gt;&lt;D xsi:type="xsd:double"&gt;0.531510577122162&lt;/D&gt;&lt;D xsi:type="xsd:double"&gt;0.454442493322969&lt;/D&gt;&lt;D xsi:type="xsd:double"&gt;0.806406868058629&lt;/D&gt;&lt;/FQL&gt;&lt;FQL&gt;&lt;Q&gt;373-HK^FF_OPER_PS_NET_CF(ANN_R,-5AY,NOW)&lt;/Q&gt;&lt;R&gt;6&lt;/R&gt;&lt;C&gt;1&lt;/C&gt;&lt;D xsi:type="xsd:double"&gt;0.316863406408094&lt;/D&gt;&lt;D xsi:type="xsd:double"&gt;-1.06023823028928&lt;/D&gt;&lt;D xsi:type="xsd:double"&gt;-0.0237485779294653&lt;/D&gt;&lt;D xsi:type="xsd:double"&gt;0.857792946530148&lt;/D&gt;&lt;D xsi:type="xsd:double"&gt;0.744587636198117&lt;/D&gt;&lt;D xsi:type="xsd:double"&gt;0.254786492560667&lt;/D&gt;&lt;/FQL&gt;&lt;FQL&gt;&lt;Q&gt;372-HK^FF_OPER_PS_NET_CF(ANN_R,-5AY,NOW)&lt;/Q&gt;&lt;R&gt;6&lt;/R&gt;&lt;C&gt;1&lt;/C&gt;&lt;D xsi:type="xsd:double"&gt;0.0274781872464331&lt;/D&gt;&lt;D xsi:type="xsd:double"&gt;-0.104215620605598&lt;/D&gt;&lt;D xsi:type="xsd:double"&gt;-0.0432005855837369&lt;/D&gt;&lt;D xsi:type="xsd:double"&gt;-0.0164729142790254&lt;/D&gt;&lt;D xsi:type="xsd:double"&gt;-0.0184191231787159&lt;/D&gt;&lt;D xsi:type="xsd:double"&gt;-0.0285757770063016&lt;/D&gt;&lt;/FQL&gt;&lt;FQL&gt;&lt;Q&gt;371-HK^FF_OPER_PS_NET_CF(ANN_R,-5AY,NOW)&lt;/Q&gt;&lt;R&gt;6&lt;/R&gt;&lt;C&gt;1&lt;/C&gt;&lt;D xsi:type="xsd:double"&gt;-0.434396656604555&lt;/D&gt;&lt;D xsi:type="xsd:double"&gt;-0.906092772356975&lt;/D&gt;&lt;D xsi:type="xsd:double"&gt;-0.79778460241821&lt;/D&gt;&lt;D xsi:type="xsd:double"&gt;-0.667221395583578&lt;/D&gt;&lt;D xsi:type="xsd:double"&gt;-0.604791421899064&lt;/D&gt;&lt;D xsi:type="xsd:double"&gt;-0.428768175468166&lt;/D&gt;&lt;/FQL&gt;&lt;FQL&gt;&lt;Q&gt;370-HK^FF_OPER_PS_NET_CF(ANN_R,-5AY,NOW)&lt;/Q&gt;&lt;R&gt;5&lt;/R&gt;&lt;C&gt;1&lt;/C&gt;&lt;D xsi:type="xsd:double"&gt;-0.0211151379880572&lt;/D&gt;&lt;D xsi:type="xsd:double"&gt;-0.100427169174747&lt;/D&gt;&lt;D xsi:type="xsd:double"&gt;-0.0117061614974248&lt;/D&gt;&lt;D xsi:type="xsd:double"&gt;-0.0283488930348202&lt;/D&gt;&lt;D xsi:type="xsd:double"&gt;-0.0453955163152325&lt;/D&gt;&lt;/FQL&gt;&lt;FQL&gt;&lt;Q&gt;369-HK^FF_OPER_PS_NET_CF(ANN_R,-5AY,NOW)&lt;/Q&gt;&lt;R&gt;6&lt;/R&gt;&lt;C&gt;1&lt;/C&gt;&lt;D xsi:type="xsd:double"&gt;-1.21799423311362&lt;/D&gt;&lt;D xsi:type="xsd:double"&gt;0.66438131208348&lt;/D&gt;&lt;D xsi:type="xsd:double"&gt;-0.2917707609385&lt;/D&gt;&lt;D xsi:type="xsd:double"&gt;0.218352114631866&lt;/D&gt;&lt;D xsi:type="xsd:double"&gt;1.99400400161637&lt;/D&gt;&lt;D xsi:type="xsd:double"&gt;-1.03281592493501&lt;/D&gt;&lt;/FQL&gt;&lt;FQL&gt;&lt;Q&gt;368-HK^FF_OPER_PS_NET_CF(ANN_R,-5AY,NOW)&lt;/Q&gt;&lt;R&gt;6&lt;/R&gt;&lt;C&gt;1&lt;/C&gt;&lt;D xsi:type="xsd:string"&gt;@NA&lt;/D&gt;&lt;D xsi:type="xsd:double"&gt;0.0638175&lt;/D&gt;&lt;D xsi:type="xsd:double"&gt;0.01985125&lt;/D&gt;&lt;D xsi:type="xsd:double"&gt;-0.09050375&lt;/D&gt;&lt;D xsi:type="xsd:double"&gt;-0.1039&lt;/D&gt;&lt;D xsi:type="xsd:double"&gt;-0.01297375&lt;/D&gt;&lt;/FQL&gt;&lt;FQL&gt;&lt;Q&gt;367-HK^FF_OPER_PS_NET_CF(ANN_R,-5AY,NOW)&lt;/Q&gt;&lt;R&gt;6&lt;/R&gt;&lt;C&gt;1&lt;/C&gt;&lt;D xsi:type="xsd:double"&gt;-0.188500095527599&lt;/D&gt;&lt;D xsi:type="xsd:double"&gt;-0.363369991148163&lt;/D&gt;&lt;D xsi:type="xsd:double"&gt;-0.253360565345613&lt;/D&gt;&lt;D xsi:type="xsd:double"&gt;-0.112087920886726&lt;/D&gt;&lt;D xsi:type="xsd:double"&gt;-0.0899636607293038&lt;/D&gt;&lt;D xsi:type="xsd:double"&gt;-0.0485174430670872&lt;/D&gt;&lt;/FQL&gt;&lt;FQL&gt;&lt;Q&gt;366-HK^FF_OPER_PS_NET_CF(ANN_R,-5AY,NOW)&lt;/Q&gt;&lt;R&gt;6&lt;/R&gt;&lt;C&gt;1&lt;/C&gt;&lt;D xsi:type="xsd:double"&gt;0.337688248389189&lt;/D&gt;&lt;D xsi:type="xsd:double"&gt;0.254179015021209&lt;/D&gt;&lt;D xsi:type="xsd:double"&gt;0.311422529374571&lt;/D&gt;&lt;D xsi:type="xsd:double"&gt;0.422616448042092&lt;/D&gt;&lt;D xsi:type="xsd:double"&gt;0.242656485080157&lt;/D&gt;&lt;D xsi:type="xsd:double"&gt;-0.153697860649228&lt;/D&gt;&lt;/FQL&gt;&lt;FQL&gt;&lt;Q&gt;365-HK^FF_OPER_PS_NET_CF(ANN_R,-5AY,NOW)&lt;/Q&gt;&lt;R&gt;6&lt;/R&gt;&lt;C&gt;1&lt;/C&gt;&lt;D xsi:type="xsd:double"&gt;-0.161891628217448&lt;/D&gt;&lt;D xsi:type="xsd:double"&gt;0.0396356164383562&lt;/D&gt;&lt;D xsi:type="xsd:double"&gt;-0.0112920962199313&lt;/D&gt;&lt;D xsi:type="xsd:double"&gt;-0.0146378006872852&lt;/D&gt;&lt;D xsi:type="xsd:double"&gt;-0.0269030927835052&lt;/D&gt;&lt;D xsi:type="xsd:double"&gt;0.0483312714776632&lt;/D&gt;&lt;/FQL&gt;&lt;FQL&gt;&lt;Q&gt;363-HK^FF_OPER_PS_NET_CF(ANN_R,-5AY,NOW)&lt;/Q&gt;&lt;R&gt;6&lt;/R&gt;&lt;C&gt;1&lt;/C&gt;&lt;D xsi:type="xsd:double"&gt;7.85287480617366&lt;/D&gt;&lt;D xsi:type="xsd:double"&gt;1.74464665992793&lt;/D&gt;&lt;D xsi:type="xsd:double"&gt;-1.13864807536676&lt;/D&gt;&lt;D xsi:type="xsd:double"&gt;2.46127524761509&lt;/D&gt;&lt;D xsi:type="xsd:double"&gt;4.17210228441271&lt;/D&gt;&lt;D xsi:type="xsd:double"&gt;7.29533330954158&lt;/D&gt;&lt;/FQL&gt;&lt;FQL&gt;&lt;Q&gt;362-HK^FF_OPER_PS_NET_CF(ANN_R,-5AY,NOW)&lt;/Q&gt;&lt;R&gt;6&lt;/R&gt;&lt;C&gt;1&lt;/C&gt;&lt;D xsi:type="xsd:double"&gt;-8.04938015010821&lt;/D&gt;&lt;D xsi:type="xsd:double"&gt;0.13478750309005&lt;/D&gt;&lt;D xsi:type="xsd:double"&gt;-1.38982943439459&lt;/D&gt;&lt;D xsi:type="xsd:double"&gt;0.0452292422384718&lt;/D&gt;&lt;D xsi:type="xsd:double"&gt;-0.791683483961925&lt;/D&gt;&lt;D xsi:type="xsd:double"&gt;-0.240954620754371&lt;/D&gt;&lt;/FQL&gt;&lt;FQL&gt;&lt;Q&gt;361-HK^FF_OPER_PS_NET_CF(ANN_R,-5AY,NOW)&lt;/Q&gt;&lt;R&gt;6&lt;/R&gt;&lt;C&gt;1&lt;/C&gt;&lt;D xsi:type="xsd:double"&gt;-0.00515309102434425&lt;/D&gt;&lt;D xsi:type="xsd:double"&gt;-0.00562460946887767&lt;/D&gt;&lt;D xsi:type="xsd:double"&gt;-0.00101379476087479&lt;/D&gt;&lt;D xsi:type="xsd:double"&gt;0.00302196587358808&lt;/D&gt;&lt;D xsi:type="xsd:double"&gt;-0.00360374909877433&lt;/D&gt;&lt;D xsi:type="xsd:double"&gt;0.00592549867820235&lt;/D&gt;&lt;/FQL&gt;&lt;FQL&gt;&lt;Q&gt;360-HK^FF_OPER_PS_NET_CF(ANN_R,-5AY,NOW)&lt;/Q&gt;&lt;R&gt;6&lt;/R&gt;&lt;C&gt;1&lt;/C&gt;&lt;D xsi:type="xsd:double"&gt;-0.00760106298887725&lt;/D&gt;&lt;D xsi:type="xsd:double"&gt;0.00284244064949843&lt;/D&gt;&lt;D xsi:type="xsd:double"&gt;-0.0115166719503282&lt;/D&gt;&lt;D xsi:type="xsd:double"&gt;0.032818661725686&lt;/D&gt;&lt;D xsi:type="xsd:double"&gt;0.0260248297735409&lt;/D&gt;&lt;D xsi:type="xsd:double"&gt;-0.00755968626529621&lt;/D&gt;&lt;/FQL&gt;&lt;FQL&gt;&lt;Q&gt;359-HK^FF_OPER_PS_NET_CF(ANN_R,-5AY,NOW)&lt;/Q&gt;&lt;R&gt;7&lt;/R&gt;&lt;C&gt;1&lt;/C&gt;&lt;D xsi:type="xsd:double"&gt;0.208015819164904&lt;/D&gt;&lt;D xsi:type="xsd:double"&gt;0.247134612704327&lt;/D&gt;&lt;D xsi:type="xsd:double"&gt;0.0909452271602062&lt;/D&gt;&lt;D xsi:type="xsd:double"&gt;0.503943075586639&lt;/D&gt;&lt;D xsi:type="xsd:double"&gt;0.424555361626753&lt;/D&gt;&lt;D xsi:type="xsd:double"&gt;0.156903832934838&lt;/D&gt;&lt;D xsi:type="xsd:string"&gt;@NA&lt;/D&gt;&lt;/FQL&gt;&lt;FQL&gt;&lt;Q&gt;358-HK^FF_OPER_PS_NET_CF(ANN_R,-5AY,NOW)&lt;/Q&gt;&lt;R&gt;6&lt;/R&gt;&lt;C&gt;1&lt;/C&gt;&lt;D xsi:type="xsd:double"&gt;1.0247402901728&lt;/D&gt;&lt;D xsi:type="xsd:double"&gt;0.577177928431203&lt;/D&gt;&lt;D xsi:type="xsd:double"&gt;2.6701513055787&lt;/D&gt;&lt;D xsi:type="xsd:double"&gt;2.39017294893106&lt;/D&gt;&lt;D xsi:type="xsd:double"&gt;0.930541764767536&lt;/D&gt;&lt;D xsi:type="xsd:double"&gt;3.68390262794589&lt;/D&gt;&lt;/FQL&gt;&lt;FQL&gt;&lt;Q&gt;357-HK^FF_OPER_PS_NET_CF(ANN_R,-5AY,NOW)&lt;/Q&gt;&lt;R&gt;6&lt;/R&gt;&lt;C&gt;1&lt;/C&gt;&lt;D xsi:type="xsd:double"&gt;2.42252761394115&lt;/D&gt;&lt;D xsi:type="xsd:double"&gt;2.58989640351996&lt;/D&gt;&lt;D xsi:type="xsd:double"&gt;3.06645493272778&lt;/D&gt;&lt;D xsi:type="xsd:double"&gt;1.99191455923846&lt;/D&gt;&lt;D xsi:type="xsd:double"&gt;0.749164827349546&lt;/D&gt;&lt;D xsi:type="xsd:double"&gt;1.86047639641071&lt;/D&gt;&lt;/FQL&gt;&lt;FQL&gt;&lt;Q&gt;355-HK^FF_OPER_PS_NET_CF(ANN_R,-5AY,NOW)&lt;/Q&gt;&lt;R&gt;6&lt;/R&gt;&lt;C&gt;1&lt;/C&gt;&lt;D xsi:type="xsd:double"&gt;0.439852674948499&lt;/D&gt;&lt;D xsi:type="xsd:double"&gt;0.0115175728822024&lt;/D&gt;&lt;D xsi:type="xsd:double"&gt;-0.306011611211686&lt;/D&gt;&lt;D xsi:type="xsd:double"&gt;0.011143017666521&lt;/D&gt;&lt;D xsi:type="xsd:double"&gt;0.0796554092015731&lt;/D&gt;&lt;D xsi:type="xsd:double"&gt;0.169709241623691&lt;/D&gt;&lt;/FQL&gt;&lt;FQL&gt;&lt;Q&gt;354-HK^FF_OPER_PS_NET_CF(ANN_R,-5AY,NOW)&lt;/Q&gt;&lt;R&gt;6&lt;/R&gt;&lt;C&gt;1&lt;/C&gt;&lt;D xsi:type="xsd:double"&gt;0.102479766548885&lt;/D&gt;&lt;D xsi:type="xsd:double"&gt;0.11609913664262&lt;/D&gt;&lt;D xsi:type="xsd:double"&gt;0.038123705449029&lt;/D&gt;&lt;D xsi:type="xsd:double"&gt;0.282391590143841&lt;/D&gt;&lt;D xsi:type="xsd:double"&gt;0.441094467857924&lt;/D&gt;&lt;D xsi:type="xsd:double"&gt;0.389144943281419&lt;/D&gt;&lt;/FQL&gt;&lt;FQL&gt;&lt;Q&gt;353-HK^FF_OPER_PS_NET_CF(ANN_R,-5AY,NOW)&lt;/Q&gt;&lt;R&gt;5&lt;/R&gt;&lt;C&gt;1&lt;/C&gt;&lt;D xsi:type="xsd:double"&gt;-0.107762773784487&lt;/D&gt;&lt;D xsi:type="xsd:double"&gt;-0.147909525074384&lt;/D&gt;&lt;D xsi:type="xsd:double"&gt;-0.0199663346530886&lt;/D&gt;&lt;D xsi:type="xsd:double"&gt;-0.0255522453348625&lt;/D&gt;&lt;D xsi:type="xsd:double"&gt;-0.149950823168942&lt;/D&gt;&lt;/FQL&gt;&lt;FQL&gt;&lt;Q&gt;352-HK^FF_OPER_PS_NET_CF(ANN_R,-5AY,NOW)&lt;/Q&gt;&lt;R&gt;6&lt;/R&gt;&lt;C&gt;1&lt;/C&gt;&lt;D xsi:type="xsd:double"&gt;-0.0325174202828705&lt;/D&gt;&lt;D xsi:type="xsd:double"&gt;-0.0643699381276175&lt;/D&gt;&lt;D xsi:type="xsd:double"&gt;0.0212204172254351&lt;/D&gt;&lt;D xsi:type="xsd:double"&gt;-0.101377683200005&lt;/D&gt;&lt;D xsi:type="xsd:double"&gt;-0.0501496832848403&lt;/D&gt;&lt;D xsi:type="xsd:double"&gt;-0.0394926593168352&lt;/D&gt;&lt;/FQL&gt;&lt;FQL&gt;&lt;Q&gt;351-HK^FF_OPER_PS_NET_CF(ANN_R,-5AY,NOW)&lt;/Q&gt;&lt;R&gt;6&lt;/R&gt;&lt;C&gt;1&lt;/C&gt;&lt;D xsi:type="xsd:double"&gt;-0.375728382485446&lt;/D&gt;&lt;D xsi:type="xsd:double"&gt;-0.293861356388246&lt;/D&gt;&lt;D xsi:type="xsd:double"&gt;-0.204296328677396&lt;/D&gt;&lt;D xsi:type="xsd:double"&gt;-0.129482269078737&lt;/D&gt;&lt;D xsi:type="xsd:double"&gt;-0.012340780671564&lt;/D&gt;&lt;D xsi:type="xsd:double"&gt;-0.00982610221533124&lt;/D&gt;&lt;/FQL&gt;&lt;FQL&gt;&lt;Q&gt;348-HK^FF_OPER_PS_NET_CF(ANN_R,-5AY,NOW)&lt;/Q&gt;&lt;R&gt;6&lt;/R&gt;&lt;C&gt;1&lt;/C&gt;&lt;D xsi:type="xsd:double"&gt;-0.178373296193443&lt;/D&gt;&lt;D xsi:type="xsd:double"&gt;-0.120294914791933&lt;/D&gt;&lt;D xsi:type="xsd:string"&gt;@NA&lt;/D&gt;&lt;D xsi:type="xsd:double"&gt;0.00884686756026138&lt;/D&gt;&lt;D xsi:type="xsd:double"&gt;-0.0274174159025898&lt;/D&gt;&lt;D xsi:type="xsd:double"&gt;0.00197798560170807&lt;/D&gt;&lt;/FQL&gt;&lt;FQL&gt;&lt;Q&gt;347-HK^FF_OPER_PS_NET_CF(ANN_R,-5AY,NOW)&lt;/Q&gt;&lt;R&gt;6&lt;/R&gt;&lt;C&gt;1&lt;/C&gt;&lt;D xsi:type="xsd:double"&gt;0.58947481501009&lt;/D&gt;&lt;D xsi:type="xsd:double"&gt;0.846661423086313&lt;/D&gt;&lt;D xsi:type="xsd:double"&gt;1.08603848009131&lt;/D&gt;&lt;D xsi:type="xsd:double"&gt;1.21862073883718&lt;/D&gt;&lt;D xsi:type="xsd:double"&gt;1.14136455439345&lt;/D&gt;&lt;D xsi:type="xsd:double"&gt;1.64290180088303&lt;/D&gt;&lt;/FQL&gt;&lt;FQL&gt;&lt;Q&gt;346-HK^FF_OPER_PS_NET_CF(ANN_R,-5AY,NOW)&lt;/Q&gt;&lt;R&gt;6&lt;/R&gt;&lt;C&gt;1&lt;/C&gt;&lt;D xsi:type="xsd:double"&gt;0.0129282496593615&lt;/D&gt;&lt;D xsi:type="xsd:double"&gt;-0.0115878435706574&lt;/D&gt;&lt;D xsi:type="xsd:double"&gt;0.00547170561652381&lt;/D&gt;&lt;D xsi:type="xsd:double"&gt;-4.53663240095796E-05&lt;/D&gt;&lt;D xsi:type="xsd:double"&gt;-0.00689177029417562&lt;/D&gt;&lt;D xsi:type="xsd:double"&gt;0.0100318804745905&lt;/D&gt;&lt;/FQL&gt;&lt;FQL&gt;&lt;Q&gt;345-HK^FF_OPER_PS_NET_CF(ANN_R,-5AY,NOW)&lt;/Q&gt;&lt;R&gt;6&lt;/R&gt;&lt;C&gt;1&lt;/C&gt;&lt;D xsi:type="xsd:double"&gt;0.891841820243753&lt;/D&gt;&lt;D xsi:type="xsd:double"&gt;1.008921213488&lt;/D&gt;&lt;D xsi:type="xsd:double"&gt;1.19908795299019&lt;/D&gt;&lt;D xsi:type="xsd:double"&gt;1.18038956567057&lt;/D&gt;&lt;D xsi:type="xsd:double"&gt;1.17413573058309&lt;/D&gt;&lt;D xsi:type="xsd:double"&gt;0.105888473248588&lt;/D&gt;&lt;/FQL&gt;&lt;FQL&gt;&lt;Q&gt;343-HK^FF_OPER_PS_NET_CF(ANN_R,-5AY,NOW)&lt;/Q&gt;&lt;R&gt;6&lt;/R&gt;&lt;C&gt;1&lt;/C&gt;&lt;D xsi:type="xsd:double"&gt;-0.0414519355760632&lt;/D&gt;&lt;D xsi:type="xsd:double"&gt;-0.020134368143978&lt;/D&gt;&lt;D xsi:type="xsd:double"&gt;-0.0115355547773462&lt;/D&gt;&lt;D xsi:type="xsd:double"&gt;-0.0217861054163608&lt;/D&gt;&lt;D xsi:type="xsd:double"&gt;-0.0453274962841305&lt;/D&gt;&lt;D xsi:type="xsd:double"&gt;0.000554811543734193&lt;/D&gt;&lt;/FQL&gt;&lt;FQL&gt;&lt;Q&gt;342-HK^FF_OPER_PS_NET_CF(ANN_R,-5AY,NOW)&lt;/Q&gt;&lt;R&gt;7&lt;/R&gt;&lt;C&gt;1&lt;/C&gt;&lt;D xsi:type="xsd:double"&gt;0.440959617355531&lt;/D&gt;&lt;D xsi:type="xsd:double"&gt;0.506961567427341&lt;/D&gt;&lt;D xsi:type="xsd:double"&gt;-0.370643962534651&lt;/D&gt;&lt;D xsi:type="xsd:double"&gt;-0.883529481993433&lt;/D&gt;&lt;D xsi:type="xsd:double"&gt;0.519372265432341&lt;/D&gt;&lt;D xsi:type="xsd:double"&gt;0.249137638364518&lt;/D&gt;&lt;D xsi:type="xsd:string"&gt;@NA&lt;/D&gt;&lt;/FQL&gt;&lt;FQL&gt;&lt;Q&gt;341-HK^FF_OPER_PS_NET_CF(ANN_R,-5AY,NOW)&lt;/Q&gt;&lt;R&gt;6&lt;/R&gt;&lt;C&gt;1&lt;/C&gt;&lt;D xsi:type="xsd:double"&gt;1.5498560102761&lt;/D&gt;&lt;D xsi:type="xsd:double"&gt;1.58328185627145&lt;/D&gt;&lt;D xsi:type="xsd:double"&gt;3.30024066561232&lt;/D&gt;&lt;D xsi:type="xsd:double"&gt;2.48488552610541&lt;/D&gt;&lt;D xsi:type="xsd:double"&gt;2.91997441932029&lt;/D&gt;&lt;D xsi:type="xsd:double"&gt;2.01159792926125&lt;/D&gt;&lt;/FQL&gt;&lt;FQL&gt;&lt;Q&gt;340-HK^FF_OPER_PS_NET_CF(ANN_R,-5AY,NOW)&lt;/Q&gt;&lt;R&gt;6&lt;/R&gt;&lt;C&gt;1&lt;/C&gt;&lt;D xsi:type="xsd:double"&gt;-0.00412356579721208&lt;/D&gt;&lt;D xsi:type="xsd:double"&gt;0.000299563386384315&lt;/D&gt;&lt;D xsi:type="xsd:double"&gt;-0.0026970061116961&lt;/D&gt;&lt;D xsi:type="xsd:double"&gt;0.00208238018663918&lt;/D&gt;&lt;D xsi:type="xsd:double"&gt;0.0310051788301427&lt;/D&gt;&lt;D xsi:type="xsd:double"&gt;0.0584790960191677&lt;/D&gt;&lt;/FQL&gt;&lt;FQL&gt;&lt;Q&gt;338-HK^FF_OPER_PS_NET_CF(ANN_R,-5AY,NOW)&lt;/Q&gt;&lt;R&gt;6&lt;/R&gt;&lt;C&gt;1&lt;/C&gt;&lt;D xsi:type="xsd:double"&gt;0.850044167118361&lt;/D&gt;&lt;D xsi:type="xsd:double"&gt;0.828550762940796&lt;/D&gt;&lt;D xsi:type="xsd:double"&gt;0.863248859037412&lt;/D&gt;&lt;D xsi:type="xsd:double"&gt;0.648042204243611&lt;/D&gt;&lt;D xsi:type="xsd:double"&gt;0.275322790916795&lt;/D&gt;&lt;D xsi:type="xsd:double"&gt;0.581686177448687&lt;/D&gt;&lt;/FQL&gt;&lt;FQL&gt;&lt;Q&gt;337-HK^FF_OPER_PS_NET_CF(ANN_R,-5AY,NOW)&lt;/Q&gt;&lt;R&gt;6&lt;/R&gt;&lt;C&gt;1&lt;/C&gt;&lt;D xsi:type="xsd:double"&gt;0.931248505293596&lt;/D&gt;&lt;D xsi:type="xsd:double"&gt;3.39304738863251&lt;/D&gt;&lt;D xsi:type="xsd:double"&gt;0.0963658868566808&lt;/D&gt;&lt;D xsi:type="xsd:double"&gt;2.22415413719092&lt;/D&gt;&lt;D xsi:type="xsd:double"&gt;-1.30781642942081&lt;/D&gt;&lt;D xsi:type="xsd:double"&gt;4.30686167461838&lt;/D&gt;&lt;/FQL&gt;&lt;FQL&gt;&lt;Q&gt;336-HK^FF_OPER_PS_NET_CF(ANN_R,-5AY,NOW)&lt;/Q&gt;&lt;R&gt;6&lt;/R&gt;&lt;C&gt;1&lt;/C&gt;&lt;D xsi:type="xsd:double"&gt;0.507437180109709&lt;/D&gt;&lt;D xsi:type="xsd:string"&gt;@NA&lt;/D&gt;&lt;D xsi:type="xsd:double"&gt;0.490065272644668&lt;/D&gt;&lt;D xsi:type="xsd:double"&gt;0.570962364448805&lt;/D&gt;&lt;D xsi:type="xsd:double"&gt;0.531548217761161&lt;/D&gt;&lt;D xsi:type="xsd:double"&gt;0.569533980734862&lt;/D&gt;&lt;/FQL&gt;&lt;FQL&gt;&lt;Q&gt;335-HK^FF_OPER_PS_NET_CF(ANN_R,-5AY,NOW)&lt;/Q&gt;&lt;R&gt;6&lt;/R&gt;&lt;C&gt;1&lt;/C&gt;&lt;D xsi:type="xsd:double"&gt;0.0366340029405282&lt;/D&gt;&lt;D xsi:type="xsd:double"&gt;0.0708208676076131&lt;/D&gt;&lt;D xsi:type="xsd:double"&gt;-0.0447374455839716&lt;/D&gt;&lt;D xsi:type="xsd:double"&gt;-0.0411360812144618&lt;/D&gt;&lt;D xsi:type="xsd:double"&gt;0.145156234377894&lt;/D&gt;&lt;D xsi:type="xsd:double"&gt;-0.0751667376340494&lt;/D&gt;&lt;/FQL&gt;&lt;FQL&gt;&lt;Q&gt;334-HK^FF_OPER_PS_NET_CF(ANN_R,-5AY,NOW)&lt;/Q&gt;&lt;R&gt;6&lt;/R&gt;&lt;C&gt;1&lt;/C&gt;&lt;D xsi:type="xsd:double"&gt;0.106807806008459&lt;/D&gt;&lt;D xsi:type="xsd:double"&gt;-0.0061432645140836&lt;/D&gt;&lt;D xsi:type="xsd:double"&gt;0.0168547974310766&lt;/D&gt;&lt;D xsi:type="xsd:double"&gt;-0.190200603400633&lt;/D&gt;&lt;D xsi:type="xsd:double"&gt;0.728812387394252&lt;/D&gt;&lt;D xsi:type="xsd:double"&gt;0.347982176407672&lt;/D&gt;&lt;/FQL&gt;&lt;FQL&gt;&lt;Q&gt;333-HK^FF_OPER_PS_NET_CF(ANN_R,-5AY,NOW)&lt;/Q&gt;&lt;R&gt;6&lt;/R&gt;&lt;C&gt;1&lt;/C&gt;&lt;D xsi:type="xsd:double"&gt;0.0195039480087835&lt;/D&gt;&lt;D xsi:type="xsd:double"&gt;0.0926406466579869&lt;/D&gt;&lt;D xsi:type="xsd:double"&gt;-0.0139000317514286&lt;/D&gt;&lt;D xsi:type="xsd:double"&gt;0.203136787022887&lt;/D&gt;&lt;D xsi:type="xsd:double"&gt;-0.111603401452852&lt;/D&gt;&lt;D xsi:type="xsd:double"&gt;0.21716465399286&lt;/D&gt;&lt;/FQL&gt;&lt;FQL&gt;&lt;Q&gt;332-HK^FF_OPER_PS_NET_CF(ANN_R,-5AY,NOW)&lt;/Q&gt;&lt;R&gt;6&lt;/R&gt;&lt;C&gt;1&lt;/C&gt;&lt;D xsi:type="xsd:double"&gt;0.00168239077723184&lt;/D&gt;&lt;D xsi:type="xsd:double"&gt;-0.0649983868455209&lt;/D&gt;&lt;D xsi:type="xsd:double"&gt;-0.150210838265958&lt;/D&gt;&lt;D xsi:type="xsd:double"&gt;-0.041925899831387&lt;/D&gt;&lt;D xsi:type="xsd:double"&gt;-0.00654874292969987&lt;/D&gt;&lt;D xsi:type="xsd:double"&gt;0.036742496169096&lt;/D&gt;&lt;/FQL&gt;&lt;FQL&gt;&lt;Q&gt;331-HK^FF_OPER_PS_NET_CF(ANN_R,-5AY,NOW)&lt;/Q&gt;&lt;R&gt;6&lt;/R&gt;&lt;C&gt;1&lt;/C&gt;&lt;D xsi:type="xsd:double"&gt;0.459808888888889&lt;/D&gt;&lt;D xsi:type="xsd:double"&gt;-0.0565222222222222&lt;/D&gt;&lt;D xsi:type="xsd:double"&gt;0.474891111111111&lt;/D&gt;&lt;D xsi:type="xsd:double"&gt;0.986815555555556&lt;/D&gt;&lt;D xsi:type="xsd:double"&gt;1.20606&lt;/D&gt;&lt;D xsi:type="xsd:double"&gt;0.929286666666667&lt;/D&gt;&lt;/FQL&gt;&lt;FQL&gt;&lt;Q&gt;330-HK^FF_OPER_PS_NET_CF(ANN_R,-5AY,NOW)&lt;/Q&gt;&lt;R&gt;5&lt;/R&gt;&lt;C&gt;1&lt;/C&gt;&lt;D xsi:type="xsd:double"&gt;-0.0530654301906234&lt;/D&gt;&lt;D xsi:type="xsd:double"&gt;-0.126448893572181&lt;/D&gt;&lt;D xsi:type="xsd:double"&gt;-0.564129856306546&lt;/D&gt;&lt;D xsi:type="xsd:double"&gt;-0.0627993613624268&lt;/D&gt;&lt;D xsi:type="xsd:double"&gt;0.214946070878274&lt;/D&gt;&lt;/FQL&gt;&lt;FQL&gt;&lt;Q&gt;329-HK^FF_OPER_PS_NET_CF(ANN_R,-5AY,NOW)&lt;/Q&gt;&lt;R&gt;6&lt;/R&gt;&lt;C&gt;1&lt;/C&gt;&lt;D xsi:type="xsd:double"&gt;0.0957216396864649&lt;/D&gt;&lt;D xsi:type="xsd:double"&gt;-0.143273424356569&lt;/D&gt;&lt;D xsi:type="xsd:double"&gt;-0.0808105746306638&lt;/D&gt;&lt;D xsi:type="xsd:double"&gt;-0.000145317302784038&lt;/D&gt;&lt;D xsi:type="xsd:double"&gt;-0.00494750861366619&lt;/D&gt;&lt;D xsi:type="xsd:double"&gt;0.0130375069464915&lt;/D&gt;&lt;/FQL&gt;&lt;FQL&gt;&lt;Q&gt;328-HK^FF_OPER_PS_NET_CF(ANN_R,-5AY,NOW)&lt;/Q&gt;&lt;R&gt;6&lt;/R&gt;&lt;C&gt;1&lt;/C&gt;&lt;D xsi:type="xsd:double"&gt;-0.23455130632957&lt;/D&gt;&lt;D xsi:type="xsd:double"&gt;-0.371608734297381&lt;/D&gt;&lt;D xsi:type="xsd:double"&gt;-0.339199628024081&lt;/D&gt;&lt;D xsi:type="xsd:double"&gt;-0.335259998120968&lt;/D&gt;&lt;D xsi:type="xsd:double"&gt;-0.324695108356488&lt;/D&gt;&lt;D xsi:type="xsd:double"&gt;-0.192167339226083&lt;/D&gt;&lt;/FQL&gt;&lt;FQL&gt;&lt;Q&gt;327-HK^FF_OPER_PS_NET_CF(ANN_R,-5AY,NOW)&lt;/Q&gt;&lt;R&gt;6&lt;/R&gt;&lt;C&gt;1&lt;/C&gt;&lt;D xsi:type="xsd:double"&gt;0.228729116466936&lt;/D&gt;&lt;D xsi:type="xsd:double"&gt;0.222260108533544&lt;/D&gt;&lt;D xsi:type="xsd:double"&gt;0.200511000795578&lt;/D&gt;&lt;D xsi:type="xsd:double"&gt;1.12223207914768&lt;/D&gt;&lt;D xsi:type="xsd:double"&gt;0.615477574681495&lt;/D&gt;&lt;D xsi:type="xsd:double"&gt;0.346671129791604&lt;/D&gt;&lt;/FQL&gt;&lt;FQL&gt;&lt;Q&gt;326-HK^FF_OPER_PS_NET_CF(ANN_R,-5AY,NOW)&lt;/Q&gt;&lt;R&gt;6&lt;/R&gt;&lt;C&gt;1&lt;/C&gt;&lt;D xsi:type="xsd:double"&gt;-0.287359975953605&lt;/D&gt;&lt;D xsi:type="xsd:double"&gt;-0.161707630470983&lt;/D&gt;&lt;D xsi:type="xsd:double"&gt;-0.318264591002936&lt;/D&gt;&lt;D xsi:type="xsd:double"&gt;-0.290064015279427&lt;/D&gt;&lt;D xsi:type="xsd:double"&gt;-0.105546250215293&lt;/D&gt;&lt;D xsi:type="xsd:double"&gt;-0.136981700324109&lt;/D&gt;&lt;/FQL&gt;&lt;FQL&gt;&lt;Q&gt;323-HK^FF_OPER_PS_NET_CF(ANN_R,-5AY,NOW)&lt;/Q&gt;&lt;R&gt;6&lt;/R&gt;&lt;C&gt;1&lt;/C&gt;&lt;D xsi:type="xsd:double"&gt;0.722449223848632&lt;/D&gt;&lt;D xsi:type="xsd:double"&gt;0.759874839647246&lt;/D&gt;&lt;D xsi:type="xsd:double"&gt;2.18516190134985&lt;/D&gt;&lt;D xsi:type="xsd:double"&gt;1.19847971062907&lt;/D&gt;&lt;D xsi:type="xsd:double"&gt;0.435938481092653&lt;/D&gt;&lt;D xsi:type="xsd:double"&gt;2.66413833240892&lt;/D&gt;&lt;/FQL&gt;&lt;FQL&gt;&lt;Q&gt;322-HK^FF_OPER_PS_NET_CF(ANN_R,-5AY,NOW)&lt;/Q&gt;&lt;R&gt;6&lt;/R&gt;&lt;C&gt;1&lt;/C&gt;&lt;D xsi:type="xsd:double"&gt;1.64048896167426&lt;/D&gt;&lt;D xsi:type="xsd:double"&gt;1.44821310660498&lt;/D&gt;&lt;D xsi:type="xsd:double"&gt;1.54494238993422&lt;/D&gt;&lt;D xsi:type="xsd:double"&gt;1.69427356594025&lt;/D&gt;&lt;D xsi:type="xsd:double"&gt;1.92772003423415&lt;/D&gt;&lt;D xsi:type="xsd:double"&gt;1.35145907913342&lt;/D&gt;&lt;/FQL&gt;&lt;FQL&gt;&lt;Q&gt;321-HK^FF_OPER_PS_NET_CF(ANN_R,-5AY,NOW)&lt;/Q&gt;&lt;R&gt;6&lt;/R&gt;&lt;C&gt;1&lt;/C&gt;&lt;D xsi:type="xsd:double"&gt;0.239189355056617&lt;/D&gt;&lt;D xsi:type="xsd:double"&gt;0.156171099690674&lt;/D&gt;&lt;D xsi:type="xsd:double"&gt;0.193394914573777&lt;/D&gt;&lt;D xsi:type="xsd:double"&gt;0.475786244237684&lt;/D&gt;&lt;D xsi:type="xsd:double"&gt;0.542638137163047&lt;/D&gt;&lt;D xsi:type="xsd:double"&gt;0.674171402310041&lt;/D&gt;&lt;/FQL&gt;&lt;FQL&gt;&lt;Q&gt;320-HK^FF_OPER_PS_NET_CF(ANN_R,-5AY,NOW)&lt;/Q&gt;&lt;R&gt;6&lt;/R&gt;&lt;C&gt;1&lt;/C&gt;&lt;D xsi:type="xsd:double"&gt;0.487636280222921&lt;/D&gt;&lt;D xsi:type="xsd:double"&gt;0.210877807388445&lt;/D&gt;&lt;D xsi:type="xsd:double"&gt;-0.030849837800922&lt;/D&gt;&lt;D xsi:type="xsd:double"&gt;0.359258836456&lt;/D&gt;&lt;D xsi:type="xsd:double"&gt;0.505912544358968&lt;/D&gt;&lt;D xsi:type="xsd:double"&gt;-0.152903898547041&lt;/D&gt;&lt;/FQL&gt;&lt;FQL&gt;&lt;Q&gt;318-HK^FF_OPER_PS_NET_CF(ANN_R,-5AY,NOW)&lt;/Q&gt;&lt;R&gt;6&lt;/R&gt;&lt;C&gt;1&lt;/C&gt;&lt;D xsi:type="xsd:double"&gt;-0.178322596829272&lt;/D&gt;&lt;D xsi:type="xsd:double"&gt;-0.0358707840700398&lt;/D&gt;&lt;D xsi:type="xsd:double"&gt;-0.0232582542490684&lt;/D&gt;&lt;D xsi:type="xsd:double"&gt;-0.0297206148256552&lt;/D&gt;&lt;D xsi:type="xsd:double"&gt;0.0800822798987499&lt;/D&gt;&lt;D xsi:type="xsd:double"&gt;-0.0187222241543426&lt;/D&gt;&lt;/FQL&gt;&lt;FQL&gt;&lt;Q&gt;317-HK^FF_OPER_PS_NET_CF(ANN_R,-5AY,NOW)&lt;/Q&gt;&lt;R&gt;6&lt;/R&gt;&lt;C&gt;1&lt;/C&gt;&lt;D xsi:type="xsd:double"&gt;-2.83317253504348&lt;/D&gt;&lt;D xsi:type="xsd:double"&gt;-0.443499440410979&lt;/D&gt;&lt;D xsi:type="xsd:double"&gt;-1.20022070581751&lt;/D&gt;&lt;D xsi:type="xsd:double"&gt;3.12444773839207&lt;/D&gt;&lt;D xsi:type="xsd:double"&gt;-0.771019606830013&lt;/D&gt;&lt;D xsi:type="xsd:double"&gt;3.86279614070175&lt;/D&gt;&lt;/FQL&gt;&lt;FQL&gt;&lt;Q&gt;316-HK^FF_OPER_PS_NET_CF(ANN_R,-5AY,NOW)&lt;/Q&gt;&lt;R&gt;6&lt;/R&gt;&lt;C&gt;1&lt;/C&gt;&lt;D xsi:type="xsd:double"&gt;1.66728471485953&lt;/D&gt;&lt;D xsi:type="xsd:double"&gt;5.56347076203952&lt;/D&gt;&lt;D xsi:type="xsd:double"&gt;6.72857897405981&lt;/D&gt;&lt;D xsi:type="xsd:double"&gt;9.34956922947984&lt;/D&gt;&lt;D xsi:type="xsd:double"&gt;24.7960743345195&lt;/D&gt;&lt;D xsi:type="xsd:double"&gt;108.239706046196&lt;/D&gt;&lt;/FQL&gt;&lt;FQL&gt;&lt;Q&gt;315-HK^FF_OPER_PS_NET_CF(ANN_R,-5AY,NOW)&lt;/Q&gt;&lt;R&gt;6&lt;/R&gt;&lt;C&gt;1&lt;/C&gt;&lt;D xsi:type="xsd:double"&gt;1.66363223927303&lt;/D&gt;&lt;D xsi:type="xsd:double"&gt;2.06565500573278&lt;/D&gt;&lt;D xsi:type="xsd:double"&gt;1.22311966410566&lt;/D&gt;&lt;D xsi:type="xsd:double"&gt;1.87345318910261&lt;/D&gt;&lt;D xsi:type="xsd:double"&gt;2.20540987823696&lt;/D&gt;&lt;D xsi:type="xsd:double"&gt;1.86820631896473&lt;/D&gt;&lt;/FQL&gt;&lt;FQL&gt;&lt;Q&gt;313-HK^FF_OPER_PS_NET_CF(ANN_R,-5AY,NOW)&lt;/Q&gt;&lt;R&gt;6&lt;/R&gt;&lt;C&gt;1&lt;/C&gt;&lt;D xsi:type="xsd:double"&gt;-0.0217437153203952&lt;/D&gt;&lt;D xsi:type="xsd:double"&gt;-0.0604874636483775&lt;/D&gt;&lt;D xsi:type="xsd:double"&gt;0.0166077985176307&lt;/D&gt;&lt;D xsi:type="xsd:double"&gt;0.00100879785304386&lt;/D&gt;&lt;D xsi:type="xsd:double"&gt;0.0031474475874575&lt;/D&gt;&lt;D xsi:type="xsd:double"&gt;-0.00282773639972663&lt;/D&gt;&lt;/FQL&gt;&lt;FQL&gt;&lt;Q&gt;312-HK^FF_OPER_PS_NET_CF(ANN_R,-5AY,NOW)&lt;/Q&gt;&lt;R&gt;6&lt;/R&gt;&lt;C&gt;1&lt;/C&gt;&lt;D xsi:type="xsd:double"&gt;0.0133626750340651&lt;/D&gt;&lt;D xsi:type="xsd:double"&gt;0.0287240441322111&lt;/D&gt;&lt;D xsi:type="xsd:double"&gt;-0.0882272452426726&lt;/D&gt;&lt;D xsi:type="xsd:double"&gt;-0.0126300266087254&lt;/D&gt;&lt;D xsi:type="xsd:double"&gt;0.0652726400932345&lt;/D&gt;&lt;D xsi:type="xsd:double"&gt;0.0377272791339652&lt;/D&gt;&lt;/FQL&gt;&lt;FQL&gt;&lt;Q&gt;311-HK^FF_OPER_PS_NET_CF(ANN_R,-5AY,NOW)&lt;/Q&gt;&lt;R&gt;6&lt;/R&gt;&lt;C&gt;1&lt;/C&gt;&lt;D xsi:type="xsd:double"&gt;0.433726793276351&lt;/D&gt;&lt;D xsi:type="xsd:double"&gt;0.0758925333535359&lt;/D&gt;&lt;D xsi:type="xsd:double"&gt;0.179235833387375&lt;/D&gt;&lt;D xsi:type="xsd:double"&gt;0.000325799517718043&lt;/D&gt;&lt;D xsi:type="xsd:double"&gt;0.137920122559229&lt;/D&gt;&lt;D xsi:type="xsd:double"&gt;0.428571766157319&lt;/D&gt;&lt;/FQL&gt;&lt;FQL&gt;&lt;Q&gt;309-HK^FF_OPER_PS_NET_CF(ANN_R,-5AY,NOW)&lt;/Q&gt;&lt;R&gt;6&lt;/R&gt;&lt;C&gt;1&lt;/C&gt;&lt;D xsi:type="xsd:double"&gt;-0.00133310318838794&lt;/D&gt;&lt;D xsi:type="xsd:double"&gt;-0.0157697443716042&lt;/D&gt;&lt;D xsi:type="xsd:double"&gt;-0.00988381111649555&lt;/D&gt;&lt;D xsi:type="xsd:double"&gt;-0.00145476695493831&lt;/D&gt;&lt;D xsi:type="xsd:double"&gt;0.0241821458812105&lt;/D&gt;&lt;D xsi:type="xsd:double"&gt;-0.0134897337036758&lt;/D&gt;&lt;/FQL&gt;&lt;FQL&gt;&lt;Q&gt;308-HK^FF_OPER_PS_NET_CF(ANN_R,-5AY,NOW)&lt;/Q&gt;&lt;R&gt;6&lt;/R&gt;&lt;C&gt;1&lt;/C&gt;&lt;D xsi:type="xsd:double"&gt;0.213455963418676&lt;/D&gt;&lt;D xsi:type="xsd:double"&gt;0.174183890439743&lt;/D&gt;&lt;D xsi:type="xsd:double"&gt;0.145913773425255&lt;/D&gt;&lt;D xsi:type="xsd:double"&gt;0.116059858918062&lt;/D&gt;&lt;D xsi:type="xsd:double"&gt;-0.0786649474918334&lt;/D&gt;&lt;D xsi:type="xsd:double"&gt;0.0338142289773788&lt;/D&gt;&lt;/FQL&gt;&lt;FQL&gt;&lt;Q&gt;306-HK^FF_OPER_PS_NET_CF(ANN_R,-5AY,NOW)&lt;/Q&gt;&lt;R&gt;6&lt;/R&gt;&lt;C&gt;1&lt;/C&gt;&lt;D xsi:type="xsd:double"&gt;1.15597613962737&lt;/D&gt;&lt;D xsi:type="xsd:double"&gt;0.919007723864271&lt;/D&gt;&lt;D xsi:type="xsd:double"&gt;0.789525781591818&lt;/D&gt;&lt;D xsi:type="xsd:double"&gt;1.03650830043148&lt;/D&gt;&lt;D xsi:type="xsd:double"&gt;0.602187385602927&lt;/D&gt;&lt;D xsi:type="xsd:double"&gt;0.499210488079872&lt;/D&gt;&lt;/FQL&gt;&lt;FQL&gt;&lt;Q&gt;305-HK^FF_OPER_PS_NET_CF(ANN_R,-5AY,NOW)&lt;/Q&gt;&lt;R&gt;6&lt;/R&gt;&lt;C&gt;1&lt;/C&gt;&lt;D xsi:type="xsd:double"&gt;-2.66951812996605&lt;/D&gt;&lt;D xsi:type="xsd:double"&gt;-0.800954345341375&lt;/D&gt;&lt;D xsi:type="xsd:double"&gt;-1.41713166112714&lt;/D&gt;&lt;D xsi:type="xsd:double"&gt;-3.31879662889026&lt;/D&gt;&lt;D xsi:type="xsd:double"&gt;-3.1507352577627&lt;/D&gt;&lt;D xsi:type="xsd:double"&gt;-2.47580952697577&lt;/D&gt;&lt;/FQL&gt;&lt;FQL&gt;&lt;Q&gt;303-HK^FF_OPER_PS_NET_CF(ANN_R,-5AY,NOW)&lt;/Q&gt;&lt;R&gt;6&lt;/R&gt;&lt;C&gt;1&lt;/C&gt;&lt;D xsi:type="xsd:double"&gt;5.72575544038682&lt;/D&gt;&lt;D xsi:type="xsd:double"&gt;5.46434582135828&lt;/D&gt;&lt;D xsi:type="xsd:double"&gt;7.77658339693967&lt;/D&gt;&lt;D xsi:type="xsd:double"&gt;7.35719500983041&lt;/D&gt;&lt;D xsi:type="xsd:double"&gt;8.62335797642611&lt;/D&gt;&lt;D xsi:type="xsd:double"&gt;4.42180456229256&lt;/D&gt;&lt;/FQL&gt;&lt;FQL&gt;&lt;Q&gt;302-HK^FF_OPER_PS_NET_CF(ANN_R,-5AY,NOW)&lt;/Q&gt;&lt;R&gt;6&lt;/R&gt;&lt;C&gt;1&lt;/C&gt;&lt;D xsi:type="xsd:double"&gt;0.0102533406765044&lt;/D&gt;&lt;D xsi:type="xsd:double"&gt;0.0772944062807781&lt;/D&gt;&lt;D xsi:type="xsd:double"&gt;0.0295697923397258&lt;/D&gt;&lt;D xsi:type="xsd:double"&gt;0.194661672161682&lt;/D&gt;&lt;D xsi:type="xsd:double"&gt;0.283542766421352&lt;/D&gt;&lt;D xsi:type="xsd:double"&gt;0.18139560618511&lt;/D&gt;&lt;/FQL&gt;&lt;FQL&gt;&lt;Q&gt;301-HK^FF_OPER_PS_NET_CF(ANN_R,-5AY,NOW)&lt;/Q&gt;&lt;R&gt;6&lt;/R&gt;&lt;C&gt;1&lt;/C&gt;&lt;D xsi:type="xsd:double"&gt;0.192443312280416&lt;/D&gt;&lt;D xsi:type="xsd:double"&gt;0.05023682675208&lt;/D&gt;&lt;D xsi:type="xsd:double"&gt;-0.0124707063241565&lt;/D&gt;&lt;D xsi:type="xsd:double"&gt;0.109389121739571&lt;/D&gt;&lt;D xsi:type="xsd:double"&gt;0.275459465253744&lt;/D&gt;&lt;D xsi:type="xsd:double"&gt;0.128347213581546&lt;/D&gt;&lt;/FQL&gt;&lt;FQL&gt;&lt;Q&gt;299-HK^FF_OPER_PS_NET_CF(ANN_R,-5AY,NOW)&lt;/Q&gt;&lt;R&gt;6&lt;/R&gt;&lt;C&gt;1&lt;/C&gt;&lt;D xsi:type="xsd:double"&gt;-1.82554175113531&lt;/D&gt;&lt;D xsi:type="xsd:double"&gt;0.189216406281432&lt;/D&gt;&lt;D xsi:type="xsd:double"&gt;-1.17840750732289&lt;/D&gt;&lt;D xsi:type="xsd:double"&gt;-45.1740204907544&lt;/D&gt;&lt;D xsi:type="xsd:double"&gt;-34.3681299662315&lt;/D&gt;&lt;D xsi:type="xsd:double"&gt;9.03619848977173&lt;/D&gt;&lt;/FQL&gt;&lt;FQL&gt;&lt;Q&gt;298-HK^FF_OPER_PS_NET_CF(ANN_R,-5AY,NOW)&lt;/Q&gt;&lt;R&gt;6&lt;/R&gt;&lt;C&gt;1&lt;/C&gt;&lt;D xsi:type="xsd:double"&gt;-0.181099386681609&lt;/D&gt;&lt;D xsi:type="xsd:double"&gt;-0.0738931776317102&lt;/D&gt;&lt;D xsi:type="xsd:double"&gt;-0.0133406543177163&lt;/D&gt;&lt;D xsi:type="xsd:double"&gt;0.0608344054717883&lt;/D&gt;&lt;D xsi:type="xsd:double"&gt;-0.0684939462992986&lt;/D&gt;&lt;D xsi:type="xsd:double"&gt;-0.0449082430279198&lt;/D&gt;&lt;/FQL&gt;&lt;FQL&gt;&lt;Q&gt;297-HK^FF_OPER_PS_NET_CF(ANN_R,-5AY,NOW)&lt;/Q&gt;&lt;R&gt;6&lt;/R&gt;&lt;C&gt;1&lt;/C&gt;&lt;D xsi:type="xsd:double"&gt;0.132163773907009&lt;/D&gt;&lt;D xsi:type="xsd:double"&gt;-0.27444345882866&lt;/D&gt;&lt;D xsi:type="xsd:double"&gt;-0.139839108962122&lt;/D&gt;&lt;D xsi:type="xsd:double"&gt;0.207967347865646&lt;/D&gt;&lt;D xsi:type="xsd:double"&gt;0.166285744522046&lt;/D&gt;&lt;D xsi:type="xsd:double"&gt;0.268827980103555&lt;/D&gt;&lt;/FQL&gt;&lt;FQL&gt;&lt;Q&gt;296-HK^FF_OPER_PS_NET_CF(ANN_R,-5AY,NOW)&lt;/Q&gt;&lt;R&gt;6&lt;/R&gt;&lt;C&gt;1&lt;/C&gt;&lt;D xsi:type="xsd:double"&gt;0.458901265522539&lt;/D&gt;&lt;D xsi:type="xsd:double"&gt;0.406136909486749&lt;/D&gt;&lt;D xsi:type="xsd:double"&gt;0.397217951811896&lt;/D&gt;&lt;D xsi:type="xsd:double"&gt;0.330019139147536&lt;/D&gt;&lt;D xsi:type="xsd:double"&gt;-0.148247140980053&lt;/D&gt;&lt;D xsi:type="xsd:double"&gt;-0.11255899535822&lt;/D&gt;&lt;/FQL&gt;&lt;FQL&gt;&lt;Q&gt;295-HK^FF_OPER_PS_NET_CF(ANN_R,-5AY,NOW)&lt;/Q&gt;&lt;R&gt;6&lt;/R&gt;&lt;C&gt;1&lt;/C&gt;&lt;D xsi:type="xsd:double"&gt;-0.18321703031558&lt;/D&gt;&lt;D xsi:type="xsd:double"&gt;-0.0391869250495478&lt;/D&gt;&lt;D xsi:type="xsd:double"&gt;0.0152704080386119&lt;/D&gt;&lt;D xsi:type="xsd:double"&gt;0.00629318697491667&lt;/D&gt;&lt;D xsi:type="xsd:double"&gt;0.0186305771075894&lt;/D&gt;&lt;D xsi:type="xsd:double"&gt;0.0301938950455201&lt;/D&gt;&lt;/FQL&gt;&lt;FQL&gt;&lt;Q&gt;294-HK^FF_OPER_PS_NET_CF(ANN_R,-5AY,NOW)&lt;/Q&gt;&lt;R&gt;6&lt;/R&gt;&lt;C&gt;1&lt;/C&gt;&lt;D xsi:type="xsd:double"&gt;-0.00360825739547662&lt;/D&gt;&lt;D xsi:type="xsd:double"&gt;0.118458219668389&lt;/D&gt;&lt;D xsi:type="xsd:double"&gt;0.183726081993538&lt;/D&gt;&lt;D xsi:type="xsd:double"&gt;-0.0757395476618879&lt;/D&gt;&lt;D xsi:type="xsd:double"&gt;-0.0047400700369532&lt;/D&gt;&lt;D xsi:type="xsd:double"&gt;-0.0933310116663765&lt;/D&gt;&lt;/FQL&gt;&lt;FQL&gt;&lt;Q&gt;293-HK^FF_OPER_PS_NET_CF(ANN_R,-5AY,NOW)&lt;/Q&gt;&lt;R&gt;6&lt;/R&gt;&lt;C&gt;1&lt;/C&gt;&lt;D xsi:type="xsd:double"&gt;1.44594700666151&lt;/D&gt;&lt;D xsi:type="xsd:double"&gt;1.03939896619742&lt;/D&gt;&lt;D xsi:type="xsd:double"&gt;3.3196994676676&lt;/D&gt;&lt;D xsi:type="xsd:double"&gt;3.48444442524128&lt;/D&gt;&lt;D xsi:type="xsd:double"&gt;-2.64080671585433&lt;/D&gt;&lt;D xsi:type="xsd:double"&gt;1.37249110193629&lt;/D&gt;&lt;/FQL&gt;&lt;FQL&gt;&lt;Q&gt;292-HK^FF_OPER_PS_NET_CF(ANN_R,-5AY,NOW)&lt;/Q&gt;&lt;R&gt;6&lt;/R&gt;&lt;C&gt;1&lt;/C&gt;&lt;D xsi:type="xsd:double"&gt;0.0262561537251261&lt;/D&gt;&lt;D xsi:type="xsd:double"&gt;0.0629063896183756&lt;/D&gt;&lt;D xsi:type="xsd:double"&gt;0.0965081942176707&lt;/D&gt;&lt;D xsi:type="xsd:double"&gt;0.0714910903437453&lt;/D&gt;&lt;D xsi:type="xsd:double"&gt;0.250558859809014&lt;/D&gt;&lt;D xsi:type="xsd:double"&gt;-0.415853898652995&lt;/D&gt;&lt;/FQL&gt;&lt;FQL&gt;&lt;Q&gt;291-HK^FF_OPER_PS_NET_CF(ANN_R,-5AY,NOW)&lt;/Q&gt;&lt;R&gt;6&lt;/R&gt;&lt;C&gt;1&lt;/C&gt;&lt;D xsi:type="xsd:double"&gt;1.7423048174704&lt;/D&gt;&lt;D xsi:type="xsd:double"&gt;1.50454706181638&lt;/D&gt;&lt;D xsi:type="xsd:double"&gt;1.45346911389496&lt;/D&gt;&lt;D xsi:type="xsd:double"&gt;1.44702781749787&lt;/D&gt;&lt;D xsi:type="xsd:double"&gt;1.57945818305908&lt;/D&gt;&lt;D xsi:type="xsd:double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"&gt;1.94442976081308&lt;/D&gt;&lt;/FQL&gt;&lt;FQL&gt;&lt;Q&gt;290-HK^FF_OPER_PS_NET_CF(ANN_R,-5AY,NOW)&lt;/Q&gt;&lt;R&gt;6&lt;/R&gt;&lt;C&gt;1&lt;/C&gt;&lt;D xsi:type="xsd:double"&gt;-0.581025568931916&lt;/D&gt;&lt;D xsi:type="xsd:double"&gt;-0.288736509569039&lt;/D&gt;&lt;D xsi:type="xsd:double"&gt;-0.223611697355052&lt;/D&gt;&lt;D xsi:type="xsd:double"&gt;0.0899970381551388&lt;/D&gt;&lt;D xsi:type="xsd:double"&gt;0.00339230073374209&lt;/D&gt;&lt;D xsi:type="xsd:double"&gt;-0.110734310199408&lt;/D&gt;&lt;/FQL&gt;&lt;FQL&gt;&lt;Q&gt;289-HK^FF_OPER_PS_NET_CF(ANN_R,-5AY,NOW)&lt;/Q&gt;&lt;R&gt;6&lt;/R&gt;&lt;C&gt;1&lt;/C&gt;&lt;D xsi:type="xsd:double"&gt;1.94166963422699&lt;/D&gt;&lt;D xsi:type="xsd:double"&gt;2.07872787339914&lt;/D&gt;&lt;D xsi:type="xsd:double"&gt;1.17643615772297&lt;/D&gt;&lt;D xsi:type="xsd:double"&gt;2.19900065100838&lt;/D&gt;&lt;D xsi:type="xsd:double"&gt;1.5405341559193&lt;/D&gt;&lt;D xsi:type="xsd:double"&gt;1.71113130239495&lt;/D&gt;&lt;/FQL&gt;&lt;FQL&gt;&lt;Q&gt;288-HK^FF_OPER_PS_NET_CF(ANN_R,-5AY,NOW)&lt;/Q&gt;&lt;R&gt;6&lt;/R&gt;&lt;C&gt;1&lt;/C&gt;&lt;D xsi:type="xsd:double"&gt;1.01360519554256&lt;/D&gt;&lt;D xsi:type="xsd:double"&gt;0.817672190878866&lt;/D&gt;&lt;D xsi:type="xsd:double"&gt;0.673161886980804&lt;/D&gt;&lt;D xsi:type="xsd:double"&gt;0.778157985149665&lt;/D&gt;&lt;D xsi:type="xsd:double"&gt;1.24242598331559&lt;/D&gt;&lt;D xsi:type="xsd:double"&gt;1.0176848446256&lt;/D&gt;&lt;/FQL&gt;&lt;FQL&gt;&lt;Q&gt;287-HK^FF_OPER_PS_NET_CF(ANN_R,-5AY,NOW)&lt;/Q&gt;&lt;R&gt;6&lt;/R&gt;&lt;C&gt;1&lt;/C&gt;&lt;D xsi:type="xsd:double"&gt;0.491047675&lt;/D&gt;&lt;D xsi:type="xsd:double"&gt;0.457542025&lt;/D&gt;&lt;D xsi:type="xsd:double"&gt;0.663128025&lt;/D&gt;&lt;D xsi:type="xsd:double"&gt;-2.1796284&lt;/D&gt;&lt;D xsi:type="xsd:double"&gt;3.382944375&lt;/D&gt;&lt;D xsi:type="xsd:double"&gt;0.21143775&lt;/D&gt;&lt;/FQL&gt;&lt;FQL&gt;&lt;Q&gt;286-HK^FF_OPER_PS_NET_CF(ANN_R,-5AY,NOW)&lt;/Q&gt;&lt;R&gt;6&lt;/R&gt;&lt;C&gt;1&lt;/C&gt;&lt;D xsi:type="xsd:double"&gt;-0.0411215385237583&lt;/D&gt;&lt;D xsi:type="xsd:double"&gt;-0.0130417973023398&lt;/D&gt;&lt;D xsi:type="xsd:double"&gt;0.000655818680319265&lt;/D&gt;&lt;D xsi:type="xsd:double"&gt;-0.0114795497155347&lt;/D&gt;&lt;D xsi:type="xsd:double"&gt;-0.0267242885014885&lt;/D&gt;&lt;D xsi:type="xsd:double"&gt;0.010086929147027&lt;/D&gt;&lt;/FQL&gt;&lt;FQL&gt;&lt;Q&gt;285-HK^FF_OPER_PS_NET_CF(ANN_R,-5AY,NOW)&lt;/Q&gt;&lt;R&gt;6&lt;/R&gt;&lt;C&gt;1&lt;/C&gt;&lt;D xsi:type="xsd:double"&gt;1.51809059876589&lt;/D&gt;&lt;D xsi:type="xsd:double"&gt;0.931062074676329&lt;/D&gt;&lt;D xsi:type="xsd:double"&gt;2.49068728823882&lt;/D&gt;&lt;D xsi:type="xsd:double"&gt;0.190309072148094&lt;/D&gt;&lt;D xsi:type="xsd:double"&gt;1.58269740421692&lt;/D&gt;&lt;D xsi:type="xsd:double"&gt;3.38055594545532&lt;/D&gt;&lt;/FQL&gt;&lt;FQL&gt;&lt;Q&gt;282-HK^FF_OPER_PS_NET_CF(ANN_R,-5AY,NOW)&lt;/Q&gt;&lt;R&gt;8&lt;/R&gt;&lt;C&gt;1&lt;/C&gt;&lt;D xsi:type="xsd:double"&gt;0.112413161127117&lt;/D&gt;&lt;D xsi:type="xsd:double"&gt;0.0619004950982946&lt;/D&gt;&lt;D xsi:type="xsd:double"&gt;-0.0249715506113386&lt;/D&gt;&lt;D xsi:type="xsd:double"&gt;-0.0659307959999732&lt;/D&gt;&lt;D xsi:type="xsd:double"&gt;-0.141852440065717&lt;/D&gt;&lt;D xsi:type="xsd:double"&gt;-0.144433770773855&lt;/D&gt;&lt;D xsi:type="xsd:string"&gt;@NA&lt;/D&gt;&lt;D xsi:type="xsd:string"&gt;@NA&lt;/D&gt;&lt;/FQL&gt;&lt;FQL&gt;&lt;Q&gt;280-HK^FF_OPER_PS_NET_CF(ANN_R,-5AY,NOW)&lt;/Q&gt;&lt;R&gt;6&lt;/R&gt;&lt;C&gt;1&lt;/C&gt;&lt;D xsi:type="xsd:double"&gt;0.0325879547382488&lt;/D&gt;&lt;D xsi:type="xsd:double"&gt;0.0808536774509276&lt;/D&gt;&lt;D xsi:type="xsd:double"&gt;0.0276757917482152&lt;/D&gt;&lt;D xsi:type="xsd:double"&gt;0.102272152841295&lt;/D&gt;&lt;D xsi:type="xsd:double"&gt;0.17553411000344&lt;/D&gt;&lt;D xsi:type="xsd:double"&gt;0.18791305242136&lt;/D&gt;&lt;/FQL&gt;&lt;FQL&gt;&lt;Q&gt;279-HK^FF_OPER_PS_NET_CF(ANN_R,-5AY,NOW)&lt;/Q&gt;&lt;R&gt;6&lt;/R&gt;&lt;C&gt;1&lt;/C&gt;&lt;D xsi:type="xsd:double"&gt;-0.125370685812864&lt;/D&gt;&lt;D xsi:type="xsd:double"&gt;-0.665640341008353&lt;/D&gt;&lt;D xsi:type="xsd:double"&gt;-0.851019877196645&lt;/D&gt;&lt;D xsi:type="xsd:double"&gt;-0.04187665289344&lt;/D&gt;&lt;D xsi:type="xsd:double"&gt;-0.0936051969419493&lt;/D&gt;&lt;D xsi:type="xsd:double"&gt;0.010263199410108&lt;/D&gt;&lt;/FQL&gt;&lt;FQL&gt;&lt;Q&gt;278-HK^FF_OPER_PS_NET_CF(ANN_R,-5AY,NOW)&lt;/Q&gt;&lt;R&gt;6&lt;/R&gt;&lt;C&gt;1&lt;/C&gt;&lt;D xsi:type="xsd:double"&gt;0.0687708333333333&lt;/D&gt;&lt;D xsi:type="xsd:double"&gt;0.00260906911375661&lt;/D&gt;&lt;D xsi:type="xsd:double"&gt;0.0506766286375661&lt;/D&gt;&lt;D xsi:type="xsd:double"&gt;0.0269078951719577&lt;/D&gt;&lt;D xsi:type="xsd:double"&gt;-0.00505124834656085&lt;/D&gt;&lt;D xsi:type="xsd:double"&gt;0.324348247354497&lt;/D&gt;&lt;/FQL&gt;&lt;FQL&gt;&lt;Q&gt;277-HK^FF_OPER_PS_NET_CF(ANN_R,-5AY,NOW)&lt;/Q&gt;&lt;R&gt;6&lt;/R&gt;&lt;C&gt;1&lt;/C&gt;&lt;D xsi:type="xsd:double"&gt;0.28789454610131&lt;/D&gt;&lt;D xsi:type="xsd:double"&gt;0.257006693059177&lt;/D&gt;&lt;D xsi:type="xsd:double"&gt;0.29634922668364&lt;/D&gt;&lt;D xsi:type="xsd:double"&gt;0.243252410047784&lt;/D&gt;&lt;D xsi:type="xsd:double"&gt;0.256372906528552&lt;/D&gt;&lt;D xsi:type="xsd:double"&gt;0.164057017723976&lt;/D&gt;&lt;/FQL&gt;&lt;FQL&gt;&lt;Q&gt;276-HK^FF_OPER_PS_NET_CF(ANN_R,-5AY,NOW)&lt;/Q&gt;&lt;R&gt;6&lt;/R&gt;&lt;C&gt;1&lt;/C&gt;&lt;D xsi:type="xsd:double"&gt;-0.785025870834201&lt;/D&gt;&lt;D xsi:type="xsd:double"&gt;0.612021317650211&lt;/D&gt;&lt;D xsi:type="xsd:double"&gt;0.608241931728662&lt;/D&gt;&lt;D xsi:type="xsd:double"&gt;0.0769723224002902&lt;/D&gt;&lt;D xsi:type="xsd:double"&gt;0.0322775412855313&lt;/D&gt;&lt;D xsi:type="xsd:double"&gt;1.57317967745022&lt;/D&gt;&lt;/FQL&gt;&lt;FQL&gt;&lt;Q&gt;274-HK^FF_OPER_PS_NET_CF(ANN_R,-5AY,NOW)&lt;/Q&gt;&lt;R&gt;6&lt;/R&gt;&lt;C&gt;1&lt;/C&gt;&lt;D xsi:type="xsd:double"&gt;-0.0568728550918616&lt;/D&gt;&lt;D xsi:type="xsd:double"&gt;-0.014781438584958&lt;/D&gt;&lt;D xsi:type="xsd:double"&gt;-0.114606020857138&lt;/D&gt;&lt;D xsi:type="xsd:double"&gt;-0.021017331235283&lt;/D&gt;&lt;D xsi:type="xsd:double"&gt;0.0419626048164021&lt;/D&gt;&lt;D xsi:type="xsd:double"&gt;0.086271603289275&lt;/D&gt;&lt;/FQL&gt;&lt;FQL&gt;&lt;Q&gt;273-HK^FF_OPER_PS_NET_CF(ANN_R,-5AY,NOW)&lt;/Q&gt;&lt;R&gt;6&lt;/R&gt;&lt;C&gt;1&lt;/C&gt;&lt;D xsi:type="xsd:double"&gt;-0.0562876252340667&lt;/D&gt;&lt;D xsi:type="xsd:double"&gt;-0.0283412155467591&lt;/D&gt;&lt;D xsi:type="xsd:double"&gt;0.0271075714012348&lt;/D&gt;&lt;D xsi:type="xsd:double"&gt;-0.0145189246598791&lt;/D&gt;&lt;D xsi:type="xsd:double"&gt;-9.56161591399106E-05&lt;/D&gt;&lt;D xsi:type="xsd:double"&gt;-0.0117742667027252&lt;/D&gt;&lt;/FQL&gt;&lt;FQL&gt;&lt;Q&gt;272-HK^FF_OPER_PS_NET_CF(ANN_R,-5AY,NOW)&lt;/Q&gt;&lt;R&gt;6&lt;/R&gt;&lt;C&gt;1&lt;/C&gt;&lt;D xsi:type="xsd:double"&gt;1.22043564964806&lt;/D&gt;&lt;D xsi:type="xsd:double"&gt;0.126770095485205&lt;/D&gt;&lt;D xsi:type="xsd:double"&gt;1.32588936931947&lt;/D&gt;&lt;D xsi:type="xsd:double"&gt;-0.415856066791125&lt;/D&gt;&lt;D xsi:type="xsd:double"&gt;1.09114481607227&lt;/D&gt;&lt;D xsi:type="xsd:double"&gt;1.29300976091197&lt;/D&gt;&lt;/FQL&gt;&lt;FQL&gt;&lt;Q&gt;271-HK^FF_OPER_PS_NET_CF(ANN_R,-5AY,NOW)&lt;/Q&gt;&lt;R&gt;6&lt;/R&gt;&lt;C&gt;1&lt;/C&gt;&lt;D xsi:type="xsd:double"&gt;0.0293388330705878&lt;/D&gt;&lt;D xsi:type="xsd:double"&gt;0.15205543751565&lt;/D&gt;&lt;D xsi:type="xsd:double"&gt;0.0237128894368098&lt;/D&gt;&lt;D xsi:type="xsd:double"&gt;0.0397444110051529&lt;/D&gt;&lt;D xsi:type="xsd:double"&gt;0.0682961503930522&lt;/D&gt;&lt;D xsi:type="xsd:double"&gt;0.00587989221943967&lt;/D&gt;&lt;/FQL&gt;&lt;FQL&gt;&lt;Q&gt;270-HK^FF_OPER_PS_NET_CF(ANN_R,-5AY,NOW)&lt;/Q&gt;&lt;R&gt;6&lt;/R&gt;&lt;C&gt;1&lt;/C&gt;&lt;D xsi:type="xsd:double"&gt;0.952252108548714&lt;/D&gt;&lt;D xsi:type="xsd:double"&gt;0.734488176196719&lt;/D&gt;&lt;D xsi:type="xsd:double"&gt;1.02208329973274&lt;/D&gt;&lt;D xsi:type="xsd:double"&gt;1.02077596661924&lt;/D&gt;&lt;D xsi:type="xsd:double"&gt;0.343675950868429&lt;/D&gt;&lt;D xsi:type="xsd:double"&gt;-0.822061760071563&lt;/D&gt;&lt;/FQL&gt;&lt;FQL&gt;&lt;Q&gt;269-HK^FF_OPER_PS_NET_CF(ANN_R,-5AY,NOW)&lt;/Q&gt;&lt;R&gt;6&lt;/R&gt;&lt;C&gt;1&lt;/C&gt;&lt;D xsi:type="xsd:double"&gt;-0.0483900825721714&lt;/D&gt;&lt;D xsi:type="xsd:double"&gt;-0.00757680829783394&lt;/D&gt;&lt;D xsi:type="xsd:double"&gt;-0.00299285337678887&lt;/D&gt;&lt;D xsi:type="xsd:double"&gt;0.0104129100359615&lt;/D&gt;&lt;D xsi:type="xsd:double"&gt;0.00087256845779236&lt;/D&gt;&lt;D xsi:type="xsd:double"&gt;0.00109795902942013&lt;/D&gt;&lt;/FQL&gt;&lt;FQL&gt;&lt;Q&gt;268-HK^FF_OPER_PS_NET_CF(ANN_R,-5AY,NOW)&lt;/Q&gt;&lt;R&gt;6&lt;/R&gt;&lt;C&gt;1&lt;/C&gt;&lt;D xsi:type="xsd:double"&gt;0.251318782936097&lt;/D&gt;&lt;D xsi:type="xsd:double"&gt;0.345160937336079&lt;/D&gt;&lt;D xsi:type="xsd:double"&gt;0.335311431729608&lt;/D&gt;&lt;D xsi:type="xsd:double"&gt;0.348478608999517&lt;/D&gt;&lt;D xsi:type="xsd:double"&gt;0.174440730487313&lt;/D&gt;&lt;D xsi:type="xsd:double"&gt;0.260478713089479&lt;/D&gt;&lt;/FQL&gt;&lt;FQL&gt;&lt;Q&gt;267-HK^FF_OPER_PS_NET_CF(ANN_R,-5AY,NOW)&lt;/Q&gt;&lt;R&gt;6&lt;/R&gt;&lt;C&gt;1&lt;/C&gt;&lt;D xsi:type="xsd:double"&gt;8.18061189412169&lt;/D&gt;&lt;D xsi:type="xsd:double"&gt;-2.54623581986937&lt;/D&gt;&lt;D xsi:type="xsd:double"&gt;2.83269164661396&lt;/D&gt;&lt;D xsi:type="xsd:double"&gt;4.67710553454795&lt;/D&gt;&lt;D xsi:type="xsd:double"&gt;11.1653832932279&lt;/D&gt;&lt;D xsi:type="xsd:double"&gt;-4.6021656926779&lt;/D&gt;&lt;/FQL&gt;&lt;FQL&gt;&lt;Q&gt;266-HK^FF_OPER_PS_NET_CF(ANN_R,-5AY,NOW)&lt;/Q&gt;&lt;R&gt;6&lt;/R&gt;&lt;C&gt;1&lt;/C&gt;&lt;D xsi:type="xsd:double"&gt;0.967127074253189&lt;/D&gt;&lt;D xsi:type="xsd:double"&gt;0.951899529701636&lt;/D&gt;&lt;D xsi:type="xsd:double"&gt;0.898142863917208&lt;/D&gt;&lt;D xsi:type="xsd:double"&gt;0.663359783522749&lt;/D&gt;&lt;D xsi:type="xsd:double"&gt;0.329107913355309&lt;/D&gt;&lt;D xsi:type="xsd:double"&gt;0.401125415177559&lt;/D&gt;&lt;/FQL&gt;&lt;FQL&gt;&lt;Q&gt;265-HK^FF_OPER_PS_NET_CF(ANN_R,-5AY,NOW)&lt;/Q&gt;&lt;R&gt;6&lt;/R&gt;&lt;C&gt;1&lt;/C&gt;&lt;D xsi:type="xsd:double"&gt;-0.00128185701906409&lt;/D&gt;&lt;D xsi:type="xsd:double"&gt;-0.00592364515909811&lt;/D&gt;&lt;D xsi:type="xsd:double"&gt;-0.00369907081248728&lt;/D&gt;&lt;D xsi:type="xsd:double"&gt;-0.00833583943461425&lt;/D&gt;&lt;D xsi:type="xsd:double"&gt;0.00345161284081697&lt;/D&gt;&lt;D xsi:type="xsd:double"&gt;0.00591151188953786&lt;/D&gt;&lt;/FQL&gt;&lt;FQL&gt;&lt;Q&gt;264-HK^FF_OPER_PS_NET_CF(ANN_R,-5AY,NOW)&lt;/Q&gt;&lt;R&gt;6&lt;/R&gt;&lt;C&gt;1&lt;/C&gt;&lt;D xsi:type="xsd:double"&gt;-0.0323997424576895&lt;/D&gt;&lt;D xsi:type="xsd:double"&gt;-0.0120612475897413&lt;/D&gt;&lt;D xsi:type="xsd:double"&gt;-0.044034031523057&lt;/D&gt;&lt;D xsi:type="xsd:double"&gt;-0.0324872486307956&lt;/D&gt;&lt;D xsi:type="xsd:double"&gt;-0.0215492913583344&lt;/D&gt;&lt;D xsi:type="xsd:double"&gt;-0.0141310255445462&lt;/D&gt;&lt;/FQL&gt;&lt;FQL&gt;&lt;Q&gt;262-HK^FF_OPER_PS_NET_CF(ANN_R,-5AY,NOW)&lt;/Q&gt;&lt;R&gt;6&lt;/R&gt;&lt;C&gt;1&lt;/C&gt;&lt;D xsi:type="xsd:double"&gt;-0.0180150205424702&lt;/D&gt;&lt;D xsi:type="xsd:double"&gt;0.0861918496116754&lt;/D&gt;&lt;D xsi:type="xsd:double"&gt;0.0861721276558568&lt;/D&gt;&lt;D xsi:type="xsd:double"&gt;-0.0747422681612061&lt;/D&gt;&lt;D xsi:type="xsd:double"&gt;-0.0198225377932419&lt;/D&gt;&lt;D xsi:type="xsd:double"&gt;0.0135442979481264&lt;/D&gt;&lt;/FQL&gt;&lt;FQL&gt;&lt;Q&gt;261-HK^FF_OPER_PS_NET_CF(ANN_R,-5AY,NOW)&lt;/Q&gt;&lt;R&gt;6&lt;/R&gt;&lt;C&gt;1&lt;/C&gt;&lt;D xsi:type="xsd:double"&gt;-0.0706275117874985&lt;/D&gt;&lt;D xsi:type="xsd:double"&gt;0.0282992885713978&lt;/D&gt;&lt;D xsi:type="xsd:double"&gt;-0.0348327568409052&lt;/D&gt;&lt;D xsi:type="xsd:double"&gt;0.0527615225940092&lt;/D&gt;&lt;D xsi:type="xsd:double"&gt;0.0310041931811444&lt;/D&gt;&lt;D xsi:type="xsd:double"&gt;-0.0549372545841331&lt;/D&gt;&lt;/FQL&gt;&lt;FQL&gt;&lt;Q&gt;260-HK^FF_OPER_PS_NET_CF(ANN_R,-5AY,NOW)&lt;/Q&gt;&lt;R&gt;6&lt;/R&gt;&lt;C&gt;1&lt;/C&gt;&lt;D xsi:type="xsd:double"&gt;-0.0436716190952556&lt;/D&gt;&lt;D xsi:type="xsd:double"&gt;-0.0439971713790036&lt;/D&gt;&lt;D xsi:type="xsd:double"&gt;-0.0175895814787007&lt;/D&gt;&lt;D xsi:type="xsd:double"&gt;-0.0291768873630895&lt;/D&gt;&lt;D xsi:type="xsd:double"&gt;0.0163994228971848&lt;/D&gt;&lt;D xsi:type="xsd:double"&gt;0.00126300826568281&lt;/D&gt;&lt;/FQL&gt;&lt;FQL&gt;&lt;Q&gt;259-HK^FF_OPER_PS_NET_CF(ANN_R,-5AY,NOW)&lt;/Q&gt;&lt;R&gt;6&lt;/R&gt;&lt;C&gt;1&lt;/C&gt;&lt;D xsi:type="xsd:double"&gt;0.0711493630943652&lt;/D&gt;&lt;D xsi:type="xsd:double"&gt;0.0968983360891783&lt;/D&gt;&lt;D xsi:type="xsd:double"&gt;0.157512520060061&lt;/D&gt;&lt;D xsi:type="xsd:double"&gt;0.126439901791508&lt;/D&gt;&lt;D xsi:type="xsd:double"&gt;0.0431802549059276&lt;/D&gt;&lt;D xsi:type="xsd:double"&gt;0.0730656509720599&lt;/D&gt;&lt;/FQL&gt;&lt;FQL&gt;&lt;Q&gt;258-HK^FF_OPER_PS_NET_CF(ANN_R,-5AY,NOW)&lt;/Q&gt;&lt;R&gt;6&lt;/R&gt;&lt;C&gt;1&lt;/C&gt;&lt;D xsi:type="xsd:double"&gt;1.2397685130065&lt;/D&gt;&lt;D xsi:type="xsd:double"&gt;0.935544960763661&lt;/D&gt;&lt;D xsi:type="xsd:double"&gt;0.0800769285850049&lt;/D&gt;&lt;D xsi:type="xsd:double"&gt;-0.25035978095983&lt;/D&gt;&lt;D xsi:type="xsd:double"&gt;0.254446274498911&lt;/D&gt;&lt;D xsi:type="xsd:double"&gt;0.130706603752705&lt;/D&gt;&lt;/FQL&gt;&lt;FQL&gt;&lt;Q&gt;257-HK^FF_OPER_PS_NET_CF(ANN_R,-5AY,NOW)&lt;/Q&gt;&lt;R&gt;6&lt;/R&gt;&lt;C&gt;1&lt;/C&gt;&lt;D xsi:type="xsd:double"&gt;-0.0933564939719767&lt;/D&gt;&lt;D xsi:type="xsd:double"&gt;-0.872997866076673&lt;/D&gt;&lt;D xsi:type="xsd:double"&gt;-1.1382766280011&lt;/D&gt;&lt;D xsi:type="xsd:double"&gt;-1.51177215576533&lt;/D&gt;&lt;D xsi:type="xsd:double"&gt;-1.69690068810389&lt;/D&gt;&lt;D xsi:type="xsd:double"&gt;-0.749107033849356&lt;/D&gt;&lt;/FQL&gt;&lt;FQL&gt;&lt;Q&gt;256-HK^FF_OPER_PS_NET_CF(ANN_R,-5AY,NOW)&lt;/Q&gt;&lt;R&gt;6&lt;/R&gt;&lt;C&gt;1&lt;/C&gt;&lt;D xsi:type="xsd:double"&gt;-0.171482025119318&lt;/D&gt;&lt;D xsi:type="xsd:double"&gt;0.693052560051331&lt;/D&gt;&lt;D xsi:type="xsd:double"&gt;0.146690144452236&lt;/D&gt;&lt;D xsi:type="xsd:double"&gt;-0.516913459879147&lt;/D&gt;&lt;D xsi:type="xsd:double"&gt;0.266120758135145&lt;/D&gt;&lt;D xsi:type="xsd:double"&gt;0.448790169050727&lt;/D&gt;&lt;/FQL&gt;&lt;FQL&gt;&lt;Q&gt;255-HK^FF_OPER_PS_NET_CF(ANN_R,-5AY,NOW)&lt;/Q&gt;&lt;R&gt;6&lt;/R&gt;&lt;C&gt;1&lt;/C&gt;&lt;D xsi:type="xsd:double"&gt;0.779752569327317&lt;/D&gt;&lt;D xsi:type="xsd:double"&gt;0.378558797133162&lt;/D&gt;&lt;D xsi:type="xsd:double"&gt;0.528483449404545&lt;/D&gt;&lt;D xsi:type="xsd:double"&gt;0.548968592591651&lt;/D&gt;&lt;D xsi:type="xsd:double"&gt;0.582993877175922&lt;/D&gt;&lt;D xsi:type="xsd:double"&gt;0.585643964478489&lt;/D&gt;&lt;/FQL&gt;&lt;FQL&gt;&lt;Q&gt;254-HK^FF_OPER_PS_NET_CF(ANN_R,-5AY,NOW)&lt;/Q&gt;&lt;R&gt;6&lt;/R&gt;&lt;C&gt;1&lt;/C&gt;&lt;D xsi:type="xsd:double"&gt;-0.0339103189673733&lt;/D&gt;&lt;D xsi:type="xsd:double"&gt;0.0586257520488523&lt;/D&gt;&lt;D xsi:type="xsd:double"&gt;0.000313403352455381&lt;/D&gt;&lt;D xsi:type="xsd:double"&gt;0.0261746413825472&lt;/D&gt;&lt;D xsi:type="xsd:double"&gt;0.0192554011480429&lt;/D&gt;&lt;D xsi:type="xsd:double"&gt;0.01101616984998&lt;/D&gt;&lt;/FQL&gt;&lt;FQL&gt;&lt;Q&gt;253-HK^FF_OPER_PS_NET_CF(ANN_R,-5AY,NOW)&lt;/Q&gt;&lt;R&gt;6&lt;/R&gt;&lt;C&gt;1&lt;/C&gt;&lt;D xsi:type="xsd:double"&gt;1.11077653598935&lt;/D&gt;&lt;D xsi:type="xsd:double"&gt;1.15674660622255&lt;/D&gt;&lt;D xsi:type="xsd:double"&gt;1.55558267084702&lt;/D&gt;&lt;D xsi:type="xsd:double"&gt;1.10654103554677&lt;/D&gt;&lt;D xsi:type="xsd:double"&gt;0.522621046797316&lt;/D&gt;&lt;D xsi:type="xsd:double"&gt;0.863587104886543&lt;/D&gt;&lt;/FQL&gt;&lt;FQL&gt;&lt;Q&gt;252-HK^FF_OPER_PS_NET_CF(ANN_R,-5AY,NOW)&lt;/Q&gt;&lt;R&gt;6&lt;/R&gt;&lt;C&gt;1&lt;/C&gt;&lt;D xsi:type="xsd:double"&gt;0.223174586748113&lt;/D&gt;&lt;D xsi:type="xsd:double"&gt;0.316670621865364&lt;/D&gt;&lt;D xsi:type="xsd:double"&gt;-0.148924984191955&lt;/D&gt;&lt;D xsi:type="xsd:double"&gt;0.265992711189104&lt;/D&gt;&lt;D xsi:type="xsd:double"&gt;0.0603345796673955&lt;/D&gt;&lt;D xsi:type="xsd:double"&gt;-0.0906239283062126&lt;/D&gt;&lt;/FQL&gt;&lt;FQL&gt;&lt;Q&gt;251-HK^FF_OPER_PS_NET_CF(ANN_R,-5AY,NOW)&lt;/Q&gt;&lt;R&gt;6&lt;/R&gt;&lt;C&gt;1&lt;/C&gt;&lt;D xsi:type="xsd:double"&gt;0.274079525445915&lt;/D&gt;&lt;D xsi:type="xsd:double"&gt;0.163421169470121&lt;/D&gt;&lt;D xsi:type="xsd:double"&gt;0.440114925147999&lt;/D&gt;&lt;D xsi:type="xsd:double"&gt;0.323875382203571&lt;/D&gt;&lt;D xsi:type="xsd:double"&gt;0.249791347687472&lt;/D&gt;&lt;D xsi:type="xsd:double"&gt;-0.0685415900012447&lt;/D&gt;&lt;/FQL&gt;&lt;FQL&gt;&lt;Q&gt;250-HK^FF_OPER_PS_NET_CF(ANN_R,-5AY,NOW)&lt;/Q&gt;&lt;R&gt;6&lt;/R&gt;&lt;C&gt;1&lt;/C&gt;&lt;D xsi:type="xsd:double"&gt;0.00261055950530022&lt;/D&gt;&lt;D xsi:type="xsd:double"&gt;0.0110112202816179&lt;/D&gt;&lt;D xsi:type="xsd:double"&gt;0.00334482876663166&lt;/D&gt;&lt;D xsi:type="xsd:double"&gt;0.0016617033664658&lt;/D&gt;&lt;D xsi:type="xsd:double"&gt;0.00676978915619545&lt;/D&gt;&lt;D xsi:type="xsd:string"&gt;@NA&lt;/D&gt;&lt;/FQL&gt;&lt;FQL&gt;&lt;Q&gt;248-HK^FF_OPER_PS_NET_CF(ANN_R,-5AY,NOW)&lt;/Q&gt;&lt;R&gt;6&lt;/R&gt;&lt;C&gt;1&lt;/C&gt;&lt;D xsi:type="xsd:double"&gt;-0.00333991118885494&lt;/D&gt;&lt;D xsi:type="xsd:double"&gt;-0.017584076441104&lt;/D&gt;&lt;D xsi:type="xsd:double"&gt;0.0168637861603628&lt;/D&gt;&lt;D xsi:type="xsd:double"&gt;-0.000238490761850757&lt;/D&gt;&lt;D xsi:type="xsd:double"&gt;-0.0196477843803512&lt;/D&gt;&lt;D xsi:type="xsd:double"&gt;-0.00338945961539409&lt;/D&gt;&lt;/FQL&gt;&lt;FQL&gt;&lt;Q&gt;247-HK^FF_OPER_PS_NET_CF(ANN_R,-5AY,NOW)&lt;/Q&gt;&lt;R&gt;6&lt;/R&gt;&lt;C&gt;1&lt;/C&gt;&lt;D xsi:type="xsd:double"&gt;3.59411198028616&lt;/D&gt;&lt;D xsi:type="xsd:double"&gt;-3.78615892844863&lt;/D&gt;&lt;D xsi:type="xsd:double"&gt;8.30405217281572&lt;/D&gt;&lt;D xsi:type="xsd:double"&gt;5.0409426989065&lt;/D&gt;&lt;D xsi:type="xsd:double"&gt;2.10062115682068&lt;/D&gt;&lt;D xsi:type="xsd:double"&gt;3.72390465459478&lt;/D&gt;&lt;/FQL&gt;&lt;FQL&gt;&lt;Q&gt;245-HK^FF_OPER_PS_NET_CF(ANN_R,-5AY,NOW)&lt;/Q&gt;&lt;R&gt;6&lt;/R&gt;&lt;C&gt;1&lt;/C&gt;&lt;D xsi:type="xsd:double"&gt;-0.145887155390477&lt;/D&gt;&lt;D xsi:type="xsd:double"&gt;-0.00897865543234044&lt;/D&gt;&lt;D xsi:type="xsd:double"&gt;0.0470409699095214&lt;/D&gt;&lt;D xsi:type="xsd:double"&gt;-0.0114541743881075&lt;/D&gt;&lt;D xsi:type="xsd:double"&gt;-0.04503300271769&lt;/D&gt;&lt;D xsi:type="xsd:double"&gt;0.0158232938837634&lt;/D&gt;&lt;/FQL&gt;&lt;FQL&gt;&lt;Q&gt;244-HK^FF_OPER_PS_NET_CF(ANN_R,-5AY,NOW)&lt;/Q&gt;&lt;R&gt;6&lt;/R&gt;&lt;C&gt;1&lt;/C&gt;&lt;D xsi:type="xsd:double"&gt;-0.386346546416515&lt;/D&gt;&lt;D xsi:type="xsd:double"&gt;-0.190181167477874&lt;/D&gt;&lt;D xsi:type="xsd:double"&gt;-0.200171736758592&lt;/D&gt;&lt;D xsi:type="xsd:double"&gt;-0.0479539424657042&lt;/D&gt;&lt;D xsi:type="xsd:string"&gt;@NA&lt;/D&gt;&lt;D xsi:type="xsd:double"&gt;-0.0470569284544974&lt;/D&gt;&lt;/FQL&gt;&lt;FQL&gt;&lt;Q&gt;243-HK^FF_OPER_PS_NET_CF(ANN_R,-5AY,NOW)&lt;/Q&gt;&lt;R&gt;6&lt;/R&gt;&lt;C&gt;1&lt;/C&gt;&lt;D xsi:type="xsd:double"&gt;-1.10151407139966&lt;/D&gt;&lt;D xsi:type="xsd:double"&gt;-0.422849206198815&lt;/D&gt;&lt;D xsi:type="xsd:double"&gt;-0.115513010621119&lt;/D&gt;&lt;D xsi:type="xsd:double"&gt;0.223079255098124&lt;/D&gt;&lt;D xsi:type="xsd:double"&gt;-0.0349746101668575&lt;/D&gt;&lt;D xsi:type="xsd:double"&gt;-0.195616648253563&lt;/D&gt;&lt;/FQL&gt;&lt;FQL&gt;&lt;Q&gt;242-HK^FF_OPER_PS_NET_CF(ANN_R,-5AY,NOW)&lt;/Q&gt;&lt;R&gt;6&lt;/R&gt;&lt;C&gt;1&lt;/C&gt;&lt;D xsi:type="xsd:double"&gt;0.389138640716053&lt;/D&gt;&lt;D xsi:type="xsd:double"&gt;0.73132852010035&lt;/D&gt;&lt;D xsi:type="xsd:double"&gt;-0.708559898462685&lt;/D&gt;&lt;D xsi:type="xsd:double"&gt;1.91540371396711&lt;/D&gt;&lt;D xsi:type="xsd:double"&gt;0.280959351180964&lt;/D&gt;&lt;D xsi:type="xsd:double"&gt;0.721408964579849&lt;/D&gt;&lt;/FQL&gt;&lt;FQL&gt;&lt;Q&gt;241-HK^FF_OPER_PS_NET_CF(ANN_R,-5AY,NOW)&lt;/Q&gt;&lt;R&gt;6&lt;/R&gt;&lt;C&gt;1&lt;/C&gt;&lt;D xsi:type="xsd:double"&gt;-0.0327386899148136&lt;/D&gt;&lt;D xsi:type="xsd:double"&gt;-0.0101756424812093&lt;/D&gt;&lt;D xsi:type="xsd:double"&gt;0.0407136744677825&lt;/D&gt;&lt;D xsi:type="xsd:double"&gt;0.0575053252110675&lt;/D&gt;&lt;D xsi:type="xsd:double"&gt;0.0826084990574346&lt;/D&gt;&lt;D xsi:type="xsd:double"&gt;0.0433083663502257&lt;/D&gt;&lt;/FQL&gt;&lt;FQL&gt;&lt;Q&gt;240-HK^FF_OPER_PS_NET_CF(ANN_R,-5AY,NOW)&lt;/Q&gt;&lt;R&gt;6&lt;/R&gt;&lt;C&gt;1&lt;/C&gt;&lt;D xsi:type="xsd:double"&gt;0.10041727126175&lt;/D&gt;&lt;D xsi:type="xsd:double"&gt;0.380911007361432&lt;/D&gt;&lt;D xsi:type="xsd:double"&gt;0.516228647258426&lt;/D&gt;&lt;D xsi:type="xsd:double"&gt;0.471501226368452&lt;/D&gt;&lt;D xsi:type="xsd:double"&gt;0.100737753627973&lt;/D&gt;&lt;D xsi:type="xsd:double"&gt;0.000333366079437745&lt;/D&gt;&lt;/FQL&gt;&lt;FQL&gt;&lt;Q&gt;239-HK^FF_OPER_PS_NET_CF(ANN_R,-5AY,NOW)&lt;/Q&gt;&lt;R&gt;6&lt;/R&gt;&lt;C&gt;1&lt;/C&gt;&lt;D xsi:type="xsd:double"&gt;0.209924913361571&lt;/D&gt;&lt;D xsi:type="xsd:double"&gt;0.316188550913102&lt;/D&gt;&lt;D xsi:type="xsd:double"&gt;0.178597099224567&lt;/D&gt;&lt;D xsi:type="xsd:double"&gt;0.156424079076459&lt;/D&gt;&lt;D xsi:type="xsd:double"&gt;0.0265049415994038&lt;/D&gt;&lt;D xsi:type="xsd:double"&gt;0.225766910550471&lt;/D&gt;&lt;/FQL&gt;&lt;FQL&gt;&lt;Q&gt;237-HK^FF_OPER_PS_NET_CF(ANN_R,-5AY,NOW)&lt;/Q&gt;&lt;R&gt;6&lt;/R&gt;&lt;C&gt;1&lt;/C&gt;&lt;D xsi:type="xsd:double"&gt;0.184713561775557&lt;/D&gt;&lt;D xsi:type="xsd:double"&gt;0.133930850804446&lt;/D&gt;&lt;D xsi:type="xsd:double"&gt;0.219651829886669&lt;/D&gt;&lt;D xsi:type="xsd:double"&gt;0.134197517444446&lt;/D&gt;&lt;D xsi:type="xsd:double"&gt;0.199012345679012&lt;/D&gt;&lt;D xsi:type="xsd:double"&gt;0.17199012345679&lt;/D&gt;&lt;/FQL&gt;&lt;FQL&gt;&lt;Q&gt;236-HK^FF_OPER_PS_NET_CF(ANN_R,-5AY,NOW)&lt;/Q&gt;&lt;R&gt;6&lt;/R&gt;&lt;C&gt;1&lt;/C&gt;&lt;D xsi:type="xsd:double"&gt;0.0604812113674054&lt;/D&gt;&lt;D xsi:type="xsd:double"&gt;0.127780411818319&lt;/D&gt;&lt;D xsi:type="xsd:double"&gt;0.0485905527459123&lt;/D&gt;&lt;D xsi:type="xsd:double"&gt;0.0928499290736401&lt;/D&gt;&lt;D xsi:type="xsd:double"&gt;0.118467579458081&lt;/D&gt;&lt;D xsi:type="xsd:double"&gt;0.0980243196894316&lt;/D&gt;&lt;/FQL&gt;&lt;FQL&gt;&lt;Q&gt;235-HK^FF_OPER_PS_NET_CF(ANN_R,-5AY,NOW)&lt;/Q&gt;&lt;R&gt;6&lt;/R&gt;&lt;C&gt;1&lt;/C&gt;&lt;D xsi:type="xsd:double"&gt;0.0128797788801954&lt;/D&gt;&lt;D xsi:type="xsd:double"&gt;-0.0659792718431685&lt;/D&gt;&lt;D xsi:type="xsd:double"&gt;-0.0209258879682104&lt;/D&gt;&lt;D xsi:type="xsd:double"&gt;0.00471058083506704&lt;/D&gt;&lt;D xsi:type="xsd:double"&gt;0.0382637607517581&lt;/D&gt;&lt;D xsi:type="xsd:double"&gt;-0.170676215268154&lt;/D&gt;&lt;/FQL&gt;&lt;FQL&gt;&lt;Q&gt;234-HK^FF_OPER_PS_NET_CF(ANN_R,-5AY,NOW)&lt;/Q&gt;&lt;R&gt;6&lt;/R&gt;&lt;C&gt;1&lt;/C&gt;&lt;D xsi:type="xsd:double"&gt;0.030464492662497&lt;/D&gt;&lt;D xsi:type="xsd:double"&gt;0.0144149974253243&lt;/D&gt;&lt;D xsi:type="xsd:double"&gt;0.0102813510751647&lt;/D&gt;&lt;D xsi:type="xsd:double"&gt;0.0319662999767071&lt;/D&gt;&lt;D xsi:type="xsd:double"&gt;0.0173973331343057&lt;/D&gt;&lt;D xsi:type="xsd:double"&gt;-0.00950839000156825&lt;/D&gt;&lt;/FQL&gt;&lt;FQL&gt;&lt;Q&gt;232-HK^FF_OPER_PS_NET_CF(ANN_R,-5AY,NOW)&lt;/Q&gt;&lt;R&gt;6&lt;/R&gt;&lt;C&gt;1&lt;/C&gt;&lt;D xsi:type="xsd:double"&gt;0.0618812646420733&lt;/D&gt;&lt;D xsi:type="xsd:double"&gt;0.0749364608821645&lt;/D&gt;&lt;D xsi:type="xsd:double"&gt;-0.00985256065577176&lt;/D&gt;&lt;D xsi:type="xsd:double"&gt;0.00947011187391826&lt;/D&gt;&lt;D xsi:type="xsd:double"&gt;0.000425007063804966&lt;/D&gt;&lt;D xsi:type="xsd:double"&gt;-0.000905155408270518&lt;/D&gt;&lt;/FQL&gt;&lt;FQL&gt;&lt;Q&gt;230-HK^FF_OPER_PS_NET_CF(ANN_R,-5AY,NOW)&lt;/Q&gt;&lt;R&gt;6&lt;/R&gt;&lt;C&gt;1&lt;/C&gt;&lt;D xsi:type="xsd:double"&gt;-0.589744287000511&lt;/D&gt;&lt;D xsi:type="xsd:double"&gt;0.0975865038307708&lt;/D&gt;&lt;D xsi:type="xsd:double"&gt;-0.592978958502794&lt;/D&gt;&lt;D xsi:type="xsd:double"&gt;-0.571216179231697&lt;/D&gt;&lt;D xsi:type="xsd:double"&gt;-0.659319586914251&lt;/D&gt;&lt;D xsi:type="xsd:double"&gt;1.11151187902386&lt;/D&gt;&lt;/FQL&gt;&lt;FQL&gt;&lt;Q&gt;229-HK^FF_OPER_PS_NET_CF(ANN_R,-5AY,NOW)&lt;/Q&gt;&lt;R&gt;6&lt;/R&gt;&lt;C&gt;1&lt;/C&gt;&lt;D xsi:type="xsd:double"&gt;0.120411649623064&lt;/D&gt;&lt;D xsi:type="xsd:double"&gt;0.167542477328052&lt;/D&gt;&lt;D xsi:type="xsd:double"&gt;0.0175790643629383&lt;/D&gt;&lt;D xsi:type="xsd:double"&gt;0.265443089161019&lt;/D&gt;&lt;D xsi:type="xsd:double"&gt;0.165282361901998&lt;/D&gt;&lt;D xsi:type="xsd:double"&gt;0.0390548631170726&lt;/D&gt;&lt;/FQL&gt;&lt;FQL&gt;&lt;Q&gt;228-HK^FF_OPER_PS_NET_CF(ANN_R,-5AY,NOW)&lt;/Q&gt;&lt;R&gt;6&lt;/R&gt;&lt;C&gt;1&lt;/C&gt;&lt;D xsi:type="xsd:double"&gt;-0.000883503006308873&lt;/D&gt;&lt;D xsi:type="xsd:double"&gt;0.000702341756384619&lt;/D&gt;&lt;D xsi:type="xsd:double"&gt;0.00427252640348758&lt;/D&gt;&lt;D xsi:type="xsd:double"&gt;0.0453015693066974&lt;/D&gt;&lt;D xsi:type="xsd:double"&gt;0.00563398862787081&lt;/D&gt;&lt;D xsi:type="xsd:double"&gt;0.0157195793282089&lt;/D&gt;&lt;/FQL&gt;&lt;FQL&gt;&lt;Q&gt;227-HK^FF_OPER_PS_NET_CF(ANN_R,-5AY,NOW)&lt;/Q&gt;&lt;R&gt;6&lt;/R&gt;&lt;C&gt;1&lt;/C&gt;&lt;D xsi:type="xsd:double"&gt;-0.105097000040879&lt;/D&gt;&lt;D xsi:type="xsd:double"&gt;0.034412415611829&lt;/D&gt;&lt;D xsi:type="xsd:double"&gt;0.421030838630173&lt;/D&gt;&lt;D xsi:type="xsd:double"&gt;-0.131790616034195&lt;/D&gt;&lt;D xsi:type="xsd:double"&gt;0.0206580275242989&lt;/D&gt;&lt;D xsi:type="xsd:double"&gt;-0.00577031801453826&lt;/D&gt;&lt;/FQL&gt;&lt;FQL&gt;&lt;Q&gt;226-HK^FF_OPER_PS_NET_CF(ANN_R,-5AY,NOW)&lt;/Q&gt;&lt;R&gt;6&lt;/R&gt;&lt;C&gt;1&lt;/C&gt;&lt;D xsi:type="xsd:double"&gt;0.0773348690267138&lt;/D&gt;&lt;D xsi:type="xsd:double"&gt;0.684264955774464&lt;/D&gt;&lt;D xsi:type="xsd:double"&gt;-1.27890273626494&lt;/D&gt;&lt;D xsi:type="xsd:string"&gt;@NA&lt;/D&gt;&lt;D xsi:type="xsd:double"&gt;-0.095363720054993&lt;/D&gt;&lt;D xsi:type="xsd:double"&gt;-0.167884676997449&lt;/D&gt;&lt;/FQL&gt;&lt;FQL&gt;&lt;Q&gt;225-HK^FF_OPER_PS_NET_CF(ANN_R,-5AY,NOW)&lt;/Q&gt;&lt;R&gt;6&lt;/R&gt;&lt;C&gt;1&lt;/C&gt;&lt;D xsi:type="xsd:double"&gt;0.820770600598288&lt;/D&gt;&lt;D xsi:type="xsd:double"&gt;0.584120160046274&lt;/D&gt;&lt;D xsi:type="xsd:double"&gt;0.694812373476218&lt;/D&gt;&lt;D xsi:type="xsd:double"&gt;0.621087148017753&lt;/D&gt;&lt;D xsi:type="xsd:double"&gt;0.432921276516474&lt;/D&gt;&lt;D xsi:type="xsd:double"&gt;0.419198201187999&lt;/D&gt;&lt;/FQL&gt;&lt;FQL&gt;&lt;Q&gt;224-HK^FF_OPER_PS_NET_CF(ANN_R,-5AY,NOW)&lt;/Q&gt;&lt;R&gt;6&lt;/R&gt;&lt;C&gt;1&lt;/C&gt;&lt;D xsi:type="xsd:double"&gt;0.173561777119535&lt;/D&gt;&lt;D xsi:type="xsd:double"&gt;0.155414204773397&lt;/D&gt;&lt;D xsi:type="xsd:double"&gt;0.128646470573686&lt;/D&gt;&lt;D xsi:type="xsd:double"&gt;0.124176083058348&lt;/D&gt;&lt;D xsi:type="xsd:double"&gt;0.114366186361092&lt;/D&gt;&lt;D xsi:type="xsd:double"&gt;0.124476766227144&lt;/D&gt;&lt;/FQL&gt;&lt;FQL&gt;&lt;Q&gt;223-HK^FF_OPER_PS_NET_CF(ANN_R,-5AY,NOW)&lt;/Q&gt;&lt;R&gt;6&lt;/R&gt;&lt;C&gt;1&lt;/C&gt;&lt;D xsi:type="xsd:double"&gt;-0.133391256471343&lt;/D&gt;&lt;D xsi:type="xsd:double"&gt;-0.192502682943586&lt;/D&gt;&lt;D xsi:type="xsd:double"&gt;-0.12886096223161&lt;/D&gt;&lt;D xsi:type="xsd:double"&gt;-0.0396172417809685&lt;/D&gt;&lt;D xsi:type="xsd:double"&gt;-0.0909022694302246&lt;/D&gt;&lt;D xsi:type="xsd:double"&gt;-0.0229247754986883&lt;/D&gt;&lt;/FQL&gt;&lt;FQL&gt;&lt;Q&gt;222-HK^FF_OPER_PS_NET_CF(ANN_R,-5AY,NOW)&lt;/Q&gt;&lt;R&gt;6&lt;/R&gt;&lt;C&gt;1&lt;/C&gt;&lt;D xsi:type="xsd:double"&gt;0.017927192976715&lt;/D&gt;&lt;D xsi:type="xsd:double"&gt;0.0921774432737678&lt;/D&gt;&lt;D xsi:type="xsd:double"&gt;0.405639277193741&lt;/D&gt;&lt;D xsi:type="xsd:double"&gt;0.11400447591384&lt;/D&gt;&lt;D xsi:type="xsd:double"&gt;0.0250829938855226&lt;/D&gt;&lt;D xsi:type="xsd:double"&gt;0.0554451199865883&lt;/D&gt;&lt;/FQL&gt;&lt;FQL&gt;&lt;Q&gt;220-HK^FF_OPER_PS_NET_CF(ANN_R,-5AY,NOW)&lt;/Q&gt;&lt;R&gt;6&lt;/R&gt;&lt;C&gt;1&lt;/C&gt;&lt;D xsi:type="xsd:double"&gt;0.579707447094436&lt;/D&gt;&lt;D xsi:type="xsd:double"&gt;0.655721209056586&lt;/D&gt;&lt;D xsi:type="xsd:double"&gt;0.718311209609086&lt;/D&gt;&lt;D xsi:type="xsd:double"&gt;0.758526477790032&lt;/D&gt;&lt;D xsi:type="xsd:double"&gt;0.842987645374268&lt;/D&gt;&lt;D xsi:type="xsd:double"&gt;0.680004505815986&lt;/D&gt;&lt;/FQL&gt;&lt;FQL&gt;&lt;Q&gt;219-HK^FF_OPER_PS_NET_CF(ANN_R,-5AY,NOW)&lt;/Q&gt;&lt;R&gt;6&lt;/R&gt;&lt;C&gt;1&lt;/C&gt;&lt;D xsi:type="xsd:double"&gt;0.531303934810101&lt;/D&gt;&lt;D xsi:type="xsd:double"&gt;0.550535267868486&lt;/D&gt;&lt;D xsi:type="xsd:double"&gt;0.738036367332339&lt;/D&gt;&lt;D xsi:type="xsd:double"&gt;0.52661875284639&lt;/D&gt;&lt;D xsi:type="xsd:double"&gt;0.247722399548096&lt;/D&gt;&lt;D xsi:type="xsd:double"&gt;0.411205344664815&lt;/D&gt;&lt;/FQL&gt;&lt;FQL&gt;&lt;Q&gt;218-HK^FF_OPER_PS_NET_CF(ANN_R,-5AY,NOW)&lt;/Q&gt;&lt;R&gt;6&lt;/R&gt;&lt;C&gt;1&lt;/C&gt;&lt;D xsi:type="xsd:double"&gt;0.605996174618767&lt;/D&gt;&lt;D xsi:type="xsd:double"&gt;-0.578435649922296&lt;/D&gt;&lt;D xsi:type="xsd:double"&gt;1.37428693658172&lt;/D&gt;&lt;D xsi:type="xsd:double"&gt;0.816367488549409&lt;/D&gt;&lt;D xsi:type="xsd:double"&gt;-1.08102887455888&lt;/D&gt;&lt;D xsi:type="xsd:double"&gt;2.83957090502931&lt;/D&gt;&lt;/FQL&gt;&lt;FQL&gt;&lt;Q&gt;217-HK^FF_OPER_PS_NET_CF(ANN_R,-5AY,NOW)&lt;/Q&gt;&lt;R&gt;6&lt;/R&gt;&lt;C&gt;1&lt;/C&gt;&lt;D xsi:type="xsd:double"&gt;-0.0247341288593816&lt;/D&gt;&lt;D xsi:type="xsd:double"&gt;0.0243680119924409&lt;/D&gt;&lt;D xsi:type="xsd:double"&gt;0.0152187732071068&lt;/D&gt;&lt;D xsi:type="xsd:double"&gt;-0.0630210359350594&lt;/D&gt;&lt;D xsi:type="xsd:double"&gt;-0.101146371777743&lt;/D&gt;&lt;D xsi:type="xsd:double"&gt;-0.594460604018057&lt;/D&gt;&lt;/FQL&gt;&lt;FQL&gt;&lt;Q&gt;216-HK^FF_OPER_PS_NET_CF(ANN_R,-5AY,NOW)&lt;/Q&gt;&lt;R&gt;6&lt;/R&gt;&lt;C&gt;1&lt;/C&gt;&lt;D xsi:type="xsd:double"&gt;2.34659001061311&lt;/D&gt;&lt;D xsi:type="xsd:double"&gt;0.426098240752037&lt;/D&gt;&lt;D xsi:type="xsd:double"&gt;0.711745859576333&lt;/D&gt;&lt;D xsi:type="xsd:double"&gt;0.319673885843748&lt;/D&gt;&lt;D xsi:type="xsd:double"&gt;0.0728732694867852&lt;/D&gt;&lt;D xsi:type="xsd:double"&gt;0.313462065336226&lt;/D&gt;&lt;/FQL&gt;&lt;FQL&gt;&lt;Q&gt;215-HK^FF_OPER_PS_NET_CF(ANN_R,-5AY,NOW)&lt;/Q&gt;&lt;R&gt;6&lt;/R&gt;&lt;C&gt;1&lt;/C&gt;&lt;D xsi:type="xsd:double"&gt;0.509232119984052&lt;/D&gt;&lt;D xsi:type="xsd:double"&gt;0.403401412480413&lt;/D&gt;&lt;D xsi:type="xsd:double"&gt;0.143186316994026&lt;/D&gt;&lt;D xsi:type="xsd:double"&gt;0.349652063628208&lt;/D&gt;&lt;D xsi:type="xsd:double"&gt;0.290095889282981&lt;/D&gt;&lt;D xsi:type="xsd:double"&gt;0.703866420921224&lt;/D&gt;&lt;/FQL&gt;&lt;FQL&gt;&lt;Q&gt;214-HK^FF_OPER_PS_NET_CF(ANN_R,-5AY,NOW)&lt;/Q&gt;&lt;R&gt;6&lt;/R&gt;&lt;C&gt;1&lt;/C&gt;&lt;D xsi:type="xsd:double"&gt;0.341144109054039&lt;/D&gt;&lt;D xsi:type="xsd:double"&gt;0.97212886072&lt;/D&gt;&lt;D xsi:type="xsd:double"&gt;0.608807238534377&lt;/D&gt;&lt;D xsi:type="xsd:double"&gt;1.50331441573084&lt;/D&gt;&lt;D xsi:type="xsd:double"&gt;0.521106612981763&lt;/D&gt;&lt;D xsi:type="xsd:double"&gt;-0.704553836625006&lt;/D&gt;&lt;/FQL&gt;&lt;FQL&gt;&lt;Q&gt;213-HK^FF_OPER_PS_NET_CF(ANN_R,-5AY,NOW)&lt;/Q&gt;&lt;R&gt;6&lt;/R&gt;&lt;C&gt;1&lt;/C&gt;&lt;D xsi:type="xsd:double"&gt;-0.123432757676244&lt;/D&gt;&lt;D xsi:type="xsd:double"&gt;0.422121256970733&lt;/D&gt;&lt;D xsi:type="xsd:double"&gt;-0.315441352698889&lt;/D&gt;&lt;D xsi:type="xsd:double"&gt;-0.513192633697916&lt;/D&gt;&lt;D xsi:type="xsd:double"&gt;0.544281114690207&lt;/D&gt;&lt;D xsi:type="xsd:double"&gt;-0.381620228252268&lt;/D&gt;&lt;/FQL&gt;&lt;FQL&gt;&lt;Q&gt;212-HK^FF_OPER_PS_NET_CF(ANN_R,-5AY,NOW)&lt;/Q&gt;&lt;R&gt;6&lt;/R&gt;&lt;C&gt;1&lt;/C&gt;&lt;D xsi:type="xsd:double"&gt;2.1912219479672&lt;/D&gt;&lt;D xsi:type="xsd:double"&gt;6.34691263130925&lt;/D&gt;&lt;D xsi:type="xsd:double"&gt;1.53976682785013&lt;/D&gt;&lt;D xsi:type="xsd:double"&gt;4.71320010441744&lt;/D&gt;&lt;D xsi:type="xsd:double"&gt;4.37894062117592&lt;/D&gt;&lt;D xsi:type="xsd:double"&gt;3.71925965035786&lt;/D&gt;&lt;/FQL&gt;&lt;FQL&gt;&lt;Q&gt;211-HK^FF_OPER_PS_NET_CF(ANN_R,-5AY,NOW)&lt;/Q&gt;&lt;R&gt;6&lt;/R&gt;&lt;C&gt;1&lt;/C&gt;&lt;D xsi:type="xsd:double"&gt;-0.219934064812128&lt;/D&gt;&lt;D xsi:type="xsd:double"&gt;-0.152397141426725&lt;/D&gt;&lt;D xsi:type="xsd:double"&gt;-0.189060749499635&lt;/D&gt;&lt;D xsi:type="xsd:double"&gt;0.0181576490797431&lt;/D&gt;&lt;D xsi:type="xsd:double"&gt;-0.00144880317802824&lt;/D&gt;&lt;D xsi:type="xsd:double"&gt;0.00181309259298415&lt;/D&gt;&lt;/FQL&gt;&lt;FQL&gt;&lt;Q&gt;210-HK^FF_OPER_PS_NET_CF(ANN_R,-5AY,NOW)&lt;/Q&gt;&lt;R&gt;6&lt;/R&gt;&lt;C&gt;1&lt;/C&gt;&lt;D xsi:type="xsd:double"&gt;0.204458998368694&lt;/D&gt;&lt;D xsi:type="xsd:double"&gt;-0.177322469446641&lt;/D&gt;&lt;D xsi:type="xsd:double"&gt;-0.0959698820038331&lt;/D&gt;&lt;D xsi:type="xsd:double"&gt;0.131317345367554&lt;/D&gt;&lt;D xsi:type="xsd:double"&gt;-0.0725044217793672&lt;/D&gt;&lt;D xsi:type="xsd:double"&gt;-0.0153583960181371&lt;/D&gt;&lt;/FQL&gt;&lt;FQL&gt;&lt;Q&gt;209-HK^FF_OPER_PS_NET_CF(ANN_R,-5AY,NOW)&lt;/Q&gt;&lt;R&gt;6&lt;/R&gt;&lt;C&gt;1&lt;/C&gt;&lt;D xsi:type="xsd:double"&gt;-0.313396274559837&lt;/D&gt;&lt;D xsi:type="xsd:double"&gt;-0.0926775265820888&lt;/D&gt;&lt;D xsi:type="xsd:double"&gt;-0.171663892579328&lt;/D&gt;&lt;D xsi:type="xsd:double"&gt;0.0199816213869162&lt;/D&gt;&lt;D xsi:type="xsd:double"&gt;-0.162818672998595&lt;/D&gt;&lt;D xsi:type="xsd:double"&gt;-0.0894271088639259&lt;/D&gt;&lt;/FQL&gt;&lt;FQL&gt;&lt;Q&gt;207-HK^FF_OPER_PS_NET_CF(ANN_R,-5AY,NOW)&lt;/Q&gt;&lt;R&gt;6&lt;/R&gt;&lt;C&gt;1&lt;/C&gt;&lt;D xsi:type="xsd:double"&gt;0.206005456364343&lt;/D&gt;&lt;D xsi:type="xsd:double"&gt;0.247294602916976&lt;/D&gt;&lt;D xsi:type="xsd:double"&gt;0.158394549478231&lt;/D&gt;&lt;D xsi:type="xsd:double"&gt;-0.107746149724835&lt;/D&gt;&lt;D xsi:type="xsd:double"&gt;0.0987191367310864&lt;/D&gt;&lt;D xsi:type="xsd:double"&gt;-0.523234797756548&lt;/D&gt;&lt;/FQL&gt;&lt;FQL&gt;&lt;Q&gt;206-HK^FF_OPER_PS_NET_CF(ANN_R,-5AY,NOW)&lt;/Q&gt;&lt;R&gt;6&lt;/R&gt;&lt;C&gt;1&lt;/C&gt;&lt;D xsi:type="xsd:double"&gt;-0.202665332976568&lt;/D&gt;&lt;D xsi:type="xsd:double"&gt;-0.0369063308210649&lt;/D&gt;&lt;D xsi:type="xsd:double"&gt;-0.0997245385543638&lt;/D&gt;&lt;D xsi:type="xsd:double"&gt;-0.0357477612732469&lt;/D&gt;&lt;D xsi:type="xsd:double"&gt;0.0134626305034403&lt;/D&gt;&lt;D xsi:type="xsd:double"&gt;0.0386018695449154&lt;/D&gt;&lt;/FQL&gt;&lt;FQL&gt;&lt;Q&gt;205-HK^FF_OPER_PS_NET_CF(ANN_R,-5AY,NOW)&lt;/Q&gt;&lt;R&gt;6&lt;/R&gt;&lt;C&gt;1&lt;/C&gt;&lt;D xsi:type="xsd:double"&gt;-0.384602258483346&lt;/D&gt;&lt;D xsi:type="xsd:double"&gt;-0.38180005051995&lt;/D&gt;&lt;D xsi:type="xsd:double"&gt;-0.15151064624483&lt;/D&gt;&lt;D xsi:type="xsd:double"&gt;0.0998439565544798&lt;/D&gt;&lt;D xsi:type="xsd:double"&gt;-0.137682375179917&lt;/D&gt;&lt;D xsi:type="xsd:double"&gt;-0.0172952614616675&lt;/D&gt;&lt;/FQL&gt;&lt;FQL&gt;&lt;Q&gt;202-HK^FF_OPER_PS_NET_CF(ANN_R,-5AY,NOW)&lt;/Q&gt;&lt;R&gt;6&lt;/R&gt;&lt;C&gt;1&lt;/C&gt;&lt;D xsi:type="xsd:double"&gt;0.0457160907108216&lt;/D&gt;&lt;D xsi:type="xsd:double"&gt;-0.0227298100536612&lt;/D&gt;&lt;D xsi:type="xsd:double"&gt;0.00918940351312727&lt;/D&gt;&lt;D xsi:type="xsd:double"&gt;-0.00733977090213878&lt;/D&gt;&lt;D xsi:type="xsd:double"&gt;-0.00506980085044536&lt;/D&gt;&lt;D xsi:type="xsd:double"&gt;0.0115596010845989&lt;/D&gt;&lt;/FQL&gt;&lt;FQL&gt;&lt;Q&gt;201-HK^FF_OPER_PS_NET_CF(ANN_R,-5AY,NOW)&lt;/Q&gt;&lt;R&gt;6&lt;/R&gt;&lt;C&gt;1&lt;/C&gt;&lt;D xsi:type="xsd:double"&gt;0.0203839231496501&lt;/D&gt;&lt;D xsi:type="xsd:double"&gt;0.0216936284369006&lt;/D&gt;&lt;D xsi:type="xsd:double"&gt;0.0286900119380118&lt;/D&gt;&lt;D xsi:type="xsd:double"&gt;0.0162633475544065&lt;/D&gt;&lt;D xsi:type="xsd:double"&gt;0.00497269994325505&lt;/D&gt;&lt;D xsi:type="xsd:double"&gt;0.0110058610373407&lt;/D&gt;&lt;/FQL&gt;&lt;FQL&gt;&lt;Q&gt;200-HK^FF_OPER_PS_NET_CF(ANN_R,-5AY,NOW)&lt;/Q&gt;&lt;R&gt;6&lt;/R&gt;&lt;C&gt;1&lt;/C&gt;&lt;D xsi:type="xsd:double"&gt;5.30731611234505&lt;/D&gt;&lt;D xsi:type="xsd:double"&gt;5.4038221634961&lt;/D&gt;&lt;D xsi:type="xsd:double"&gt;5.45146117544778&lt;/D&gt;&lt;D xsi:type="xsd:double"&gt;4.43639543319112&lt;/D&gt;&lt;D xsi:type="xsd:double"&gt;-4.75357910197258&lt;/D&gt;&lt;D xsi:type="xsd:double"&gt;-1.37797972783041&lt;/D&gt;&lt;/FQL&gt;&lt;FQL&gt;&lt;Q&gt;199-HK^FF_OPER_PS_NET_CF(ANN_R,-5AY,NOW)&lt;/Q&gt;&lt;R&gt;6&lt;/R&gt;&lt;C&gt;1&lt;/C&gt;&lt;D xsi:type="xsd:double"&gt;0.312526765557193&lt;/D&gt;&lt;D xsi:type="xsd:double"&gt;0.130682341537693&lt;/D&gt;&lt;D xsi:type="xsd:double"&gt;-0.21886561818808&lt;/D&gt;&lt;D xsi:type="xsd:double"&gt;0.118200860860832&lt;/D&gt;&lt;D xsi:type="xsd:double"&gt;0.092006854588348&lt;/D&gt;&lt;D xsi:type="xsd:double"&gt;-0.1561436085227&lt;/D&gt;&lt;/FQL&gt;&lt;FQL&gt;&lt;Q&gt;197-HK^FF_OPER_PS_NET_CF(ANN_R,-5AY,NOW)&lt;/Q&gt;&lt;R&gt;6&lt;/R&gt;&lt;C&gt;1&lt;/C&gt;&lt;D xsi:type="xsd:double"&gt;0.0908060827025488&lt;/D&gt;&lt;D xsi:type="xsd:double"&gt;-0.0128050875904495&lt;/D&gt;&lt;D xsi:type="xsd:double"&gt;0.0276174002473616&lt;/D&gt;&lt;D xsi:type="xsd:double"&gt;-0.00819727201216668&lt;/D&gt;&lt;D xsi:type="xsd:double"&gt;-0.0659685223836271&lt;/D&gt;&lt;D xsi:type="xsd:double"&gt;-0.00319866243024264&lt;/D&gt;&lt;/FQL&gt;&lt;FQL&gt;&lt;Q&gt;196-HK^FF_OPER_PS_NET_CF(ANN_R,-5AY,NOW)&lt;/Q&gt;&lt;R&gt;6&lt;/R&gt;&lt;C&gt;1&lt;/C&gt;&lt;D xsi:type="xsd:double"&gt;0.0116030749832112&lt;/D&gt;&lt;D xsi:type="xsd:double"&gt;-0.0370754418300606&lt;/D&gt;&lt;D xsi:type="xsd:double"&gt;0.046370205854918&lt;/D&gt;&lt;D xsi:type="xsd:double"&gt;-0.0359219495322623&lt;/D&gt;&lt;D xsi:type="xsd:double"&gt;-0.0793173946900279&lt;/D&gt;&lt;D xsi:type="xsd:double"&gt;-0.245775441723395&lt;/D&gt;&lt;/FQL&gt;&lt;FQL&gt;&lt;Q&gt;195-HK^FF_OPER_PS_NET_CF(ANN_R,-5AY,NOW)&lt;/Q&gt;&lt;R&gt;6&lt;/R&gt;&lt;C&gt;1&lt;/C&gt;&lt;D xsi:type="xsd:double"&gt;0.0447743378889233&lt;/D&gt;&lt;D xsi:type="xsd:double"&gt;0.120828041317949&lt;/D&gt;&lt;D xsi:type="xsd:double"&gt;0.068112737920937&lt;/D&gt;&lt;D xsi:type="xsd:double"&gt;0.0804194729136164&lt;/D&gt;&lt;D xsi:type="xsd:double"&gt;-0.158926061493411&lt;/D&gt;&lt;D xsi:type="xsd:double"&gt;0.442196925329429&lt;/D&gt;&lt;/FQL&gt;&lt;FQL&gt;&lt;Q&gt;194-HK^FF_OPER_PS_NET_CF(ANN_R,-5AY,NOW)&lt;/Q&gt;&lt;R&gt;6&lt;/R&gt;&lt;C&gt;1&lt;/C&gt;&lt;D xsi:type="xsd:double"&gt;2.81397411360624&lt;/D&gt;&lt;D xsi:type="xsd:double"&gt;1.89962350175697&lt;/D&gt;&lt;D xsi:type="xsd:double"&gt;1.79522379531445&lt;/D&gt;&lt;D xsi:type="xsd:double"&gt;-1.88430059170047&lt;/D&gt;&lt;D xsi:type="xsd:double"&gt;0.644315028676373&lt;/D&gt;&lt;D xsi:type="xsd:double"&gt;0.440787901340851&lt;/D&gt;&lt;/FQL&gt;&lt;FQL&gt;&lt;Q&gt;193-HK^FF_OPER_PS_NET_CF(ANN_R,-5AY,NOW)&lt;/Q&gt;&lt;R&gt;6&lt;/R&gt;&lt;C&gt;1&lt;/C&gt;&lt;D xsi:type="xsd:double"&gt;1.290493041388&lt;/D&gt;&lt;D xsi:type="xsd:double"&gt;0.897567100843236&lt;/D&gt;&lt;D xsi:type="xsd:double"&gt;1.41553697296363&lt;/D&gt;&lt;D xsi:type="xsd:double"&gt;-0.00282498145404821&lt;/D&gt;&lt;D xsi:type="xsd:double"&gt;0.400375474977024&lt;/D&gt;&lt;D xsi:type="xsd:double"&gt;-0.201468881382689&lt;/D&gt;&lt;/FQL&gt;&lt;FQL&gt;&lt;Q&gt;191-HK^FF_OPER_PS_NET_CF(ANN_R,-5AY,NOW)&lt;/Q&gt;&lt;R&gt;6&lt;/R&gt;&lt;C&gt;1&lt;/C&gt;&lt;D xsi:type="xsd:double"&gt;0.729488569108855&lt;/D&gt;&lt;D xsi:type="xsd:double"&gt;1.83408263116952&lt;/D&gt;&lt;D xsi:type="xsd:double"&gt;0.229176409669219&lt;/D&gt;&lt;D xsi:type="xsd:double"&gt;-0.480590756822305&lt;/D&gt;&lt;D xsi:type="xsd:double"&gt;2.43246241740678&lt;/D&gt;&lt;D xsi:type="xsd:double"&gt;-6.91958707062641&lt;/D&gt;&lt;/FQL&gt;&lt;FQL&gt;&lt;Q&gt;189-HK^FF_OPER_PS_NET_CF(ANN_R,-5AY,NOW)&lt;/Q&gt;&lt;R&gt;6&lt;/R&gt;&lt;C&gt;1&lt;/C&gt;&lt;D xsi:type="xsd:double"&gt;0.789647628632148&lt;/D&gt;&lt;D xsi:type="xsd:double"&gt;0.629903686145171&lt;/D&gt;&lt;D xsi:type="xsd:double"&gt;2.13010028021203&lt;/D&gt;&lt;D xsi:type="xsd:double"&gt;1.23457520017816&lt;/D&gt;&lt;D xsi:type="xsd:double"&gt;1.22213968737964&lt;/D&gt;&lt;D xsi:type="xsd:double"&gt;2.22523953407546&lt;/D&gt;&lt;/FQL&gt;&lt;FQL&gt;&lt;Q&gt;188-HK^FF_OPER_PS_NET_CF(ANN_R,-5AY,NOW)&lt;/Q&gt;&lt;R&gt;6&lt;/R&gt;&lt;C&gt;1&lt;/C&gt;&lt;D xsi:type="xsd:double"&gt;0.636025244463062&lt;/D&gt;&lt;D xsi:type="xsd:double"&gt;-0.0262120314170539&lt;/D&gt;&lt;D xsi:type="xsd:double"&gt;0.00662338304401506&lt;/D&gt;&lt;D xsi:type="xsd:double"&gt;-0.0672798086969719&lt;/D&gt;&lt;D xsi:type="xsd:double"&gt;0.0396144072141823&lt;/D&gt;&lt;D xsi:type="xsd:double"&gt;0.0824352087678116&lt;/D&gt;&lt;/FQL&gt;&lt;FQL&gt;&lt;Q&gt;187-HK^FF_OPER_PS_NET_CF(ANN_R,-5AY,NOW)&lt;/Q&gt;&lt;R&gt;6&lt;/R&gt;&lt;C&gt;1&lt;/C&gt;&lt;D xsi:type="xsd:double"&gt;-0.036109735013977&lt;/D&gt;&lt;D xsi:type="xsd:double"&gt;-0.619329160623789&lt;/D&gt;&lt;D xsi:type="xsd:double"&gt;0.0314806213611635&lt;/D&gt;&lt;D xsi:type="xsd:double"&gt;0.230927691880609&lt;/D&gt;&lt;D xsi:type="xsd:double"&gt;-0.047276623835047&lt;/D&gt;&lt;D xsi:type="xsd:double"&gt;-0.0804317635044899&lt;/D&gt;&lt;/FQL&gt;&lt;FQL&gt;&lt;Q&gt;186-HK^FF_OPER_PS_NET_CF(ANN_R,-5AY,NOW)&lt;/Q&gt;&lt;R&gt;6&lt;/R&gt;&lt;C&gt;1&lt;/C&gt;&lt;D xsi:type="xsd:double"&gt;0.0219010074463425&lt;/D&gt;&lt;D xsi:type="xsd:double"&gt;-0.00182076399257128&lt;/D&gt;&lt;D xsi:type="xsd:double"&gt;-0.000182076399257128&lt;/D&gt;&lt;D xsi:type="xsd:double"&gt;0.00436983358217108&lt;/D&gt;&lt;D xsi:type="xsd:double"&gt;-0.68224026801646&lt;/D&gt;&lt;D xsi:type="xsd:double"&gt;-0.0287680710826263&lt;/D&gt;&lt;/FQL&gt;&lt;FQL&gt;&lt;Q&gt;185-HK^FF_OPER_PS_NET_CF(ANN_R,-5AY,NOW)&lt;/Q&gt;&lt;R&gt;6&lt;/R&gt;&lt;C&gt;1&lt;/C&gt;&lt;D xsi:type="xsd:double"&gt;-1.45777629043097&lt;/D&gt;&lt;D xsi:type="xsd:double"&gt;-20.7667051978202&lt;/D&gt;&lt;D xsi:type="xsd:double"&gt;-23.0005557791551&lt;/D&gt;&lt;D xsi:type="xsd:double"&gt;-1.68076310886252&lt;/D&gt;&lt;D xsi:type="xsd:double"&gt;0.187538149831544&lt;/D&gt;&lt;D xsi:type="xsd:double"&gt;3.13559547101223&lt;/D&gt;&lt;/FQL&gt;&lt;FQL&gt;&lt;Q&gt;184-HK^FF_OPER_PS_NET_CF(ANN_R,-5AY,NOW)&lt;/Q&gt;&lt;R&gt;6&lt;/R&gt;&lt;C&gt;1&lt;/C&gt;&lt;D xsi:type="xsd:double"&gt;1.32387125220459&lt;/D&gt;&lt;D xsi:type="xsd:double"&gt;1.47123750734862&lt;/D&gt;&lt;D xsi:type="xsd:double"&gt;1.38014109347443&lt;/D&gt;&lt;D xsi:type="xsd:double"&gt;1.26825102880658&lt;/D&gt;&lt;D xsi:type="xsd:double"&gt;-0.673374485596708&lt;/D&gt;&lt;D xsi:type="xsd:double"&gt;-0.103177542621987&lt;/D&gt;&lt;/FQL&gt;&lt;FQL&gt;&lt;Q&gt;183-HK^FF_OPER_PS_NET_CF(ANN_R,-5AY,NOW)&lt;/Q&gt;&lt;R&gt;6&lt;/R&gt;&lt;C&gt;1&lt;/C&gt;&lt;D xsi:type="xsd:double"&gt;0.245495239503026&lt;/D&gt;&lt;D xsi:type="xsd:double"&gt;1.00232763278988&lt;/D&gt;&lt;D xsi:type="xsd:double"&gt;-0.0362626948270461&lt;/D&gt;&lt;D xsi:type="xsd:double"&gt;0.047783702100493&lt;/D&gt;&lt;D xsi:type="xsd:double"&gt;-0.0182020021311399&lt;/D&gt;&lt;D xsi:type="xsd:double"&gt;0.00721452605413926&lt;/D&gt;&lt;/FQL&gt;&lt;FQL&gt;&lt;Q&gt;182-HK^FF_OPER_PS_NET_CF(ANN_R,-5AY,NOW)&lt;/Q&gt;&lt;R&gt;6&lt;/R&gt;&lt;C&gt;1&lt;/C&gt;&lt;D xsi:type="xsd:double"&gt;0.0395000655041286&lt;/D&gt;&lt;D xsi:type="xsd:double"&gt;0.0199765612773431&lt;/D&gt;&lt;D xsi:type="xsd:double"&gt;0.059650189345914&lt;/D&gt;&lt;D xsi:type="xsd:double"&gt;0.055494056408639&lt;/D&gt;&lt;D xsi:type="xsd:double"&gt;0.0789615088761487&lt;/D&gt;&lt;D xsi:type="xsd:double"&gt;0.152462947113809&lt;/D&gt;&lt;/FQL&gt;&lt;FQL&gt;&lt;Q&gt;181-HK^FF_OPER_PS_NET_CF(ANN_R,-5AY,NOW)&lt;/Q&gt;&lt;R&gt;6&lt;/R&gt;&lt;C&gt;1&lt;/C&gt;&lt;D xsi:type="xsd:double"&gt;-0.0575904623549316&lt;/D&gt;&lt;D xsi:type="xsd:double"&gt;0.00806368142353079&lt;/D&gt;&lt;D xsi:type="xsd:double"&gt;0.00700906380014421&lt;/D&gt;&lt;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D xsi:type="xsd:double"&gt;0.00739718352645813&lt;/D&gt;&lt;D xsi:type="xsd:double"&gt;-0.000515574232723959&lt;/D&gt;&lt;D xsi:type="xsd:double"&gt;-0.00407575601503562&lt;/D&gt;&lt;/FQL&gt;&lt;FQL&gt;&lt;Q&gt;180-HK^FF_OPER_PS_NET_CF(ANN_R,-5AY,NOW)&lt;/Q&gt;&lt;R&gt;6&lt;/R&gt;&lt;C&gt;1&lt;/C&gt;&lt;D xsi:type="xsd:double"&gt;0.0891037968078705&lt;/D&gt;&lt;D xsi:type="xsd:double"&gt;0.151570396428316&lt;/D&gt;&lt;D xsi:type="xsd:double"&gt;0.0894604181832718&lt;/D&gt;&lt;D xsi:type="xsd:double"&gt;0.0345302065668828&lt;/D&gt;&lt;D xsi:type="xsd:double"&gt;0.10616481588238&lt;/D&gt;&lt;D xsi:type="xsd:double"&gt;0.061945869293532&lt;/D&gt;&lt;/FQL&gt;&lt;FQL&gt;&lt;Q&gt;179-HK^FF_OPER_PS_NET_CF(ANN_R,-5AY,NOW)&lt;/Q&gt;&lt;R&gt;6&lt;/R&gt;&lt;C&gt;1&lt;/C&gt;&lt;D xsi:type="xsd:double"&gt;3.42700257369981&lt;/D&gt;&lt;D xsi:type="xsd:double"&gt;3.43842611100619&lt;/D&gt;&lt;D xsi:type="xsd:double"&gt;3.95430375664583&lt;/D&gt;&lt;D xsi:type="xsd:double"&gt;4.85055445306074&lt;/D&gt;&lt;D xsi:type="xsd:double"&gt;3.77469720364468&lt;/D&gt;&lt;D xsi:type="xsd:double"&gt;1.61023528763594&lt;/D&gt;&lt;/FQL&gt;&lt;FQL&gt;&lt;Q&gt;178-HK^FF_OPER_PS_NET_CF(ANN_R,-5AY,NOW)&lt;/Q&gt;&lt;R&gt;6&lt;/R&gt;&lt;C&gt;1&lt;/C&gt;&lt;D xsi:type="xsd:double"&gt;0.124151010388963&lt;/D&gt;&lt;D xsi:type="xsd:double"&gt;0.251408530722549&lt;/D&gt;&lt;D xsi:type="xsd:double"&gt;0.119043022312645&lt;/D&gt;&lt;D xsi:type="xsd:double"&gt;0.214803963552677&lt;/D&gt;&lt;D xsi:type="xsd:double"&gt;0.178456530985174&lt;/D&gt;&lt;D xsi:type="xsd:double"&gt;0.0408267689117247&lt;/D&gt;&lt;/FQL&gt;&lt;FQL&gt;&lt;Q&gt;177-HK^FF_OPER_PS_NET_CF(ANN_R,-5AY,NOW)&lt;/Q&gt;&lt;R&gt;6&lt;/R&gt;&lt;C&gt;1&lt;/C&gt;&lt;D xsi:type="xsd:double"&gt;1.30113360991313&lt;/D&gt;&lt;D xsi:type="xsd:double"&gt;1.2374406056053&lt;/D&gt;&lt;D xsi:type="xsd:double"&gt;1.42524863927613&lt;/D&gt;&lt;D xsi:type="xsd:double"&gt;1.3926906397848&lt;/D&gt;&lt;D xsi:type="xsd:double"&gt;0.790360491058151&lt;/D&gt;&lt;D xsi:type="xsd:double"&gt;1.45441752117036&lt;/D&gt;&lt;/FQL&gt;&lt;FQL&gt;&lt;Q&gt;176-HK^FF_OPER_PS_NET_CF(ANN_R,-5AY,NOW)&lt;/Q&gt;&lt;R&gt;6&lt;/R&gt;&lt;C&gt;1&lt;/C&gt;&lt;D xsi:type="xsd:double"&gt;0.00658509777884068&lt;/D&gt;&lt;D xsi:type="xsd:double"&gt;-0.104210521389753&lt;/D&gt;&lt;D xsi:type="xsd:double"&gt;-0.143989038790881&lt;/D&gt;&lt;D xsi:type="xsd:double"&gt;-0.0423729275318908&lt;/D&gt;&lt;D xsi:type="xsd:double"&gt;-0.0177218868010385&lt;/D&gt;&lt;D xsi:type="xsd:double"&gt;0.00961885036082017&lt;/D&gt;&lt;/FQL&gt;&lt;FQL&gt;&lt;Q&gt;175-HK^FF_OPER_PS_NET_CF(ANN_R,-5AY,NOW)&lt;/Q&gt;&lt;R&gt;6&lt;/R&gt;&lt;C&gt;1&lt;/C&gt;&lt;D xsi:type="xsd:double"&gt;1.08999733680571&lt;/D&gt;&lt;D xsi:type="xsd:double"&gt;1.51052044363279&lt;/D&gt;&lt;D xsi:type="xsd:double"&gt;1.81330980957095&lt;/D&gt;&lt;D xsi:type="xsd:double"&gt;1.56248216265872&lt;/D&gt;&lt;D xsi:type="xsd:double"&gt;0.195665294616297&lt;/D&gt;&lt;D xsi:type="xsd:double"&gt;2.01646054024093&lt;/D&gt;&lt;/FQL&gt;&lt;FQL&gt;&lt;Q&gt;174-HK^FF_OPER_PS_NET_CF(ANN_R,-5AY,NOW)&lt;/Q&gt;&lt;R&gt;6&lt;/R&gt;&lt;C&gt;1&lt;/C&gt;&lt;D xsi:type="xsd:double"&gt;0.0574026031619326&lt;/D&gt;&lt;D xsi:type="xsd:double"&gt;-0.866143373467261&lt;/D&gt;&lt;D xsi:type="xsd:double"&gt;0.201805392763088&lt;/D&gt;&lt;D xsi:type="xsd:double"&gt;-0.540361992955094&lt;/D&gt;&lt;D xsi:type="xsd:double"&gt;-0.109099941718804&lt;/D&gt;&lt;D xsi:type="xsd:double"&gt;-0.480057271425649&lt;/D&gt;&lt;/FQL&gt;&lt;FQL&gt;&lt;Q&gt;173-HK^FF_OPER_PS_NET_CF(ANN_R,-5AY,NOW)&lt;/Q&gt;&lt;R&gt;6&lt;/R&gt;&lt;C&gt;1&lt;/C&gt;&lt;D xsi:type="xsd:double"&gt;1.39317373030446&lt;/D&gt;&lt;D xsi:type="xsd:double"&gt;-0.876456725472184&lt;/D&gt;&lt;D xsi:type="xsd:double"&gt;0.474610824608811&lt;/D&gt;&lt;D xsi:type="xsd:double"&gt;1.38525804949439&lt;/D&gt;&lt;D xsi:type="xsd:double"&gt;0.259757415856856&lt;/D&gt;&lt;D xsi:type="xsd:double"&gt;2.41775688410542&lt;/D&gt;&lt;/FQL&gt;&lt;FQL&gt;&lt;Q&gt;171-HK^FF_OPER_PS_NET_CF(ANN_R,-5AY,NOW)&lt;/Q&gt;&lt;R&gt;6&lt;/R&gt;&lt;C&gt;1&lt;/C&gt;&lt;D xsi:type="xsd:double"&gt;-0.214249083454455&lt;/D&gt;&lt;D xsi:type="xsd:double"&gt;0.12933596546413&lt;/D&gt;&lt;D xsi:type="xsd:double"&gt;-0.0241469076078704&lt;/D&gt;&lt;D xsi:type="xsd:double"&gt;0.0771898388181444&lt;/D&gt;&lt;D xsi:type="xsd:double"&gt;0.0543974662125518&lt;/D&gt;&lt;D xsi:type="xsd:double"&gt;-0.128230904397249&lt;/D&gt;&lt;/FQL&gt;&lt;FQL&gt;&lt;Q&gt;169-HK^FF_OPER_PS_NET_CF(ANN_R,-5AY,NOW)&lt;/Q&gt;&lt;R&gt;6&lt;/R&gt;&lt;C&gt;1&lt;/C&gt;&lt;D xsi:type="xsd:double"&gt;0.0818483284287918&lt;/D&gt;&lt;D xsi:type="xsd:double"&gt;-0.352392957130908&lt;/D&gt;&lt;D xsi:type="xsd:double"&gt;-0.234619456471919&lt;/D&gt;&lt;D xsi:type="xsd:double"&gt;-0.193785981746718&lt;/D&gt;&lt;D xsi:type="xsd:double"&gt;-0.179968607812027&lt;/D&gt;&lt;D xsi:type="xsd:double"&gt;0.123224449886287&lt;/D&gt;&lt;/FQL&gt;&lt;FQL&gt;&lt;Q&gt;168-HK^FF_OPER_PS_NET_CF(ANN_R,-5AY,NOW)&lt;/Q&gt;&lt;R&gt;6&lt;/R&gt;&lt;C&gt;1&lt;/C&gt;&lt;D xsi:type="xsd:double"&gt;2.91743571159456&lt;/D&gt;&lt;D xsi:type="xsd:double"&gt;1.95050953301994&lt;/D&gt;&lt;D xsi:type="xsd:double"&gt;3.92723920090584&lt;/D&gt;&lt;D xsi:type="xsd:double"&gt;3.80049554422967&lt;/D&gt;&lt;D xsi:type="xsd:double"&gt;4.4262736316672&lt;/D&gt;&lt;D xsi:type="xsd:double"&gt;5.9238652748342&lt;/D&gt;&lt;/FQL&gt;&lt;FQL&gt;&lt;Q&gt;167-HK^FF_OPER_PS_NET_CF(ANN_R,-5AY,NOW)&lt;/Q&gt;&lt;R&gt;6&lt;/R&gt;&lt;C&gt;1&lt;/C&gt;&lt;D xsi:type="xsd:double"&gt;-0.0343462451543256&lt;/D&gt;&lt;D xsi:type="xsd:double"&gt;-0.0208077476242891&lt;/D&gt;&lt;D xsi:type="xsd:double"&gt;-0.0128077263565402&lt;/D&gt;&lt;D xsi:type="xsd:double"&gt;-0.00692309532785958&lt;/D&gt;&lt;D xsi:type="xsd:double"&gt;-0.0203077462950548&lt;/D&gt;&lt;D xsi:type="xsd:double"&gt;-0.0129231112786712&lt;/D&gt;&lt;/FQL&gt;&lt;FQL&gt;&lt;Q&gt;166-HK^FF_OPER_PS_NET_CF(ANN_R,-5AY,NOW)&lt;/Q&gt;&lt;R&gt;6&lt;/R&gt;&lt;C&gt;1&lt;/C&gt;&lt;D xsi:type="xsd:double"&gt;-0.0358832669478731&lt;/D&gt;&lt;D xsi:type="xsd:double"&gt;-0.005763341115414&lt;/D&gt;&lt;D xsi:type="xsd:double"&gt;-0.011550239970326&lt;/D&gt;&lt;D xsi:type="xsd:double"&gt;-0.00443995071973235&lt;/D&gt;&lt;D xsi:type="xsd:double"&gt;-0.00813688415221077&lt;/D&gt;&lt;D xsi:type="xsd:double"&gt;0.011776275987766&lt;/D&gt;&lt;/FQL&gt;&lt;FQL&gt;&lt;Q&gt;165-HK^FF_OPER_PS_NET_CF(ANN_R,-5AY,NOW)&lt;/Q&gt;&lt;R&gt;6&lt;/R&gt;&lt;C&gt;1&lt;/C&gt;&lt;D xsi:type="xsd:double"&gt;0.495722391264491&lt;/D&gt;&lt;D xsi:type="xsd:double"&gt;0.784791625487902&lt;/D&gt;&lt;D xsi:type="xsd:double"&gt;0.754683992649767&lt;/D&gt;&lt;D xsi:type="xsd:double"&gt;-0.754712475008036&lt;/D&gt;&lt;D xsi:type="xsd:double"&gt;3.71694597400774&lt;/D&gt;&lt;D xsi:type="xsd:double"&gt;1.21902891260328&lt;/D&gt;&lt;/FQL&gt;&lt;FQL&gt;&lt;Q&gt;164-HK^FF_OPER_PS_NET_CF(ANN_R,-5AY,NOW)&lt;/Q&gt;&lt;R&gt;6&lt;/R&gt;&lt;C&gt;1&lt;/C&gt;&lt;D xsi:type="xsd:double"&gt;-0.370588259496727&lt;/D&gt;&lt;D xsi:type="xsd:double"&gt;-0.523080574977827&lt;/D&gt;&lt;D xsi:type="xsd:double"&gt;-0.127438534655336&lt;/D&gt;&lt;D xsi:type="xsd:double"&gt;-0.0762653195680925&lt;/D&gt;&lt;D xsi:type="xsd:double"&gt;-0.0244047530715355&lt;/D&gt;&lt;D xsi:type="xsd:double"&gt;-0.117790616916557&lt;/D&gt;&lt;/FQL&gt;&lt;FQL&gt;&lt;Q&gt;163-HK^FF_OPER_PS_NET_CF(ANN_R,-5AY,NOW)&lt;/Q&gt;&lt;R&gt;6&lt;/R&gt;&lt;C&gt;1&lt;/C&gt;&lt;D xsi:type="xsd:double"&gt;0.408655972238672&lt;/D&gt;&lt;D xsi:type="xsd:double"&gt;-0.259276725930593&lt;/D&gt;&lt;D xsi:type="xsd:double"&gt;0.163524821838739&lt;/D&gt;&lt;D xsi:type="xsd:double"&gt;-0.163286347573723&lt;/D&gt;&lt;D xsi:type="xsd:double"&gt;-0.0708254971072804&lt;/D&gt;&lt;D xsi:type="xsd:double"&gt;0.183022336347781&lt;/D&gt;&lt;/FQL&gt;&lt;FQL&gt;&lt;Q&gt;162-HK^FF_OPER_PS_NET_CF(ANN_R,-5AY,NOW)&lt;/Q&gt;&lt;R&gt;6&lt;/R&gt;&lt;C&gt;1&lt;/C&gt;&lt;D xsi:type="xsd:double"&gt;-0.0115031542801405&lt;/D&gt;&lt;D xsi:type="xsd:double"&gt;0.18697917460191&lt;/D&gt;&lt;D xsi:type="xsd:double"&gt;-0.0392673475048824&lt;/D&gt;&lt;D xsi:type="xsd:string"&gt;@NA&lt;/D&gt;&lt;D xsi:type="xsd:double"&gt;-0.235592190008654&lt;/D&gt;&lt;D xsi:type="xsd:double"&gt;-0.371768530735589&lt;/D&gt;&lt;/FQL&gt;&lt;FQL&gt;&lt;Q&gt;160-HK^FF_OPER_PS_NET_CF(ANN_R,-5AY,NOW)&lt;/Q&gt;&lt;R&gt;6&lt;/R&gt;&lt;C&gt;1&lt;/C&gt;&lt;D xsi:type="xsd:double"&gt;1.86263384642652&lt;/D&gt;&lt;D xsi:type="xsd:double"&gt;-1.42804435990035&lt;/D&gt;&lt;D xsi:type="xsd:double"&gt;-0.97757545261197&lt;/D&gt;&lt;D xsi:type="xsd:double"&gt;0.252180192765369&lt;/D&gt;&lt;D xsi:type="xsd:double"&gt;0.163147167719099&lt;/D&gt;&lt;D xsi:type="xsd:double"&gt;0.437670982513245&lt;/D&gt;&lt;/FQL&gt;&lt;FQL&gt;&lt;Q&gt;159-HK^FF_OPER_PS_NET_CF(ANN_R,-5AY,NOW)&lt;/Q&gt;&lt;R&gt;6&lt;/R&gt;&lt;C&gt;1&lt;/C&gt;&lt;D xsi:type="xsd:double"&gt;-0.005312824580153&lt;/D&gt;&lt;D xsi:type="xsd:double"&gt;-0.00416502485473268&lt;/D&gt;&lt;D xsi:type="xsd:double"&gt;-0.00325050496784605&lt;/D&gt;&lt;D xsi:type="xsd:double"&gt;-0.00205920891101826&lt;/D&gt;&lt;D xsi:type="xsd:double"&gt;-0.00212679238971501&lt;/D&gt;&lt;D xsi:type="xsd:double"&gt;-0.00217222862229387&lt;/D&gt;&lt;/FQL&gt;&lt;FQL&gt;&lt;Q&gt;158-HK^FF_OPER_PS_NET_CF(ANN_R,-5AY,NOW)&lt;/Q&gt;&lt;R&gt;6&lt;/R&gt;&lt;C&gt;1&lt;/C&gt;&lt;D xsi:type="xsd:double"&gt;5.95928&lt;/D&gt;&lt;D xsi:type="xsd:double"&gt;6.10016&lt;/D&gt;&lt;D xsi:type="xsd:double"&gt;6.1648&lt;/D&gt;&lt;D xsi:type="xsd:double"&gt;4.69292&lt;/D&gt;&lt;D xsi:type="xsd:double"&gt;2.98848&lt;/D&gt;&lt;D xsi:type="xsd:string"&gt;@NA&lt;/D&gt;&lt;/FQL&gt;&lt;FQL&gt;&lt;Q&gt;157-HK^FF_OPER_PS_NET_CF(ANN_R,-5AY,NOW)&lt;/Q&gt;&lt;R&gt;6&lt;/R&gt;&lt;C&gt;1&lt;/C&gt;&lt;D xsi:type="xsd:double"&gt;0.0669991197027224&lt;/D&gt;&lt;D xsi:type="xsd:double"&gt;0.0127371200884092&lt;/D&gt;&lt;D xsi:type="xsd:double"&gt;0.03981267813525&lt;/D&gt;&lt;D xsi:type="xsd:double"&gt;0.0101473405637474&lt;/D&gt;&lt;D xsi:type="xsd:double"&gt;0.0150287128481293&lt;/D&gt;&lt;D xsi:type="xsd:double"&gt;0.0213680535862215&lt;/D&gt;&lt;/FQL&gt;&lt;FQL&gt;&lt;Q&gt;156-HK^FF_OPER_PS_NET_CF(ANN_R,-5AY,NOW)&lt;/Q&gt;&lt;R&gt;6&lt;/R&gt;&lt;C&gt;1&lt;/C&gt;&lt;D xsi:type="xsd:double"&gt;0.0117167758092408&lt;/D&gt;&lt;D xsi:type="xsd:double"&gt;0.0414252317399762&lt;/D&gt;&lt;D xsi:type="xsd:double"&gt;-0.0557198049007322&lt;/D&gt;&lt;D xsi:type="xsd:string"&gt;@NA&lt;/D&gt;&lt;D xsi:type="xsd:double"&gt;-0.00061446102733312&lt;/D&gt;&lt;D xsi:type="xsd:double"&gt;-0.00829560484571912&lt;/D&gt;&lt;/FQL&gt;&lt;FQL&gt;&lt;Q&gt;154-HK^FF_OPER_PS_NET_CF(ANN_R,-5AY,NOW)&lt;/Q&gt;&lt;R&gt;6&lt;/R&gt;&lt;C&gt;1&lt;/C&gt;&lt;D xsi:type="xsd:double"&gt;-0.34548666808522&lt;/D&gt;&lt;D xsi:type="xsd:double"&gt;0.101943698761005&lt;/D&gt;&lt;D xsi:type="xsd:double"&gt;0.153153355220854&lt;/D&gt;&lt;D xsi:type="xsd:double"&gt;0.0780651553309611&lt;/D&gt;&lt;D xsi:type="xsd:double"&gt;0.124905988013817&lt;/D&gt;&lt;D xsi:type="xsd:double"&gt;0.0500258474134922&lt;/D&gt;&lt;/FQL&gt;&lt;FQL&gt;&lt;Q&gt;152-HK^FF_OPER_PS_NET_CF(ANN_R,-5AY,NOW)&lt;/Q&gt;&lt;R&gt;6&lt;/R&gt;&lt;C&gt;1&lt;/C&gt;&lt;D xsi:type="xsd:double"&gt;2.01349710761493&lt;/D&gt;&lt;D xsi:type="xsd:double"&gt;0.441519441597325&lt;/D&gt;&lt;D xsi:type="xsd:double"&gt;0.926269326867006&lt;/D&gt;&lt;D xsi:type="xsd:double"&gt;3.81750523646018&lt;/D&gt;&lt;D xsi:type="xsd:double"&gt;0.805478716249294&lt;/D&gt;&lt;D xsi:type="xsd:double"&gt;0.656502897344887&lt;/D&gt;&lt;/FQL&gt;&lt;FQL&gt;&lt;Q&gt;151-HK^FF_OPER_PS_NET_CF(ANN_R,-5AY,NOW)&lt;/Q&gt;&lt;R&gt;5&lt;/R&gt;&lt;C&gt;1&lt;/C&gt;&lt;D xsi:type="xsd:double"&gt;0.501349441809107&lt;/D&gt;&lt;D xsi:type="xsd:double"&gt;0.4085847253501&lt;/D&gt;&lt;D xsi:type="xsd:double"&gt;0.437627092645787&lt;/D&gt;&lt;D xsi:type="xsd:double"&gt;0.504676634806263&lt;/D&gt;&lt;D xsi:type="xsd:double"&gt;0.406275502612016&lt;/D&gt;&lt;/FQL&gt;&lt;FQL&gt;&lt;Q&gt;150-HK^FF_OPER_PS_NET_CF(ANN_R,-5AY,NOW)&lt;/Q&gt;&lt;R&gt;6&lt;/R&gt;&lt;C&gt;1&lt;/C&gt;&lt;D xsi:type="xsd:double"&gt;0.0130469909871139&lt;/D&gt;&lt;D xsi:type="xsd:double"&gt;-0.00198090002670039&lt;/D&gt;&lt;D xsi:type="xsd:double"&gt;-0.00298025184036814&lt;/D&gt;&lt;D xsi:type="xsd:double"&gt;0.023108778776055&lt;/D&gt;&lt;D xsi:type="xsd:double"&gt;0.0955325376155429&lt;/D&gt;&lt;D xsi:type="xsd:double"&gt;0.0770932256735858&lt;/D&gt;&lt;/FQL&gt;&lt;FQL&gt;&lt;Q&gt;149-HK^FF_OPER_PS_NET_CF(ANN_R,-5AY,NOW)&lt;/Q&gt;&lt;R&gt;5&lt;/R&gt;&lt;C&gt;1&lt;/C&gt;&lt;D xsi:type="xsd:double"&gt;-0.132890040967038&lt;/D&gt;&lt;D xsi:type="xsd:double"&gt;0.0298460741263499&lt;/D&gt;&lt;D xsi:type="xsd:double"&gt;0.0197628513658088&lt;/D&gt;&lt;D xsi:type="xsd:double"&gt;0.0213743884299483&lt;/D&gt;&lt;D xsi:type="xsd:double"&gt;0.00694891276106086&lt;/D&gt;&lt;/FQL&gt;&lt;FQL&gt;&lt;Q&gt;148-HK^FF_OPER_PS_NET_CF(ANN_R,-5AY,NOW)&lt;/Q&gt;&lt;R&gt;6&lt;/R&gt;&lt;C&gt;1&lt;/C&gt;&lt;D xsi:type="xsd:double"&gt;10.7728592760419&lt;/D&gt;&lt;D xsi:type="xsd:double"&gt;0.0596618084528806&lt;/D&gt;&lt;D xsi:type="xsd:double"&gt;3.09003359749518&lt;/D&gt;&lt;D xsi:type="xsd:double"&gt;6.308063126754&lt;/D&gt;&lt;D xsi:type="xsd:double"&gt;9.00084387451811&lt;/D&gt;&lt;D xsi:type="xsd:double"&gt;9.94662354375992&lt;/D&gt;&lt;/FQL&gt;&lt;FQL&gt;&lt;Q&gt;147-HK^FF_OPER_PS_NET_CF(ANN_R,-5AY,NOW)&lt;/Q&gt;&lt;R&gt;6&lt;/R&gt;&lt;C&gt;1&lt;/C&gt;&lt;D xsi:type="xsd:double"&gt;0.0051659749370853&lt;/D&gt;&lt;D xsi:type="xsd:double"&gt;0.00360882617302481&lt;/D&gt;&lt;D xsi:type="xsd:double"&gt;-0.00129188968800324&lt;/D&gt;&lt;D xsi:type="xsd:double"&gt;-0.000904716500364324&lt;/D&gt;&lt;D xsi:type="xsd:double"&gt;0.000164229938623497&lt;/D&gt;&lt;D xsi:type="xsd:double"&gt;-0.0027370344041376&lt;/D&gt;&lt;/FQL&gt;&lt;FQL&gt;&lt;Q&gt;146-HK^FF_OPER_PS_NET_CF(ANN_R,-5AY,NOW)&lt;/Q&gt;&lt;R&gt;6&lt;/R&gt;&lt;C&gt;1&lt;/C&gt;&lt;D xsi:type="xsd:double"&gt;-0.600705981045021&lt;/D&gt;&lt;D xsi:type="xsd:double"&gt;-0.019200045243111&lt;/D&gt;&lt;D xsi:type="xsd:string"&gt;@NA&lt;/D&gt;&lt;D xsi:type="xsd:double"&gt;0.352222332188117&lt;/D&gt;&lt;D xsi:type="xsd:double"&gt;0.467328347165472&lt;/D&gt;&lt;D xsi:type="xsd:double"&gt;0.408319077040535&lt;/D&gt;&lt;/FQL&gt;&lt;FQL&gt;&lt;Q&gt;145-HK^FF_OPER_PS_NET_CF(ANN_R,-5AY,NOW)&lt;/Q&gt;&lt;R&gt;6&lt;/R&gt;&lt;C&gt;1&lt;/C&gt;&lt;D xsi:type="xsd:double"&gt;-0.0786282414802833&lt;/D&gt;&lt;D xsi:type="xsd:double"&gt;-0.390452160076949&lt;/D&gt;&lt;D xsi:type="xsd:double"&gt;-0.097235698358213&lt;/D&gt;&lt;D xsi:type="xsd:double"&gt;-0.0417159590429575&lt;/D&gt;&lt;D xsi:type="xsd:double"&gt;-0.022723555831765&lt;/D&gt;&lt;D xsi:type="xsd:double"&gt;-0.0150892405088219&lt;/D&gt;&lt;/FQL&gt;&lt;FQL&gt;&lt;Q&gt;144-HK^FF_OPER_PS_NET_CF(ANN_R,-5AY,NOW)&lt;/Q&gt;&lt;R&gt;6&lt;/R&gt;&lt;C&gt;1&lt;/C&gt;&lt;D xsi:type="xsd:double"&gt;1.23806793927091&lt;/D&gt;&lt;D xsi:type="xsd:double"&gt;1.34030208651657&lt;/D&gt;&lt;D xsi:type="xsd:double"&gt;1.46400787978437&lt;/D&gt;&lt;D xsi:type="xsd:double"&gt;1.34228505657967&lt;/D&gt;&lt;D xsi:type="xsd:double"&gt;1.21845539597536&lt;/D&gt;&lt;D xsi:type="xsd:double"&gt;2.04381372236577&lt;/D&gt;&lt;/FQL&gt;&lt;FQL&gt;&lt;Q&gt;142-HK^FF_OPER_PS_NET_CF(ANN_R,-5AY,NOW)&lt;/Q&gt;&lt;R&gt;6&lt;/R&gt;&lt;C&gt;1&lt;/C&gt;&lt;D xsi:type="xsd:double"&gt;1.78075508492531&lt;/D&gt;&lt;D xsi:type="xsd:double"&gt;1.91345431448313&lt;/D&gt;&lt;D xsi:type="xsd:double"&gt;1.7909281789743&lt;/D&gt;&lt;D xsi:type="xsd:double"&gt;3.11710506906216&lt;/D&gt;&lt;D xsi:type="xsd:double"&gt;2.31878422190121&lt;/D&gt;&lt;D xsi:type="xsd:double"&gt;2.67816179191508&lt;/D&gt;&lt;/FQL&gt;&lt;FQL&gt;&lt;Q&gt;141-HK^FF_OPER_PS_NET_CF(ANN_R,-5AY,NOW)&lt;/Q&gt;&lt;R&gt;6&lt;/R&gt;&lt;C&gt;1&lt;/C&gt;&lt;D xsi:type="xsd:double"&gt;0.295664736648361&lt;/D&gt;&lt;D xsi:type="xsd:double"&gt;0.0119321476063244&lt;/D&gt;&lt;D xsi:type="xsd:double"&gt;-0.00345132192723554&lt;/D&gt;&lt;D xsi:type="xsd:double"&gt;-0.0268027576178015&lt;/D&gt;&lt;D xsi:type="xsd:double"&gt;-0.0020123059894536&lt;/D&gt;&lt;D xsi:type="xsd:double"&gt;-0.0354368532444931&lt;/D&gt;&lt;/FQL&gt;&lt;FQL&gt;&lt;Q&gt;139-HK^FF_OPER_PS_NET_CF(ANN_R,-5AY,NOW)&lt;/Q&gt;&lt;R&gt;6&lt;/R&gt;&lt;C&gt;1&lt;/C&gt;&lt;D xsi:type="xsd:string"&gt;@NA&lt;/D&gt;&lt;D xsi:type="xsd:double"&gt;-0.0267540988784945&lt;/D&gt;&lt;D xsi:type="xsd:double"&gt;-0.00556234886275991&lt;/D&gt;&lt;D xsi:type="xsd:double"&gt;0.00607547003547499&lt;/D&gt;&lt;D xsi:type="xsd:double"&gt;0.00236691296811951&lt;/D&gt;&lt;D xsi:type="xsd:double"&gt;-0.00893645133111872&lt;/D&gt;&lt;/FQL&gt;&lt;FQL&gt;&lt;Q&gt;138-HK^FF_OPER_PS_NET_CF(ANN_R,-5AY,NOW)&lt;/Q&gt;&lt;R&gt;6&lt;/R&gt;&lt;C&gt;1&lt;/C&gt;&lt;D xsi:type="xsd:double"&gt;0.0743126041889452&lt;/D&gt;&lt;D xsi:type="xsd:double"&gt;-0.0917864405521833&lt;/D&gt;&lt;D xsi:type="xsd:double"&gt;0.0742533439010997&lt;/D&gt;&lt;D xsi:type="xsd:double"&gt;-0.157953905760737&lt;/D&gt;&lt;D xsi:type="xsd:double"&gt;-0.07559172411359&lt;/D&gt;&lt;D xsi:type="xsd:double"&gt;-0.0263425705244329&lt;/D&gt;&lt;/FQL&gt;&lt;FQL&gt;&lt;Q&gt;137-HK^FF_OPER_PS_NET_CF(ANN_R,-5AY,NOW)&lt;/Q&gt;&lt;R&gt;6&lt;/R&gt;&lt;C&gt;1&lt;/C&gt;&lt;D xsi:type="xsd:double"&gt;-0.0416904367026101&lt;/D&gt;&lt;D xsi:type="xsd:double"&gt;0.271234873450629&lt;/D&gt;&lt;D xsi:type="xsd:double"&gt;0.28373182134407&lt;/D&gt;&lt;D xsi:type="xsd:double"&gt;-0.23299349630696&lt;/D&gt;&lt;D xsi:type="xsd:double"&gt;0.122810280905441&lt;/D&gt;&lt;D xsi:type="xsd:double"&gt;1.45809605727046&lt;/D&gt;&lt;/FQL&gt;&lt;FQL&gt;&lt;Q&gt;136-HK^FF_OPER_PS_NET_CF(ANN_R,-5AY,NOW)&lt;/Q&gt;&lt;R&gt;6&lt;/R&gt;&lt;C&gt;1&lt;/C&gt;&lt;D xsi:type="xsd:double"&gt;0.00351069333099493&lt;/D&gt;&lt;D xsi:type="xsd:double"&gt;0.0165297911734095&lt;/D&gt;&lt;D xsi:type="xsd:double"&gt;0.0406822843380444&lt;/D&gt;&lt;D xsi:type="xsd:double"&gt;0.0137687117166424&lt;/D&gt;&lt;D xsi:type="xsd:double"&gt;-0.0327250244044139&lt;/D&gt;&lt;D xsi:type="xsd:double"&gt;-0.183182221138607&lt;/D&gt;&lt;/FQL&gt;&lt;FQL&gt;&lt;Q&gt;135-HK^FF_OPER_PS_NET_CF(ANN_R,-5AY,NOW)&lt;/Q&gt;&lt;R&gt;6&lt;/R&gt;&lt;C&gt;1&lt;/C&gt;&lt;D xsi:type="xsd:double"&gt;1.95990915282642&lt;/D&gt;&lt;D xsi:type="xsd:double"&gt;1.67197599908465&lt;/D&gt;&lt;D xsi:type="xsd:double"&gt;2.2189821146021&lt;/D&gt;&lt;D xsi:type="xsd:double"&gt;2.07648126808298&lt;/D&gt;&lt;D xsi:type="xsd:double"&gt;2.10567601289076&lt;/D&gt;&lt;D xsi:type="xsd:double"&gt;1.71031668549685&lt;/D&gt;&lt;/FQL&gt;&lt;FQL&gt;&lt;Q&gt;132-HK^FF_OPER_PS_NET_CF(ANN_R,-5AY,NOW)&lt;/Q&gt;&lt;R&gt;6&lt;/R&gt;&lt;C&gt;1&lt;/C&gt;&lt;D xsi:type="xsd:double"&gt;0.00254565544268475&lt;/D&gt;&lt;D xsi:type="xsd:double"&gt;-0.00920266998527787&lt;/D&gt;&lt;D xsi:type="xsd:double"&gt;-0.284063985367298&lt;/D&gt;&lt;D xsi:type="xsd:double"&gt;-0.369110141801021&lt;/D&gt;&lt;D xsi:type="xsd:double"&gt;-0.154952114926512&lt;/D&gt;&lt;D xsi:type="xsd:double"&gt;-0.59628669490501&lt;/D&gt;&lt;/FQL&gt;&lt;FQL&gt;&lt;Q&gt;131-HK^FF_OPER_PS_NET_CF(ANN_R,-5AY,NOW)&lt;/Q&gt;&lt;R&gt;6&lt;/R&gt;&lt;C&gt;1&lt;/C&gt;&lt;D xsi:type="xsd:double"&gt;-0.282829242267601&lt;/D&gt;&lt;D xsi:type="xsd:double"&gt;-0.42097671418785&lt;/D&gt;&lt;D xsi:type="xsd:double"&gt;0.288980455478701&lt;/D&gt;&lt;D xsi:type="xsd:double"&gt;0.556784460012114&lt;/D&gt;&lt;D xsi:type="xsd:double"&gt;0.383340634499684&lt;/D&gt;&lt;D xsi:type="xsd:double"&gt;-2.40841875451978&lt;/D&gt;&lt;/FQL&gt;&lt;FQL&gt;&lt;Q&gt;130-HK^FF_OPER_PS_NET_CF(ANN_R,-5AY,NOW)&lt;/Q&gt;&lt;R&gt;6&lt;/R&gt;&lt;C&gt;1&lt;/C&gt;&lt;D xsi:type="xsd:double"&gt;-0.120821032889939&lt;/D&gt;&lt;D xsi:type="xsd:double"&gt;-0.0379918730246935&lt;/D&gt;&lt;D xsi:type="xsd:double"&gt;-0.11128746570347&lt;/D&gt;&lt;D xsi:type="xsd:double"&gt;0.0864585142222068&lt;/D&gt;&lt;D xsi:type="xsd:double"&gt;0.0196124057930747&lt;/D&gt;&lt;D xsi:type="xsd:double"&gt;-0.00309797520230611&lt;/D&gt;&lt;/FQL&gt;&lt;FQL&gt;&lt;Q&gt;129-HK^FF_OPER_PS_NET_CF(ANN_R,-5AY,NOW)&lt;/Q&gt;&lt;R&gt;6&lt;/R&gt;&lt;C&gt;1&lt;/C&gt;&lt;D xsi:type="xsd:double"&gt;0.44202290938869&lt;/D&gt;&lt;D xsi:type="xsd:double"&gt;0.552360541300022&lt;/D&gt;&lt;D xsi:type="xsd:double"&gt;0.244556958269229&lt;/D&gt;&lt;D xsi:type="xsd:double"&gt;0.808251489430505&lt;/D&gt;&lt;D xsi:type="xsd:double"&gt;0.174705329883924&lt;/D&gt;&lt;D xsi:type="xsd:double"&gt;-0.546798518635674&lt;/D&gt;&lt;/FQL&gt;&lt;FQL&gt;&lt;Q&gt;128-HK^FF_OPER_PS_NET_CF(ANN_R,-5AY,NOW)&lt;/Q&gt;&lt;R&gt;6&lt;/R&gt;&lt;C&gt;1&lt;/C&gt;&lt;D xsi:type="xsd:double"&gt;0.0734379564730801&lt;/D&gt;&lt;D xsi:type="xsd:double"&gt;-0.0305387181086734&lt;/D&gt;&lt;D xsi:type="xsd:double"&gt;-0.201118501860405&lt;/D&gt;&lt;D xsi:type="xsd:double"&gt;0.0145687296529861&lt;/D&gt;&lt;D xsi:type="xsd:double"&gt;-0.00427526302233546&lt;/D&gt;&lt;D xsi:type="xsd:double"&gt;-0.0105067148358175&lt;/D&gt;&lt;/FQL&gt;&lt;FQL&gt;&lt;Q&gt;127-HK^FF_OPER_PS_NET_CF(ANN_R,-5AY,NOW)&lt;/Q&gt;&lt;R&gt;6&lt;/R&gt;&lt;C&gt;1&lt;/C&gt;&lt;D xsi:type="xsd:double"&gt;2.28136164494715&lt;/D&gt;&lt;D xsi:type="xsd:double"&gt;0.788756003000744&lt;/D&gt;&lt;D xsi:type="xsd:double"&gt;1.05006917893171&lt;/D&gt;&lt;D xsi:type="xsd:double"&gt;0.496265743209208&lt;/D&gt;&lt;D xsi:type="xsd:double"&gt;1.16582394487574&lt;/D&gt;&lt;D xsi:type="xsd:double"&gt;0.359509404969628&lt;/D&gt;&lt;/FQL&gt;&lt;FQL&gt;&lt;Q&gt;126-HK^FF_OPER_PS_NET_CF(ANN_R,-5AY,NOW)&lt;/Q&gt;&lt;R&gt;6&lt;/R&gt;&lt;C&gt;1&lt;/C&gt;&lt;D xsi:type="xsd:double"&gt;0.0836530543427155&lt;/D&gt;&lt;D xsi:type="xsd:double"&gt;0.122878439543747&lt;/D&gt;&lt;D xsi:type="xsd:double"&gt;-0.0382422920058275&lt;/D&gt;&lt;D xsi:type="xsd:double"&gt;0.116139883515638&lt;/D&gt;&lt;D xsi:type="xsd:double"&gt;0.162146349926036&lt;/D&gt;&lt;D xsi:type="xsd:double"&gt;-0.0344714041102174&lt;/D&gt;&lt;/FQL&gt;&lt;FQL&gt;&lt;Q&gt;125-HK^FF_OPER_PS_NET_CF(ANN_R,-5AY,NOW)&lt;/Q&gt;&lt;R&gt;6&lt;/R&gt;&lt;C&gt;1&lt;/C&gt;&lt;D xsi:type="xsd:double"&gt;0.617547220016497&lt;/D&gt;&lt;D xsi:type="xsd:double"&gt;0.610796281698862&lt;/D&gt;&lt;D xsi:type="xsd:double"&gt;0.533925394429279&lt;/D&gt;&lt;D xsi:type="xsd:double"&gt;0.208361964884724&lt;/D&gt;&lt;D xsi:type="xsd:double"&gt;0.171243220606135&lt;/D&gt;&lt;D xsi:type="xsd:double"&gt;0.172860553630371&lt;/D&gt;&lt;/FQL&gt;&lt;FQL&gt;&lt;Q&gt;124-HK^FF_OPER_PS_NET_CF(ANN_R,-5AY,NOW)&lt;/Q&gt;&lt;R&gt;6&lt;/R&gt;&lt;C&gt;1&lt;/C&gt;&lt;D xsi:type="xsd:double"&gt;-0.162504242897253&lt;/D&gt;&lt;D xsi:type="xsd:double"&gt;-0.628914884304127&lt;/D&gt;&lt;D xsi:type="xsd:double"&gt;0.0763746337100484&lt;/D&gt;&lt;D xsi:type="xsd:double"&gt;-0.106971696227283&lt;/D&gt;&lt;D xsi:type="xsd:double"&gt;-1.32260663858917&lt;/D&gt;&lt;D xsi:type="xsd:double"&gt;-5.45544082208922&lt;/D&gt;&lt;/FQL&gt;&lt;FQL&gt;&lt;Q&gt;123-HK^FF_OPER_PS_NET_CF(ANN_R,-5AY,NOW)&lt;/Q&gt;&lt;R&gt;6&lt;/R&gt;&lt;C&gt;1&lt;/C&gt;&lt;D xsi:type="xsd:double"&gt;2.57045898107043&lt;/D&gt;&lt;D xsi:type="xsd:double"&gt;-2.05424152768226&lt;/D&gt;&lt;D xsi:type="xsd:double"&gt;5.03654814688856&lt;/D&gt;&lt;D xsi:type="xsd:double"&gt;2.64766500336274&lt;/D&gt;&lt;D xsi:type="xsd:double"&gt;5.99069489128453&lt;/D&gt;&lt;D xsi:type="xsd:double"&gt;-1.69247205016975&lt;/D&gt;&lt;/FQL&gt;&lt;FQL&gt;&lt;Q&gt;122-HK^FF_OPER_PS_NET_CF(ANN_R,-5AY,NOW)&lt;/Q&gt;&lt;R&gt;6&lt;/R&gt;&lt;C&gt;1&lt;/C&gt;&lt;D xsi:type="xsd:double"&gt;0.0045508119600999&lt;/D&gt;&lt;D xsi:type="xsd:double"&gt;0.00781230150974854&lt;/D&gt;&lt;D xsi:type="xsd:double"&gt;-0.0163264173395218&lt;/D&gt;&lt;D xsi:type="xsd:double"&gt;-0.0102132452361488&lt;/D&gt;&lt;D xsi:type="xsd:double"&gt;0.015709031809876&lt;/D&gt;&lt;D xsi:type="xsd:double"&gt;0.00587923399669805&lt;/D&gt;&lt;/FQL&gt;&lt;FQL&gt;&lt;Q&gt;120-HK^FF_OPER_PS_NET_CF(ANN_R,-5AY,NOW)&lt;/Q&gt;&lt;R&gt;6&lt;/R&gt;&lt;C&gt;1&lt;/C&gt;&lt;D xsi:type="xsd:double"&gt;0.0564851663358554&lt;/D&gt;&lt;D xsi:type="xsd:double"&gt;0.0518099649587175&lt;/D&gt;&lt;D xsi:type="xsd:double"&gt;-0.0151938970120788&lt;/D&gt;&lt;D xsi:type="xsd:double"&gt;0.0395893126608871&lt;/D&gt;&lt;D xsi:type="xsd:double"&gt;0.0470715343266063&lt;/D&gt;&lt;D xsi:type="xsd:double"&gt;-0.0137429167909335&lt;/D&gt;&lt;/FQL&gt;&lt;FQL&gt;&lt;Q&gt;119-HK^FF_OPER_PS_NET_CF(ANN_R,-5AY,NOW)&lt;/Q&gt;&lt;R&gt;6&lt;/R&gt;&lt;C&gt;1&lt;/C&gt;&lt;D xsi:type="xsd:double"&gt;1.44682518118649&lt;/D&gt;&lt;D xsi:type="xsd:double"&gt;2.12221285825548&lt;/D&gt;&lt;D xsi:type="xsd:double"&gt;0.211526468330043&lt;/D&gt;&lt;D xsi:type="xsd:double"&gt;-1.18311604772326&lt;/D&gt;&lt;D xsi:type="xsd:double"&gt;-1.42879227024046&lt;/D&gt;&lt;D xsi:type="xsd:double"&gt;-1.47037654159406&lt;/D&gt;&lt;/FQL&gt;&lt;FQL&gt;&lt;Q&gt;118-HK^FF_OPER_PS_NET_CF(ANN_R,-5AY,NOW)&lt;/Q&gt;&lt;R&gt;6&lt;/R&gt;&lt;C&gt;1&lt;/C&gt;&lt;D xsi:type="xsd:double"&gt;-0.00537150946803098&lt;/D&gt;&lt;D xsi:type="xsd:double"&gt;0.0192738296102966&lt;/D&gt;&lt;D xsi:type="xsd:double"&gt;-0.0444693925790496&lt;/D&gt;&lt;D xsi:type="xsd:double"&gt;0.0645272299921767&lt;/D&gt;&lt;D xsi:type="xsd:double"&gt;0.284300120966107&lt;/D&gt;&lt;D xsi:type="xsd:double"&gt;0.0309305611778818&lt;/D&gt;&lt;/FQL&gt;&lt;FQL&gt;&lt;Q&gt;117-HK^FF_OPER_PS_NET_CF(ANN_R,-5AY,NOW)&lt;/Q&gt;&lt;R&gt;6&lt;/R&gt;&lt;C&gt;1&lt;/C&gt;&lt;D xsi:type="xsd:double"&gt;-0.521190055403951&lt;/D&gt;&lt;D xsi:type="xsd:double"&gt;0.739498965193272&lt;/D&gt;&lt;D xsi:type="xsd:double"&gt;0.700827728294371&lt;/D&gt;&lt;D xsi:type="xsd:double"&gt;-0.0697920074089474&lt;/D&gt;&lt;D xsi:type="xsd:double"&gt;-0.0019825889037434&lt;/D&gt;&lt;D xsi:type="xsd:double"&gt;0.0179919910918362&lt;/D&gt;&lt;/FQL&gt;&lt;FQL&gt;&lt;Q&gt;116-HK^FF_OPER_PS_NET_CF(ANN_R,-5AY,NOW)&lt;/Q&gt;&lt;R&gt;6&lt;/R&gt;&lt;C&gt;1&lt;/C&gt;&lt;D xsi:type="xsd:double"&gt;0.492037463806654&lt;/D&gt;&lt;D xsi:type="xsd:double"&gt;-0.111105726005426&lt;/D&gt;&lt;D xsi:type="xsd:double"&gt;1.53872025070962&lt;/D&gt;&lt;D xsi:type="xsd:double"&gt;0.915801391722293&lt;/D&gt;&lt;D xsi:type="xsd:double"&gt;3.40357732266169&lt;/D&gt;&lt;D xsi:type="xsd:double"&gt;-1.08116067395495&lt;/D&gt;&lt;/FQL&gt;&lt;FQL&gt;&lt;Q&gt;115-HK^FF_OPER_PS_NET_CF(ANN_R,-5AY,NOW)&lt;/Q&gt;&lt;R&gt;6&lt;/R&gt;&lt;C&gt;1&lt;/C&gt;&lt;D xsi:type="xsd:double"&gt;0.0539771580200486&lt;/D&gt;&lt;D xsi:type="xsd:double"&gt;-0.0111891376692702&lt;/D&gt;&lt;D xsi:type="xsd:double"&gt;-1.94341566389474&lt;/D&gt;&lt;D xsi:type="xsd:double"&gt;2.14590084562333&lt;/D&gt;&lt;D xsi:type="xsd:double"&gt;0.0049275586430034&lt;/D&gt;&lt;D xsi:type="xsd:double"&gt;0.384180767896144&lt;/D&gt;&lt;/FQL&gt;&lt;FQL&gt;&lt;Q&gt;114-HK^FF_OPER_PS_NET_CF(ANN_R,-5AY,NOW)&lt;/Q&gt;&lt;R&gt;6&lt;/R&gt;&lt;C&gt;1&lt;/C&gt;&lt;D xsi:type="xsd:double"&gt;-0.110545932037032&lt;/D&gt;&lt;D xsi:type="xsd:double"&gt;-0.0576933908036457&lt;/D&gt;&lt;D xsi:type="xsd:double"&gt;0.0129348493195101&lt;/D&gt;&lt;D xsi:type="xsd:double"&gt;0.0850186355131838&lt;/D&gt;&lt;D xsi:type="xsd:double"&gt;0.0411023489183462&lt;/D&gt;&lt;D xsi:type="xsd:double"&gt;-0.126853832397836&lt;/D&gt;&lt;/FQL&gt;&lt;FQL&gt;&lt;Q&gt;113-HK^FF_OPER_PS_NET_CF(ANN_R,-5AY,NOW)&lt;/Q&gt;&lt;R&gt;6&lt;/R&gt;&lt;C&gt;1&lt;/C&gt;&lt;D xsi:type="xsd:double"&gt;0.357853530150059&lt;/D&gt;&lt;D xsi:type="xsd:double"&gt;1.13602338034854&lt;/D&gt;&lt;D xsi:type="xsd:double"&gt;2.33194428444783&lt;/D&gt;&lt;D xsi:type="xsd:double"&gt;2.10373368640061&lt;/D&gt;&lt;D xsi:type="xsd:double"&gt;1.99802483395806&lt;/D&gt;&lt;D xsi:type="xsd:double"&gt;1.18518942665675&lt;/D&gt;&lt;/FQL&gt;&lt;FQL&gt;&lt;Q&gt;111-HK^FF_OPER_PS_NET_CF(ANN_R,-5AY,NOW)&lt;/Q&gt;&lt;R&gt;6&lt;/R&gt;&lt;C&gt;1&lt;/C&gt;&lt;D xsi:type="xsd:double"&gt;-0.449514165191321&lt;/D&gt;&lt;D xsi:type="xsd:double"&gt;-0.129295502097923&lt;/D&gt;&lt;D xsi:type="xsd:double"&gt;0.719154667395294&lt;/D&gt;&lt;D xsi:type="xsd:double"&gt;0.00572359318134464&lt;/D&gt;&lt;D xsi:type="xsd:double"&gt;0.327877672933611&lt;/D&gt;&lt;D xsi:type="xsd:double"&gt;0.032981620871683&lt;/D&gt;&lt;/FQL&gt;&lt;FQL&gt;&lt;Q&gt;110-HK^FF_OPER_PS_NET_CF(ANN_R,-5AY,NOW)&lt;/Q&gt;&lt;R&gt;6&lt;/R&gt;&lt;C&gt;1&lt;/C&gt;&lt;D xsi:type="xsd:double"&gt;0.0322994214017545&lt;/D&gt;&lt;D xsi:type="xsd:double"&gt;-0.274121038899481&lt;/D&gt;&lt;D xsi:type="xsd:double"&gt;-0.17499920543857&lt;/D&gt;&lt;D xsi:type="xsd:double"&gt;-0.134019677617179&lt;/D&gt;&lt;D xsi:type="xsd:double"&gt;0.0360299879008683&lt;/D&gt;&lt;D xsi:type="xsd:double"&gt;-0.0735332141389528&lt;/D&gt;&lt;/FQL&gt;&lt;FQL&gt;&lt;Q&gt;108-HK^FF_OPER_PS_NET_CF(ANN_R,-5AY,NOW)&lt;/Q&gt;&lt;R&gt;6&lt;/R&gt;&lt;C&gt;1&lt;/C&gt;&lt;D xsi:type="xsd:double"&gt;-0.0261042306260005&lt;/D&gt;&lt;D xsi:type="xsd:double"&gt;-0.0185275896807246&lt;/D&gt;&lt;D xsi:type="xsd:double"&gt;-0.0357434405783758&lt;/D&gt;&lt;D xsi:type="xsd:double"&gt;0.00311541534298231&lt;/D&gt;&lt;D xsi:type="xsd:double"&gt;-0.0270055955877863&lt;/D&gt;&lt;D xsi:type="xsd:double"&gt;-0.00693105873226831&lt;/D&gt;&lt;/FQL&gt;&lt;FQL&gt;&lt;Q&gt;107-HK^FF_OPER_PS_NET_CF(ANN_R,-5AY,NOW)&lt;/Q&gt;&lt;R&gt;6&lt;/R&gt;&lt;C&gt;1&lt;/C&gt;&lt;D xsi:type="xsd:double"&gt;-0.042920771269115&lt;/D&gt;&lt;D xsi:type="xsd:double"&gt;-0.35611209828713&lt;/D&gt;&lt;D xsi:type="xsd:double"&gt;0.456390410798618&lt;/D&gt;&lt;D xsi:type="xsd:double"&gt;0.00373984866725315&lt;/D&gt;&lt;D xsi:type="xsd:double"&gt;-0.434364004834019&lt;/D&gt;&lt;D xsi:type="xsd:double"&gt;-1.01222728047501&lt;/D&gt;&lt;/FQL&gt;&lt;FQL&gt;&lt;Q&gt;106-HK^FF_OPER_PS_NET_CF(ANN_R,-5AY,NOW)&lt;/Q&gt;&lt;R&gt;6&lt;/R&gt;&lt;C&gt;1&lt;/C&gt;&lt;D xsi:type="xsd:double"&gt;0.416722452604306&lt;/D&gt;&lt;D xsi:type="xsd:double"&gt;0.184131421930349&lt;/D&gt;&lt;D xsi:type="xsd:double"&gt;0.429449466358604&lt;/D&gt;&lt;D xsi:type="xsd:double"&gt;-0.133741810865462&lt;/D&gt;&lt;D xsi:type="xsd:double"&gt;0.526178993215917&lt;/D&gt;&lt;D xsi:type="xsd:double"&gt;-0.66377195056734&lt;/D&gt;&lt;/FQL&gt;&lt;FQL&gt;&lt;Q&gt;105-HK^FF_OPER_PS_NET_CF(ANN_R,-5AY,NOW)&lt;/Q&gt;&lt;R&gt;6&lt;/R&gt;&lt;C&gt;1&lt;/C&gt;&lt;D xsi:type="xsd:double"&gt;1.260475&lt;/D&gt;&lt;D xsi:type="xsd:double"&gt;1.23513333333333&lt;/D&gt;&lt;D xsi:type="xsd:double"&gt;1.162375&lt;/D&gt;&lt;D xsi:type="xsd:double"&gt;0.866036111111111&lt;/D&gt;&lt;D xsi:type="xsd:double"&gt;0.424058333333333&lt;/D&gt;&lt;D xsi:type="xsd:double"&gt;0.524138888888889&lt;/D&gt;&lt;/FQL&gt;&lt;FQL&gt;&lt;Q&gt;104-HK^FF_OPER_PS_NET_CF(ANN_R,-5AY,NOW)&lt;/Q&gt;&lt;R&gt;6&lt;/R&gt;&lt;C&gt;1&lt;/C&gt;&lt;D xsi:type="xsd:double"&gt;-0.016720000306344&lt;/D&gt;&lt;D xsi:type="xsd:double"&gt;0.209313368214002&lt;/D&gt;&lt;D xsi:type="xsd:double"&gt;0.0593908336802998&lt;/D&gt;&lt;D xsi:type="xsd:double"&gt;0.0785533305760899&lt;/D&gt;&lt;D xsi:type="xsd:double"&gt;0.178382943638464&lt;/D&gt;&lt;D xsi:type="xsd:double"&gt;0.223975168747315&lt;/D&gt;&lt;/FQL&gt;&lt;FQL&gt;&lt;Q&gt;103-HK^FF_OPER_PS_NET_CF(ANN_R,-5AY,NOW)&lt;/Q&gt;&lt;R&gt;6&lt;/R&gt;&lt;C&gt;1&lt;/C&gt;&lt;D xsi:type="xsd:double"&gt;0.0165796405334234&lt;/D&gt;&lt;D xsi:type="xsd:double"&gt;-0.106052806196183&lt;/D&gt;&lt;D xsi:type="xsd:double"&gt;-0.0867611169383842&lt;/D&gt;&lt;D xsi:type="xsd:double"&gt;0.128570585326568&lt;/D&gt;&lt;D xsi:type="xsd:double"&gt;0.197447743091168&lt;/D&gt;&lt;D xsi:type="xsd:double"&gt;0.109666949180695&lt;/D&gt;&lt;/FQL&gt;&lt;FQL&gt;&lt;Q&gt;102-HK^FF_OPER_PS_NET_CF(ANN_R,-5AY,NOW)&lt;/Q&gt;&lt;R&gt;6&lt;/R&gt;&lt;C&gt;1&lt;/C&gt;&lt;D xsi:type="xsd:double"&gt;0.0515034609639207&lt;/D&gt;&lt;D xsi:type="xsd:double"&gt;0.121646840693902&lt;/D&gt;&lt;D xsi:type="xsd:double"&gt;0.133910202918882&lt;/D&gt;&lt;D xsi:type="xsd:double"&gt;0.137960472509967&lt;/D&gt;&lt;D xsi:type="xsd:double"&gt;-0.0101179374162588&lt;/D&gt;&lt;D xsi:type="xsd:double"&gt;0.00637107227164318&lt;/D&gt;&lt;/FQL&gt;&lt;FQL&gt;&lt;Q&gt;101-HK^FF_OPER_PS_NET_CF(ANN_R,-5AY,NOW)&lt;/Q&gt;&lt;R&gt;6&lt;/R&gt;&lt;C&gt;1&lt;/C&gt;&lt;D xsi:type="xsd:double"&gt;1.41005114520792&lt;/D&gt;&lt;D xsi:type="xsd:double"&gt;1.77106023560791&lt;/D&gt;&lt;D xsi:type="xsd:double"&gt;1.10582481102712&lt;/D&gt;&lt;D xsi:type="xsd:double"&gt;0.918687962313125&lt;/D&gt;&lt;D xsi:type="xsd:double"&gt;0.502697970335245&lt;/D&gt;&lt;D xsi:type="xsd:double"&gt;0.319418317486957&lt;/D&gt;&lt;/FQL&gt;&lt;FQL&gt;&lt;Q&gt;99-HK^FF_OPER_PS_NET_CF(ANN_R,-5AY,NOW)&lt;/Q&gt;&lt;R&gt;6&lt;/R&gt;&lt;C&gt;1&lt;/C&gt;&lt;D xsi:type="xsd:double"&gt;0.301905601859205&lt;/D&gt;&lt;D xsi:type="xsd:double"&gt;-0.318493408348033&lt;/D&gt;&lt;D xsi:type="xsd:double"&gt;0.586792870816997&lt;/D&gt;&lt;D xsi:type="xsd:double"&gt;1.00693022128222&lt;/D&gt;&lt;D xsi:type="xsd:double"&gt;0.227988814673009&lt;/D&gt;&lt;D xsi:type="xsd:double"&gt;-0.11722022052984&lt;/D&gt;&lt;/FQL&gt;&lt;FQL&gt;&lt;Q&gt;98-HK^FF_OPER_PS_NET_CF(ANN_R,-5AY,NOW)&lt;/Q&gt;&lt;R&gt;6&lt;/R&gt;&lt;C&gt;1&lt;/C&gt;&lt;D xsi:type="xsd:double"&gt;1.06038732100518&lt;/D&gt;&lt;D xsi:type="xsd:double"&gt;-0.450983871034981&lt;/D&gt;&lt;D xsi:type="xsd:double"&gt;3.11186072983383&lt;/D&gt;&lt;D xsi:type="xsd:double"&gt;2.26329729369217&lt;/D&gt;&lt;D xsi:type="xsd:double"&gt;2.4825629712279&lt;/D&gt;&lt;D xsi:type="xsd:double"&gt;3.86078563663545&lt;/D&gt;&lt;/FQL&gt;&lt;FQL&gt;&lt;Q&gt;97-HK^FF_OPER_PS_NET_CF(ANN_R,-5AY,NOW)&lt;/Q&gt;&lt;R&gt;6&lt;/R&gt;&lt;C&gt;1&lt;/C&gt;&lt;D xsi:type="xsd:double"&gt;0.0521768682488414&lt;/D&gt;&lt;D xsi:type="xsd:double"&gt;0.0515205554406798&lt;/D&gt;&lt;D xsi:type="xsd:double"&gt;0.0505360862284376&lt;/D&gt;&lt;D xsi:type="xsd:double"&gt;0.10730714413441&lt;/D&gt;&lt;D xsi:type="xsd:double"&gt;0.131918874440467&lt;/D&gt;&lt;D xsi:type="xsd:double"&gt;0.108619769750733&lt;/D&gt;&lt;/FQL&gt;&lt;FQL&gt;&lt;Q&gt;96-HK^FF_OPER_PS_NET_CF(ANN_R,-5AY,NOW)&lt;/Q&gt;&lt;R&gt;6&lt;/R&gt;&lt;C&gt;1&lt;/C&gt;&lt;D xsi:type="xsd:double"&gt;0.189486679077759&lt;/D&gt;&lt;D xsi:type="xsd:double"&gt;0.233476889495261&lt;/D&gt;&lt;D xsi:type="xsd:double"&gt;0.218116076217361&lt;/D&gt;&lt;D xsi:type="xsd:double"&gt;0.111323504027927&lt;/D&gt;&lt;D xsi:type="xsd:double"&gt;0.328315116528839&lt;/D&gt;&lt;D xsi:type="xsd:double"&gt;0.133541652462126&lt;/D&gt;&lt;/FQL&gt;&lt;FQL&gt;&lt;Q&gt;95-HK^FF_OPER_PS_NET_CF(ANN_R,-5AY,NOW)&lt;/Q&gt;&lt;R&gt;6&lt;/R&gt;&lt;C&gt;1&lt;/C&gt;&lt;D xsi:type="xsd:double"&gt;-0.195322159077235&lt;/D&gt;&lt;D xsi:type="xsd:double"&gt;0.0711916095865806&lt;/D&gt;&lt;D xsi:type="xsd:double"&gt;0.215157845951482&lt;/D&gt;&lt;D xsi:type="xsd:double"&gt;-0.0642146960317118&lt;/D&gt;&lt;D xsi:type="xsd:double"&gt;-0.14599860033695&lt;/D&gt;&lt;D xsi:type="xsd:double"&gt;-0.562543651947896&lt;/D&gt;&lt;/FQL&gt;&lt;FQL&gt;&lt;Q&gt;94-HK^FF_OPER_PS_NET_CF(ANN_R,-5AY,NOW)&lt;/Q&gt;&lt;R&gt;6&lt;/R&gt;&lt;C&gt;1&lt;/C&gt;&lt;D xsi:type="xsd:double"&gt;-0.00997253384607024&lt;/D&gt;&lt;D xsi:type="xsd:double"&gt;-0.00399908685656149&lt;/D&gt;&lt;D xsi:type="xsd:double"&gt;0.0824971880437953&lt;/D&gt;&lt;D xsi:type="xsd:double"&gt;0.0513716762632197&lt;/D&gt;&lt;D xsi:type="xsd:double"&gt;0.0139348380771923&lt;/D&gt;&lt;D xsi:type="xsd:double"&gt;-0.00302642968646206&lt;/D&gt;&lt;/FQL&gt;&lt;FQL&gt;&lt;Q&gt;93-HK^FF_OPER_PS_NET_CF(ANN_R,-5AY,NOW)&lt;/Q&gt;&lt;R&gt;6&lt;/R&gt;&lt;C&gt;1&lt;/C&gt;&lt;D xsi:type="xsd:double"&gt;0.0156014145582213&lt;/D&gt;&lt;D xsi:type="xsd:double"&gt;0.00746867534070308&lt;/D&gt;&lt;D xsi:type="xsd:double"&gt;-0.0168600710139694&lt;/D&gt;&lt;D xsi:type="xsd:string"&gt;@NA&lt;/D&gt;&lt;D xsi:type="xsd:double"&gt;0.00785549955713772&lt;/D&gt;&lt;D xsi:type="xsd:double"&gt;-0.029661015360751&lt;/D&gt;&lt;/FQL&gt;&lt;FQL&gt;&lt;Q&gt;92-HK^FF_OPER_PS_NET_CF(ANN_R,-5AY,NOW)&lt;/Q&gt;&lt;R&gt;6&lt;/R&gt;&lt;C&gt;1&lt;/C&gt;&lt;D xsi:type="xsd:double"&gt;-0.832466712417352&lt;/D&gt;&lt;D xsi:type="xsd:double"&gt;-0.22851487663039&lt;/D&gt;&lt;D xsi:type="xsd:double"&gt;-0.0412766299799843&lt;/D&gt;&lt;D xsi:type="xsd:double"&gt;-0.0889411907137735&lt;/D&gt;&lt;D xsi:type="xsd:double"&gt;0.00380003996343521&lt;/D&gt;&lt;D xsi:type="xsd:double"&gt;-0.00946537897173137&lt;/D&gt;&lt;/FQL&gt;&lt;FQL&gt;&lt;Q&gt;91-HK^FF_OPER_PS_NET_CF(ANN_R,-5AY,NOW)&lt;/Q&gt;&lt;R&gt;6&lt;/R&gt;&lt;C&gt;1&lt;/C&gt;&lt;D xsi:type="xsd:double"&gt;-0.114545729556162&lt;/D&gt;&lt;D xsi:type="xsd:double"&gt;-0.0688921167249198&lt;/D&gt;&lt;D xsi:type="xsd:double"&gt;-0.0733296663997978&lt;/D&gt;&lt;D xsi:type="xsd:double"&gt;-0.00683390051940639&lt;/D&gt;&lt;D xsi:type="xsd:double"&gt;-0.0390592365643056&lt;/D&gt;&lt;D xsi:type="xsd:double"&gt;-0.00537602157405303&lt;/D&gt;&lt;/FQL&gt;&lt;FQL&gt;&lt;Q&gt;90-HK^FF_OPER_PS_NET_CF(ANN_R,-5AY,NOW)&lt;/Q&gt;&lt;R&gt;6&lt;/R&gt;&lt;C&gt;1&lt;/C&gt;&lt;D xsi:type="xsd:double"&gt;0.228506584599138&lt;/D&gt;&lt;D xsi:type="xsd:double"&gt;0.3257105898332&lt;/D&gt;&lt;D xsi:type="xsd:double"&gt;0.337293002957923&lt;/D&gt;&lt;D xsi:type="xsd:double"&gt;0.542356257839902&lt;/D&gt;&lt;D xsi:type="xsd:double"&gt;0.446549275887541&lt;/D&gt;&lt;D xsi:type="xsd:double"&gt;0.445297326970625&lt;/D&gt;&lt;/FQL&gt;&lt;FQL&gt;&lt;Q&gt;89-HK^FF_OPER_PS_NET_CF(ANN_R,-5AY,NOW)&lt;/Q&gt;&lt;R&gt;6&lt;/R&gt;&lt;C&gt;1&lt;/C&gt;&lt;D xsi:type="xsd:double"&gt;0.276094227602912&lt;/D&gt;&lt;D xsi:type="xsd:double"&gt;0.112591088676305&lt;/D&gt;&lt;D xsi:type="xsd:double"&gt;0.281987191448013&lt;/D&gt;&lt;D xsi:type="xsd:double"&gt;0.295227170021205&lt;/D&gt;&lt;D xsi:type="xsd:double"&gt;0.320262801126291&lt;/D&gt;&lt;D xsi:type="xsd:double"&gt;0.355883477595856&lt;/D&gt;&lt;/FQL&gt;&lt;FQL&gt;&lt;Q&gt;88-HK^FF_OPER_PS_NET_CF(ANN_R,-5AY,NOW)&lt;/Q&gt;&lt;R&gt;6&lt;/R&gt;&lt;C&gt;1&lt;/C&gt;&lt;D xsi:type="xsd:double"&gt;0.0641262912247745&lt;/D&gt;&lt;D xsi:type="xsd:double"&gt;1.18390736147557&lt;/D&gt;&lt;D xsi:type="xsd:double"&gt;1.13208813624343&lt;/D&gt;&lt;D xsi:type="xsd:double"&gt;0.13602546623437&lt;/D&gt;&lt;D xsi:type="xsd:double"&gt;-2.14693527539914&lt;/D&gt;&lt;D xsi:type="xsd:double"&gt;-0.147198986675051&lt;/D&gt;&lt;/FQL&gt;&lt;FQL&gt;&lt;Q&gt;87-HK^FF_OPER_PS_NET_CF(ANN_R,-5AY,NOW)&lt;/Q&gt;&lt;R&gt;6&lt;/R&gt;&lt;C&gt;1&lt;/C&gt;&lt;D xsi:type="xsd:double"&gt;1.75369785607446&lt;/D&gt;&lt;D xsi:type="xsd:double"&gt;2.07532833353834&lt;/D&gt;&lt;D xsi:type="xsd:double"&gt;2.05596703871726&lt;/D&gt;&lt;D xsi:type="xsd:double"&gt;1.40398779951784&lt;/D&gt;&lt;D xsi:type="xsd:double"&gt;1.5262590071791&lt;/D&gt;&lt;D xsi:type="xsd:double"&gt;1.55369677273272&lt;/D&gt;&lt;/FQL&gt;&lt;FQL&gt;&lt;Q&gt;86-HK^FF_OPER_PS_NET_CF(ANN_R,-5AY,NOW)&lt;/Q&gt;&lt;R&gt;6&lt;/R&gt;&lt;C&gt;1&lt;/C&gt;&lt;D xsi:type="xsd:double"&gt;0.225753871230644&lt;/D&gt;&lt;D xsi:type="xsd:double"&gt;-0.158868184955142&lt;/D&gt;&lt;D xsi:type="xsd:double"&gt;-0.0150725187221536&lt;/D&gt;&lt;D xsi:type="xsd:double"&gt;0.464757048590282&lt;/D&gt;&lt;D xsi:type="xsd:double"&gt;0.434666800683486&lt;/D&gt;&lt;D xsi:type="xsd:double"&gt;0.281525372227286&lt;/D&gt;&lt;/FQL&gt;&lt;FQL&gt;&lt;Q&gt;85-HK^FF_OPER_PS_NET_CF(ANN_R,-5AY,NOW)&lt;/Q&gt;&lt;R&gt;6&lt;/R&gt;&lt;C&gt;1&lt;/C&gt;&lt;D xsi:type="xsd:double"&gt;0.0936620634207477&lt;/D&gt;&lt;D xsi:type="xsd:double"&gt;0.101918249032451&lt;/D&gt;&lt;D xsi:type="xsd:double"&gt;-0.0295954621769254&lt;/D&gt;&lt;D xsi:type="xsd:double"&gt;0.0885578006889104&lt;/D&gt;&lt;D xsi:type="xsd:double"&gt;0.125995136639158&lt;/D&gt;&lt;D xsi:type="xsd:double"&gt;0.0424780478769105&lt;/D&gt;&lt;/FQL&gt;&lt;FQL&gt;&lt;Q&gt;84-HK^FF_OPER_PS_NET_CF(ANN_R,-5AY,NOW)&lt;/Q&gt;&lt;R&gt;6&lt;/R&gt;&lt;C&gt;1&lt;/C&gt;&lt;D xsi:type="xsd:double"&gt;0.0838042798961083&lt;/D&gt;&lt;D xsi:type="xsd:double"&gt;0.0479104115343525&lt;/D&gt;&lt;D xsi:type="xsd:double"&gt;0.0702081465951376&lt;/D&gt;&lt;D xsi:type="xsd:double"&gt;0.15378786286138&lt;/D&gt;&lt;D xsi:type="xsd:double"&gt;0.177376599896414&lt;/D&gt;&lt;D xsi:type="xsd:double"&gt;0.0883452431689655&lt;/D&gt;&lt;/FQL&gt;&lt;FQL&gt;&lt;Q&gt;83-HK^FF_OPER_PS_NET_CF(ANN_R,-5AY,NOW)&lt;/Q&gt;&lt;R&gt;6&lt;/R&gt;&lt;C&gt;1&lt;/C&gt;&lt;D xsi:type="xsd:double"&gt;1.01667275640341&lt;/D&gt;&lt;D xsi:type="xsd:double"&gt;-1.04060621242879&lt;/D&gt;&lt;D xsi:type="xsd:double"&gt;2.26845518794926&lt;/D&gt;&lt;D xsi:type="xsd:double"&gt;1.3638732585699&lt;/D&gt;&lt;D xsi:type="xsd:double"&gt;0.557070327292356&lt;/D&gt;&lt;D xsi:type="xsd:double"&gt;0.973375579845865&lt;/D&gt;&lt;/FQL&gt;&lt;FQL&gt;&lt;Q&gt;82-HK^FF_OPER_PS_NET_CF(ANN_R,-5AY,NOW)&lt;/Q&gt;&lt;R&gt;6&lt;/R&gt;&lt;C&gt;1&lt;/C&gt;&lt;D xsi:type="xsd:double"&gt;-0.0631051342889847&lt;/D&gt;&lt;D xsi:type="xsd:double"&gt;-0.0688351008588734&lt;/D&gt;&lt;D xsi:type="xsd:double"&gt;-0.0582348841942108&lt;/D&gt;&lt;D xsi:type="xsd:double"&gt;0.0142664051198618&lt;/D&gt;&lt;D xsi:type="xsd:double"&gt;-0.000688763828160049&lt;/D&gt;&lt;D xsi:type="xsd:double"&gt;0.0214380715372135&lt;/D&gt;&lt;/FQL&gt;&lt;FQL&gt;&lt;Q&gt;81-HK^FF_OPER_PS_NET_CF(ANN_R,-5AY,NOW)&lt;/Q&gt;&lt;R&gt;6&lt;/R&gt;&lt;C&gt;1&lt;/C&gt;&lt;D xsi:type="xsd:double"&gt;3.85500991811105&lt;/D&gt;&lt;D xsi:type="xsd:double"&gt;1.36746085147736&lt;/D&gt;&lt;D xsi:type="xsd:double"&gt;0.993566609699027&lt;/D&gt;&lt;D xsi:type="xsd:double"&gt;-2.19043829743233&lt;/D&gt;&lt;D xsi:type="xsd:double"&gt;-1.71107734463167&lt;/D&gt;&lt;D xsi:type="xsd:double"&gt;-1.07853065495707&lt;/D&gt;&lt;/FQL&gt;&lt;FQL&gt;&lt;Q&gt;79-HK^FF_OPER_PS_NET_CF(ANN_R,-5AY,NOW)&lt;/Q&gt;&lt;R&gt;6&lt;/R&gt;&lt;C&gt;1&lt;/C&gt;&lt;D xsi:type="xsd:double"&gt;-0.0994943591664353&lt;/D&gt;&lt;D xsi:type="xsd:double"&gt;0.134387289897548&lt;/D&gt;&lt;D xsi:type="xsd:double"&gt;-0.0767179195753392&lt;/D&gt;&lt;D xsi:type="xsd:double"&gt;-0.0615815714499925&lt;/D&gt;&lt;D xsi:type="xsd:double"&gt;-0.0152141978735084&lt;/D&gt;&lt;D xsi:type="xsd:double"&gt;0.00496815169423173&lt;/D&gt;&lt;/FQL&gt;&lt;FQL&gt;&lt;Q&gt;78-HK^FF_OPER_PS_NET_CF(ANN_R,-5AY,NOW)&lt;/Q&gt;&lt;R&gt;6&lt;/R&gt;&lt;C&gt;1&lt;/C&gt;&lt;D xsi:type="xsd:double"&gt;3.205078125&lt;/D&gt;&lt;D xsi:type="xsd:double"&gt;0.190014328226607&lt;/D&gt;&lt;D xsi:type="xsd:double"&gt;0.663662661326213&lt;/D&gt;&lt;D xsi:type="xsd:double"&gt;-0.179127725856698&lt;/D&gt;&lt;D xsi:type="xsd:double"&gt;-0.559301290609702&lt;/D&gt;&lt;D xsi:type="xsd:double"&gt;-0.0964619492656876&lt;/D&gt;&lt;/FQL&gt;&lt;FQL&gt;&lt;Q&gt;77-HK^FF_OPER_PS_NET_CF(ANN_R,-5AY,NOW)&lt;/Q&gt;&lt;R&gt;6&lt;/R&gt;&lt;C&gt;1&lt;/C&gt;&lt;D xsi:type="xsd:double"&gt;0.13582688853593&lt;/D&gt;&lt;D xsi:type="xsd:double"&gt;0.0878485395410512&lt;/D&gt;&lt;D xsi:type="xsd:double"&gt;0.117103632411838&lt;/D&gt;&lt;D xsi:type="xsd:double"&gt;0.299411944261584&lt;/D&gt;&lt;D xsi:type="xsd:double"&gt;0.4194245953669&lt;/D&gt;&lt;D xsi:type="xsd:double"&gt;0.289967747036736&lt;/D&gt;&lt;/FQL&gt;&lt;FQL&gt;&lt;Q&gt;76-HK^FF_OPER_PS_NET_CF(ANN_R,-5AY,NOW)&lt;/Q&gt;&lt;R&gt;6&lt;/R&gt;&lt;C&gt;1&lt;/C&gt;&lt;D xsi:type="xsd:double"&gt;-1.30689576338556&lt;/D&gt;&lt;D xsi:type="xsd:double"&gt;-1.32841632113328&lt;/D&gt;&lt;D xsi:type="xsd:double"&gt;0.518160720314836&lt;/D&gt;&lt;D xsi:type="xsd:double"&gt;0.146688116309685&lt;/D&gt;&lt;D xsi:type="xsd:double"&gt;0.272493008870063&lt;/D&gt;&lt;D xsi:type="xsd:double"&gt;-0.0210555459685933&lt;/D&gt;&lt;/FQL&gt;&lt;FQL&gt;&lt;Q&gt;75-HK^FF_OPER_PS_NET_CF(ANN_R,-5AY,NOW)&lt;/Q&gt;&lt;R&gt;6&lt;/R&gt;&lt;C&gt;1&lt;/C&gt;&lt;D xsi:type="xsd:double"&gt;0.0864340680274975&lt;/D&gt;&lt;D xsi:type="xsd:double"&gt;0.0367315710529681&lt;/D&gt;&lt;D xsi:type="xsd:double"&gt;0.0425698009441886&lt;/D&gt;&lt;D xsi:type="xsd:double"&gt;0.0550792215465852&lt;/D&gt;&lt;D xsi:type="xsd:double"&gt;-1.8347525424425&lt;/D&gt;&lt;D xsi:type="xsd:double"&gt;1.33739989141368&lt;/D&gt;&lt;/FQL&gt;&lt;FQL&gt;&lt;Q&gt;73-HK^FF_OPER_PS_NET_CF(ANN_R,-5AY,NOW)&lt;/Q&gt;&lt;R&gt;6&lt;/R&gt;&lt;C&gt;1&lt;/C&gt;&lt;D xsi:type="xsd:double"&gt;-0.0262965569415346&lt;/D&gt;&lt;D xsi:type="xsd:double"&gt;0.0156483843738555&lt;/D&gt;&lt;D xsi:type="xsd:double"&gt;-0.024253142021666&lt;/D&gt;&lt;D xsi:type="xsd:double"&gt;0.0148077748650035&lt;/D&gt;&lt;D xsi:type="xsd:double"&gt;0.048702937928173&lt;/D&gt;&lt;D xsi:type="xsd:double"&gt;-0.0212727408754582&lt;/D&gt;&lt;/FQL&gt;&lt;FQL&gt;&lt;Q&gt;72-HK^FF_OPER_PS_NET_CF(ANN_R,-5AY,NOW)&lt;/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Q&gt;&lt;R&gt;6&lt;/R&gt;&lt;C&gt;1&lt;/C&gt;&lt;D xsi:type="xsd:double"&gt;0.0459411881049613&lt;/D&gt;&lt;D xsi:type="xsd:double"&gt;0.00109633050434935&lt;/D&gt;&lt;D xsi:type="xsd:double"&gt;0.000435266744917848&lt;/D&gt;&lt;D xsi:type="xsd:double"&gt;0.106918843830082&lt;/D&gt;&lt;D xsi:type="xsd:double"&gt;0.144685334125903&lt;/D&gt;&lt;D xsi:type="xsd:double"&gt;-0.0276504899292932&lt;/D&gt;&lt;/FQL&gt;&lt;FQL&gt;&lt;Q&gt;71-HK^FF_OPER_PS_NET_CF(ANN_R,-5AY,NOW)&lt;/Q&gt;&lt;R&gt;6&lt;/R&gt;&lt;C&gt;1&lt;/C&gt;&lt;D xsi:type="xsd:double"&gt;1.41417896185325&lt;/D&gt;&lt;D xsi:type="xsd:double"&gt;1.37878354326011&lt;/D&gt;&lt;D xsi:type="xsd:double"&gt;1.49193087097563&lt;/D&gt;&lt;D xsi:type="xsd:double"&gt;1.53816931391345&lt;/D&gt;&lt;D xsi:type="xsd:double"&gt;0.457685162084599&lt;/D&gt;&lt;D xsi:type="xsd:double"&gt;0.748780288841594&lt;/D&gt;&lt;/FQL&gt;&lt;FQL&gt;&lt;Q&gt;70-HK^FF_OPER_PS_NET_CF(ANN_R,-5AY,NOW)&lt;/Q&gt;&lt;R&gt;6&lt;/R&gt;&lt;C&gt;1&lt;/C&gt;&lt;D xsi:type="xsd:double"&gt;0.934408621713243&lt;/D&gt;&lt;D xsi:type="xsd:double"&gt;0.377077821101755&lt;/D&gt;&lt;D xsi:type="xsd:double"&gt;0.120539909029748&lt;/D&gt;&lt;D xsi:type="xsd:double"&gt;-0.0413913533484221&lt;/D&gt;&lt;D xsi:type="xsd:double"&gt;0.168996371710504&lt;/D&gt;&lt;D xsi:type="xsd:double"&gt;-0.0421802299642618&lt;/D&gt;&lt;/FQL&gt;&lt;FQL&gt;&lt;Q&gt;69-HK^FF_OPER_PS_NET_CF(ANN_R,-5AY,NOW)&lt;/Q&gt;&lt;R&gt;6&lt;/R&gt;&lt;C&gt;1&lt;/C&gt;&lt;D xsi:type="xsd:double"&gt;0.955573040790218&lt;/D&gt;&lt;D xsi:type="xsd:double"&gt;1.29620151065143&lt;/D&gt;&lt;D xsi:type="xsd:double"&gt;1.23597776563678&lt;/D&gt;&lt;D xsi:type="xsd:double"&gt;0.834723767236093&lt;/D&gt;&lt;D xsi:type="xsd:double"&gt;-0.637676980123963&lt;/D&gt;&lt;D xsi:type="xsd:double"&gt;-0.155387856042747&lt;/D&gt;&lt;/FQL&gt;&lt;FQL&gt;&lt;Q&gt;66-HK^FF_OPER_PS_NET_CF(ANN_R,-5AY,NOW)&lt;/Q&gt;&lt;R&gt;6&lt;/R&gt;&lt;C&gt;1&lt;/C&gt;&lt;D xsi:type="xsd:double"&gt;2.85494131940308&lt;/D&gt;&lt;D xsi:type="xsd:double"&gt;3.21791600250592&lt;/D&gt;&lt;D xsi:type="xsd:double"&gt;1.69356516253235&lt;/D&gt;&lt;D xsi:type="xsd:double"&gt;2.65977307767565&lt;/D&gt;&lt;D xsi:type="xsd:double"&gt;0.0467340549659598&lt;/D&gt;&lt;D xsi:type="xsd:double"&gt;1.14740018444923&lt;/D&gt;&lt;/FQL&gt;&lt;FQL&gt;&lt;Q&gt;65-HK^FF_OPER_PS_NET_CF(ANN_R,-5AY,NOW)&lt;/Q&gt;&lt;R&gt;6&lt;/R&gt;&lt;C&gt;1&lt;/C&gt;&lt;D xsi:type="xsd:double"&gt;0.17336238045004&lt;/D&gt;&lt;D xsi:type="xsd:double"&gt;-0.0433027252105967&lt;/D&gt;&lt;D xsi:type="xsd:double"&gt;0.0431759134544781&lt;/D&gt;&lt;D xsi:type="xsd:double"&gt;-0.0294224621433326&lt;/D&gt;&lt;D xsi:type="xsd:double"&gt;-0.0100560223606349&lt;/D&gt;&lt;D xsi:type="xsd:double"&gt;0.0119915356266874&lt;/D&gt;&lt;/FQL&gt;&lt;FQL&gt;&lt;Q&gt;64-HK^FF_OPER_PS_NET_CF(ANN_R,-5AY,NOW)&lt;/Q&gt;&lt;R&gt;6&lt;/R&gt;&lt;C&gt;1&lt;/C&gt;&lt;D xsi:type="xsd:double"&gt;0.0799421906335221&lt;/D&gt;&lt;D xsi:type="xsd:double"&gt;-0.086946945964362&lt;/D&gt;&lt;D xsi:type="xsd:double"&gt;0.0357699522927339&lt;/D&gt;&lt;D xsi:type="xsd:double"&gt;0.0793600674593639&lt;/D&gt;&lt;D xsi:type="xsd:double"&gt;0.0306997853396347&lt;/D&gt;&lt;D xsi:type="xsd:double"&gt;0.102702183011674&lt;/D&gt;&lt;/FQL&gt;&lt;FQL&gt;&lt;Q&gt;63-HK^FF_OPER_PS_NET_CF(ANN_R,-5AY,NOW)&lt;/Q&gt;&lt;R&gt;6&lt;/R&gt;&lt;C&gt;1&lt;/C&gt;&lt;D xsi:type="xsd:double"&gt;-0.00919619084375095&lt;/D&gt;&lt;D xsi:type="xsd:double"&gt;-0.0349320457365502&lt;/D&gt;&lt;D xsi:type="xsd:double"&gt;-0.0157986479382442&lt;/D&gt;&lt;D xsi:type="xsd:double"&gt;-0.0070767215943233&lt;/D&gt;&lt;D xsi:type="xsd:double"&gt;-0.000840693242032392&lt;/D&gt;&lt;D xsi:type="xsd:double"&gt;-0.00104962502243622&lt;/D&gt;&lt;/FQL&gt;&lt;FQL&gt;&lt;Q&gt;62-HK^FF_OPER_PS_NET_CF(ANN_R,-5AY,NOW)&lt;/Q&gt;&lt;R&gt;6&lt;/R&gt;&lt;C&gt;1&lt;/C&gt;&lt;D xsi:type="xsd:double"&gt;5.01062390999689&lt;/D&gt;&lt;D xsi:type="xsd:double"&gt;4.39395923786758&lt;/D&gt;&lt;D xsi:type="xsd:double"&gt;4.12981823563134&lt;/D&gt;&lt;D xsi:type="xsd:double"&gt;3.33210793101475&lt;/D&gt;&lt;D xsi:type="xsd:double"&gt;2.75108116196677&lt;/D&gt;&lt;D xsi:type="xsd:double"&gt;2.93871456420433&lt;/D&gt;&lt;/FQL&gt;&lt;FQL&gt;&lt;Q&gt;61-HK^FF_OPER_PS_NET_CF(ANN_R,-5AY,NOW)&lt;/Q&gt;&lt;R&gt;6&lt;/R&gt;&lt;C&gt;1&lt;/C&gt;&lt;D xsi:type="xsd:double"&gt;-0.953812277684606&lt;/D&gt;&lt;D xsi:type="xsd:double"&gt;-0.244986296571407&lt;/D&gt;&lt;D xsi:type="xsd:double"&gt;0.853281567070593&lt;/D&gt;&lt;D xsi:type="xsd:double"&gt;0.392692325938762&lt;/D&gt;&lt;D xsi:type="xsd:double"&gt;0.485781498497986&lt;/D&gt;&lt;D xsi:type="xsd:double"&gt;0.124285280493084&lt;/D&gt;&lt;/FQL&gt;&lt;FQL&gt;&lt;Q&gt;60-HK^FF_OPER_PS_NET_CF(ANN_R,-5AY,NOW)&lt;/Q&gt;&lt;R&gt;6&lt;/R&gt;&lt;C&gt;1&lt;/C&gt;&lt;D xsi:type="xsd:double"&gt;-0.0344548627429831&lt;/D&gt;&lt;D xsi:type="xsd:double"&gt;0.109586033145085&lt;/D&gt;&lt;D xsi:type="xsd:double"&gt;-0.023668456696432&lt;/D&gt;&lt;D xsi:type="xsd:double"&gt;0.0643524689312983&lt;/D&gt;&lt;D xsi:type="xsd:double"&gt;0.0267811052984367&lt;/D&gt;&lt;D xsi:type="xsd:double"&gt;-0.126871248834683&lt;/D&gt;&lt;/FQL&gt;&lt;FQL&gt;&lt;Q&gt;59-HK^FF_OPER_PS_NET_CF(ANN_R,-5AY,NOW)&lt;/Q&gt;&lt;R&gt;6&lt;/R&gt;&lt;C&gt;1&lt;/C&gt;&lt;D xsi:type="xsd:double"&gt;-0.0981981289192675&lt;/D&gt;&lt;D xsi:type="xsd:double"&gt;-0.126743251145516&lt;/D&gt;&lt;D xsi:type="xsd:double"&gt;0.235676022481292&lt;/D&gt;&lt;D xsi:type="xsd:double"&gt;-0.112754148815551&lt;/D&gt;&lt;D xsi:type="xsd:double"&gt;-0.240001440741668&lt;/D&gt;&lt;D xsi:type="xsd:double"&gt;-0.285789521569422&lt;/D&gt;&lt;/FQL&gt;&lt;FQL&gt;&lt;Q&gt;58-HK^FF_OPER_PS_NET_CF(ANN_R,-5AY,NOW)&lt;/Q&gt;&lt;R&gt;6&lt;/R&gt;&lt;C&gt;1&lt;/C&gt;&lt;D xsi:type="xsd:double"&gt;-2.45954916766246&lt;/D&gt;&lt;D xsi:type="xsd:double"&gt;-0.373977024017534&lt;/D&gt;&lt;D xsi:type="xsd:double"&gt;-0.139363264321552&lt;/D&gt;&lt;D xsi:type="xsd:double"&gt;0.136357006424727&lt;/D&gt;&lt;D xsi:type="xsd:double"&gt;-0.0546620249492312&lt;/D&gt;&lt;D xsi:type="xsd:double"&gt;-0.0197271714922049&lt;/D&gt;&lt;/FQL&gt;&lt;FQL&gt;&lt;Q&gt;57-HK^FF_OPER_PS_NET_CF(ANN_R,-5AY,NOW)&lt;/Q&gt;&lt;R&gt;6&lt;/R&gt;&lt;C&gt;1&lt;/C&gt;&lt;D xsi:type="xsd:double"&gt;0.210333629591285&lt;/D&gt;&lt;D xsi:type="xsd:double"&gt;-0.258356599415477&lt;/D&gt;&lt;D xsi:type="xsd:double"&gt;0.129922116512479&lt;/D&gt;&lt;D xsi:type="xsd:double"&gt;0.294264395313415&lt;/D&gt;&lt;D xsi:type="xsd:double"&gt;0.38346214527551&lt;/D&gt;&lt;D xsi:type="xsd:double"&gt;-0.411963492392768&lt;/D&gt;&lt;/FQL&gt;&lt;FQL&gt;&lt;Q&gt;55-HK^FF_OPER_PS_NET_CF(ANN_R,-5AY,NOW)&lt;/Q&gt;&lt;R&gt;6&lt;/R&gt;&lt;C&gt;1&lt;/C&gt;&lt;D xsi:type="xsd:double"&gt;0.643678627216915&lt;/D&gt;&lt;D xsi:type="xsd:double"&gt;-0.069276504835273&lt;/D&gt;&lt;D xsi:type="xsd:double"&gt;-0.309008906721516&lt;/D&gt;&lt;D xsi:type="xsd:double"&gt;0.29608060663874&lt;/D&gt;&lt;D xsi:type="xsd:double"&gt;-0.0127583501834983&lt;/D&gt;&lt;D xsi:type="xsd:double"&gt;-0.159441116290677&lt;/D&gt;&lt;/FQL&gt;&lt;FQL&gt;&lt;Q&gt;53-HK^FF_OPER_PS_NET_CF(ANN_R,-5AY,NOW)&lt;/Q&gt;&lt;R&gt;6&lt;/R&gt;&lt;C&gt;1&lt;/C&gt;&lt;D xsi:type="xsd:double"&gt;12.4957126253891&lt;/D&gt;&lt;D xsi:type="xsd:double"&gt;11.2976726559173&lt;/D&gt;&lt;D xsi:type="xsd:double"&gt;9.0376275283459&lt;/D&gt;&lt;D xsi:type="xsd:double"&gt;-14.4874257280706&lt;/D&gt;&lt;D xsi:type="xsd:double"&gt;9.00024536149651&lt;/D&gt;&lt;D xsi:type="xsd:double"&gt;2.87624741772172&lt;/D&gt;&lt;/FQL&gt;&lt;FQL&gt;&lt;Q&gt;52-HK^FF_OPER_PS_NET_CF(ANN_R,-5AY,NOW)&lt;/Q&gt;&lt;R&gt;6&lt;/R&gt;&lt;C&gt;1&lt;/C&gt;&lt;D xsi:type="xsd:double"&gt;2.09069347450336&lt;/D&gt;&lt;D xsi:type="xsd:double"&gt;2.71780574009482&lt;/D&gt;&lt;D xsi:type="xsd:double"&gt;2.24984745147412&lt;/D&gt;&lt;D xsi:type="xsd:double"&gt;4.96985455808032&lt;/D&gt;&lt;D xsi:type="xsd:double"&gt;6.02861818995932&lt;/D&gt;&lt;D xsi:type="xsd:double"&gt;4.33400231570822&lt;/D&gt;&lt;/FQL&gt;&lt;FQL&gt;&lt;Q&gt;51-HK^FF_OPER_PS_NET_CF(ANN_R,-5AY,NOW)&lt;/Q&gt;&lt;R&gt;6&lt;/R&gt;&lt;C&gt;1&lt;/C&gt;&lt;D xsi:type="xsd:double"&gt;3.93794076163611&lt;/D&gt;&lt;D xsi:type="xsd:double"&gt;1.77433004231312&lt;/D&gt;&lt;D xsi:type="xsd:double"&gt;-0.71509167842031&lt;/D&gt;&lt;D xsi:type="xsd:double"&gt;1.42071106094808&lt;/D&gt;&lt;D xsi:type="xsd:double"&gt;0.239841986455982&lt;/D&gt;&lt;D xsi:type="xsd:double"&gt;1.59424379232506&lt;/D&gt;&lt;/FQL&gt;&lt;FQL&gt;&lt;Q&gt;50-HK^FF_OPER_PS_NET_CF(ANN_R,-5AY,NOW)&lt;/Q&gt;&lt;R&gt;6&lt;/R&gt;&lt;C&gt;1&lt;/C&gt;&lt;D xsi:type="xsd:double"&gt;-0.537213108040255&lt;/D&gt;&lt;D xsi:type="xsd:double"&gt;1.63820650863801&lt;/D&gt;&lt;D xsi:type="xsd:double"&gt;-1.57073551472103&lt;/D&gt;&lt;D xsi:type="xsd:double"&gt;0.348097365307016&lt;/D&gt;&lt;D xsi:type="xsd:double"&gt;0.147911487522648&lt;/D&gt;&lt;D xsi:type="xsd:double"&gt;0.120617878689693&lt;/D&gt;&lt;/FQL&gt;&lt;FQL&gt;&lt;Q&gt;48-HK^FF_OPER_PS_NET_CF(ANN_R,-5AY,NOW)&lt;/Q&gt;&lt;R&gt;6&lt;/R&gt;&lt;C&gt;1&lt;/C&gt;&lt;D xsi:type="xsd:double"&gt;-0.110875258388957&lt;/D&gt;&lt;D xsi:type="xsd:double"&gt;-0.0643836044407135&lt;/D&gt;&lt;D xsi:type="xsd:double"&gt;-0.10516745477313&lt;/D&gt;&lt;D xsi:type="xsd:double"&gt;-0.0577594175248247&lt;/D&gt;&lt;D xsi:type="xsd:double"&gt;0.0352490644867147&lt;/D&gt;&lt;D xsi:type="xsd:double"&gt;0.0535801539849413&lt;/D&gt;&lt;/FQL&gt;&lt;FQL&gt;&lt;Q&gt;46-HK^FF_OPER_PS_NET_CF(ANN_R,-5AY,NOW)&lt;/Q&gt;&lt;R&gt;6&lt;/R&gt;&lt;C&gt;1&lt;/C&gt;&lt;D xsi:type="xsd:double"&gt;0.153810284882949&lt;/D&gt;&lt;D xsi:type="xsd:double"&gt;0.245811788430936&lt;/D&gt;&lt;D xsi:type="xsd:double"&gt;0.271092320339797&lt;/D&gt;&lt;D xsi:type="xsd:double"&gt;0.213271086874961&lt;/D&gt;&lt;D xsi:type="xsd:double"&gt;0.32614839433309&lt;/D&gt;&lt;D xsi:type="xsd:double"&gt;0.237888434987681&lt;/D&gt;&lt;/FQL&gt;&lt;FQL&gt;&lt;Q&gt;45-HK^FF_OPER_PS_NET_CF(ANN_R,-5AY,NOW)&lt;/Q&gt;&lt;R&gt;6&lt;/R&gt;&lt;C&gt;1&lt;/C&gt;&lt;D xsi:type="xsd:double"&gt;0.7001287001287&lt;/D&gt;&lt;D xsi:type="xsd:double"&gt;0.698352344740177&lt;/D&gt;&lt;D xsi:type="xsd:double"&gt;0.785&lt;/D&gt;&lt;D xsi:type="xsd:double"&gt;0.544054220579174&lt;/D&gt;&lt;D xsi:type="xsd:double"&gt;-0.625456760048721&lt;/D&gt;&lt;D xsi:type="xsd:double"&gt;0.0988477865372953&lt;/D&gt;&lt;/FQL&gt;&lt;FQL&gt;&lt;Q&gt;42-HK^FF_OPER_PS_NET_CF(ANN_R,-5AY,NOW)&lt;/Q&gt;&lt;R&gt;6&lt;/R&gt;&lt;C&gt;1&lt;/C&gt;&lt;D xsi:type="xsd:double"&gt;-0.0394981747549297&lt;/D&gt;&lt;D xsi:type="xsd:double"&gt;0.0606821500787433&lt;/D&gt;&lt;D xsi:type="xsd:double"&gt;-0.00623231586261046&lt;/D&gt;&lt;D xsi:type="xsd:double"&gt;0.00433227094086631&lt;/D&gt;&lt;D xsi:type="xsd:double"&gt;-0.0979812152659308&lt;/D&gt;&lt;D xsi:type="xsd:double"&gt;0.00749866228994824&lt;/D&gt;&lt;/FQL&gt;&lt;FQL&gt;&lt;Q&gt;41-HK^FF_OPER_PS_NET_CF(ANN_R,-5AY,NOW)&lt;/Q&gt;&lt;R&gt;6&lt;/R&gt;&lt;C&gt;1&lt;/C&gt;&lt;D xsi:type="xsd:double"&gt;3.13135082928853&lt;/D&gt;&lt;D xsi:type="xsd:double"&gt;2.3925428431789&lt;/D&gt;&lt;D xsi:type="xsd:double"&gt;3.91819882120987&lt;/D&gt;&lt;D xsi:type="xsd:double"&gt;5.04773799592185&lt;/D&gt;&lt;D xsi:type="xsd:double"&gt;6.07018141347002&lt;/D&gt;&lt;D xsi:type="xsd:double"&gt;2.49445104387363&lt;/D&gt;&lt;/FQL&gt;&lt;FQL&gt;&lt;Q&gt;40-HK^FF_OPER_PS_NET_CF(ANN_R,-5AY,NOW)&lt;/Q&gt;&lt;R&gt;6&lt;/R&gt;&lt;C&gt;1&lt;/C&gt;&lt;D xsi:type="xsd:double"&gt;0.0369570713780401&lt;/D&gt;&lt;D xsi:type="xsd:double"&gt;0.155873077465753&lt;/D&gt;&lt;D xsi:type="xsd:double"&gt;0.206387418488343&lt;/D&gt;&lt;D xsi:type="xsd:double"&gt;0.386816078395633&lt;/D&gt;&lt;D xsi:type="xsd:double"&gt;0.22841399379543&lt;/D&gt;&lt;D xsi:type="xsd:double"&gt;0.0887964855285728&lt;/D&gt;&lt;/FQL&gt;&lt;FQL&gt;&lt;Q&gt;39-HK^FF_OPER_PS_NET_CF(ANN_R,-5AY,NOW)&lt;/Q&gt;&lt;R&gt;6&lt;/R&gt;&lt;C&gt;1&lt;/C&gt;&lt;D xsi:type="xsd:double"&gt;0.0142892569428055&lt;/D&gt;&lt;D xsi:type="xsd:double"&gt;-0.0639579224295346&lt;/D&gt;&lt;D xsi:type="xsd:double"&gt;-0.0270281903165992&lt;/D&gt;&lt;D xsi:type="xsd:double"&gt;0.0131276789817421&lt;/D&gt;&lt;D xsi:type="xsd:double"&gt;0.0138646746252722&lt;/D&gt;&lt;D xsi:type="xsd:double"&gt;0.0259260615769062&lt;/D&gt;&lt;/FQL&gt;&lt;FQL&gt;&lt;Q&gt;38-HK^FF_OPER_PS_NET_CF(ANN_R,-5AY,NOW)&lt;/Q&gt;&lt;R&gt;6&lt;/R&gt;&lt;C&gt;1&lt;/C&gt;&lt;D xsi:type="xsd:double"&gt;2.52073131904045&lt;/D&gt;&lt;D xsi:type="xsd:double"&gt;-0.54728600308824&lt;/D&gt;&lt;D xsi:type="xsd:double"&gt;-0.384230658355773&lt;/D&gt;&lt;D xsi:type="xsd:double"&gt;0.490055706639992&lt;/D&gt;&lt;D xsi:type="xsd:double"&gt;1.47215623605013&lt;/D&gt;&lt;D xsi:type="xsd:double"&gt;0.648429993391608&lt;/D&gt;&lt;/FQL&gt;&lt;FQL&gt;&lt;Q&gt;37-HK^FF_OPER_PS_NET_CF(ANN_R,-5AY,NOW)&lt;/Q&gt;&lt;R&gt;6&lt;/R&gt;&lt;C&gt;1&lt;/C&gt;&lt;D xsi:type="xsd:double"&gt;-0.00633894653981249&lt;/D&gt;&lt;D xsi:type="xsd:double"&gt;-0.00386288425820395&lt;/D&gt;&lt;D xsi:type="xsd:double"&gt;0.0185988298211778&lt;/D&gt;&lt;D xsi:type="xsd:double"&gt;-0.00704103788590235&lt;/D&gt;&lt;D xsi:type="xsd:double"&gt;0.0324690099837387&lt;/D&gt;&lt;D xsi:type="xsd:double"&gt;0.00581579096132449&lt;/D&gt;&lt;/FQL&gt;&lt;FQL&gt;&lt;Q&gt;36-HK^FF_OPER_PS_NET_CF(ANN_R,-5AY,NOW)&lt;/Q&gt;&lt;R&gt;6&lt;/R&gt;&lt;C&gt;1&lt;/C&gt;&lt;D xsi:type="xsd:double"&gt;-0.0524451610385831&lt;/D&gt;&lt;D xsi:type="xsd:double"&gt;-0.00520420828037411&lt;/D&gt;&lt;D xsi:type="xsd:double"&gt;-0.00183359279038587&lt;/D&gt;&lt;D xsi:type="xsd:double"&gt;0.0225898264506077&lt;/D&gt;&lt;D xsi:type="xsd:double"&gt;0.0217662246814659&lt;/D&gt;&lt;D xsi:type="xsd:double"&gt;-0.20252248140621&lt;/D&gt;&lt;/FQL&gt;&lt;FQL&gt;&lt;Q&gt;35-HK^FF_OPER_PS_NET_CF(ANN_R,-5AY,NOW)&lt;/Q&gt;&lt;R&gt;6&lt;/R&gt;&lt;C&gt;1&lt;/C&gt;&lt;D xsi:type="xsd:double"&gt;0.315860224459253&lt;/D&gt;&lt;D xsi:type="xsd:double"&gt;0.0736823934995036&lt;/D&gt;&lt;D xsi:type="xsd:double"&gt;-0.837176892970694&lt;/D&gt;&lt;D xsi:type="xsd:double"&gt;-0.425525846865047&lt;/D&gt;&lt;D xsi:type="xsd:double"&gt;0.556817887252761&lt;/D&gt;&lt;D xsi:type="xsd:double"&gt;-0.511796552378311&lt;/D&gt;&lt;/FQL&gt;&lt;FQL&gt;&lt;Q&gt;34-HK^FF_OPER_PS_NET_CF(ANN_R,-5AY,NOW)&lt;/Q&gt;&lt;R&gt;6&lt;/R&gt;&lt;C&gt;1&lt;/C&gt;&lt;D xsi:type="xsd:double"&gt;2.56613109481598&lt;/D&gt;&lt;D xsi:type="xsd:double"&gt;-0.523269496671832&lt;/D&gt;&lt;D xsi:type="xsd:double"&gt;1.35518237991861&lt;/D&gt;&lt;D xsi:type="xsd:double"&gt;5.53237621855674&lt;/D&gt;&lt;D xsi:type="xsd:double"&gt;-0.0621112155085836&lt;/D&gt;&lt;D xsi:type="xsd:double"&gt;-1.80041446050403&lt;/D&gt;&lt;/FQL&gt;&lt;FQL&gt;&lt;Q&gt;33-HK^FF_OPER_PS_NET_CF(ANN_R,-5AY,NOW)&lt;/Q&gt;&lt;R&gt;6&lt;/R&gt;&lt;C&gt;1&lt;/C&gt;&lt;D xsi:type="xsd:double"&gt;-0.257964874015883&lt;/D&gt;&lt;D xsi:type="xsd:double"&gt;-0.679662569883345&lt;/D&gt;&lt;D xsi:type="xsd:double"&gt;-0.00404447901064333&lt;/D&gt;&lt;D xsi:type="xsd:string"&gt;@NA&lt;/D&gt;&lt;D xsi:type="xsd:double"&gt;-0.479650318141431&lt;/D&gt;&lt;D xsi:type="xsd:double"&gt;-0.00467012256977729&lt;/D&gt;&lt;/FQL&gt;&lt;FQL&gt;&lt;Q&gt;32-HK^FF_OPER_PS_NET_CF(ANN_R,-5AY,NOW)&lt;/Q&gt;&lt;R&gt;6&lt;/R&gt;&lt;C&gt;1&lt;/C&gt;&lt;D xsi:type="xsd:double"&gt;2.49931578156528&lt;/D&gt;&lt;D xsi:type="xsd:double"&gt;2.50280932039669&lt;/D&gt;&lt;D xsi:type="xsd:double"&gt;2.62951315845962&lt;/D&gt;&lt;D xsi:type="xsd:double"&gt;3.10632486154639&lt;/D&gt;&lt;D xsi:type="xsd:double"&gt;2.90433660785069&lt;/D&gt;&lt;D xsi:type="xsd:double"&gt;2.45373878418409&lt;/D&gt;&lt;/FQL&gt;&lt;FQL&gt;&lt;Q&gt;31-HK^FF_OPER_PS_NET_CF(ANN_R,-5AY,NOW)&lt;/Q&gt;&lt;R&gt;6&lt;/R&gt;&lt;C&gt;1&lt;/C&gt;&lt;D xsi:type="xsd:double"&gt;0.0643120211136258&lt;/D&gt;&lt;D xsi:type="xsd:double"&gt;0.0524057851127156&lt;/D&gt;&lt;D xsi:type="xsd:double"&gt;0.054624894085034&lt;/D&gt;&lt;D xsi:type="xsd:double"&gt;0.231769822062857&lt;/D&gt;&lt;D xsi:type="xsd:double"&gt;0.153604090991896&lt;/D&gt;&lt;D xsi:type="xsd:double"&gt;0.0493270388347311&lt;/D&gt;&lt;/FQL&gt;&lt;FQL&gt;&lt;Q&gt;30-HK^FF_OPER_PS_NET_CF(ANN_R,-5AY,NOW)&lt;/Q&gt;&lt;R&gt;7&lt;/R&gt;&lt;C&gt;1&lt;/C&gt;&lt;D xsi:type="xsd:double"&gt;-0.0587677726368089&lt;/D&gt;&lt;D xsi:type="xsd:double"&gt;-0.0410839738812869&lt;/D&gt;&lt;D xsi:type="xsd:double"&gt;-0.0368985301873287&lt;/D&gt;&lt;D xsi:type="xsd:double"&gt;-0.0450039943583063&lt;/D&gt;&lt;D xsi:type="xsd:double"&gt;-0.00830701550938587&lt;/D&gt;&lt;D xsi:type="xsd:double"&gt;-0.0277104865962096&lt;/D&gt;&lt;D xsi:type="xsd:string"&gt;@NA&lt;/D&gt;&lt;/FQL&gt;&lt;FQL&gt;&lt;Q&gt;29-HK^FF_OPER_PS_NET_CF(ANN_R,-5AY,NOW)&lt;/Q&gt;&lt;R&gt;6&lt;/R&gt;&lt;C&gt;1&lt;/C&gt;&lt;D xsi:type="xsd:double"&gt;0.113307816152454&lt;/D&gt;&lt;D xsi:type="xsd:double"&gt;0.161758479242128&lt;/D&gt;&lt;D xsi:type="xsd:double"&gt;0.157545368109234&lt;/D&gt;&lt;D xsi:type="xsd:double"&gt;0.132394099112293&lt;/D&gt;&lt;D xsi:type="xsd:double"&gt;0.194721427136839&lt;/D&gt;&lt;D xsi:type="xsd:double"&gt;0.0227552218680198&lt;/D&gt;&lt;/FQL&gt;&lt;FQL&gt;&lt;Q&gt;28-HK^FF_OPER_PS_NET_CF(ANN_R,-5AY,NOW)&lt;/Q&gt;&lt;R&gt;6&lt;/R&gt;&lt;C&gt;1&lt;/C&gt;&lt;D xsi:type="xsd:double"&gt;-0.347111601048336&lt;/D&gt;&lt;D xsi:type="xsd:double"&gt;0.066563620568249&lt;/D&gt;&lt;D xsi:type="xsd:double"&gt;-0.0619577387111097&lt;/D&gt;&lt;D xsi:type="xsd:double"&gt;-0.0909402914529097&lt;/D&gt;&lt;D xsi:type="xsd:double"&gt;0.00820512752166235&lt;/D&gt;&lt;D xsi:type="xsd:double"&gt;0.47688965631736&lt;/D&gt;&lt;/FQL&gt;&lt;FQL&gt;&lt;Q&gt;27-HK^FF_OPER_PS_NET_CF(ANN_R,-5AY,NOW)&lt;/Q&gt;&lt;R&gt;6&lt;/R&gt;&lt;C&gt;1&lt;/C&gt;&lt;D xsi:type="xsd:double"&gt;2.99284523271368&lt;/D&gt;&lt;D xsi:type="xsd:double"&gt;4.44067488122036&lt;/D&gt;&lt;D xsi:type="xsd:double"&gt;3.45824204402396&lt;/D&gt;&lt;D xsi:type="xsd:double"&gt;4.84304102488825&lt;/D&gt;&lt;D xsi:type="xsd:double"&gt;-1.40603153507549&lt;/D&gt;&lt;D xsi:type="xsd:double"&gt;-0.515339187244156&lt;/D&gt;&lt;/FQL&gt;&lt;FQL&gt;&lt;Q&gt;26-HK^FF_OPER_PS_NET_CF(ANN_R,-5AY,NOW)&lt;/Q&gt;&lt;R&gt;6&lt;/R&gt;&lt;C&gt;1&lt;/C&gt;&lt;D xsi:type="xsd:double"&gt;1.29056519220335&lt;/D&gt;&lt;D xsi:type="xsd:double"&gt;1.14421152829863&lt;/D&gt;&lt;D xsi:type="xsd:double"&gt;1.84971520296523&lt;/D&gt;&lt;D xsi:type="xsd:double"&gt;2.37370590342698&lt;/D&gt;&lt;D xsi:type="xsd:double"&gt;1.98560715118742&lt;/D&gt;&lt;D xsi:type="xsd:double"&gt;0.905092904449487&lt;/D&gt;&lt;/FQL&gt;&lt;FQL&gt;&lt;Q&gt;25-HK^FF_OPER_PS_NET_CF(ANN_R,-5AY,NOW)&lt;/Q&gt;&lt;R&gt;6&lt;/R&gt;&lt;C&gt;1&lt;/C&gt;&lt;D xsi:type="xsd:double"&gt;1.35622068837604&lt;/D&gt;&lt;D xsi:type="xsd:double"&gt;-1.3409753318672&lt;/D&gt;&lt;D xsi:type="xsd:double"&gt;2.21562094274132&lt;/D&gt;&lt;D xsi:type="xsd:double"&gt;1.91245926181076&lt;/D&gt;&lt;D xsi:type="xsd:double"&gt;2.47826965369227&lt;/D&gt;&lt;D xsi:type="xsd:double"&gt;2.94986884290294&lt;/D&gt;&lt;/FQL&gt;&lt;FQL&gt;&lt;Q&gt;23-HK^FF_OPER_PS_NET_CF(ANN_R,-5AY,NOW)&lt;/Q&gt;&lt;R&gt;6&lt;/R&gt;&lt;C&gt;1&lt;/C&gt;&lt;D xsi:type="xsd:double"&gt;3.32673637042569&lt;/D&gt;&lt;D xsi:type="xsd:double"&gt;1.05787545787546&lt;/D&gt;&lt;D xsi:type="xsd:double"&gt;6.86559714795009&lt;/D&gt;&lt;D xsi:type="xsd:double"&gt;5.31958405545927&lt;/D&gt;&lt;D xsi:type="xsd:double"&gt;4.98043254376931&lt;/D&gt;&lt;D xsi:type="xsd:double"&gt;0.794107571085988&lt;/D&gt;&lt;/FQL&gt;&lt;FQL&gt;&lt;Q&gt;22-HK^FF_OPER_PS_NET_CF(ANN_R,-5AY,NOW)&lt;/Q&gt;&lt;R&gt;6&lt;/R&gt;&lt;C&gt;1&lt;/C&gt;&lt;D xsi:type="xsd:double"&gt;0.00356923546350859&lt;/D&gt;&lt;D xsi:type="xsd:double"&gt;0.0164631843926998&lt;/D&gt;&lt;D xsi:type="xsd:double"&gt;0.0144824908192789&lt;/D&gt;&lt;D xsi:type="xsd:double"&gt;-0.0108213638407069&lt;/D&gt;&lt;D xsi:type="xsd:double"&gt;-0.00581675936628955&lt;/D&gt;&lt;D xsi:type="xsd:double"&gt;-0.00837068186476009&lt;/D&gt;&lt;/FQL&gt;&lt;FQL&gt;&lt;Q&gt;21-HK^FF_OPER_PS_NET_CF(ANN_R,-5AY,NOW)&lt;/Q&gt;&lt;R&gt;6&lt;/R&gt;&lt;C&gt;1&lt;/C&gt;&lt;D xsi:type="xsd:double"&gt;-0.0312509433392701&lt;/D&gt;&lt;D xsi:type="xsd:double"&gt;-0.0354882724061944&lt;/D&gt;&lt;D xsi:type="xsd:double"&gt;-0.0139759108883992&lt;/D&gt;&lt;D xsi:type="xsd:double"&gt;-0.00933193277310924&lt;/D&gt;&lt;D xsi:type="xsd:double"&gt;-0.00823924528301887&lt;/D&gt;&lt;D xsi:type="xsd:double"&gt;-0.00662088050314465&lt;/D&gt;&lt;/FQL&gt;&lt;FQL&gt;&lt;Q&gt;20-HK^FF_OPER_PS_NET_CF(ANN_R,-5AY,NOW)&lt;/Q&gt;&lt;R&gt;6&lt;/R&gt;&lt;C&gt;1&lt;/C&gt;&lt;D xsi:type="xsd:string"&gt;@NA&lt;/D&gt;&lt;D xsi:type="xsd:string"&gt;@NA&lt;/D&gt;&lt;D xsi:type="xsd:double"&gt;-0.0243199105779087&lt;/D&gt;&lt;D xsi:type="xsd:double"&gt;-0.0943350140420037&lt;/D&gt;&lt;D xsi:type="xsd:double"&gt;-0.0377408149696632&lt;/D&gt;&lt;D xsi:type="xsd:double"&gt;-0.0857563807412706&lt;/D&gt;&lt;/FQL&gt;&lt;FQL&gt;&lt;Q&gt;19-HK^FF_OPER_PS_NET_CF(ANN_R,-5AY,NOW)&lt;/Q&gt;&lt;R&gt;6&lt;/R&gt;&lt;C&gt;1&lt;/C&gt;&lt;D xsi:type="xsd:double"&gt;8.76848928037228&lt;/D&gt;&lt;D xsi:type="xsd:double"&gt;10.3766416676917&lt;/D&gt;&lt;D xsi:type="xsd:double"&gt;10.2798351935863&lt;/D&gt;&lt;D xsi:type="xsd:double"&gt;7.01993899758921&lt;/D&gt;&lt;D xsi:type="xsd:double"&gt;7.63129503589552&lt;/D&gt;&lt;D xsi:type="xsd:double"&gt;7.76848386366361&lt;/D&gt;&lt;/FQL&gt;&lt;FQL&gt;&lt;Q&gt;18-HK^FF_OPER_PS_NET_CF(ANN_R,-5AY,NOW)&lt;/Q&gt;&lt;R&gt;6&lt;/R&gt;&lt;C&gt;1&lt;/C&gt;&lt;D xsi:type="xsd:double"&gt;0.0687663243756313&lt;/D&gt;&lt;D xsi:type="xsd:double"&gt;0.037837825922095&lt;/D&gt;&lt;D xsi:type="xsd:double"&gt;0.00201424744526428&lt;/D&gt;&lt;D xsi:type="xsd:double"&gt;0.0540794161919217&lt;/D&gt;&lt;D xsi:type="xsd:double"&gt;0.0447509066467629&lt;/D&gt;&lt;D xsi:type="xsd:double"&gt;0.0953343732872042&lt;/D&gt;&lt;/FQL&gt;&lt;FQL&gt;&lt;Q&gt;17-HK^FF_OPER_PS_NET_CF(ANN_R,-5AY,NOW)&lt;/Q&gt;&lt;R&gt;6&lt;/R&gt;&lt;C&gt;1&lt;/C&gt;&lt;D xsi:type="xsd:double"&gt;1.39505023995985&lt;/D&gt;&lt;D xsi:type="xsd:double"&gt;2.86853290927821&lt;/D&gt;&lt;D xsi:type="xsd:double"&gt;2.17629274497334&lt;/D&gt;&lt;D xsi:type="xsd:double"&gt;-5.14716818662179&lt;/D&gt;&lt;D xsi:type="xsd:double"&gt;2.72647625034377&lt;/D&gt;&lt;D xsi:type="xsd:double"&gt;2.99428367274026&lt;/D&gt;&lt;/FQL&gt;&lt;FQL&gt;&lt;Q&gt;16-HK^FF_OPER_PS_NET_CF(ANN_R,-5AY,NOW)&lt;/Q&gt;&lt;R&gt;6&lt;/R&gt;&lt;C&gt;1&lt;/C&gt;&lt;D xsi:type="xsd:double"&gt;13.7470794842125&lt;/D&gt;&lt;D xsi:type="xsd:double"&gt;2.47607843297154&lt;/D&gt;&lt;D xsi:type="xsd:double"&gt;6.76286541168909&lt;/D&gt;&lt;D xsi:type="xsd:double"&gt;16.4519126063263&lt;/D&gt;&lt;D xsi:type="xsd:double"&gt;5.45486811612618&lt;/D&gt;&lt;D xsi:type="xsd:double"&gt;5.242633520667&lt;/D&gt;&lt;/FQL&gt;&lt;FQL&gt;&lt;Q&gt;14-HK^FF_OPER_PS_NET_CF(ANN_R,-5AY,NOW)&lt;/Q&gt;&lt;R&gt;6&lt;/R&gt;&lt;C&gt;1&lt;/C&gt;&lt;D xsi:type="xsd:double"&gt;2.85471005966799&lt;/D&gt;&lt;D xsi:type="xsd:double"&gt;2.38386881698226&lt;/D&gt;&lt;D xsi:type="xsd:double"&gt;2.64834425173441&lt;/D&gt;&lt;D xsi:type="xsd:double"&gt;3.01047995379458&lt;/D&gt;&lt;D xsi:type="xsd:double"&gt;1.74698102193851&lt;/D&gt;&lt;D xsi:type="xsd:double"&gt;1.6680579284236&lt;/D&gt;&lt;/FQL&gt;&lt;FQL&gt;&lt;Q&gt;13-HK^FF_OPER_PS_NET_CF(ANN_R,-5AY,NOW)&lt;/Q&gt;&lt;R&gt;6&lt;/R&gt;&lt;C&gt;1&lt;/C&gt;&lt;D xsi:type="xsd:double"&gt;-0.123858009749718&lt;/D&gt;&lt;D xsi:type="xsd:double"&gt;-0.112920208689024&lt;/D&gt;&lt;D xsi:type="xsd:double"&gt;-0.309814044487964&lt;/D&gt;&lt;D xsi:type="xsd:double"&gt;-0.950381682741416&lt;/D&gt;&lt;D xsi:type="xsd:double"&gt;-0.71521077071481&lt;/D&gt;&lt;D xsi:type="xsd:double"&gt;-2.03274399917824&lt;/D&gt;&lt;/FQL&gt;&lt;FQL&gt;&lt;Q&gt;12-HK^FF_OPER_PS_NET_CF(ANN_R,-5AY,NOW)&lt;/Q&gt;&lt;R&gt;6&lt;/R&gt;&lt;C&gt;1&lt;/C&gt;&lt;D xsi:type="xsd:double"&gt;1.86909495779547&lt;/D&gt;&lt;D xsi:type="xsd:double"&gt;0.359234730543601&lt;/D&gt;&lt;D xsi:type="xsd:double"&gt;0.768627041808688&lt;/D&gt;&lt;D xsi:type="xsd:double"&gt;1.82813468291675&lt;/D&gt;&lt;D xsi:type="xsd:double"&gt;1.95579425738484&lt;/D&gt;&lt;D xsi:type="xsd:double"&gt;0.706878744061144&lt;/D&gt;&lt;/FQL&gt;&lt;FQL&gt;&lt;Q&gt;11-HK^FF_OPER_PS_NET_CF(ANN_R,-5AY,NOW)&lt;/Q&gt;&lt;R&gt;6&lt;/R&gt;&lt;C&gt;1&lt;/C&gt;&lt;D xsi:type="xsd:double"&gt;13.8447579926888&lt;/D&gt;&lt;D xsi:type="xsd:double"&gt;17.940806194009&lt;/D&gt;&lt;D xsi:type="xsd:double"&gt;8.72822836616411&lt;/D&gt;&lt;D xsi:type="xsd:double"&gt;17.4543645100315&lt;/D&gt;&lt;D xsi:type="xsd:double"&gt;7.41117443040566&lt;/D&gt;&lt;D xsi:type="xsd:double"&gt;21.1450446413705&lt;/D&gt;&lt;/FQL&gt;&lt;FQL&gt;&lt;Q&gt;10-HK^FF_OPER_PS_NET_CF(ANN_R,-5AY,NOW)&lt;/Q&gt;&lt;R&gt;6&lt;/R&gt;&lt;C&gt;1&lt;/C&gt;&lt;D xsi:type="xsd:double"&gt;4.82989690721649&lt;/D&gt;&lt;D xsi:type="xsd:double"&gt;6.01615271659325&lt;/D&gt;&lt;D xsi:type="xsd:double"&gt;3.87591776798825&lt;/D&gt;&lt;D xsi:type="xsd:double"&gt;3.24980957474569&lt;/D&gt;&lt;D xsi:type="xsd:double"&gt;1.89406980638851&lt;/D&gt;&lt;D xsi:type="xsd:double"&gt;1.28009448334051&lt;/D&gt;&lt;/FQL&gt;&lt;FQL&gt;&lt;Q&gt;9-HK^FF_OPER_PS_NET_CF(ANN_R,-5AY,NOW)&lt;/Q&gt;&lt;R&gt;6&lt;/R&gt;&lt;C&gt;1&lt;/C&gt;&lt;D xsi:type="xsd:double"&gt;-0.0170978763978457&lt;/D&gt;&lt;D xsi:type="xsd:double"&gt;-0.00160599115482029&lt;/D&gt;&lt;D xsi:type="xsd:double"&gt;-0.0578018760896956&lt;/D&gt;&lt;D xsi:type="xsd:double"&gt;-0.169293186404023&lt;/D&gt;&lt;D xsi:type="xsd:double"&gt;-0.0363624543998234&lt;/D&gt;&lt;D xsi:type="xsd:double"&gt;-3.25040048576634E-05&lt;/D&gt;&lt;/FQL&gt;&lt;FQL&gt;&lt;Q&gt;8-HK^FF_OPER_PS_NET_CF(ANN_R,-5AY,NOW)&lt;/Q&gt;&lt;R&gt;6&lt;/R&gt;&lt;C&gt;1&lt;/C&gt;&lt;D xsi:type="xsd:double"&gt;1.16929616541565&lt;/D&gt;&lt;D xsi:type="xsd:double"&gt;1.19354552080944&lt;/D&gt;&lt;D xsi:type="xsd:double"&gt;0.69052373227124&lt;/D&gt;&lt;D xsi:type="xsd:double"&gt;1.2706344681871&lt;/D&gt;&lt;D xsi:type="xsd:double"&gt;1.47182689601448&lt;/D&gt;&lt;D xsi:type="xsd:double"&gt;1.16765020556008&lt;/D&gt;&lt;/FQL&gt;&lt;FQL&gt;&lt;Q&gt;7-HK^FF_OPER_PS_NET_CF(ANN_R,-5AY,NOW)&lt;/Q&gt;&lt;R&gt;6&lt;/R&gt;&lt;C&gt;1&lt;/C&gt;&lt;D xsi:type="xsd:double"&gt;0.082148668102024&lt;/D&gt;&lt;D xsi:type="xsd:double"&gt;-0.00964153128569615&lt;/D&gt;&lt;D xsi:type="xsd:double"&gt;-0.0247283972239071&lt;/D&gt;&lt;D xsi:type="xsd:double"&gt;-0.00708665560730655&lt;/D&gt;&lt;D xsi:type="xsd:double"&gt;0.015176&lt;/D&gt;&lt;D xsi:type="xsd:double"&gt;-0.0594055&lt;/D&gt;&lt;/FQL&gt;&lt;FQL&gt;&lt;Q&gt;6-HK^FF_OPER_PS_NET_CF(ANN_R,-5AY,NOW)&lt;/Q&gt;&lt;R&gt;6&lt;/R&gt;&lt;C&gt;1&lt;/C&gt;&lt;D xsi:type="xsd:double"&gt;2.13844445522704&lt;/D&gt;&lt;D xsi:type="xsd:double"&gt;2.28603648051112&lt;/D&gt;&lt;D xsi:type="xsd:double"&gt;3.22453434287303&lt;/D&gt;&lt;D xsi:type="xsd:double"&gt;2.71475617300296&lt;/D&gt;&lt;D xsi:type="xsd:double"&gt;3.23859072623342&lt;/D&gt;&lt;D xsi:type="xsd:double"&gt;2.48329439366857&lt;/D&gt;&lt;/FQL&gt;&lt;FQL&gt;&lt;Q&gt;5-HK^FF_OPER_PS_NET_CF(ANN_R,-5AY,NOW)&lt;/Q&gt;&lt;R&gt;6&lt;/R&gt;&lt;C&gt;1&lt;/C&gt;&lt;D xsi:type="xsd:double"&gt;17.0731022254294&lt;/D&gt;&lt;D xsi:type="xsd:double"&gt;3.32530259265617&lt;/D&gt;&lt;D xsi:type="xsd:double"&gt;12.9017688974435&lt;/D&gt;&lt;D xsi:type="xsd:double"&gt;15.1878845446919&lt;/D&gt;&lt;D xsi:type="xsd:double"&gt;-5.36122328676085&lt;/D&gt;&lt;D xsi:type="xsd:double"&gt;13.2921566322165&lt;/D&gt;&lt;/FQL&gt;&lt;FQL&gt;&lt;Q&gt;4-HK^FF_OPER_PS_NET_CF(ANN_R,-5AY,NOW)&lt;/Q&gt;&lt;R&gt;6&lt;/R&gt;&lt;C&gt;1&lt;/C&gt;&lt;D xsi:type="xsd:double"&gt;9.59551303200264&lt;/D&gt;&lt;D xsi:type="xsd:double"&gt;1.71541501976285&lt;/D&gt;&lt;D xsi:type="xsd:double"&gt;-2.65452755905512&lt;/D&gt;&lt;D xsi:type="xsd:double"&gt;3.05608396195474&lt;/D&gt;&lt;D xsi:type="xsd:double"&gt;3.36622950819672&lt;/D&gt;&lt;D xsi:type="xsd:double"&gt;0.835351882160393&lt;/D&gt;&lt;/FQL&gt;&lt;FQL&gt;&lt;Q&gt;3-HK^FF_OPER_PS_NET_CF(ANN_R,-5AY,NOW)&lt;/Q&gt;&lt;R&gt;6&lt;/R&gt;&lt;C&gt;1&lt;/C&gt;&lt;D xsi:type="xsd:double"&gt;0.479949608890169&lt;/D&gt;&lt;D xsi:type="xsd:double"&gt;0.488408485182302&lt;/D&gt;&lt;D xsi:type="xsd:double"&gt;0.54485921080106&lt;/D&gt;&lt;D xsi:type="xsd:double"&gt;0.575700742546118&lt;/D&gt;&lt;D xsi:type="xsd:double"&gt;0.567131526033538&lt;/D&gt;&lt;D xsi:type="xsd:double"&gt;0.568953585648911&lt;/D&gt;&lt;/FQL&gt;&lt;FQL&gt;&lt;Q&gt;2-HK^FF_OPER_PS_NET_CF(ANN_R,-5AY,NOW)&lt;/Q&gt;&lt;R&gt;6&lt;/R&gt;&lt;C&gt;1&lt;/C&gt;&lt;D xsi:type="xsd:double"&gt;9.18957066651995&lt;/D&gt;&lt;D xsi:type="xsd:double"&gt;9.50701201012804&lt;/D&gt;&lt;D xsi:type="xsd:double"&gt;8.8555052126481&lt;/D&gt;&lt;D xsi:type="xsd:double"&gt;8.34094941876965&lt;/D&gt;&lt;D xsi:type="xsd:double"&gt;8.73042857352072&lt;/D&gt;&lt;D xsi:type="xsd:double"&gt;6.45094640663919&lt;/D&gt;&lt;/FQL&gt;&lt;FQL&gt;&lt;Q&gt;1-HK^FF_OPER_PS_NET_CF(ANN_R,-5AY,NOW)&lt;/Q&gt;&lt;R&gt;6&lt;/R&gt;&lt;C&gt;1&lt;/C&gt;&lt;D xsi:type="xsd:double"&gt;9.36094019003146&lt;/D&gt;&lt;D xsi:type="xsd:double"&gt;13.5843357604839&lt;/D&gt;&lt;D xsi:type="xsd:double"&gt;14.1884691214174&lt;/D&gt;&lt;D xsi:type="xsd:double"&gt;17.8598819238582&lt;/D&gt;&lt;D xsi:type="xsd:double"&gt;18.8497060803132&lt;/D&gt;&lt;D xsi:type="xsd:double"&gt;13.4351890065095&lt;/D&gt;&lt;/FQL&gt;&lt;/Schema&gt;</t>
        </r>
      </text>
    </comment>
  </commentList>
</comments>
</file>

<file path=xl/sharedStrings.xml><?xml version="1.0" encoding="utf-8"?>
<sst xmlns="http://schemas.openxmlformats.org/spreadsheetml/2006/main" count="2232" uniqueCount="2232">
  <si>
    <t>1-HK</t>
  </si>
  <si>
    <t>2-HK</t>
  </si>
  <si>
    <t>3-HK</t>
  </si>
  <si>
    <t>4-HK</t>
  </si>
  <si>
    <t>5-HK</t>
  </si>
  <si>
    <t>6-HK</t>
  </si>
  <si>
    <t>7-HK</t>
  </si>
  <si>
    <t>8-HK</t>
  </si>
  <si>
    <t>9-HK</t>
  </si>
  <si>
    <t>10-HK</t>
  </si>
  <si>
    <t>11-HK</t>
  </si>
  <si>
    <t>12-HK</t>
  </si>
  <si>
    <t>13-HK</t>
  </si>
  <si>
    <t>14-HK</t>
  </si>
  <si>
    <t>16-HK</t>
  </si>
  <si>
    <t>17-HK</t>
  </si>
  <si>
    <t>18-HK</t>
  </si>
  <si>
    <t>19-HK</t>
  </si>
  <si>
    <t>20-HK</t>
  </si>
  <si>
    <t>21-HK</t>
  </si>
  <si>
    <t>22-HK</t>
  </si>
  <si>
    <t>23-HK</t>
  </si>
  <si>
    <t>25-HK</t>
  </si>
  <si>
    <t>26-HK</t>
  </si>
  <si>
    <t>27-HK</t>
  </si>
  <si>
    <t>28-HK</t>
  </si>
  <si>
    <t>29-HK</t>
  </si>
  <si>
    <t>30-HK</t>
  </si>
  <si>
    <t>31-HK</t>
  </si>
  <si>
    <t>32-HK</t>
  </si>
  <si>
    <t>33-HK</t>
  </si>
  <si>
    <t>34-HK</t>
  </si>
  <si>
    <t>35-HK</t>
  </si>
  <si>
    <t>36-HK</t>
  </si>
  <si>
    <t>37-HK</t>
  </si>
  <si>
    <t>38-HK</t>
  </si>
  <si>
    <t>39-HK</t>
  </si>
  <si>
    <t>40-HK</t>
  </si>
  <si>
    <t>41-HK</t>
  </si>
  <si>
    <t>42-HK</t>
  </si>
  <si>
    <t>45-HK</t>
  </si>
  <si>
    <t>46-HK</t>
  </si>
  <si>
    <t>48-HK</t>
  </si>
  <si>
    <t>50-HK</t>
  </si>
  <si>
    <t>51-HK</t>
  </si>
  <si>
    <t>52-HK</t>
  </si>
  <si>
    <t>53-HK</t>
  </si>
  <si>
    <t>55-HK</t>
  </si>
  <si>
    <t>57-HK</t>
  </si>
  <si>
    <t>58-HK</t>
  </si>
  <si>
    <t>59-HK</t>
  </si>
  <si>
    <t>60-HK</t>
  </si>
  <si>
    <t>61-HK</t>
  </si>
  <si>
    <t>62-HK</t>
  </si>
  <si>
    <t>63-HK</t>
  </si>
  <si>
    <t>64-HK</t>
  </si>
  <si>
    <t>65-HK</t>
  </si>
  <si>
    <t>66-HK</t>
  </si>
  <si>
    <t>69-HK</t>
  </si>
  <si>
    <t>70-HK</t>
  </si>
  <si>
    <t>71-HK</t>
  </si>
  <si>
    <t>72-HK</t>
  </si>
  <si>
    <t>73-HK</t>
  </si>
  <si>
    <t>75-HK</t>
  </si>
  <si>
    <t>76-HK</t>
  </si>
  <si>
    <t>77-HK</t>
  </si>
  <si>
    <t>78-HK</t>
  </si>
  <si>
    <t>79-HK</t>
  </si>
  <si>
    <t>81-HK</t>
  </si>
  <si>
    <t>82-HK</t>
  </si>
  <si>
    <t>83-HK</t>
  </si>
  <si>
    <t>84-HK</t>
  </si>
  <si>
    <t>85-HK</t>
  </si>
  <si>
    <t>86-HK</t>
  </si>
  <si>
    <t>87-HK</t>
  </si>
  <si>
    <t>88-HK</t>
  </si>
  <si>
    <t>89-HK</t>
  </si>
  <si>
    <t>90-HK</t>
  </si>
  <si>
    <t>91-HK</t>
  </si>
  <si>
    <t>92-HK</t>
  </si>
  <si>
    <t>93-HK</t>
  </si>
  <si>
    <t>94-HK</t>
  </si>
  <si>
    <t>95-HK</t>
  </si>
  <si>
    <t>96-HK</t>
  </si>
  <si>
    <t>97-HK</t>
  </si>
  <si>
    <t>98-HK</t>
  </si>
  <si>
    <t>99-HK</t>
  </si>
  <si>
    <t>101-HK</t>
  </si>
  <si>
    <t>102-HK</t>
  </si>
  <si>
    <t>103-HK</t>
  </si>
  <si>
    <t>104-HK</t>
  </si>
  <si>
    <t>105-HK</t>
  </si>
  <si>
    <t>106-HK</t>
  </si>
  <si>
    <t>107-HK</t>
  </si>
  <si>
    <t>108-HK</t>
  </si>
  <si>
    <t>110-HK</t>
  </si>
  <si>
    <t>111-HK</t>
  </si>
  <si>
    <t>113-HK</t>
  </si>
  <si>
    <t>114-HK</t>
  </si>
  <si>
    <t>115-HK</t>
  </si>
  <si>
    <t>116-HK</t>
  </si>
  <si>
    <t>117-HK</t>
  </si>
  <si>
    <t>118-HK</t>
  </si>
  <si>
    <t>119-HK</t>
  </si>
  <si>
    <t>120-HK</t>
  </si>
  <si>
    <t>122-HK</t>
  </si>
  <si>
    <t>123-HK</t>
  </si>
  <si>
    <t>124-HK</t>
  </si>
  <si>
    <t>125-HK</t>
  </si>
  <si>
    <t>126-HK</t>
  </si>
  <si>
    <t>127-HK</t>
  </si>
  <si>
    <t>128-HK</t>
  </si>
  <si>
    <t>129-HK</t>
  </si>
  <si>
    <t>130-HK</t>
  </si>
  <si>
    <t>131-HK</t>
  </si>
  <si>
    <t>132-HK</t>
  </si>
  <si>
    <t>135-HK</t>
  </si>
  <si>
    <t>136-HK</t>
  </si>
  <si>
    <t>137-HK</t>
  </si>
  <si>
    <t>138-HK</t>
  </si>
  <si>
    <t>139-HK</t>
  </si>
  <si>
    <t>141-HK</t>
  </si>
  <si>
    <t>142-HK</t>
  </si>
  <si>
    <t>144-HK</t>
  </si>
  <si>
    <t>145-HK</t>
  </si>
  <si>
    <t>146-HK</t>
  </si>
  <si>
    <t>147-HK</t>
  </si>
  <si>
    <t>148-HK</t>
  </si>
  <si>
    <t>149-HK</t>
  </si>
  <si>
    <t>150-HK</t>
  </si>
  <si>
    <t>151-HK</t>
  </si>
  <si>
    <t>152-HK</t>
  </si>
  <si>
    <t>154-HK</t>
  </si>
  <si>
    <t>156-HK</t>
  </si>
  <si>
    <t>157-HK</t>
  </si>
  <si>
    <t>158-HK</t>
  </si>
  <si>
    <t>159-HK</t>
  </si>
  <si>
    <t>160-HK</t>
  </si>
  <si>
    <t>162-HK</t>
  </si>
  <si>
    <t>163-HK</t>
  </si>
  <si>
    <t>164-HK</t>
  </si>
  <si>
    <t>165-HK</t>
  </si>
  <si>
    <t>166-HK</t>
  </si>
  <si>
    <t>167-HK</t>
  </si>
  <si>
    <t>168-HK</t>
  </si>
  <si>
    <t>169-HK</t>
  </si>
  <si>
    <t>171-HK</t>
  </si>
  <si>
    <t>173-HK</t>
  </si>
  <si>
    <t>174-HK</t>
  </si>
  <si>
    <t>175-HK</t>
  </si>
  <si>
    <t>176-HK</t>
  </si>
  <si>
    <t>177-HK</t>
  </si>
  <si>
    <t>178-HK</t>
  </si>
  <si>
    <t>179-HK</t>
  </si>
  <si>
    <t>180-HK</t>
  </si>
  <si>
    <t>181-HK</t>
  </si>
  <si>
    <t>182-HK</t>
  </si>
  <si>
    <t>183-HK</t>
  </si>
  <si>
    <t>184-HK</t>
  </si>
  <si>
    <t>185-HK</t>
  </si>
  <si>
    <t>186-HK</t>
  </si>
  <si>
    <t>187-HK</t>
  </si>
  <si>
    <t>188-HK</t>
  </si>
  <si>
    <t>189-HK</t>
  </si>
  <si>
    <t>191-HK</t>
  </si>
  <si>
    <t>193-HK</t>
  </si>
  <si>
    <t>194-HK</t>
  </si>
  <si>
    <t>195-HK</t>
  </si>
  <si>
    <t>196-HK</t>
  </si>
  <si>
    <t>197-HK</t>
  </si>
  <si>
    <t>199-HK</t>
  </si>
  <si>
    <t>200-HK</t>
  </si>
  <si>
    <t>201-HK</t>
  </si>
  <si>
    <t>202-HK</t>
  </si>
  <si>
    <t>205-HK</t>
  </si>
  <si>
    <t>206-HK</t>
  </si>
  <si>
    <t>207-HK</t>
  </si>
  <si>
    <t>209-HK</t>
  </si>
  <si>
    <t>210-HK</t>
  </si>
  <si>
    <t>211-HK</t>
  </si>
  <si>
    <t>212-HK</t>
  </si>
  <si>
    <t>213-HK</t>
  </si>
  <si>
    <t>214-HK</t>
  </si>
  <si>
    <t>215-HK</t>
  </si>
  <si>
    <t>216-HK</t>
  </si>
  <si>
    <t>217-HK</t>
  </si>
  <si>
    <t>218-HK</t>
  </si>
  <si>
    <t>219-HK</t>
  </si>
  <si>
    <t>220-HK</t>
  </si>
  <si>
    <t>222-HK</t>
  </si>
  <si>
    <t>223-HK</t>
  </si>
  <si>
    <t>224-HK</t>
  </si>
  <si>
    <t>225-HK</t>
  </si>
  <si>
    <t>226-HK</t>
  </si>
  <si>
    <t>227-HK</t>
  </si>
  <si>
    <t>228-HK</t>
  </si>
  <si>
    <t>229-HK</t>
  </si>
  <si>
    <t>230-HK</t>
  </si>
  <si>
    <t>232-HK</t>
  </si>
  <si>
    <t>234-HK</t>
  </si>
  <si>
    <t>235-HK</t>
  </si>
  <si>
    <t>236-HK</t>
  </si>
  <si>
    <t>237-HK</t>
  </si>
  <si>
    <t>239-HK</t>
  </si>
  <si>
    <t>240-HK</t>
  </si>
  <si>
    <t>241-HK</t>
  </si>
  <si>
    <t>242-HK</t>
  </si>
  <si>
    <t>243-HK</t>
  </si>
  <si>
    <t>244-HK</t>
  </si>
  <si>
    <t>245-HK</t>
  </si>
  <si>
    <t>247-HK</t>
  </si>
  <si>
    <t>248-HK</t>
  </si>
  <si>
    <t>250-HK</t>
  </si>
  <si>
    <t>251-HK</t>
  </si>
  <si>
    <t>252-HK</t>
  </si>
  <si>
    <t>253-HK</t>
  </si>
  <si>
    <t>254-HK</t>
  </si>
  <si>
    <t>255-HK</t>
  </si>
  <si>
    <t>256-HK</t>
  </si>
  <si>
    <t>257-HK</t>
  </si>
  <si>
    <t>258-HK</t>
  </si>
  <si>
    <t>259-HK</t>
  </si>
  <si>
    <t>260-HK</t>
  </si>
  <si>
    <t>261-HK</t>
  </si>
  <si>
    <t>262-HK</t>
  </si>
  <si>
    <t>264-HK</t>
  </si>
  <si>
    <t>265-HK</t>
  </si>
  <si>
    <t>266-HK</t>
  </si>
  <si>
    <t>267-HK</t>
  </si>
  <si>
    <t>268-HK</t>
  </si>
  <si>
    <t>269-HK</t>
  </si>
  <si>
    <t>270-HK</t>
  </si>
  <si>
    <t>271-HK</t>
  </si>
  <si>
    <t>272-HK</t>
  </si>
  <si>
    <t>273-HK</t>
  </si>
  <si>
    <t>274-HK</t>
  </si>
  <si>
    <t>276-HK</t>
  </si>
  <si>
    <t>277-HK</t>
  </si>
  <si>
    <t>278-HK</t>
  </si>
  <si>
    <t>279-HK</t>
  </si>
  <si>
    <t>280-HK</t>
  </si>
  <si>
    <t>282-HK</t>
  </si>
  <si>
    <t>285-HK</t>
  </si>
  <si>
    <t>286-HK</t>
  </si>
  <si>
    <t>287-HK</t>
  </si>
  <si>
    <t>288-HK</t>
  </si>
  <si>
    <t>289-HK</t>
  </si>
  <si>
    <t>290-HK</t>
  </si>
  <si>
    <t>291-HK</t>
  </si>
  <si>
    <t>292-HK</t>
  </si>
  <si>
    <t>293-HK</t>
  </si>
  <si>
    <t>294-HK</t>
  </si>
  <si>
    <t>295-HK</t>
  </si>
  <si>
    <t>296-HK</t>
  </si>
  <si>
    <t>297-HK</t>
  </si>
  <si>
    <t>298-HK</t>
  </si>
  <si>
    <t>299-HK</t>
  </si>
  <si>
    <t>301-HK</t>
  </si>
  <si>
    <t>302-HK</t>
  </si>
  <si>
    <t>303-HK</t>
  </si>
  <si>
    <t>305-HK</t>
  </si>
  <si>
    <t>306-HK</t>
  </si>
  <si>
    <t>308-HK</t>
  </si>
  <si>
    <t>309-HK</t>
  </si>
  <si>
    <t>311-HK</t>
  </si>
  <si>
    <t>312-HK</t>
  </si>
  <si>
    <t>313-HK</t>
  </si>
  <si>
    <t>315-HK</t>
  </si>
  <si>
    <t>316-HK</t>
  </si>
  <si>
    <t>317-HK</t>
  </si>
  <si>
    <t>318-HK</t>
  </si>
  <si>
    <t>320-HK</t>
  </si>
  <si>
    <t>321-HK</t>
  </si>
  <si>
    <t>322-HK</t>
  </si>
  <si>
    <t>323-HK</t>
  </si>
  <si>
    <t>326-HK</t>
  </si>
  <si>
    <t>327-HK</t>
  </si>
  <si>
    <t>328-HK</t>
  </si>
  <si>
    <t>329-HK</t>
  </si>
  <si>
    <t>330-HK</t>
  </si>
  <si>
    <t>331-HK</t>
  </si>
  <si>
    <t>332-HK</t>
  </si>
  <si>
    <t>333-HK</t>
  </si>
  <si>
    <t>334-HK</t>
  </si>
  <si>
    <t>335-HK</t>
  </si>
  <si>
    <t>336-HK</t>
  </si>
  <si>
    <t>337-HK</t>
  </si>
  <si>
    <t>338-HK</t>
  </si>
  <si>
    <t>340-HK</t>
  </si>
  <si>
    <t>341-HK</t>
  </si>
  <si>
    <t>342-HK</t>
  </si>
  <si>
    <t>343-HK</t>
  </si>
  <si>
    <t>345-HK</t>
  </si>
  <si>
    <t>346-HK</t>
  </si>
  <si>
    <t>347-HK</t>
  </si>
  <si>
    <t>348-HK</t>
  </si>
  <si>
    <t>351-HK</t>
  </si>
  <si>
    <t>352-HK</t>
  </si>
  <si>
    <t>353-HK</t>
  </si>
  <si>
    <t>354-HK</t>
  </si>
  <si>
    <t>355-HK</t>
  </si>
  <si>
    <t>357-HK</t>
  </si>
  <si>
    <t>358-HK</t>
  </si>
  <si>
    <t>359-HK</t>
  </si>
  <si>
    <t>360-HK</t>
  </si>
  <si>
    <t>361-HK</t>
  </si>
  <si>
    <t>362-HK</t>
  </si>
  <si>
    <t>363-HK</t>
  </si>
  <si>
    <t>365-HK</t>
  </si>
  <si>
    <t>366-HK</t>
  </si>
  <si>
    <t>367-HK</t>
  </si>
  <si>
    <t>368-HK</t>
  </si>
  <si>
    <t>369-HK</t>
  </si>
  <si>
    <t>370-HK</t>
  </si>
  <si>
    <t>371-HK</t>
  </si>
  <si>
    <t>372-HK</t>
  </si>
  <si>
    <t>373-HK</t>
  </si>
  <si>
    <t>374-HK</t>
  </si>
  <si>
    <t>375-HK</t>
  </si>
  <si>
    <t>376-HK</t>
  </si>
  <si>
    <t>377-HK</t>
  </si>
  <si>
    <t>378-HK</t>
  </si>
  <si>
    <t>379-HK</t>
  </si>
  <si>
    <t>380-HK</t>
  </si>
  <si>
    <t>381-HK</t>
  </si>
  <si>
    <t>382-HK</t>
  </si>
  <si>
    <t>383-HK</t>
  </si>
  <si>
    <t>384-HK</t>
  </si>
  <si>
    <t>385-HK</t>
  </si>
  <si>
    <t>386-HK</t>
  </si>
  <si>
    <t>387-HK</t>
  </si>
  <si>
    <t>388-HK</t>
  </si>
  <si>
    <t>389-HK</t>
  </si>
  <si>
    <t>390-HK</t>
  </si>
  <si>
    <t>391-HK</t>
  </si>
  <si>
    <t>392-HK</t>
  </si>
  <si>
    <t>393-HK</t>
  </si>
  <si>
    <t>395-HK</t>
  </si>
  <si>
    <t>396-HK</t>
  </si>
  <si>
    <t>397-HK</t>
  </si>
  <si>
    <t>398-HK</t>
  </si>
  <si>
    <t>399-HK</t>
  </si>
  <si>
    <t>400-HK</t>
  </si>
  <si>
    <t>401-HK</t>
  </si>
  <si>
    <t>403-HK</t>
  </si>
  <si>
    <t>406-HK</t>
  </si>
  <si>
    <t>408-HK</t>
  </si>
  <si>
    <t>410-HK</t>
  </si>
  <si>
    <t>411-HK</t>
  </si>
  <si>
    <t>412-HK</t>
  </si>
  <si>
    <t>413-HK</t>
  </si>
  <si>
    <t>416-HK</t>
  </si>
  <si>
    <t>417-HK</t>
  </si>
  <si>
    <t>418-HK</t>
  </si>
  <si>
    <t>419-HK</t>
  </si>
  <si>
    <t>420-HK</t>
  </si>
  <si>
    <t>422-HK</t>
  </si>
  <si>
    <t>423-HK</t>
  </si>
  <si>
    <t>425-HK</t>
  </si>
  <si>
    <t>426-HK</t>
  </si>
  <si>
    <t>430-HK</t>
  </si>
  <si>
    <t>431-HK</t>
  </si>
  <si>
    <t>432-HK</t>
  </si>
  <si>
    <t>433-HK</t>
  </si>
  <si>
    <t>434-HK</t>
  </si>
  <si>
    <t>436-HK</t>
  </si>
  <si>
    <t>438-HK</t>
  </si>
  <si>
    <t>439-HK</t>
  </si>
  <si>
    <t>440-HK</t>
  </si>
  <si>
    <t>442-HK</t>
  </si>
  <si>
    <t>444-HK</t>
  </si>
  <si>
    <t>450-HK</t>
  </si>
  <si>
    <t>451-HK</t>
  </si>
  <si>
    <t>455-HK</t>
  </si>
  <si>
    <t>456-HK</t>
  </si>
  <si>
    <t>458-HK</t>
  </si>
  <si>
    <t>459-HK</t>
  </si>
  <si>
    <t>460-HK</t>
  </si>
  <si>
    <t>464-HK</t>
  </si>
  <si>
    <t>465-HK</t>
  </si>
  <si>
    <t>467-HK</t>
  </si>
  <si>
    <t>468-HK</t>
  </si>
  <si>
    <t>471-HK</t>
  </si>
  <si>
    <t>472-HK</t>
  </si>
  <si>
    <t>474-HK</t>
  </si>
  <si>
    <t>475-HK</t>
  </si>
  <si>
    <t>476-HK</t>
  </si>
  <si>
    <t>479-HK</t>
  </si>
  <si>
    <t>480-HK</t>
  </si>
  <si>
    <t>482-HK</t>
  </si>
  <si>
    <t>483-HK</t>
  </si>
  <si>
    <t>484-HK</t>
  </si>
  <si>
    <t>485-HK</t>
  </si>
  <si>
    <t>486-HK</t>
  </si>
  <si>
    <t>487-HK</t>
  </si>
  <si>
    <t>488-HK</t>
  </si>
  <si>
    <t>489-HK</t>
  </si>
  <si>
    <t>491-HK</t>
  </si>
  <si>
    <t>493-HK</t>
  </si>
  <si>
    <t>495-HK</t>
  </si>
  <si>
    <t>496-HK</t>
  </si>
  <si>
    <t>497-HK</t>
  </si>
  <si>
    <t>498-HK</t>
  </si>
  <si>
    <t>499-HK</t>
  </si>
  <si>
    <t>500-HK</t>
  </si>
  <si>
    <t>503-HK</t>
  </si>
  <si>
    <t>505-HK</t>
  </si>
  <si>
    <t>506-HK</t>
  </si>
  <si>
    <t>508-HK</t>
  </si>
  <si>
    <t>509-HK</t>
  </si>
  <si>
    <t>510-HK</t>
  </si>
  <si>
    <t>511-HK</t>
  </si>
  <si>
    <t>512-HK</t>
  </si>
  <si>
    <t>513-HK</t>
  </si>
  <si>
    <t>515-HK</t>
  </si>
  <si>
    <t>517-HK</t>
  </si>
  <si>
    <t>518-HK</t>
  </si>
  <si>
    <t>519-HK</t>
  </si>
  <si>
    <t>520-HK</t>
  </si>
  <si>
    <t>521-HK</t>
  </si>
  <si>
    <t>522-HK</t>
  </si>
  <si>
    <t>524-HK</t>
  </si>
  <si>
    <t>525-HK</t>
  </si>
  <si>
    <t>526-HK</t>
  </si>
  <si>
    <t>527-HK</t>
  </si>
  <si>
    <t>528-HK</t>
  </si>
  <si>
    <t>529-HK</t>
  </si>
  <si>
    <t>530-HK</t>
  </si>
  <si>
    <t>531-HK</t>
  </si>
  <si>
    <t>532-HK</t>
  </si>
  <si>
    <t>533-HK</t>
  </si>
  <si>
    <t>535-HK</t>
  </si>
  <si>
    <t>536-HK</t>
  </si>
  <si>
    <t>538-HK</t>
  </si>
  <si>
    <t>540-HK</t>
  </si>
  <si>
    <t>542-HK</t>
  </si>
  <si>
    <t>543-HK</t>
  </si>
  <si>
    <t>544-HK</t>
  </si>
  <si>
    <t>546-HK</t>
  </si>
  <si>
    <t>547-HK</t>
  </si>
  <si>
    <t>548-HK</t>
  </si>
  <si>
    <t>550-HK</t>
  </si>
  <si>
    <t>551-HK</t>
  </si>
  <si>
    <t>552-HK</t>
  </si>
  <si>
    <t>553-HK</t>
  </si>
  <si>
    <t>554-HK</t>
  </si>
  <si>
    <t>556-HK</t>
  </si>
  <si>
    <t>557-HK</t>
  </si>
  <si>
    <t>558-HK</t>
  </si>
  <si>
    <t>559-HK</t>
  </si>
  <si>
    <t>560-HK</t>
  </si>
  <si>
    <t>563-HK</t>
  </si>
  <si>
    <t>564-HK</t>
  </si>
  <si>
    <t>565-HK</t>
  </si>
  <si>
    <t>567-HK</t>
  </si>
  <si>
    <t>568-HK</t>
  </si>
  <si>
    <t>570-HK</t>
  </si>
  <si>
    <t>571-HK</t>
  </si>
  <si>
    <t>572-HK</t>
  </si>
  <si>
    <t>573-HK</t>
  </si>
  <si>
    <t>574-HK</t>
  </si>
  <si>
    <t>575-HK</t>
  </si>
  <si>
    <t>576-HK</t>
  </si>
  <si>
    <t>577-HK</t>
  </si>
  <si>
    <t>579-HK</t>
  </si>
  <si>
    <t>580-HK</t>
  </si>
  <si>
    <t>581-HK</t>
  </si>
  <si>
    <t>582-HK</t>
  </si>
  <si>
    <t>583-HK</t>
  </si>
  <si>
    <t>585-HK</t>
  </si>
  <si>
    <t>586-HK</t>
  </si>
  <si>
    <t>587-HK</t>
  </si>
  <si>
    <t>588-HK</t>
  </si>
  <si>
    <t>589-HK</t>
  </si>
  <si>
    <t>590-HK</t>
  </si>
  <si>
    <t>591-HK</t>
  </si>
  <si>
    <t>592-HK</t>
  </si>
  <si>
    <t>593-HK</t>
  </si>
  <si>
    <t>595-HK</t>
  </si>
  <si>
    <t>596-HK</t>
  </si>
  <si>
    <t>598-HK</t>
  </si>
  <si>
    <t>599-HK</t>
  </si>
  <si>
    <t>600-HK</t>
  </si>
  <si>
    <t>601-HK</t>
  </si>
  <si>
    <t>602-HK</t>
  </si>
  <si>
    <t>603-HK</t>
  </si>
  <si>
    <t>604-HK</t>
  </si>
  <si>
    <t>605-HK</t>
  </si>
  <si>
    <t>606-HK</t>
  </si>
  <si>
    <t>607-HK</t>
  </si>
  <si>
    <t>608-HK</t>
  </si>
  <si>
    <t>609-HK</t>
  </si>
  <si>
    <t>610-HK</t>
  </si>
  <si>
    <t>611-HK</t>
  </si>
  <si>
    <t>613-HK</t>
  </si>
  <si>
    <t>616-HK</t>
  </si>
  <si>
    <t>617-HK</t>
  </si>
  <si>
    <t>618-HK</t>
  </si>
  <si>
    <t>619-HK</t>
  </si>
  <si>
    <t>620-HK</t>
  </si>
  <si>
    <t>621-HK</t>
  </si>
  <si>
    <t>622-HK</t>
  </si>
  <si>
    <t>623-HK</t>
  </si>
  <si>
    <t>626-HK</t>
  </si>
  <si>
    <t>627-HK</t>
  </si>
  <si>
    <t>628-HK</t>
  </si>
  <si>
    <t>629-HK</t>
  </si>
  <si>
    <t>630-HK</t>
  </si>
  <si>
    <t>631-HK</t>
  </si>
  <si>
    <t>632-HK</t>
  </si>
  <si>
    <t>633-HK</t>
  </si>
  <si>
    <t>635-HK</t>
  </si>
  <si>
    <t>636-HK</t>
  </si>
  <si>
    <t>637-HK</t>
  </si>
  <si>
    <t>638-HK</t>
  </si>
  <si>
    <t>639-HK</t>
  </si>
  <si>
    <t>640-HK</t>
  </si>
  <si>
    <t>641-HK</t>
  </si>
  <si>
    <t>643-HK</t>
  </si>
  <si>
    <t>645-HK</t>
  </si>
  <si>
    <t>646-HK</t>
  </si>
  <si>
    <t>648-HK</t>
  </si>
  <si>
    <t>650-HK</t>
  </si>
  <si>
    <t>651-HK</t>
  </si>
  <si>
    <t>653-HK</t>
  </si>
  <si>
    <t>655-HK</t>
  </si>
  <si>
    <t>656-HK</t>
  </si>
  <si>
    <t>657-HK</t>
  </si>
  <si>
    <t>658-HK</t>
  </si>
  <si>
    <t>659-HK</t>
  </si>
  <si>
    <t>660-HK</t>
  </si>
  <si>
    <t>661-HK</t>
  </si>
  <si>
    <t>662-HK</t>
  </si>
  <si>
    <t>663-HK</t>
  </si>
  <si>
    <t>665-HK</t>
  </si>
  <si>
    <t>667-HK</t>
  </si>
  <si>
    <t>668-HK</t>
  </si>
  <si>
    <t>669-HK</t>
  </si>
  <si>
    <t>670-HK</t>
  </si>
  <si>
    <t>672-HK</t>
  </si>
  <si>
    <t>673-HK</t>
  </si>
  <si>
    <t>674-HK</t>
  </si>
  <si>
    <t>675-HK</t>
  </si>
  <si>
    <t>676-HK</t>
  </si>
  <si>
    <t>677-HK</t>
  </si>
  <si>
    <t>678-HK</t>
  </si>
  <si>
    <t>679-HK</t>
  </si>
  <si>
    <t>680-HK</t>
  </si>
  <si>
    <t>681-HK</t>
  </si>
  <si>
    <t>682-HK</t>
  </si>
  <si>
    <t>683-HK</t>
  </si>
  <si>
    <t>684-HK</t>
  </si>
  <si>
    <t>685-HK</t>
  </si>
  <si>
    <t>686-HK</t>
  </si>
  <si>
    <t>687-HK</t>
  </si>
  <si>
    <t>688-HK</t>
  </si>
  <si>
    <t>689-HK</t>
  </si>
  <si>
    <t>690-HK</t>
  </si>
  <si>
    <t>691-HK</t>
  </si>
  <si>
    <t>693-HK</t>
  </si>
  <si>
    <t>694-HK</t>
  </si>
  <si>
    <t>695-HK</t>
  </si>
  <si>
    <t>696-HK</t>
  </si>
  <si>
    <t>697-HK</t>
  </si>
  <si>
    <t>698-HK</t>
  </si>
  <si>
    <t>700-HK</t>
  </si>
  <si>
    <t>701-HK</t>
  </si>
  <si>
    <t>702-HK</t>
  </si>
  <si>
    <t>703-HK</t>
  </si>
  <si>
    <t>704-HK</t>
  </si>
  <si>
    <t>707-HK</t>
  </si>
  <si>
    <t>708-HK</t>
  </si>
  <si>
    <t>709-HK</t>
  </si>
  <si>
    <t>710-HK</t>
  </si>
  <si>
    <t>711-HK</t>
  </si>
  <si>
    <t>712-HK</t>
  </si>
  <si>
    <t>713-HK</t>
  </si>
  <si>
    <t>715-HK</t>
  </si>
  <si>
    <t>716-HK</t>
  </si>
  <si>
    <t>717-HK</t>
  </si>
  <si>
    <t>718-HK</t>
  </si>
  <si>
    <t>719-HK</t>
  </si>
  <si>
    <t>720-HK</t>
  </si>
  <si>
    <t>722-HK</t>
  </si>
  <si>
    <t>723-HK</t>
  </si>
  <si>
    <t>724-HK</t>
  </si>
  <si>
    <t>725-HK</t>
  </si>
  <si>
    <t>726-HK</t>
  </si>
  <si>
    <t>727-HK</t>
  </si>
  <si>
    <t>728-HK</t>
  </si>
  <si>
    <t>730-HK</t>
  </si>
  <si>
    <t>731-HK</t>
  </si>
  <si>
    <t>732-HK</t>
  </si>
  <si>
    <t>733-HK</t>
  </si>
  <si>
    <t>736-HK</t>
  </si>
  <si>
    <t>737-HK</t>
  </si>
  <si>
    <t>738-HK</t>
  </si>
  <si>
    <t>743-HK</t>
  </si>
  <si>
    <t>745-HK</t>
  </si>
  <si>
    <t>746-HK</t>
  </si>
  <si>
    <t>747-HK</t>
  </si>
  <si>
    <t>750-HK</t>
  </si>
  <si>
    <t>751-HK</t>
  </si>
  <si>
    <t>752-HK</t>
  </si>
  <si>
    <t>753-HK</t>
  </si>
  <si>
    <t>754-HK</t>
  </si>
  <si>
    <t>755-HK</t>
  </si>
  <si>
    <t>756-HK</t>
  </si>
  <si>
    <t>757-HK</t>
  </si>
  <si>
    <t>758-HK</t>
  </si>
  <si>
    <t>759-HK</t>
  </si>
  <si>
    <t>760-HK</t>
  </si>
  <si>
    <t>762-HK</t>
  </si>
  <si>
    <t>763-HK</t>
  </si>
  <si>
    <t>764-HK</t>
  </si>
  <si>
    <t>765-HK</t>
  </si>
  <si>
    <t>766-HK</t>
  </si>
  <si>
    <t>767-HK</t>
  </si>
  <si>
    <t>769-HK</t>
  </si>
  <si>
    <t>771-HK</t>
  </si>
  <si>
    <t>772-HK</t>
  </si>
  <si>
    <t>775-HK</t>
  </si>
  <si>
    <t>776-HK</t>
  </si>
  <si>
    <t>777-HK</t>
  </si>
  <si>
    <t>780-HK</t>
  </si>
  <si>
    <t>784-HK</t>
  </si>
  <si>
    <t>788-HK</t>
  </si>
  <si>
    <t>789-HK</t>
  </si>
  <si>
    <t>794-HK</t>
  </si>
  <si>
    <t>797-HK</t>
  </si>
  <si>
    <t>798-HK</t>
  </si>
  <si>
    <t>799-HK</t>
  </si>
  <si>
    <t>800-HK</t>
  </si>
  <si>
    <t>802-HK</t>
  </si>
  <si>
    <t>803-HK</t>
  </si>
  <si>
    <t>804-HK</t>
  </si>
  <si>
    <t>806-HK</t>
  </si>
  <si>
    <t>807-HK</t>
  </si>
  <si>
    <t>809-HK</t>
  </si>
  <si>
    <t>811-HK</t>
  </si>
  <si>
    <t>812-HK</t>
  </si>
  <si>
    <t>813-HK</t>
  </si>
  <si>
    <t>814-HK</t>
  </si>
  <si>
    <t>815-HK</t>
  </si>
  <si>
    <t>816-HK</t>
  </si>
  <si>
    <t>817-HK</t>
  </si>
  <si>
    <t>818-HK</t>
  </si>
  <si>
    <t>819-HK</t>
  </si>
  <si>
    <t>821-HK</t>
  </si>
  <si>
    <t>822-HK</t>
  </si>
  <si>
    <t>825-HK</t>
  </si>
  <si>
    <t>826-HK</t>
  </si>
  <si>
    <t>827-HK</t>
  </si>
  <si>
    <t>828-HK</t>
  </si>
  <si>
    <t>829-HK</t>
  </si>
  <si>
    <t>830-HK</t>
  </si>
  <si>
    <t>831-HK</t>
  </si>
  <si>
    <t>832-HK</t>
  </si>
  <si>
    <t>833-HK</t>
  </si>
  <si>
    <t>834-HK</t>
  </si>
  <si>
    <t>836-HK</t>
  </si>
  <si>
    <t>837-HK</t>
  </si>
  <si>
    <t>838-HK</t>
  </si>
  <si>
    <t>839-HK</t>
  </si>
  <si>
    <t>840-HK</t>
  </si>
  <si>
    <t>841-HK</t>
  </si>
  <si>
    <t>842-HK</t>
  </si>
  <si>
    <t>844-HK</t>
  </si>
  <si>
    <t>845-HK</t>
  </si>
  <si>
    <t>846-HK</t>
  </si>
  <si>
    <t>848-HK</t>
  </si>
  <si>
    <t>851-HK</t>
  </si>
  <si>
    <t>852-HK</t>
  </si>
  <si>
    <t>853-HK</t>
  </si>
  <si>
    <t>854-HK</t>
  </si>
  <si>
    <t>855-HK</t>
  </si>
  <si>
    <t>856-HK</t>
  </si>
  <si>
    <t>857-HK</t>
  </si>
  <si>
    <t>858-HK</t>
  </si>
  <si>
    <t>859-HK</t>
  </si>
  <si>
    <t>860-HK</t>
  </si>
  <si>
    <t>861-HK</t>
  </si>
  <si>
    <t>862-HK</t>
  </si>
  <si>
    <t>863-HK</t>
  </si>
  <si>
    <t>864-HK</t>
  </si>
  <si>
    <t>865-HK</t>
  </si>
  <si>
    <t>866-HK</t>
  </si>
  <si>
    <t>867-HK</t>
  </si>
  <si>
    <t>868-HK</t>
  </si>
  <si>
    <t>869-HK</t>
  </si>
  <si>
    <t>871-HK</t>
  </si>
  <si>
    <t>872-HK</t>
  </si>
  <si>
    <t>873-HK</t>
  </si>
  <si>
    <t>874-HK</t>
  </si>
  <si>
    <t>875-HK</t>
  </si>
  <si>
    <t>876-HK</t>
  </si>
  <si>
    <t>878-HK</t>
  </si>
  <si>
    <t>880-HK</t>
  </si>
  <si>
    <t>881-HK</t>
  </si>
  <si>
    <t>882-HK</t>
  </si>
  <si>
    <t>883-HK</t>
  </si>
  <si>
    <t>884-HK</t>
  </si>
  <si>
    <t>886-HK</t>
  </si>
  <si>
    <t>887-HK</t>
  </si>
  <si>
    <t>888-HK</t>
  </si>
  <si>
    <t>889-HK</t>
  </si>
  <si>
    <t>893-HK</t>
  </si>
  <si>
    <t>894-HK</t>
  </si>
  <si>
    <t>895-HK</t>
  </si>
  <si>
    <t>896-HK</t>
  </si>
  <si>
    <t>897-HK</t>
  </si>
  <si>
    <t>898-HK</t>
  </si>
  <si>
    <t>899-HK</t>
  </si>
  <si>
    <t>900-HK</t>
  </si>
  <si>
    <t>902-HK</t>
  </si>
  <si>
    <t>904-HK</t>
  </si>
  <si>
    <t>906-HK</t>
  </si>
  <si>
    <t>907-HK</t>
  </si>
  <si>
    <t>909-HK</t>
  </si>
  <si>
    <t>910-HK</t>
  </si>
  <si>
    <t>911-HK</t>
  </si>
  <si>
    <t>912-HK</t>
  </si>
  <si>
    <t>914-HK</t>
  </si>
  <si>
    <t>915-HK</t>
  </si>
  <si>
    <t>916-HK</t>
  </si>
  <si>
    <t>918-HK</t>
  </si>
  <si>
    <t>919-HK</t>
  </si>
  <si>
    <t>921-HK</t>
  </si>
  <si>
    <t>922-HK</t>
  </si>
  <si>
    <t>923-HK</t>
  </si>
  <si>
    <t>924-HK</t>
  </si>
  <si>
    <t>925-HK</t>
  </si>
  <si>
    <t>926-HK</t>
  </si>
  <si>
    <t>927-HK</t>
  </si>
  <si>
    <t>928-HK</t>
  </si>
  <si>
    <t>929-HK</t>
  </si>
  <si>
    <t>931-HK</t>
  </si>
  <si>
    <t>932-HK</t>
  </si>
  <si>
    <t>934-HK</t>
  </si>
  <si>
    <t>936-HK</t>
  </si>
  <si>
    <t>938-HK</t>
  </si>
  <si>
    <t>939-HK</t>
  </si>
  <si>
    <t>941-HK</t>
  </si>
  <si>
    <t>943-HK</t>
  </si>
  <si>
    <t>945-HK</t>
  </si>
  <si>
    <t>947-HK</t>
  </si>
  <si>
    <t>948-HK</t>
  </si>
  <si>
    <t>950-HK</t>
  </si>
  <si>
    <t>951-HK</t>
  </si>
  <si>
    <t>952-HK</t>
  </si>
  <si>
    <t>953-HK</t>
  </si>
  <si>
    <t>954-HK</t>
  </si>
  <si>
    <t>956-HK</t>
  </si>
  <si>
    <t>959-HK</t>
  </si>
  <si>
    <t>960-HK</t>
  </si>
  <si>
    <t>966-HK</t>
  </si>
  <si>
    <t>968-HK</t>
  </si>
  <si>
    <t>969-HK</t>
  </si>
  <si>
    <t>970-HK</t>
  </si>
  <si>
    <t>973-HK</t>
  </si>
  <si>
    <t>974-HK</t>
  </si>
  <si>
    <t>975-HK</t>
  </si>
  <si>
    <t>976-HK</t>
  </si>
  <si>
    <t>978-HK</t>
  </si>
  <si>
    <t>979-HK</t>
  </si>
  <si>
    <t>980-HK</t>
  </si>
  <si>
    <t>981-HK</t>
  </si>
  <si>
    <t>982-HK</t>
  </si>
  <si>
    <t>983-HK</t>
  </si>
  <si>
    <t>984-HK</t>
  </si>
  <si>
    <t>985-HK</t>
  </si>
  <si>
    <t>986-HK</t>
  </si>
  <si>
    <t>987-HK</t>
  </si>
  <si>
    <t>988-HK</t>
  </si>
  <si>
    <t>989-HK</t>
  </si>
  <si>
    <t>990-HK</t>
  </si>
  <si>
    <t>991-HK</t>
  </si>
  <si>
    <t>992-HK</t>
  </si>
  <si>
    <t>993-HK</t>
  </si>
  <si>
    <t>994-HK</t>
  </si>
  <si>
    <t>995-HK</t>
  </si>
  <si>
    <t>996-HK</t>
  </si>
  <si>
    <t>997-HK</t>
  </si>
  <si>
    <t>998-HK</t>
  </si>
  <si>
    <t>1000-HK</t>
  </si>
  <si>
    <t>1001-HK</t>
  </si>
  <si>
    <t>1002-HK</t>
  </si>
  <si>
    <t>1003-HK</t>
  </si>
  <si>
    <t>1004-HK</t>
  </si>
  <si>
    <t>1005-HK</t>
  </si>
  <si>
    <t>1007-HK</t>
  </si>
  <si>
    <t>1008-HK</t>
  </si>
  <si>
    <t>1009-HK</t>
  </si>
  <si>
    <t>1010-HK</t>
  </si>
  <si>
    <t>1011-HK</t>
  </si>
  <si>
    <t>1013-HK</t>
  </si>
  <si>
    <t>1020-HK</t>
  </si>
  <si>
    <t>1022-HK</t>
  </si>
  <si>
    <t>1023-HK</t>
  </si>
  <si>
    <t>1024-HK</t>
  </si>
  <si>
    <t>1025-HK</t>
  </si>
  <si>
    <t>1026-HK</t>
  </si>
  <si>
    <t>1027-HK</t>
  </si>
  <si>
    <t>1028-HK</t>
  </si>
  <si>
    <t>1029-HK</t>
  </si>
  <si>
    <t>1030-HK</t>
  </si>
  <si>
    <t>1031-HK</t>
  </si>
  <si>
    <t>1033-HK</t>
  </si>
  <si>
    <t>1034-HK</t>
  </si>
  <si>
    <t>1036-HK</t>
  </si>
  <si>
    <t>1037-HK</t>
  </si>
  <si>
    <t>1038-HK</t>
  </si>
  <si>
    <t>1039-HK</t>
  </si>
  <si>
    <t>1044-HK</t>
  </si>
  <si>
    <t>1045-HK</t>
  </si>
  <si>
    <t>1046-HK</t>
  </si>
  <si>
    <t>1047-HK</t>
  </si>
  <si>
    <t>1049-HK</t>
  </si>
  <si>
    <t>1050-HK</t>
  </si>
  <si>
    <t>1051-HK</t>
  </si>
  <si>
    <t>1052-HK</t>
  </si>
  <si>
    <t>1053-HK</t>
  </si>
  <si>
    <t>1055-HK</t>
  </si>
  <si>
    <t>1057-HK</t>
  </si>
  <si>
    <t>1058-HK</t>
  </si>
  <si>
    <t>1059-HK</t>
  </si>
  <si>
    <t>1060-HK</t>
  </si>
  <si>
    <t>1061-HK</t>
  </si>
  <si>
    <t>1063-HK</t>
  </si>
  <si>
    <t>1064-HK</t>
  </si>
  <si>
    <t>1065-HK</t>
  </si>
  <si>
    <t>1066-HK</t>
  </si>
  <si>
    <t>1068-HK</t>
  </si>
  <si>
    <t>1069-HK</t>
  </si>
  <si>
    <t>1070-HK</t>
  </si>
  <si>
    <t>1071-HK</t>
  </si>
  <si>
    <t>1072-HK</t>
  </si>
  <si>
    <t>1073-HK</t>
  </si>
  <si>
    <t>1075-HK</t>
  </si>
  <si>
    <t>1076-HK</t>
  </si>
  <si>
    <t>1079-HK</t>
  </si>
  <si>
    <t>1080-HK</t>
  </si>
  <si>
    <t>1082-HK</t>
  </si>
  <si>
    <t>1083-HK</t>
  </si>
  <si>
    <t>1084-HK</t>
  </si>
  <si>
    <t>1085-HK</t>
  </si>
  <si>
    <t>1086-HK</t>
  </si>
  <si>
    <t>1087-HK</t>
  </si>
  <si>
    <t>1088-HK</t>
  </si>
  <si>
    <t>1090-HK</t>
  </si>
  <si>
    <t>1091-HK</t>
  </si>
  <si>
    <t>1093-HK</t>
  </si>
  <si>
    <t>1094-HK</t>
  </si>
  <si>
    <t>1096-HK</t>
  </si>
  <si>
    <t>1097-HK</t>
  </si>
  <si>
    <t>1098-HK</t>
  </si>
  <si>
    <t>1099-HK</t>
  </si>
  <si>
    <t>1100-HK</t>
  </si>
  <si>
    <t>1101-HK</t>
  </si>
  <si>
    <t>1102-HK</t>
  </si>
  <si>
    <t>1103-HK</t>
  </si>
  <si>
    <t>1104-HK</t>
  </si>
  <si>
    <t>1105-HK</t>
  </si>
  <si>
    <t>1107-HK</t>
  </si>
  <si>
    <t>1108-HK</t>
  </si>
  <si>
    <t>1109-HK</t>
  </si>
  <si>
    <t>1110-HK</t>
  </si>
  <si>
    <t>1112-HK</t>
  </si>
  <si>
    <t>1113-HK</t>
  </si>
  <si>
    <t>1114-HK</t>
  </si>
  <si>
    <t>1115-HK</t>
  </si>
  <si>
    <t>1116-HK</t>
  </si>
  <si>
    <t>1117-HK</t>
  </si>
  <si>
    <t>1118-HK</t>
  </si>
  <si>
    <t>1119-HK</t>
  </si>
  <si>
    <t>1120-HK</t>
  </si>
  <si>
    <t>1121-HK</t>
  </si>
  <si>
    <t>1122-HK</t>
  </si>
  <si>
    <t>1123-HK</t>
  </si>
  <si>
    <t>1124-HK</t>
  </si>
  <si>
    <t>1125-HK</t>
  </si>
  <si>
    <t>1126-HK</t>
  </si>
  <si>
    <t>1127-HK</t>
  </si>
  <si>
    <t>1128-HK</t>
  </si>
  <si>
    <t>1129-HK</t>
  </si>
  <si>
    <t>1130-HK</t>
  </si>
  <si>
    <t>1132-HK</t>
  </si>
  <si>
    <t>1133-HK</t>
  </si>
  <si>
    <t>1134-HK</t>
  </si>
  <si>
    <t>1137-HK</t>
  </si>
  <si>
    <t>1138-HK</t>
  </si>
  <si>
    <t>1141-HK</t>
  </si>
  <si>
    <t>1142-HK</t>
  </si>
  <si>
    <t>1143-HK</t>
  </si>
  <si>
    <t>1145-HK</t>
  </si>
  <si>
    <t>1146-HK</t>
  </si>
  <si>
    <t>1147-HK</t>
  </si>
  <si>
    <t>1148-HK</t>
  </si>
  <si>
    <t>1150-HK</t>
  </si>
  <si>
    <t>1152-HK</t>
  </si>
  <si>
    <t>1153-HK</t>
  </si>
  <si>
    <t>1156-HK</t>
  </si>
  <si>
    <t>1157-HK</t>
  </si>
  <si>
    <t>1159-HK</t>
  </si>
  <si>
    <t>1161-HK</t>
  </si>
  <si>
    <t>1162-HK</t>
  </si>
  <si>
    <t>1163-HK</t>
  </si>
  <si>
    <t>1164-HK</t>
  </si>
  <si>
    <t>1165-HK</t>
  </si>
  <si>
    <t>1166-HK</t>
  </si>
  <si>
    <t>1167-HK</t>
  </si>
  <si>
    <t>1168-HK</t>
  </si>
  <si>
    <t>1170-HK</t>
  </si>
  <si>
    <t>1171-HK</t>
  </si>
  <si>
    <t>1172-HK</t>
  </si>
  <si>
    <t>1173-HK</t>
  </si>
  <si>
    <t>1175-HK</t>
  </si>
  <si>
    <t>1176-HK</t>
  </si>
  <si>
    <t>1177-HK</t>
  </si>
  <si>
    <t>1179-HK</t>
  </si>
  <si>
    <t>1180-HK</t>
  </si>
  <si>
    <t>1181-HK</t>
  </si>
  <si>
    <t>1182-HK</t>
  </si>
  <si>
    <t>1183-HK</t>
  </si>
  <si>
    <t>1184-HK</t>
  </si>
  <si>
    <t>1185-HK</t>
  </si>
  <si>
    <t>1186-HK</t>
  </si>
  <si>
    <t>1188-HK</t>
  </si>
  <si>
    <t>1189-HK</t>
  </si>
  <si>
    <t>1191-HK</t>
  </si>
  <si>
    <t>1192-HK</t>
  </si>
  <si>
    <t>1193-HK</t>
  </si>
  <si>
    <t>1194-HK</t>
  </si>
  <si>
    <t>1195-HK</t>
  </si>
  <si>
    <t>1196-HK</t>
  </si>
  <si>
    <t>1198-HK</t>
  </si>
  <si>
    <t>1199-HK</t>
  </si>
  <si>
    <t>1200-HK</t>
  </si>
  <si>
    <t>1201-HK</t>
  </si>
  <si>
    <t>1202-HK</t>
  </si>
  <si>
    <t>1203-HK</t>
  </si>
  <si>
    <t>1204-HK</t>
  </si>
  <si>
    <t>1205-HK</t>
  </si>
  <si>
    <t>1206-HK</t>
  </si>
  <si>
    <t>1207-HK</t>
  </si>
  <si>
    <t>1208-HK</t>
  </si>
  <si>
    <t>1209-HK</t>
  </si>
  <si>
    <t>1210-HK</t>
  </si>
  <si>
    <t>1211-HK</t>
  </si>
  <si>
    <t>1212-HK</t>
  </si>
  <si>
    <t>1213-HK</t>
  </si>
  <si>
    <t>1215-HK</t>
  </si>
  <si>
    <t>1216-HK</t>
  </si>
  <si>
    <t>1218-HK</t>
  </si>
  <si>
    <t>1220-HK</t>
  </si>
  <si>
    <t>1221-HK</t>
  </si>
  <si>
    <t>1222-HK</t>
  </si>
  <si>
    <t>1223-HK</t>
  </si>
  <si>
    <t>1224-HK</t>
  </si>
  <si>
    <t>1225-HK</t>
  </si>
  <si>
    <t>1228-HK</t>
  </si>
  <si>
    <t>1229-HK</t>
  </si>
  <si>
    <t>1230-HK</t>
  </si>
  <si>
    <t>1231-HK</t>
  </si>
  <si>
    <t>1232-HK</t>
  </si>
  <si>
    <t>1233-HK</t>
  </si>
  <si>
    <t>1234-HK</t>
  </si>
  <si>
    <t>1235-HK</t>
  </si>
  <si>
    <t>1237-HK</t>
  </si>
  <si>
    <t>1238-HK</t>
  </si>
  <si>
    <t>1239-HK</t>
  </si>
  <si>
    <t>1240-HK</t>
  </si>
  <si>
    <t>1241-HK</t>
  </si>
  <si>
    <t>1243-HK</t>
  </si>
  <si>
    <t>1245-HK</t>
  </si>
  <si>
    <t>1246-HK</t>
  </si>
  <si>
    <t>1247-HK</t>
  </si>
  <si>
    <t>1250-HK</t>
  </si>
  <si>
    <t>1251-HK</t>
  </si>
  <si>
    <t>1252-HK</t>
  </si>
  <si>
    <t>1253-HK</t>
  </si>
  <si>
    <t>1255-HK</t>
  </si>
  <si>
    <t>1257-HK</t>
  </si>
  <si>
    <t>1258-HK</t>
  </si>
  <si>
    <t>1259-HK</t>
  </si>
  <si>
    <t>1260-HK</t>
  </si>
  <si>
    <t>1262-HK</t>
  </si>
  <si>
    <t>1263-HK</t>
  </si>
  <si>
    <t>1265-HK</t>
  </si>
  <si>
    <t>1266-HK</t>
  </si>
  <si>
    <t>1268-HK</t>
  </si>
  <si>
    <t>1269-HK</t>
  </si>
  <si>
    <t>1270-HK</t>
  </si>
  <si>
    <t>1271-HK</t>
  </si>
  <si>
    <t>1272-HK</t>
  </si>
  <si>
    <t>1273-HK</t>
  </si>
  <si>
    <t>1277-HK</t>
  </si>
  <si>
    <t>1278-HK</t>
  </si>
  <si>
    <t>1280-HK</t>
  </si>
  <si>
    <t>1281-HK</t>
  </si>
  <si>
    <t>1282-HK</t>
  </si>
  <si>
    <t>1283-HK</t>
  </si>
  <si>
    <t>1285-HK</t>
  </si>
  <si>
    <t>1286-HK</t>
  </si>
  <si>
    <t>1288-HK</t>
  </si>
  <si>
    <t>1289-HK</t>
  </si>
  <si>
    <t>1290-HK</t>
  </si>
  <si>
    <t>1292-HK</t>
  </si>
  <si>
    <t>1293-HK</t>
  </si>
  <si>
    <t>1297-HK</t>
  </si>
  <si>
    <t>1298-HK</t>
  </si>
  <si>
    <t>1299-HK</t>
  </si>
  <si>
    <t>1300-HK</t>
  </si>
  <si>
    <t>1301-HK</t>
  </si>
  <si>
    <t>1302-HK</t>
  </si>
  <si>
    <t>1303-HK</t>
  </si>
  <si>
    <t>1305-HK</t>
  </si>
  <si>
    <t>1308-HK</t>
  </si>
  <si>
    <t>1310-HK</t>
  </si>
  <si>
    <t>1312-HK</t>
  </si>
  <si>
    <t>1313-HK</t>
  </si>
  <si>
    <t>1314-HK</t>
  </si>
  <si>
    <t>1315-HK</t>
  </si>
  <si>
    <t>1316-HK</t>
  </si>
  <si>
    <t>1317-HK</t>
  </si>
  <si>
    <t>1319-HK</t>
  </si>
  <si>
    <t>1321-HK</t>
  </si>
  <si>
    <t>1323-HK</t>
  </si>
  <si>
    <t>1326-HK</t>
  </si>
  <si>
    <t>1327-HK</t>
  </si>
  <si>
    <t>1328-HK</t>
  </si>
  <si>
    <t>1329-HK</t>
  </si>
  <si>
    <t>1330-HK</t>
  </si>
  <si>
    <t>1332-HK</t>
  </si>
  <si>
    <t>1333-HK</t>
  </si>
  <si>
    <t>1335-HK</t>
  </si>
  <si>
    <t>1336-HK</t>
  </si>
  <si>
    <t>1338-HK</t>
  </si>
  <si>
    <t>1339-HK</t>
  </si>
  <si>
    <t>1340-HK</t>
  </si>
  <si>
    <t>1341-HK</t>
  </si>
  <si>
    <t>1343-HK</t>
  </si>
  <si>
    <t>1345-HK</t>
  </si>
  <si>
    <t>1346-HK</t>
  </si>
  <si>
    <t>1347-HK</t>
  </si>
  <si>
    <t>1348-HK</t>
  </si>
  <si>
    <t>1349-HK</t>
  </si>
  <si>
    <t>1351-HK</t>
  </si>
  <si>
    <t>1355-HK</t>
  </si>
  <si>
    <t>1357-HK</t>
  </si>
  <si>
    <t>1358-HK</t>
  </si>
  <si>
    <t>1359-HK</t>
  </si>
  <si>
    <t>1360-HK</t>
  </si>
  <si>
    <t>1361-HK</t>
  </si>
  <si>
    <t>1362-HK</t>
  </si>
  <si>
    <t>1366-HK</t>
  </si>
  <si>
    <t>1368-HK</t>
  </si>
  <si>
    <t>1370-HK</t>
  </si>
  <si>
    <t>1371-HK</t>
  </si>
  <si>
    <t>1372-HK</t>
  </si>
  <si>
    <t>1373-HK</t>
  </si>
  <si>
    <t>1375-HK</t>
  </si>
  <si>
    <t>1376-HK</t>
  </si>
  <si>
    <t>1378-HK</t>
  </si>
  <si>
    <t>1379-HK</t>
  </si>
  <si>
    <t>1380-HK</t>
  </si>
  <si>
    <t>1381-HK</t>
  </si>
  <si>
    <t>1382-HK</t>
  </si>
  <si>
    <t>1383-HK</t>
  </si>
  <si>
    <t>1385-HK</t>
  </si>
  <si>
    <t>1386-HK</t>
  </si>
  <si>
    <t>1387-HK</t>
  </si>
  <si>
    <t>1388-HK</t>
  </si>
  <si>
    <t>1389-HK</t>
  </si>
  <si>
    <t>1393-HK</t>
  </si>
  <si>
    <t>1395-HK</t>
  </si>
  <si>
    <t>1396-HK</t>
  </si>
  <si>
    <t>1397-HK</t>
  </si>
  <si>
    <t>1398-HK</t>
  </si>
  <si>
    <t>1399-HK</t>
  </si>
  <si>
    <t>1400-HK</t>
  </si>
  <si>
    <t>1401-HK</t>
  </si>
  <si>
    <t>1402-HK</t>
  </si>
  <si>
    <t>1406-HK</t>
  </si>
  <si>
    <t>1407-HK</t>
  </si>
  <si>
    <t>1408-HK</t>
  </si>
  <si>
    <t>1410-HK</t>
  </si>
  <si>
    <t>1412-HK</t>
  </si>
  <si>
    <t>1413-HK</t>
  </si>
  <si>
    <t>1415-HK</t>
  </si>
  <si>
    <t>1416-HK</t>
  </si>
  <si>
    <t>1417-HK</t>
  </si>
  <si>
    <t>1418-HK</t>
  </si>
  <si>
    <t>1419-HK</t>
  </si>
  <si>
    <t>1420-HK</t>
  </si>
  <si>
    <t>1421-HK</t>
  </si>
  <si>
    <t>1425-HK</t>
  </si>
  <si>
    <t>1427-HK</t>
  </si>
  <si>
    <t>1428-HK</t>
  </si>
  <si>
    <t>1429-HK</t>
  </si>
  <si>
    <t>1431-HK</t>
  </si>
  <si>
    <t>1432-HK</t>
  </si>
  <si>
    <t>1433-HK</t>
  </si>
  <si>
    <t>1439-HK</t>
  </si>
  <si>
    <t>1440-HK</t>
  </si>
  <si>
    <t>1442-HK</t>
  </si>
  <si>
    <t>1443-HK</t>
  </si>
  <si>
    <t>1446-HK</t>
  </si>
  <si>
    <t>1447-HK</t>
  </si>
  <si>
    <t>1448-HK</t>
  </si>
  <si>
    <t>1449-HK</t>
  </si>
  <si>
    <t>1450-HK</t>
  </si>
  <si>
    <t>1451-HK</t>
  </si>
  <si>
    <t>1452-HK</t>
  </si>
  <si>
    <t>1455-HK</t>
  </si>
  <si>
    <t>1456-HK</t>
  </si>
  <si>
    <t>1458-HK</t>
  </si>
  <si>
    <t>1459-HK</t>
  </si>
  <si>
    <t>1460-HK</t>
  </si>
  <si>
    <t>1461-HK</t>
  </si>
  <si>
    <t>1463-HK</t>
  </si>
  <si>
    <t>1466-HK</t>
  </si>
  <si>
    <t>1468-HK</t>
  </si>
  <si>
    <t>1469-HK</t>
  </si>
  <si>
    <t>1470-HK</t>
  </si>
  <si>
    <t>1472-HK</t>
  </si>
  <si>
    <t>1473-HK</t>
  </si>
  <si>
    <t>1475-HK</t>
  </si>
  <si>
    <t>1476-HK</t>
  </si>
  <si>
    <t>1477-HK</t>
  </si>
  <si>
    <t>1478-HK</t>
  </si>
  <si>
    <t>1480-HK</t>
  </si>
  <si>
    <t>1481-HK</t>
  </si>
  <si>
    <t>1483-HK</t>
  </si>
  <si>
    <t>1486-HK</t>
  </si>
  <si>
    <t>1488-HK</t>
  </si>
  <si>
    <t>1489-HK</t>
  </si>
  <si>
    <t>1490-HK</t>
  </si>
  <si>
    <t>1495-HK</t>
  </si>
  <si>
    <t>1496-HK</t>
  </si>
  <si>
    <t>1498-HK</t>
  </si>
  <si>
    <t>1499-HK</t>
  </si>
  <si>
    <t>1500-HK</t>
  </si>
  <si>
    <t>1501-HK</t>
  </si>
  <si>
    <t>1502-HK</t>
  </si>
  <si>
    <t>1508-HK</t>
  </si>
  <si>
    <t>1513-HK</t>
  </si>
  <si>
    <t>1515-HK</t>
  </si>
  <si>
    <t>1516-HK</t>
  </si>
  <si>
    <t>1518-HK</t>
  </si>
  <si>
    <t>1520-HK</t>
  </si>
  <si>
    <t>1521-HK</t>
  </si>
  <si>
    <t>1522-HK</t>
  </si>
  <si>
    <t>1523-HK</t>
  </si>
  <si>
    <t>1525-HK</t>
  </si>
  <si>
    <t>1526-HK</t>
  </si>
  <si>
    <t>1527-HK</t>
  </si>
  <si>
    <t>1528-HK</t>
  </si>
  <si>
    <t>1529-HK</t>
  </si>
  <si>
    <t>1530-HK</t>
  </si>
  <si>
    <t>1532-HK</t>
  </si>
  <si>
    <t>1536-HK</t>
  </si>
  <si>
    <t>1538-HK</t>
  </si>
  <si>
    <t>1539-HK</t>
  </si>
  <si>
    <t>1540-HK</t>
  </si>
  <si>
    <t>1542-HK</t>
  </si>
  <si>
    <t>1543-HK</t>
  </si>
  <si>
    <t>1545-HK</t>
  </si>
  <si>
    <t>1546-HK</t>
  </si>
  <si>
    <t>1547-HK</t>
  </si>
  <si>
    <t>1548-HK</t>
  </si>
  <si>
    <t>1549-HK</t>
  </si>
  <si>
    <t>1551-HK</t>
  </si>
  <si>
    <t>1552-HK</t>
  </si>
  <si>
    <t>1553-HK</t>
  </si>
  <si>
    <t>1555-HK</t>
  </si>
  <si>
    <t>1556-HK</t>
  </si>
  <si>
    <t>1557-HK</t>
  </si>
  <si>
    <t>1558-HK</t>
  </si>
  <si>
    <t>1559-HK</t>
  </si>
  <si>
    <t>1560-HK</t>
  </si>
  <si>
    <t>1561-HK</t>
  </si>
  <si>
    <t>1563-HK</t>
  </si>
  <si>
    <t>1565-HK</t>
  </si>
  <si>
    <t>1566-HK</t>
  </si>
  <si>
    <t>1568-HK</t>
  </si>
  <si>
    <t>1569-HK</t>
  </si>
  <si>
    <t>1570-HK</t>
  </si>
  <si>
    <t>1571-HK</t>
  </si>
  <si>
    <t>1572-HK</t>
  </si>
  <si>
    <t>1575-HK</t>
  </si>
  <si>
    <t>1576-HK</t>
  </si>
  <si>
    <t>1577-HK</t>
  </si>
  <si>
    <t>1578-HK</t>
  </si>
  <si>
    <t>1579-HK</t>
  </si>
  <si>
    <t>1580-HK</t>
  </si>
  <si>
    <t>1581-HK</t>
  </si>
  <si>
    <t>1582-HK</t>
  </si>
  <si>
    <t>1583-HK</t>
  </si>
  <si>
    <t>1585-HK</t>
  </si>
  <si>
    <t>1586-HK</t>
  </si>
  <si>
    <t>1587-HK</t>
  </si>
  <si>
    <t>1588-HK</t>
  </si>
  <si>
    <t>1591-HK</t>
  </si>
  <si>
    <t>1592-HK</t>
  </si>
  <si>
    <t>1593-HK</t>
  </si>
  <si>
    <t>1596-HK</t>
  </si>
  <si>
    <t>1597-HK</t>
  </si>
  <si>
    <t>1598-HK</t>
  </si>
  <si>
    <t>1599-HK</t>
  </si>
  <si>
    <t>1600-HK</t>
  </si>
  <si>
    <t>1601-HK</t>
  </si>
  <si>
    <t>1606-HK</t>
  </si>
  <si>
    <t>1608-HK</t>
  </si>
  <si>
    <t>1609-HK</t>
  </si>
  <si>
    <t>1610-HK</t>
  </si>
  <si>
    <t>1611-HK</t>
  </si>
  <si>
    <t>1612-HK</t>
  </si>
  <si>
    <t>1613-HK</t>
  </si>
  <si>
    <t>1615-HK</t>
  </si>
  <si>
    <t>1616-HK</t>
  </si>
  <si>
    <t>1617-HK</t>
  </si>
  <si>
    <t>1618-HK</t>
  </si>
  <si>
    <t>1620-HK</t>
  </si>
  <si>
    <t>1621-HK</t>
  </si>
  <si>
    <t>1622-HK</t>
  </si>
  <si>
    <t>1623-HK</t>
  </si>
  <si>
    <t>1626-HK</t>
  </si>
  <si>
    <t>1627-HK</t>
  </si>
  <si>
    <t>1628-HK</t>
  </si>
  <si>
    <t>1629-HK</t>
  </si>
  <si>
    <t>1630-HK</t>
  </si>
  <si>
    <t>1631-HK</t>
  </si>
  <si>
    <t>1632-HK</t>
  </si>
  <si>
    <t>1633-HK</t>
  </si>
  <si>
    <t>1635-HK</t>
  </si>
  <si>
    <t>1636-HK</t>
  </si>
  <si>
    <t>1637-HK</t>
  </si>
  <si>
    <t>1638-HK</t>
  </si>
  <si>
    <t>1640-HK</t>
  </si>
  <si>
    <t>1643-HK</t>
  </si>
  <si>
    <t>1645-HK</t>
  </si>
  <si>
    <t>1647-HK</t>
  </si>
  <si>
    <t>1650-HK</t>
  </si>
  <si>
    <t>1651-HK</t>
  </si>
  <si>
    <t>1652-HK</t>
  </si>
  <si>
    <t>1653-HK</t>
  </si>
  <si>
    <t>1655-HK</t>
  </si>
  <si>
    <t>1656-HK</t>
  </si>
  <si>
    <t>1657-HK</t>
  </si>
  <si>
    <t>1658-HK</t>
  </si>
  <si>
    <t>1660-HK</t>
  </si>
  <si>
    <t>1661-HK</t>
  </si>
  <si>
    <t>1662-HK</t>
  </si>
  <si>
    <t>1663-HK</t>
  </si>
  <si>
    <t>1665-HK</t>
  </si>
  <si>
    <t>1666-HK</t>
  </si>
  <si>
    <t>1667-HK</t>
  </si>
  <si>
    <t>1668-HK</t>
  </si>
  <si>
    <t>1669-HK</t>
  </si>
  <si>
    <t>1671-HK</t>
  </si>
  <si>
    <t>1672-HK</t>
  </si>
  <si>
    <t>1673-HK</t>
  </si>
  <si>
    <t>1675-HK</t>
  </si>
  <si>
    <t>1676-HK</t>
  </si>
  <si>
    <t>1679-HK</t>
  </si>
  <si>
    <t>1680-HK</t>
  </si>
  <si>
    <t>1681-HK</t>
  </si>
  <si>
    <t>1682-HK</t>
  </si>
  <si>
    <t>1683-HK</t>
  </si>
  <si>
    <t>1685-HK</t>
  </si>
  <si>
    <t>1686-HK</t>
  </si>
  <si>
    <t>1689-HK</t>
  </si>
  <si>
    <t>1690-HK</t>
  </si>
  <si>
    <t>1691-HK</t>
  </si>
  <si>
    <t>1692-HK</t>
  </si>
  <si>
    <t>1693-HK</t>
  </si>
  <si>
    <t>1695-HK</t>
  </si>
  <si>
    <t>1696-HK</t>
  </si>
  <si>
    <t>1697-HK</t>
  </si>
  <si>
    <t>1698-HK</t>
  </si>
  <si>
    <t>1699-HK</t>
  </si>
  <si>
    <t>1701-HK</t>
  </si>
  <si>
    <t>1702-HK</t>
  </si>
  <si>
    <t>1703-HK</t>
  </si>
  <si>
    <t>1705-HK</t>
  </si>
  <si>
    <t>1706-HK</t>
  </si>
  <si>
    <t>1707-HK</t>
  </si>
  <si>
    <t>1708-HK</t>
  </si>
  <si>
    <t>1709-HK</t>
  </si>
  <si>
    <t>1710-HK</t>
  </si>
  <si>
    <t>1711-HK</t>
  </si>
  <si>
    <t>1712-HK</t>
  </si>
  <si>
    <t>1713-HK</t>
  </si>
  <si>
    <t>1715-HK</t>
  </si>
  <si>
    <t>1716-HK</t>
  </si>
  <si>
    <t>1717-HK</t>
  </si>
  <si>
    <t>1718-HK</t>
  </si>
  <si>
    <t>1719-HK</t>
  </si>
  <si>
    <t>1720-HK</t>
  </si>
  <si>
    <t>1721-HK</t>
  </si>
  <si>
    <t>1722-HK</t>
  </si>
  <si>
    <t>1723-HK</t>
  </si>
  <si>
    <t>1725-HK</t>
  </si>
  <si>
    <t>1726-HK</t>
  </si>
  <si>
    <t>1727-HK</t>
  </si>
  <si>
    <t>1728-HK</t>
  </si>
  <si>
    <t>1729-HK</t>
  </si>
  <si>
    <t>1730-HK</t>
  </si>
  <si>
    <t>1731-HK</t>
  </si>
  <si>
    <t>1732-HK</t>
  </si>
  <si>
    <t>1733-HK</t>
  </si>
  <si>
    <t>1735-HK</t>
  </si>
  <si>
    <t>1736-HK</t>
  </si>
  <si>
    <t>1737-HK</t>
  </si>
  <si>
    <t>1738-HK</t>
  </si>
  <si>
    <t>1739-HK</t>
  </si>
  <si>
    <t>1740-HK</t>
  </si>
  <si>
    <t>1741-HK</t>
  </si>
  <si>
    <t>1742-HK</t>
  </si>
  <si>
    <t>1745-HK</t>
  </si>
  <si>
    <t>1746-HK</t>
  </si>
  <si>
    <t>1747-HK</t>
  </si>
  <si>
    <t>1748-HK</t>
  </si>
  <si>
    <t>1749-HK</t>
  </si>
  <si>
    <t>1750-HK</t>
  </si>
  <si>
    <t>1751-HK</t>
  </si>
  <si>
    <t>1752-HK</t>
  </si>
  <si>
    <t>1753-HK</t>
  </si>
  <si>
    <t>1755-HK</t>
  </si>
  <si>
    <t>1756-HK</t>
  </si>
  <si>
    <t>1757-HK</t>
  </si>
  <si>
    <t>1758-HK</t>
  </si>
  <si>
    <t>1759-HK</t>
  </si>
  <si>
    <t>1760-HK</t>
  </si>
  <si>
    <t>1761-HK</t>
  </si>
  <si>
    <t>1762-HK</t>
  </si>
  <si>
    <t>1763-HK</t>
  </si>
  <si>
    <t>1765-HK</t>
  </si>
  <si>
    <t>1766-HK</t>
  </si>
  <si>
    <t>1767-HK</t>
  </si>
  <si>
    <t>1769-HK</t>
  </si>
  <si>
    <t>1771-HK</t>
  </si>
  <si>
    <t>1772-HK</t>
  </si>
  <si>
    <t>1773-HK</t>
  </si>
  <si>
    <t>1775-HK</t>
  </si>
  <si>
    <t>1776-HK</t>
  </si>
  <si>
    <t>1777-HK</t>
  </si>
  <si>
    <t>1778-HK</t>
  </si>
  <si>
    <t>1780-HK</t>
  </si>
  <si>
    <t>1782-HK</t>
  </si>
  <si>
    <t>1783-HK</t>
  </si>
  <si>
    <t>1785-HK</t>
  </si>
  <si>
    <t>1786-HK</t>
  </si>
  <si>
    <t>1787-HK</t>
  </si>
  <si>
    <t>1788-HK</t>
  </si>
  <si>
    <t>1789-HK</t>
  </si>
  <si>
    <t>1790-HK</t>
  </si>
  <si>
    <t>1792-HK</t>
  </si>
  <si>
    <t>1793-HK</t>
  </si>
  <si>
    <t>1795-HK</t>
  </si>
  <si>
    <t>1796-HK</t>
  </si>
  <si>
    <t>1797-HK</t>
  </si>
  <si>
    <t>1798-HK</t>
  </si>
  <si>
    <t>1799-HK</t>
  </si>
  <si>
    <t>1800-HK</t>
  </si>
  <si>
    <t>1801-HK</t>
  </si>
  <si>
    <t>1802-HK</t>
  </si>
  <si>
    <t>1803-HK</t>
  </si>
  <si>
    <t>1808-HK</t>
  </si>
  <si>
    <t>1809-HK</t>
  </si>
  <si>
    <t>1810-HK</t>
  </si>
  <si>
    <t>1811-HK</t>
  </si>
  <si>
    <t>1812-HK</t>
  </si>
  <si>
    <t>1813-HK</t>
  </si>
  <si>
    <t>1815-HK</t>
  </si>
  <si>
    <t>1816-HK</t>
  </si>
  <si>
    <t>1817-HK</t>
  </si>
  <si>
    <t>1818-HK</t>
  </si>
  <si>
    <t>1820-HK</t>
  </si>
  <si>
    <t>1821-HK</t>
  </si>
  <si>
    <t>1822-HK</t>
  </si>
  <si>
    <t>1823-HK</t>
  </si>
  <si>
    <t>1825-HK</t>
  </si>
  <si>
    <t>1826-HK</t>
  </si>
  <si>
    <t>1827-HK</t>
  </si>
  <si>
    <t>1830-HK</t>
  </si>
  <si>
    <t>1831-HK</t>
  </si>
  <si>
    <t>1832-HK</t>
  </si>
  <si>
    <t>1833-HK</t>
  </si>
  <si>
    <t>1835-HK</t>
  </si>
  <si>
    <t>1836-HK</t>
  </si>
  <si>
    <t>1837-HK</t>
  </si>
  <si>
    <t>1838-HK</t>
  </si>
  <si>
    <t>1839-HK</t>
  </si>
  <si>
    <t>1841-HK</t>
  </si>
  <si>
    <t>1842-HK</t>
  </si>
  <si>
    <t>1843-HK</t>
  </si>
  <si>
    <t>1845-HK</t>
  </si>
  <si>
    <t>1846-HK</t>
  </si>
  <si>
    <t>1847-HK</t>
  </si>
  <si>
    <t>1848-HK</t>
  </si>
  <si>
    <t>1849-HK</t>
  </si>
  <si>
    <t>1850-HK</t>
  </si>
  <si>
    <t>1851-HK</t>
  </si>
  <si>
    <t>1853-HK</t>
  </si>
  <si>
    <t>1854-HK</t>
  </si>
  <si>
    <t>1855-HK</t>
  </si>
  <si>
    <t>1856-HK</t>
  </si>
  <si>
    <t>1857-HK</t>
  </si>
  <si>
    <t>1858-HK</t>
  </si>
  <si>
    <t>1859-HK</t>
  </si>
  <si>
    <t>1860-HK</t>
  </si>
  <si>
    <t>1861-HK</t>
  </si>
  <si>
    <t>1862-HK</t>
  </si>
  <si>
    <t>1863-HK</t>
  </si>
  <si>
    <t>1865-HK</t>
  </si>
  <si>
    <t>1866-HK</t>
  </si>
  <si>
    <t>1867-HK</t>
  </si>
  <si>
    <t>1868-HK</t>
  </si>
  <si>
    <t>1869-HK</t>
  </si>
  <si>
    <t>1870-HK</t>
  </si>
  <si>
    <t>1871-HK</t>
  </si>
  <si>
    <t>1872-HK</t>
  </si>
  <si>
    <t>1873-HK</t>
  </si>
  <si>
    <t>1875-HK</t>
  </si>
  <si>
    <t>1876-HK</t>
  </si>
  <si>
    <t>1877-HK</t>
  </si>
  <si>
    <t>1878-HK</t>
  </si>
  <si>
    <t>1880-HK</t>
  </si>
  <si>
    <t>1882-HK</t>
  </si>
  <si>
    <t>1883-HK</t>
  </si>
  <si>
    <t>1884-HK</t>
  </si>
  <si>
    <t>1885-HK</t>
  </si>
  <si>
    <t>1888-HK</t>
  </si>
  <si>
    <t>1889-HK</t>
  </si>
  <si>
    <t>1890-HK</t>
  </si>
  <si>
    <t>1891-HK</t>
  </si>
  <si>
    <t>1894-HK</t>
  </si>
  <si>
    <t>1895-HK</t>
  </si>
  <si>
    <t>1896-HK</t>
  </si>
  <si>
    <t>1897-HK</t>
  </si>
  <si>
    <t>1898-HK</t>
  </si>
  <si>
    <t>1899-HK</t>
  </si>
  <si>
    <t>1900-HK</t>
  </si>
  <si>
    <t>1901-HK</t>
  </si>
  <si>
    <t>1902-HK</t>
  </si>
  <si>
    <t>1903-HK</t>
  </si>
  <si>
    <t>1905-HK</t>
  </si>
  <si>
    <t>1906-HK</t>
  </si>
  <si>
    <t>1907-HK</t>
  </si>
  <si>
    <t>1908-HK</t>
  </si>
  <si>
    <t>1909-HK</t>
  </si>
  <si>
    <t>1910-HK</t>
  </si>
  <si>
    <t>1911-HK</t>
  </si>
  <si>
    <t>1912-HK</t>
  </si>
  <si>
    <t>1913-HK</t>
  </si>
  <si>
    <t>1915-HK</t>
  </si>
  <si>
    <t>1916-HK</t>
  </si>
  <si>
    <t>1917-HK</t>
  </si>
  <si>
    <t>1918-HK</t>
  </si>
  <si>
    <t>1919-HK</t>
  </si>
  <si>
    <t>1920-HK</t>
  </si>
  <si>
    <t>1921-HK</t>
  </si>
  <si>
    <t>1922-HK</t>
  </si>
  <si>
    <t>1925-HK</t>
  </si>
  <si>
    <t>1927-HK</t>
  </si>
  <si>
    <t>1928-HK</t>
  </si>
  <si>
    <t>1929-HK</t>
  </si>
  <si>
    <t>1930-HK</t>
  </si>
  <si>
    <t>1931-HK</t>
  </si>
  <si>
    <t>1932-HK</t>
  </si>
  <si>
    <t>1933-HK</t>
  </si>
  <si>
    <t>1935-HK</t>
  </si>
  <si>
    <t>1936-HK</t>
  </si>
  <si>
    <t>1937-HK</t>
  </si>
  <si>
    <t>1938-HK</t>
  </si>
  <si>
    <t>1939-HK</t>
  </si>
  <si>
    <t>1940-HK</t>
  </si>
  <si>
    <t>1941-HK</t>
  </si>
  <si>
    <t>1942-HK</t>
  </si>
  <si>
    <t>1943-HK</t>
  </si>
  <si>
    <t>1945-HK</t>
  </si>
  <si>
    <t>1948-HK</t>
  </si>
  <si>
    <t>1949-HK</t>
  </si>
  <si>
    <t>1950-HK</t>
  </si>
  <si>
    <t>1951-HK</t>
  </si>
  <si>
    <t>1952-HK</t>
  </si>
  <si>
    <t>1953-HK</t>
  </si>
  <si>
    <t>1955-HK</t>
  </si>
  <si>
    <t>1957-HK</t>
  </si>
  <si>
    <t>1958-HK</t>
  </si>
  <si>
    <t>1959-HK</t>
  </si>
  <si>
    <t>1960-HK</t>
  </si>
  <si>
    <t>1961-HK</t>
  </si>
  <si>
    <t>1962-HK</t>
  </si>
  <si>
    <t>1963-HK</t>
  </si>
  <si>
    <t>1965-HK</t>
  </si>
  <si>
    <t>1966-HK</t>
  </si>
  <si>
    <t>1967-HK</t>
  </si>
  <si>
    <t>1968-HK</t>
  </si>
  <si>
    <t>1969-HK</t>
  </si>
  <si>
    <t>1970-HK</t>
  </si>
  <si>
    <t>1971-HK</t>
  </si>
  <si>
    <t>1972-HK</t>
  </si>
  <si>
    <t>1975-HK</t>
  </si>
  <si>
    <t>1977-HK</t>
  </si>
  <si>
    <t>1978-HK</t>
  </si>
  <si>
    <t>1979-HK</t>
  </si>
  <si>
    <t>1980-HK</t>
  </si>
  <si>
    <t>1981-HK</t>
  </si>
  <si>
    <t>1982-HK</t>
  </si>
  <si>
    <t>1983-HK</t>
  </si>
  <si>
    <t>1985-HK</t>
  </si>
  <si>
    <t>1986-HK</t>
  </si>
  <si>
    <t>1987-HK</t>
  </si>
  <si>
    <t>1988-HK</t>
  </si>
  <si>
    <t>1989-HK</t>
  </si>
  <si>
    <t>1991-HK</t>
  </si>
  <si>
    <t>1992-HK</t>
  </si>
  <si>
    <t>1993-HK</t>
  </si>
  <si>
    <t>1995-HK</t>
  </si>
  <si>
    <t>1996-HK</t>
  </si>
  <si>
    <t>1997-HK</t>
  </si>
  <si>
    <t>1999-HK</t>
  </si>
  <si>
    <t>2000-HK</t>
  </si>
  <si>
    <t>2001-HK</t>
  </si>
  <si>
    <t>2002-HK</t>
  </si>
  <si>
    <t>2003-HK</t>
  </si>
  <si>
    <t>2005-HK</t>
  </si>
  <si>
    <t>2007-HK</t>
  </si>
  <si>
    <t>2008-HK</t>
  </si>
  <si>
    <t>2009-HK</t>
  </si>
  <si>
    <t>2011-HK</t>
  </si>
  <si>
    <t>2012-HK</t>
  </si>
  <si>
    <t>2013-HK</t>
  </si>
  <si>
    <t>2015-HK</t>
  </si>
  <si>
    <t>2016-HK</t>
  </si>
  <si>
    <t>2017-HK</t>
  </si>
  <si>
    <t>2018-HK</t>
  </si>
  <si>
    <t>2019-HK</t>
  </si>
  <si>
    <t>2020-HK</t>
  </si>
  <si>
    <t>2022-HK</t>
  </si>
  <si>
    <t>2023-HK</t>
  </si>
  <si>
    <t>2025-HK</t>
  </si>
  <si>
    <t>2028-HK</t>
  </si>
  <si>
    <t>2030-HK</t>
  </si>
  <si>
    <t>2031-HK</t>
  </si>
  <si>
    <t>2033-HK</t>
  </si>
  <si>
    <t>2038-HK</t>
  </si>
  <si>
    <t>2039-HK</t>
  </si>
  <si>
    <t>2048-HK</t>
  </si>
  <si>
    <t>2051-HK</t>
  </si>
  <si>
    <t>2057-HK</t>
  </si>
  <si>
    <t>2060-HK</t>
  </si>
  <si>
    <t>2066-HK</t>
  </si>
  <si>
    <t>2068-HK</t>
  </si>
  <si>
    <t>2078-HK</t>
  </si>
  <si>
    <t>2080-HK</t>
  </si>
  <si>
    <t>2086-HK</t>
  </si>
  <si>
    <t>2088-HK</t>
  </si>
  <si>
    <t>2096-HK</t>
  </si>
  <si>
    <t>2098-HK</t>
  </si>
  <si>
    <t>2099-HK</t>
  </si>
  <si>
    <t>2100-HK</t>
  </si>
  <si>
    <t>2101-HK</t>
  </si>
  <si>
    <t>2102-HK</t>
  </si>
  <si>
    <t>2103-HK</t>
  </si>
  <si>
    <t>2107-HK</t>
  </si>
  <si>
    <t>2108-HK</t>
  </si>
  <si>
    <t>2110-HK</t>
  </si>
  <si>
    <t>2111-HK</t>
  </si>
  <si>
    <t>2112-HK</t>
  </si>
  <si>
    <t>2113-HK</t>
  </si>
  <si>
    <t>2115-HK</t>
  </si>
  <si>
    <t>2116-HK</t>
  </si>
  <si>
    <t>2117-HK</t>
  </si>
  <si>
    <t>2118-HK</t>
  </si>
  <si>
    <t>2119-HK</t>
  </si>
  <si>
    <t>2120-HK</t>
  </si>
  <si>
    <t>2121-HK</t>
  </si>
  <si>
    <t>2122-HK</t>
  </si>
  <si>
    <t>2125-HK</t>
  </si>
  <si>
    <t>2126-HK</t>
  </si>
  <si>
    <t>2127-HK</t>
  </si>
  <si>
    <t>2128-HK</t>
  </si>
  <si>
    <t>2129-HK</t>
  </si>
  <si>
    <t>2130-HK</t>
  </si>
  <si>
    <t>2131-HK</t>
  </si>
  <si>
    <t>2132-HK</t>
  </si>
  <si>
    <t>2133-HK</t>
  </si>
  <si>
    <t>2135-HK</t>
  </si>
  <si>
    <t>2136-HK</t>
  </si>
  <si>
    <t>2137-HK</t>
  </si>
  <si>
    <t>2138-HK</t>
  </si>
  <si>
    <t>2139-HK</t>
  </si>
  <si>
    <t>2142-HK</t>
  </si>
  <si>
    <t>2146-HK</t>
  </si>
  <si>
    <t>2148-HK</t>
  </si>
  <si>
    <t>2150-HK</t>
  </si>
  <si>
    <t>2152-HK</t>
  </si>
  <si>
    <t>2153-HK</t>
  </si>
  <si>
    <t>2155-HK</t>
  </si>
  <si>
    <t>2156-HK</t>
  </si>
  <si>
    <t>2157-HK</t>
  </si>
  <si>
    <t>2158-HK</t>
  </si>
  <si>
    <t>2159-HK</t>
  </si>
  <si>
    <t>2160-HK</t>
  </si>
  <si>
    <t>2161-HK</t>
  </si>
  <si>
    <t>2162-HK</t>
  </si>
  <si>
    <t>2163-HK</t>
  </si>
  <si>
    <t>2165-HK</t>
  </si>
  <si>
    <t>2166-HK</t>
  </si>
  <si>
    <t>2167-HK</t>
  </si>
  <si>
    <t>2168-HK</t>
  </si>
  <si>
    <t>2169-HK</t>
  </si>
  <si>
    <t>2170-HK</t>
  </si>
  <si>
    <t>2171-HK</t>
  </si>
  <si>
    <t>2172-HK</t>
  </si>
  <si>
    <t>2175-HK</t>
  </si>
  <si>
    <t>2176-HK</t>
  </si>
  <si>
    <t>2177-HK</t>
  </si>
  <si>
    <t>2178-HK</t>
  </si>
  <si>
    <t>2179-HK</t>
  </si>
  <si>
    <t>2180-HK</t>
  </si>
  <si>
    <t>2181-HK</t>
  </si>
  <si>
    <t>2182-HK</t>
  </si>
  <si>
    <t>2183-HK</t>
  </si>
  <si>
    <t>2185-HK</t>
  </si>
  <si>
    <t>2186-HK</t>
  </si>
  <si>
    <t>2187-HK</t>
  </si>
  <si>
    <t>2188-HK</t>
  </si>
  <si>
    <t>2189-HK</t>
  </si>
  <si>
    <t>2190-HK</t>
  </si>
  <si>
    <t>2192-HK</t>
  </si>
  <si>
    <t>2193-HK</t>
  </si>
  <si>
    <t>2195-HK</t>
  </si>
  <si>
    <t>2196-HK</t>
  </si>
  <si>
    <t>2197-HK</t>
  </si>
  <si>
    <t>2198-HK</t>
  </si>
  <si>
    <t>2199-HK</t>
  </si>
  <si>
    <t>2202-HK</t>
  </si>
  <si>
    <t>2203-HK</t>
  </si>
  <si>
    <t>2205-HK</t>
  </si>
  <si>
    <t>2207-HK</t>
  </si>
  <si>
    <t>2208-HK</t>
  </si>
  <si>
    <t>2209-HK</t>
  </si>
  <si>
    <t>2210-HK</t>
  </si>
  <si>
    <t>2211-HK</t>
  </si>
  <si>
    <t>2212-HK</t>
  </si>
  <si>
    <t>2215-HK</t>
  </si>
  <si>
    <t>2216-HK</t>
  </si>
  <si>
    <t>2217-HK</t>
  </si>
  <si>
    <t>2218-HK</t>
  </si>
  <si>
    <t>2219-HK</t>
  </si>
  <si>
    <t>2221-HK</t>
  </si>
  <si>
    <t>2222-HK</t>
  </si>
  <si>
    <t>2223-HK</t>
  </si>
  <si>
    <t>2225-HK</t>
  </si>
  <si>
    <t>2226-HK</t>
  </si>
  <si>
    <t>2227-HK</t>
  </si>
  <si>
    <t>2230-HK</t>
  </si>
  <si>
    <t>2231-HK</t>
  </si>
  <si>
    <t>2232-HK</t>
  </si>
  <si>
    <t>2233-HK</t>
  </si>
  <si>
    <t>2235-HK</t>
  </si>
  <si>
    <t>2236-HK</t>
  </si>
  <si>
    <t>2237-HK</t>
  </si>
  <si>
    <t>2238-HK</t>
  </si>
  <si>
    <t>2239-HK</t>
  </si>
  <si>
    <t>2245-HK</t>
  </si>
  <si>
    <t>2246-HK</t>
  </si>
  <si>
    <t>2250-HK</t>
  </si>
  <si>
    <t>2251-HK</t>
  </si>
  <si>
    <t>2252-HK</t>
  </si>
  <si>
    <t>2255-HK</t>
  </si>
  <si>
    <t>2256-HK</t>
  </si>
  <si>
    <t>2257-HK</t>
  </si>
  <si>
    <t>2258-HK</t>
  </si>
  <si>
    <t>2260-HK</t>
  </si>
  <si>
    <t>2262-HK</t>
  </si>
  <si>
    <t>2263-HK</t>
  </si>
  <si>
    <t>2265-HK</t>
  </si>
  <si>
    <t>2266-HK</t>
  </si>
  <si>
    <t>2269-HK</t>
  </si>
  <si>
    <t>2270-HK</t>
  </si>
  <si>
    <t>2273-HK</t>
  </si>
  <si>
    <t>2276-HK</t>
  </si>
  <si>
    <t>2278-HK</t>
  </si>
  <si>
    <t>2279-HK</t>
  </si>
  <si>
    <t>2280-HK</t>
  </si>
  <si>
    <t>2281-HK</t>
  </si>
  <si>
    <t>2282-HK</t>
  </si>
  <si>
    <t>2283-HK</t>
  </si>
  <si>
    <t>2285-HK</t>
  </si>
  <si>
    <t>2286-HK</t>
  </si>
  <si>
    <t>2288-HK</t>
  </si>
  <si>
    <t>2289-HK</t>
  </si>
  <si>
    <t>2291-HK</t>
  </si>
  <si>
    <t>2292-HK</t>
  </si>
  <si>
    <t>2293-HK</t>
  </si>
  <si>
    <t>2295-HK</t>
  </si>
  <si>
    <t>2296-HK</t>
  </si>
  <si>
    <t>2297-HK</t>
  </si>
  <si>
    <t>2298-HK</t>
  </si>
  <si>
    <t>2299-HK</t>
  </si>
  <si>
    <t>2302-HK</t>
  </si>
  <si>
    <t>2307-HK</t>
  </si>
  <si>
    <t>2309-HK</t>
  </si>
  <si>
    <t>2310-HK</t>
  </si>
  <si>
    <t>2313-HK</t>
  </si>
  <si>
    <t>2314-HK</t>
  </si>
  <si>
    <t>2315-HK</t>
  </si>
  <si>
    <t>2317-HK</t>
  </si>
  <si>
    <t>2318-HK</t>
  </si>
  <si>
    <t>2319-HK</t>
  </si>
  <si>
    <t>2320-HK</t>
  </si>
  <si>
    <t>2321-HK</t>
  </si>
  <si>
    <t>2322-HK</t>
  </si>
  <si>
    <t>2323-HK</t>
  </si>
  <si>
    <t>2325-HK</t>
  </si>
  <si>
    <t>2326-HK</t>
  </si>
  <si>
    <t>2327-HK</t>
  </si>
  <si>
    <t>2328-HK</t>
  </si>
  <si>
    <t>2329-HK</t>
  </si>
  <si>
    <t>2330-HK</t>
  </si>
  <si>
    <t>2331-HK</t>
  </si>
  <si>
    <t>2333-HK</t>
  </si>
  <si>
    <t>2336-HK</t>
  </si>
  <si>
    <t>2337-HK</t>
  </si>
  <si>
    <t>2338-HK</t>
  </si>
  <si>
    <t>2339-HK</t>
  </si>
  <si>
    <t>2340-HK</t>
  </si>
  <si>
    <t>2341-HK</t>
  </si>
  <si>
    <t>2342-HK</t>
  </si>
  <si>
    <t>2343-HK</t>
  </si>
  <si>
    <t>2346-HK</t>
  </si>
  <si>
    <t>2347-HK</t>
  </si>
  <si>
    <t>2348-HK</t>
  </si>
  <si>
    <t>2349-HK</t>
  </si>
  <si>
    <t>2350-HK</t>
  </si>
  <si>
    <t>2352-HK</t>
  </si>
  <si>
    <t>2355-HK</t>
  </si>
  <si>
    <t>2356-HK</t>
  </si>
  <si>
    <t>2357-HK</t>
  </si>
  <si>
    <t>2358-HK</t>
  </si>
  <si>
    <t>2359-HK</t>
  </si>
  <si>
    <t>2360-HK</t>
  </si>
  <si>
    <t>2361-HK</t>
  </si>
  <si>
    <t>2362-HK</t>
  </si>
  <si>
    <t>2363-HK</t>
  </si>
  <si>
    <t>2367-HK</t>
  </si>
  <si>
    <t>2368-HK</t>
  </si>
  <si>
    <t>2369-HK</t>
  </si>
  <si>
    <t>2370-HK</t>
  </si>
  <si>
    <t>2371-HK</t>
  </si>
  <si>
    <t>2372-HK</t>
  </si>
  <si>
    <t>2376-HK</t>
  </si>
  <si>
    <t>2377-HK</t>
  </si>
  <si>
    <t>2378-HK</t>
  </si>
  <si>
    <t>2379-HK</t>
  </si>
  <si>
    <t>2380-HK</t>
  </si>
  <si>
    <t>2381-HK</t>
  </si>
  <si>
    <t>2382-HK</t>
  </si>
  <si>
    <t>2383-HK</t>
  </si>
  <si>
    <t>2385-HK</t>
  </si>
  <si>
    <t>2386-HK</t>
  </si>
  <si>
    <t>2388-HK</t>
  </si>
  <si>
    <t>2389-HK</t>
  </si>
  <si>
    <t>2390-HK</t>
  </si>
  <si>
    <t>2391-HK</t>
  </si>
  <si>
    <t>2392-HK</t>
  </si>
  <si>
    <t>2393-HK</t>
  </si>
  <si>
    <t>2399-HK</t>
  </si>
  <si>
    <t>2400-HK</t>
  </si>
  <si>
    <t>2418-HK</t>
  </si>
  <si>
    <t>2420-HK</t>
  </si>
  <si>
    <t>2422-HK</t>
  </si>
  <si>
    <t>2423-HK</t>
  </si>
  <si>
    <t>2436-HK</t>
  </si>
  <si>
    <t>2448-HK</t>
  </si>
  <si>
    <t>2488-HK</t>
  </si>
  <si>
    <t>2500-HK</t>
  </si>
  <si>
    <t>2518-HK</t>
  </si>
  <si>
    <t>2528-HK</t>
  </si>
  <si>
    <t>2552-HK</t>
  </si>
  <si>
    <t>2558-HK</t>
  </si>
  <si>
    <t>2588-HK</t>
  </si>
  <si>
    <t>2599-HK</t>
  </si>
  <si>
    <t>2600-HK</t>
  </si>
  <si>
    <t>2601-HK</t>
  </si>
  <si>
    <t>2602-HK</t>
  </si>
  <si>
    <t>2607-HK</t>
  </si>
  <si>
    <t>2608-HK</t>
  </si>
  <si>
    <t>2611-HK</t>
  </si>
  <si>
    <t>2616-HK</t>
  </si>
  <si>
    <t>2618-HK</t>
  </si>
  <si>
    <t>2623-HK</t>
  </si>
  <si>
    <t>2628-HK</t>
  </si>
  <si>
    <t>2633-HK</t>
  </si>
  <si>
    <t>2638-HK</t>
  </si>
  <si>
    <t>2660-HK</t>
  </si>
  <si>
    <t>2663-HK</t>
  </si>
  <si>
    <t>2666-HK</t>
  </si>
  <si>
    <t>2668-HK</t>
  </si>
  <si>
    <t>2669-HK</t>
  </si>
  <si>
    <t>2678-HK</t>
  </si>
  <si>
    <t>2680-HK</t>
  </si>
  <si>
    <t>2682-HK</t>
  </si>
  <si>
    <t>2683-HK</t>
  </si>
  <si>
    <t>2686-HK</t>
  </si>
  <si>
    <t>2688-HK</t>
  </si>
  <si>
    <t>2689-HK</t>
  </si>
  <si>
    <t>2696-HK</t>
  </si>
  <si>
    <t>2698-HK</t>
  </si>
  <si>
    <t>2699-HK</t>
  </si>
  <si>
    <t>2700-HK</t>
  </si>
  <si>
    <t>2708-HK</t>
  </si>
  <si>
    <t>2718-HK</t>
  </si>
  <si>
    <t>2722-HK</t>
  </si>
  <si>
    <t>2727-HK</t>
  </si>
  <si>
    <t>2728-HK</t>
  </si>
  <si>
    <t>2738-HK</t>
  </si>
  <si>
    <t>2768-HK</t>
  </si>
  <si>
    <t>2772-HK</t>
  </si>
  <si>
    <t>2777-HK</t>
  </si>
  <si>
    <t>2779-HK</t>
  </si>
  <si>
    <t>2789-HK</t>
  </si>
  <si>
    <t>2798-HK</t>
  </si>
  <si>
    <t>2799-HK</t>
  </si>
  <si>
    <t>2858-HK</t>
  </si>
  <si>
    <t>2863-HK</t>
  </si>
  <si>
    <t>2866-HK</t>
  </si>
  <si>
    <t>2869-HK</t>
  </si>
  <si>
    <t>2877-HK</t>
  </si>
  <si>
    <t>2878-HK</t>
  </si>
  <si>
    <t>2880-HK</t>
  </si>
  <si>
    <t>2882-HK</t>
  </si>
  <si>
    <t>2883-HK</t>
  </si>
  <si>
    <t>2885-HK</t>
  </si>
  <si>
    <t>2886-HK</t>
  </si>
  <si>
    <t>2888-HK</t>
  </si>
  <si>
    <t>2892-HK</t>
  </si>
  <si>
    <t>2899-HK</t>
  </si>
  <si>
    <t>2906-HK</t>
  </si>
  <si>
    <t>2973-HK</t>
  </si>
  <si>
    <t>2975-HK</t>
  </si>
  <si>
    <t>2983-HK</t>
  </si>
  <si>
    <t>2984-HK</t>
  </si>
  <si>
    <t>2985-HK</t>
  </si>
  <si>
    <t>2990-HK</t>
  </si>
  <si>
    <t>3300-HK</t>
  </si>
  <si>
    <t>3301-HK</t>
  </si>
  <si>
    <t>3302-HK</t>
  </si>
  <si>
    <t>3303-HK</t>
  </si>
  <si>
    <t>3306-HK</t>
  </si>
  <si>
    <t>3308-HK</t>
  </si>
  <si>
    <t>3309-HK</t>
  </si>
  <si>
    <t>3311-HK</t>
  </si>
  <si>
    <t>3313-HK</t>
  </si>
  <si>
    <t>3315-HK</t>
  </si>
  <si>
    <t>3316-HK</t>
  </si>
  <si>
    <t>3318-HK</t>
  </si>
  <si>
    <t>3319-HK</t>
  </si>
  <si>
    <t>3320-HK</t>
  </si>
  <si>
    <t>3321-HK</t>
  </si>
  <si>
    <t>3322-HK</t>
  </si>
  <si>
    <t>3323-HK</t>
  </si>
  <si>
    <t>3326-HK</t>
  </si>
  <si>
    <t>3328-HK</t>
  </si>
  <si>
    <t>3329-HK</t>
  </si>
  <si>
    <t>3330-HK</t>
  </si>
  <si>
    <t>3331-HK</t>
  </si>
  <si>
    <t>3332-HK</t>
  </si>
  <si>
    <t>3333-HK</t>
  </si>
  <si>
    <t>3336-HK</t>
  </si>
  <si>
    <t>3337-HK</t>
  </si>
  <si>
    <t>3339-HK</t>
  </si>
  <si>
    <t>3344-HK</t>
  </si>
  <si>
    <t>3347-HK</t>
  </si>
  <si>
    <t>3348-HK</t>
  </si>
  <si>
    <t>3360-HK</t>
  </si>
  <si>
    <t>3363-HK</t>
  </si>
  <si>
    <t>3366-HK</t>
  </si>
  <si>
    <t>3368-HK</t>
  </si>
  <si>
    <t>3369-HK</t>
  </si>
  <si>
    <t>3377-HK</t>
  </si>
  <si>
    <t>3380-HK</t>
  </si>
  <si>
    <t>3382-HK</t>
  </si>
  <si>
    <t>3383-HK</t>
  </si>
  <si>
    <t>3389-HK</t>
  </si>
  <si>
    <t>3390-HK</t>
  </si>
  <si>
    <t>3393-HK</t>
  </si>
  <si>
    <t>3395-HK</t>
  </si>
  <si>
    <t>3396-HK</t>
  </si>
  <si>
    <t>3398-HK</t>
  </si>
  <si>
    <t>3399-HK</t>
  </si>
  <si>
    <t>3600-HK</t>
  </si>
  <si>
    <t>3601-HK</t>
  </si>
  <si>
    <t>3603-HK</t>
  </si>
  <si>
    <t>3606-HK</t>
  </si>
  <si>
    <t>3608-HK</t>
  </si>
  <si>
    <t>3613-HK</t>
  </si>
  <si>
    <t>3616-HK</t>
  </si>
  <si>
    <t>3618-HK</t>
  </si>
  <si>
    <t>3623-HK</t>
  </si>
  <si>
    <t>3626-HK</t>
  </si>
  <si>
    <t>3628-HK</t>
  </si>
  <si>
    <t>3633-HK</t>
  </si>
  <si>
    <t>3636-HK</t>
  </si>
  <si>
    <t>3638-HK</t>
  </si>
  <si>
    <t>3639-HK</t>
  </si>
  <si>
    <t>3658-HK</t>
  </si>
  <si>
    <t>3660-HK</t>
  </si>
  <si>
    <t>3662-HK</t>
  </si>
  <si>
    <t>3666-HK</t>
  </si>
  <si>
    <t>3668-HK</t>
  </si>
  <si>
    <t>3669-HK</t>
  </si>
  <si>
    <t>3678-HK</t>
  </si>
  <si>
    <t>3680-HK</t>
  </si>
  <si>
    <t>3681-HK</t>
  </si>
  <si>
    <t>3683-HK</t>
  </si>
  <si>
    <t>3686-HK</t>
  </si>
  <si>
    <t>3688-HK</t>
  </si>
  <si>
    <t>3689-HK</t>
  </si>
  <si>
    <t>3690-HK</t>
  </si>
  <si>
    <t>3692-HK</t>
  </si>
  <si>
    <t>3698-HK</t>
  </si>
  <si>
    <t>3699-HK</t>
  </si>
  <si>
    <t>3700-HK</t>
  </si>
  <si>
    <t>3708-HK</t>
  </si>
  <si>
    <t>3709-HK</t>
  </si>
  <si>
    <t>3718-HK</t>
  </si>
  <si>
    <t>3728-HK</t>
  </si>
  <si>
    <t>3737-HK</t>
  </si>
  <si>
    <t>3738-HK</t>
  </si>
  <si>
    <t>3759-HK</t>
  </si>
  <si>
    <t>3768-HK</t>
  </si>
  <si>
    <t>3773-HK</t>
  </si>
  <si>
    <t>3778-HK</t>
  </si>
  <si>
    <t>3788-HK</t>
  </si>
  <si>
    <t>3789-HK</t>
  </si>
  <si>
    <t>3798-HK</t>
  </si>
  <si>
    <t>3799-HK</t>
  </si>
  <si>
    <t>3800-HK</t>
  </si>
  <si>
    <t>3808-HK</t>
  </si>
  <si>
    <t>3813-HK</t>
  </si>
  <si>
    <t>3816-HK</t>
  </si>
  <si>
    <t>3818-HK</t>
  </si>
  <si>
    <t>3822-HK</t>
  </si>
  <si>
    <t>3828-HK</t>
  </si>
  <si>
    <t>3830-HK</t>
  </si>
  <si>
    <t>3833-HK</t>
  </si>
  <si>
    <t>3836-HK</t>
  </si>
  <si>
    <t>3838-HK</t>
  </si>
  <si>
    <t>3839-HK</t>
  </si>
  <si>
    <t>3848-HK</t>
  </si>
  <si>
    <t>3860-HK</t>
  </si>
  <si>
    <t>3866-HK</t>
  </si>
  <si>
    <t>3868-HK</t>
  </si>
  <si>
    <t>3869-HK</t>
  </si>
  <si>
    <t>3877-HK</t>
  </si>
  <si>
    <t>3878-HK</t>
  </si>
  <si>
    <t>3882-HK</t>
  </si>
  <si>
    <t>3883-HK</t>
  </si>
  <si>
    <t>3886-HK</t>
  </si>
  <si>
    <t>3888-HK</t>
  </si>
  <si>
    <t>3889-HK</t>
  </si>
  <si>
    <t>3893-HK</t>
  </si>
  <si>
    <t>3898-HK</t>
  </si>
  <si>
    <t>3899-HK</t>
  </si>
  <si>
    <t>3900-HK</t>
  </si>
  <si>
    <t>3903-HK</t>
  </si>
  <si>
    <t>3908-HK</t>
  </si>
  <si>
    <t>3913-HK</t>
  </si>
  <si>
    <t>3918-HK</t>
  </si>
  <si>
    <t>3919-HK</t>
  </si>
  <si>
    <t>3928-HK</t>
  </si>
  <si>
    <t>3931-HK</t>
  </si>
  <si>
    <t>3933-HK</t>
  </si>
  <si>
    <t>3938-HK</t>
  </si>
  <si>
    <t>3939-HK</t>
  </si>
  <si>
    <t>3948-HK</t>
  </si>
  <si>
    <t>3958-HK</t>
  </si>
  <si>
    <t>3963-HK</t>
  </si>
  <si>
    <t>3968-HK</t>
  </si>
  <si>
    <t>3969-HK</t>
  </si>
  <si>
    <t>3978-HK</t>
  </si>
  <si>
    <t>3983-HK</t>
  </si>
  <si>
    <t>3988-HK</t>
  </si>
  <si>
    <t>3989-HK</t>
  </si>
  <si>
    <t>3990-HK</t>
  </si>
  <si>
    <t>3991-HK</t>
  </si>
  <si>
    <t>3993-HK</t>
  </si>
  <si>
    <t>3996-HK</t>
  </si>
  <si>
    <t>3997-HK</t>
  </si>
  <si>
    <t>3998-HK</t>
  </si>
  <si>
    <t>3999-HK</t>
  </si>
  <si>
    <t>4616-HK</t>
  </si>
  <si>
    <t>4617-HK</t>
  </si>
  <si>
    <t>4618-HK</t>
  </si>
  <si>
    <t>4619-HK</t>
  </si>
  <si>
    <t>4620-HK</t>
  </si>
  <si>
    <t>4621-HK</t>
  </si>
  <si>
    <t>6030-HK</t>
  </si>
  <si>
    <t>6033-HK</t>
  </si>
  <si>
    <t>6036-HK</t>
  </si>
  <si>
    <t>6038-HK</t>
  </si>
  <si>
    <t>6049-HK</t>
  </si>
  <si>
    <t>6055-HK</t>
  </si>
  <si>
    <t>6058-HK</t>
  </si>
  <si>
    <t>6060-HK</t>
  </si>
  <si>
    <t>6063-HK</t>
  </si>
  <si>
    <t>6066-HK</t>
  </si>
  <si>
    <t>6068-HK</t>
  </si>
  <si>
    <t>6069-HK</t>
  </si>
  <si>
    <t>6078-HK</t>
  </si>
  <si>
    <t>6080-HK</t>
  </si>
  <si>
    <t>6083-HK</t>
  </si>
  <si>
    <t>6088-HK</t>
  </si>
  <si>
    <t>6090-HK</t>
  </si>
  <si>
    <t>6093-HK</t>
  </si>
  <si>
    <t>6098-HK</t>
  </si>
  <si>
    <t>6099-HK</t>
  </si>
  <si>
    <t>6100-HK</t>
  </si>
  <si>
    <t>6108-HK</t>
  </si>
  <si>
    <t>6110-HK</t>
  </si>
  <si>
    <t>6111-HK</t>
  </si>
  <si>
    <t>6113-HK</t>
  </si>
  <si>
    <t>6116-HK</t>
  </si>
  <si>
    <t>6117-HK</t>
  </si>
  <si>
    <t>6118-HK</t>
  </si>
  <si>
    <t>6119-HK</t>
  </si>
  <si>
    <t>6122-HK</t>
  </si>
  <si>
    <t>6123-HK</t>
  </si>
  <si>
    <t>6127-HK</t>
  </si>
  <si>
    <t>6128-HK</t>
  </si>
  <si>
    <t>6133-HK</t>
  </si>
  <si>
    <t>6136-HK</t>
  </si>
  <si>
    <t>6138-HK</t>
  </si>
  <si>
    <t>6158-HK</t>
  </si>
  <si>
    <t>6160-HK</t>
  </si>
  <si>
    <t>6161-HK</t>
  </si>
  <si>
    <t>6162-HK</t>
  </si>
  <si>
    <t>6163-HK</t>
  </si>
  <si>
    <t>6168-HK</t>
  </si>
  <si>
    <t>6169-HK</t>
  </si>
  <si>
    <t>6178-HK</t>
  </si>
  <si>
    <t>6182-HK</t>
  </si>
  <si>
    <t>6185-HK</t>
  </si>
  <si>
    <t>6186-HK</t>
  </si>
  <si>
    <t>6188-HK</t>
  </si>
  <si>
    <t>6189-HK</t>
  </si>
  <si>
    <t>6190-HK</t>
  </si>
  <si>
    <t>6193-HK</t>
  </si>
  <si>
    <t>6196-HK</t>
  </si>
  <si>
    <t>6198-HK</t>
  </si>
  <si>
    <t>6199-HK</t>
  </si>
  <si>
    <t>6600-HK</t>
  </si>
  <si>
    <t>6601-HK</t>
  </si>
  <si>
    <t>6606-HK</t>
  </si>
  <si>
    <t>6608-HK</t>
  </si>
  <si>
    <t>6609-HK</t>
  </si>
  <si>
    <t>6610-HK</t>
  </si>
  <si>
    <t>6611-HK</t>
  </si>
  <si>
    <t>6616-HK</t>
  </si>
  <si>
    <t>6618-HK</t>
  </si>
  <si>
    <t>6622-HK</t>
  </si>
  <si>
    <t>6626-HK</t>
  </si>
  <si>
    <t>6628-HK</t>
  </si>
  <si>
    <t>6633-HK</t>
  </si>
  <si>
    <t>6638-HK</t>
  </si>
  <si>
    <t>6639-HK</t>
  </si>
  <si>
    <t>6655-HK</t>
  </si>
  <si>
    <t>6660-HK</t>
  </si>
  <si>
    <t>6661-HK</t>
  </si>
  <si>
    <t>6663-HK</t>
  </si>
  <si>
    <t>6666-HK</t>
  </si>
  <si>
    <t>6667-HK</t>
  </si>
  <si>
    <t>6668-HK</t>
  </si>
  <si>
    <t>6669-HK</t>
  </si>
  <si>
    <t>6677-HK</t>
  </si>
  <si>
    <t>6680-HK</t>
  </si>
  <si>
    <t>6686-HK</t>
  </si>
  <si>
    <t>6689-HK</t>
  </si>
  <si>
    <t>6690-HK</t>
  </si>
  <si>
    <t>6696-HK</t>
  </si>
  <si>
    <t>6699-HK</t>
  </si>
  <si>
    <t>6805-HK</t>
  </si>
  <si>
    <t>6806-HK</t>
  </si>
  <si>
    <t>6808-HK</t>
  </si>
  <si>
    <t>6811-HK</t>
  </si>
  <si>
    <t>6812-HK</t>
  </si>
  <si>
    <t>6816-HK</t>
  </si>
  <si>
    <t>6818-HK</t>
  </si>
  <si>
    <t>6819-HK</t>
  </si>
  <si>
    <t>6820-HK</t>
  </si>
  <si>
    <t>6821-HK</t>
  </si>
  <si>
    <t>6822-HK</t>
  </si>
  <si>
    <t>6823-HK</t>
  </si>
  <si>
    <t>6826-HK</t>
  </si>
  <si>
    <t>6828-HK</t>
  </si>
  <si>
    <t>6829-HK</t>
  </si>
  <si>
    <t>6830-HK</t>
  </si>
  <si>
    <t>6833-HK</t>
  </si>
  <si>
    <t>6836-HK</t>
  </si>
  <si>
    <t>6837-HK</t>
  </si>
  <si>
    <t>6838-HK</t>
  </si>
  <si>
    <t>6839-HK</t>
  </si>
  <si>
    <t>6855-HK</t>
  </si>
  <si>
    <t>6858-HK</t>
  </si>
  <si>
    <t>6860-HK</t>
  </si>
  <si>
    <t>6862-HK</t>
  </si>
  <si>
    <t>6865-HK</t>
  </si>
  <si>
    <t>6866-HK</t>
  </si>
  <si>
    <t>6868-HK</t>
  </si>
  <si>
    <t>6869-HK</t>
  </si>
  <si>
    <t>6877-HK</t>
  </si>
  <si>
    <t>6878-HK</t>
  </si>
  <si>
    <t>6880-HK</t>
  </si>
  <si>
    <t>6881-HK</t>
  </si>
  <si>
    <t>6882-HK</t>
  </si>
  <si>
    <t>6885-HK</t>
  </si>
  <si>
    <t>6886-HK</t>
  </si>
  <si>
    <t>6888-HK</t>
  </si>
  <si>
    <t>6889-HK</t>
  </si>
  <si>
    <t>6890-HK</t>
  </si>
  <si>
    <t>6893-HK</t>
  </si>
  <si>
    <t>6896-HK</t>
  </si>
  <si>
    <t>6898-HK</t>
  </si>
  <si>
    <t>6899-HK</t>
  </si>
  <si>
    <t>6900-HK</t>
  </si>
  <si>
    <t>6908-HK</t>
  </si>
  <si>
    <t>6909-HK</t>
  </si>
  <si>
    <t>6913-HK</t>
  </si>
  <si>
    <t>6918-HK</t>
  </si>
  <si>
    <t>6919-HK</t>
  </si>
  <si>
    <t>6928-HK</t>
  </si>
  <si>
    <t>6933-HK</t>
  </si>
  <si>
    <t>6939-HK</t>
  </si>
  <si>
    <t>6958-HK</t>
  </si>
  <si>
    <t>6966-HK</t>
  </si>
  <si>
    <t>6968-HK</t>
  </si>
  <si>
    <t>6969-HK</t>
  </si>
  <si>
    <t>6978-HK</t>
  </si>
  <si>
    <t>6988-HK</t>
  </si>
  <si>
    <t>6989-HK</t>
  </si>
  <si>
    <t>6993-HK</t>
  </si>
  <si>
    <t>6996-HK</t>
  </si>
  <si>
    <t>6998-HK</t>
  </si>
  <si>
    <t>6999-HK</t>
  </si>
  <si>
    <t>7801-HK</t>
  </si>
  <si>
    <t>7827-HK</t>
  </si>
  <si>
    <t>7836-HK</t>
  </si>
  <si>
    <t>7841-HK</t>
  </si>
  <si>
    <t>9600-HK</t>
  </si>
  <si>
    <t>9608-HK</t>
  </si>
  <si>
    <t>9616-HK</t>
  </si>
  <si>
    <t>9618-HK</t>
  </si>
  <si>
    <t>9626-HK</t>
  </si>
  <si>
    <t>9633-HK</t>
  </si>
  <si>
    <t>9638-HK</t>
  </si>
  <si>
    <t>9666-HK</t>
  </si>
  <si>
    <t>9668-HK</t>
  </si>
  <si>
    <t>9677-HK</t>
  </si>
  <si>
    <t>9688-HK</t>
  </si>
  <si>
    <t>9696-HK</t>
  </si>
  <si>
    <t>9698-HK</t>
  </si>
  <si>
    <t>9699-HK</t>
  </si>
  <si>
    <t>9857-HK</t>
  </si>
  <si>
    <t>9858-HK</t>
  </si>
  <si>
    <t>9863-HK</t>
  </si>
  <si>
    <t>9866-HK</t>
  </si>
  <si>
    <t>9868-HK</t>
  </si>
  <si>
    <t>9869-HK</t>
  </si>
  <si>
    <t>9877-HK</t>
  </si>
  <si>
    <t>9878-HK</t>
  </si>
  <si>
    <t>9886-HK</t>
  </si>
  <si>
    <t>9888-HK</t>
  </si>
  <si>
    <t>9889-HK</t>
  </si>
  <si>
    <t>9896-HK</t>
  </si>
  <si>
    <t>9898-HK</t>
  </si>
  <si>
    <t>9899-HK</t>
  </si>
  <si>
    <t>9900-HK</t>
  </si>
  <si>
    <t>9901-HK</t>
  </si>
  <si>
    <t>9906-HK</t>
  </si>
  <si>
    <t>9908-HK</t>
  </si>
  <si>
    <t>9909-HK</t>
  </si>
  <si>
    <t>9911-HK</t>
  </si>
  <si>
    <t>9913-HK</t>
  </si>
  <si>
    <t>9916-HK</t>
  </si>
  <si>
    <t>9918-HK</t>
  </si>
  <si>
    <t>9919-HK</t>
  </si>
  <si>
    <t>9922-HK</t>
  </si>
  <si>
    <t>9923-HK</t>
  </si>
  <si>
    <t>9926-HK</t>
  </si>
  <si>
    <t>9928-HK</t>
  </si>
  <si>
    <t>9929-HK</t>
  </si>
  <si>
    <t>9933-HK</t>
  </si>
  <si>
    <t>9936-HK</t>
  </si>
  <si>
    <t>9938-HK</t>
  </si>
  <si>
    <t>9939-HK</t>
  </si>
  <si>
    <t>9955-HK</t>
  </si>
  <si>
    <t>9956-HK</t>
  </si>
  <si>
    <t>9958-HK</t>
  </si>
  <si>
    <t>9959-HK</t>
  </si>
  <si>
    <t>9960-HK</t>
  </si>
  <si>
    <t>9961-HK</t>
  </si>
  <si>
    <t>9963-HK</t>
  </si>
  <si>
    <t>9966-HK</t>
  </si>
  <si>
    <t>9968-HK</t>
  </si>
  <si>
    <t>9969-HK</t>
  </si>
  <si>
    <t>9977-HK</t>
  </si>
  <si>
    <t>9978-HK</t>
  </si>
  <si>
    <t>9979-HK</t>
  </si>
  <si>
    <t>9982-HK</t>
  </si>
  <si>
    <t>9983-HK</t>
  </si>
  <si>
    <t>9986-HK</t>
  </si>
  <si>
    <t>9987-HK</t>
  </si>
  <si>
    <t>9988-HK</t>
  </si>
  <si>
    <t>9989-HK</t>
  </si>
  <si>
    <t>9990-HK</t>
  </si>
  <si>
    <t>9991-HK</t>
  </si>
  <si>
    <t>9992-HK</t>
  </si>
  <si>
    <t>9993-HK</t>
  </si>
  <si>
    <t>9995-HK</t>
  </si>
  <si>
    <t>9996-HK</t>
  </si>
  <si>
    <t>9997-HK</t>
  </si>
  <si>
    <t>9998-HK</t>
  </si>
  <si>
    <t>9999-HK</t>
  </si>
  <si>
    <t>80737-HK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</si>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</sst>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B1" t="s">
        <v>2231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U11"/>
  <sheetViews>
    <sheetView tabSelected="1" workbookViewId="0"/>
  </sheetViews>
  <sheetFormatPr defaultRowHeight="14.4" x14ac:dyDescent="0.3"/>
  <sheetData>
    <row r="1" spans="1:22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</row>
    <row r="2" spans="1:2231" x14ac:dyDescent="0.3">
      <c r="A2">
        <f t="array" ref="A2:A7">_xll.FDS("1-HK","FF_OPER_PS_NET_CF(ANN_R,-5AY,NOW)")</f>
        <v>9.3609401900314602</v>
      </c>
      <c r="B2">
        <f t="array" ref="B2:B7">_xll.FDS("2-HK","FF_OPER_PS_NET_CF(ANN_R,-5AY,NOW)")</f>
        <v>9.1895706665199501</v>
      </c>
      <c r="C2">
        <f t="array" ref="C2:C7">_xll.FDS("3-HK","FF_OPER_PS_NET_CF(ANN_R,-5AY,NOW)")</f>
        <v>0.47994960889016902</v>
      </c>
      <c r="D2">
        <f t="array" ref="D2:D7">_xll.FDS("4-HK","FF_OPER_PS_NET_CF(ANN_R,-5AY,NOW)")</f>
        <v>9.5955130320026392</v>
      </c>
      <c r="E2">
        <f t="array" ref="E2:E7">_xll.FDS("5-HK","FF_OPER_PS_NET_CF(ANN_R,-5AY,NOW)")</f>
        <v>17.073102225429398</v>
      </c>
      <c r="F2">
        <f t="array" ref="F2:F7">_xll.FDS("6-HK","FF_OPER_PS_NET_CF(ANN_R,-5AY,NOW)")</f>
        <v>2.1384444552270399</v>
      </c>
      <c r="G2">
        <f t="array" ref="G2:G7">_xll.FDS("7-HK","FF_OPER_PS_NET_CF(ANN_R,-5AY,NOW)")</f>
        <v>8.2148668102023994E-2</v>
      </c>
      <c r="H2">
        <f t="array" ref="H2:H7">_xll.FDS("8-HK","FF_OPER_PS_NET_CF(ANN_R,-5AY,NOW)")</f>
        <v>1.16929616541565</v>
      </c>
      <c r="I2">
        <f t="array" ref="I2:I7">_xll.FDS("9-HK","FF_OPER_PS_NET_CF(ANN_R,-5AY,NOW)")</f>
        <v>-1.7097876397845699E-2</v>
      </c>
      <c r="J2">
        <f t="array" ref="J2:J7">_xll.FDS("10-HK","FF_OPER_PS_NET_CF(ANN_R,-5AY,NOW)")</f>
        <v>4.8298969072164901</v>
      </c>
      <c r="K2">
        <f t="array" ref="K2:K7">_xll.FDS("11-HK","FF_OPER_PS_NET_CF(ANN_R,-5AY,NOW)")</f>
        <v>13.8447579926888</v>
      </c>
      <c r="L2">
        <f t="array" ref="L2:L7">_xll.FDS("12-HK","FF_OPER_PS_NET_CF(ANN_R,-5AY,NOW)")</f>
        <v>1.8690949577954701</v>
      </c>
      <c r="M2">
        <f t="array" ref="M2:M7">_xll.FDS("13-HK","FF_OPER_PS_NET_CF(ANN_R,-5AY,NOW)")</f>
        <v>-0.123858009749718</v>
      </c>
      <c r="N2">
        <f t="array" ref="N2:N7">_xll.FDS("14-HK","FF_OPER_PS_NET_CF(ANN_R,-5AY,NOW)")</f>
        <v>2.85471005966799</v>
      </c>
      <c r="O2">
        <f t="array" ref="O2:O7">_xll.FDS("16-HK","FF_OPER_PS_NET_CF(ANN_R,-5AY,NOW)")</f>
        <v>13.747079484212501</v>
      </c>
      <c r="P2">
        <f t="array" ref="P2:P7">_xll.FDS("17-HK","FF_OPER_PS_NET_CF(ANN_R,-5AY,NOW)")</f>
        <v>1.3950502399598499</v>
      </c>
      <c r="Q2">
        <f t="array" ref="Q2:Q7">_xll.FDS("18-HK","FF_OPER_PS_NET_CF(ANN_R,-5AY,NOW)")</f>
        <v>6.8766324375631294E-2</v>
      </c>
      <c r="R2">
        <f t="array" ref="R2:R7">_xll.FDS("19-HK","FF_OPER_PS_NET_CF(ANN_R,-5AY,NOW)")</f>
        <v>8.7684892803722807</v>
      </c>
      <c r="S2" t="e">
        <f t="array" ref="S2:S7">_xll.FDS("20-HK","FF_OPER_PS_NET_CF(ANN_R,-5AY,NOW)")</f>
        <v>#N/A</v>
      </c>
      <c r="T2">
        <f t="array" ref="T2:T7">_xll.FDS("21-HK","FF_OPER_PS_NET_CF(ANN_R,-5AY,NOW)")</f>
        <v>-3.1250943339270101E-2</v>
      </c>
      <c r="U2">
        <f t="array" ref="U2:U7">_xll.FDS("22-HK","FF_OPER_PS_NET_CF(ANN_R,-5AY,NOW)")</f>
        <v>3.56923546350859E-3</v>
      </c>
      <c r="V2">
        <f t="array" ref="V2:V7">_xll.FDS("23-HK","FF_OPER_PS_NET_CF(ANN_R,-5AY,NOW)")</f>
        <v>3.32673637042569</v>
      </c>
      <c r="W2">
        <f t="array" ref="W2:W7">_xll.FDS("25-HK","FF_OPER_PS_NET_CF(ANN_R,-5AY,NOW)")</f>
        <v>1.3562206883760399</v>
      </c>
      <c r="X2">
        <f t="array" ref="X2:X7">_xll.FDS("26-HK","FF_OPER_PS_NET_CF(ANN_R,-5AY,NOW)")</f>
        <v>1.2905651922033501</v>
      </c>
      <c r="Y2">
        <f t="array" ref="Y2:Y7">_xll.FDS("27-HK","FF_OPER_PS_NET_CF(ANN_R,-5AY,NOW)")</f>
        <v>2.9928452327136799</v>
      </c>
      <c r="Z2">
        <f t="array" ref="Z2:Z7">_xll.FDS("28-HK","FF_OPER_PS_NET_CF(ANN_R,-5AY,NOW)")</f>
        <v>-0.34711160104833599</v>
      </c>
      <c r="AA2">
        <f t="array" ref="AA2:AA7">_xll.FDS("29-HK","FF_OPER_PS_NET_CF(ANN_R,-5AY,NOW)")</f>
        <v>0.113307816152454</v>
      </c>
      <c r="AB2">
        <f t="array" ref="AB2:AB8">_xll.FDS("30-HK","FF_OPER_PS_NET_CF(ANN_R,-5AY,NOW)")</f>
        <v>-5.87677726368089E-2</v>
      </c>
      <c r="AC2">
        <f t="array" ref="AC2:AC7">_xll.FDS("31-HK","FF_OPER_PS_NET_CF(ANN_R,-5AY,NOW)")</f>
        <v>6.43120211136258E-2</v>
      </c>
      <c r="AD2">
        <f t="array" ref="AD2:AD7">_xll.FDS("32-HK","FF_OPER_PS_NET_CF(ANN_R,-5AY,NOW)")</f>
        <v>2.4993157815652798</v>
      </c>
      <c r="AE2">
        <f t="array" ref="AE2:AE7">_xll.FDS("33-HK","FF_OPER_PS_NET_CF(ANN_R,-5AY,NOW)")</f>
        <v>-0.25796487401588297</v>
      </c>
      <c r="AF2">
        <f t="array" ref="AF2:AF7">_xll.FDS("34-HK","FF_OPER_PS_NET_CF(ANN_R,-5AY,NOW)")</f>
        <v>2.5661310948159799</v>
      </c>
      <c r="AG2">
        <f t="array" ref="AG2:AG7">_xll.FDS("35-HK","FF_OPER_PS_NET_CF(ANN_R,-5AY,NOW)")</f>
        <v>0.31586022445925299</v>
      </c>
      <c r="AH2">
        <f t="array" ref="AH2:AH7">_xll.FDS("36-HK","FF_OPER_PS_NET_CF(ANN_R,-5AY,NOW)")</f>
        <v>-5.2445161038583099E-2</v>
      </c>
      <c r="AI2">
        <f t="array" ref="AI2:AI7">_xll.FDS("37-HK","FF_OPER_PS_NET_CF(ANN_R,-5AY,NOW)")</f>
        <v>-6.3389465398124897E-3</v>
      </c>
      <c r="AJ2">
        <f t="array" ref="AJ2:AJ7">_xll.FDS("38-HK","FF_OPER_PS_NET_CF(ANN_R,-5AY,NOW)")</f>
        <v>2.5207313190404501</v>
      </c>
      <c r="AK2">
        <f t="array" ref="AK2:AK7">_xll.FDS("39-HK","FF_OPER_PS_NET_CF(ANN_R,-5AY,NOW)")</f>
        <v>1.4289256942805501E-2</v>
      </c>
      <c r="AL2">
        <f t="array" ref="AL2:AL7">_xll.FDS("40-HK","FF_OPER_PS_NET_CF(ANN_R,-5AY,NOW)")</f>
        <v>3.69570713780401E-2</v>
      </c>
      <c r="AM2">
        <f t="array" ref="AM2:AM7">_xll.FDS("41-HK","FF_OPER_PS_NET_CF(ANN_R,-5AY,NOW)")</f>
        <v>3.1313508292885301</v>
      </c>
      <c r="AN2">
        <f t="array" ref="AN2:AN7">_xll.FDS("42-HK","FF_OPER_PS_NET_CF(ANN_R,-5AY,NOW)")</f>
        <v>-3.9498174754929699E-2</v>
      </c>
      <c r="AO2">
        <f t="array" ref="AO2:AO7">_xll.FDS("45-HK","FF_OPER_PS_NET_CF(ANN_R,-5AY,NOW)")</f>
        <v>0.70012870012869999</v>
      </c>
      <c r="AP2">
        <f t="array" ref="AP2:AP7">_xll.FDS("46-HK","FF_OPER_PS_NET_CF(ANN_R,-5AY,NOW)")</f>
        <v>0.15381028488294901</v>
      </c>
      <c r="AQ2">
        <f t="array" ref="AQ2:AQ7">_xll.FDS("48-HK","FF_OPER_PS_NET_CF(ANN_R,-5AY,NOW)")</f>
        <v>-0.110875258388957</v>
      </c>
      <c r="AR2">
        <f t="array" ref="AR2:AR7">_xll.FDS("50-HK","FF_OPER_PS_NET_CF(ANN_R,-5AY,NOW)")</f>
        <v>-0.53721310804025502</v>
      </c>
      <c r="AS2">
        <f t="array" ref="AS2:AS7">_xll.FDS("51-HK","FF_OPER_PS_NET_CF(ANN_R,-5AY,NOW)")</f>
        <v>3.93794076163611</v>
      </c>
      <c r="AT2">
        <f t="array" ref="AT2:AT7">_xll.FDS("52-HK","FF_OPER_PS_NET_CF(ANN_R,-5AY,NOW)")</f>
        <v>2.0906934745033601</v>
      </c>
      <c r="AU2">
        <f t="array" ref="AU2:AU7">_xll.FDS("53-HK","FF_OPER_PS_NET_CF(ANN_R,-5AY,NOW)")</f>
        <v>12.4957126253891</v>
      </c>
      <c r="AV2">
        <f t="array" ref="AV2:AV7">_xll.FDS("55-HK","FF_OPER_PS_NET_CF(ANN_R,-5AY,NOW)")</f>
        <v>0.64367862721691504</v>
      </c>
      <c r="AW2">
        <f t="array" ref="AW2:AW7">_xll.FDS("57-HK","FF_OPER_PS_NET_CF(ANN_R,-5AY,NOW)")</f>
        <v>0.21033362959128499</v>
      </c>
      <c r="AX2">
        <f t="array" ref="AX2:AX7">_xll.FDS("58-HK","FF_OPER_PS_NET_CF(ANN_R,-5AY,NOW)")</f>
        <v>-2.4595491676624599</v>
      </c>
      <c r="AY2">
        <f t="array" ref="AY2:AY7">_xll.FDS("59-HK","FF_OPER_PS_NET_CF(ANN_R,-5AY,NOW)")</f>
        <v>-9.8198128919267505E-2</v>
      </c>
      <c r="AZ2">
        <f t="array" ref="AZ2:AZ7">_xll.FDS("60-HK","FF_OPER_PS_NET_CF(ANN_R,-5AY,NOW)")</f>
        <v>-3.4454862742983101E-2</v>
      </c>
      <c r="BA2">
        <f t="array" ref="BA2:BA7">_xll.FDS("61-HK","FF_OPER_PS_NET_CF(ANN_R,-5AY,NOW)")</f>
        <v>-0.95381227768460597</v>
      </c>
      <c r="BB2">
        <f t="array" ref="BB2:BB7">_xll.FDS("62-HK","FF_OPER_PS_NET_CF(ANN_R,-5AY,NOW)")</f>
        <v>5.0106239099968901</v>
      </c>
      <c r="BC2">
        <f t="array" ref="BC2:BC7">_xll.FDS("63-HK","FF_OPER_PS_NET_CF(ANN_R,-5AY,NOW)")</f>
        <v>-9.1961908437509492E-3</v>
      </c>
      <c r="BD2">
        <f t="array" ref="BD2:BD7">_xll.FDS("64-HK","FF_OPER_PS_NET_CF(ANN_R,-5AY,NOW)")</f>
        <v>7.9942190633522106E-2</v>
      </c>
      <c r="BE2">
        <f t="array" ref="BE2:BE7">_xll.FDS("65-HK","FF_OPER_PS_NET_CF(ANN_R,-5AY,NOW)")</f>
        <v>0.17336238045003999</v>
      </c>
      <c r="BF2">
        <f t="array" ref="BF2:BF7">_xll.FDS("66-HK","FF_OPER_PS_NET_CF(ANN_R,-5AY,NOW)")</f>
        <v>2.8549413194030802</v>
      </c>
      <c r="BG2">
        <f t="array" ref="BG2:BG7">_xll.FDS("69-HK","FF_OPER_PS_NET_CF(ANN_R,-5AY,NOW)")</f>
        <v>0.95557304079021799</v>
      </c>
      <c r="BH2">
        <f t="array" ref="BH2:BH7">_xll.FDS("70-HK","FF_OPER_PS_NET_CF(ANN_R,-5AY,NOW)")</f>
        <v>0.93440862171324301</v>
      </c>
      <c r="BI2">
        <f t="array" ref="BI2:BI7">_xll.FDS("71-HK","FF_OPER_PS_NET_CF(ANN_R,-5AY,NOW)")</f>
        <v>1.4141789618532501</v>
      </c>
      <c r="BJ2">
        <f t="array" ref="BJ2:BJ7">_xll.FDS("72-HK","FF_OPER_PS_NET_CF(ANN_R,-5AY,NOW)")</f>
        <v>4.5941188104961297E-2</v>
      </c>
      <c r="BK2">
        <f t="array" ref="BK2:BK7">_xll.FDS("73-HK","FF_OPER_PS_NET_CF(ANN_R,-5AY,NOW)")</f>
        <v>-2.6296556941534599E-2</v>
      </c>
      <c r="BL2">
        <f t="array" ref="BL2:BL7">_xll.FDS("75-HK","FF_OPER_PS_NET_CF(ANN_R,-5AY,NOW)")</f>
        <v>8.6434068027497493E-2</v>
      </c>
      <c r="BM2">
        <f t="array" ref="BM2:BM7">_xll.FDS("76-HK","FF_OPER_PS_NET_CF(ANN_R,-5AY,NOW)")</f>
        <v>-1.30689576338556</v>
      </c>
      <c r="BN2">
        <f t="array" ref="BN2:BN7">_xll.FDS("77-HK","FF_OPER_PS_NET_CF(ANN_R,-5AY,NOW)")</f>
        <v>0.13582688853593</v>
      </c>
      <c r="BO2">
        <f t="array" ref="BO2:BO7">_xll.FDS("78-HK","FF_OPER_PS_NET_CF(ANN_R,-5AY,NOW)")</f>
        <v>3.205078125</v>
      </c>
      <c r="BP2">
        <f t="array" ref="BP2:BP7">_xll.FDS("79-HK","FF_OPER_PS_NET_CF(ANN_R,-5AY,NOW)")</f>
        <v>-9.9494359166435301E-2</v>
      </c>
      <c r="BQ2">
        <f t="array" ref="BQ2:BQ7">_xll.FDS("81-HK","FF_OPER_PS_NET_CF(ANN_R,-5AY,NOW)")</f>
        <v>3.8550099181110502</v>
      </c>
      <c r="BR2">
        <f t="array" ref="BR2:BR7">_xll.FDS("82-HK","FF_OPER_PS_NET_CF(ANN_R,-5AY,NOW)")</f>
        <v>-6.3105134288984704E-2</v>
      </c>
      <c r="BS2">
        <f t="array" ref="BS2:BS7">_xll.FDS("83-HK","FF_OPER_PS_NET_CF(ANN_R,-5AY,NOW)")</f>
        <v>1.0166727564034099</v>
      </c>
      <c r="BT2">
        <f t="array" ref="BT2:BT7">_xll.FDS("84-HK","FF_OPER_PS_NET_CF(ANN_R,-5AY,NOW)")</f>
        <v>8.3804279896108294E-2</v>
      </c>
      <c r="BU2">
        <f t="array" ref="BU2:BU7">_xll.FDS("85-HK","FF_OPER_PS_NET_CF(ANN_R,-5AY,NOW)")</f>
        <v>9.3662063420747704E-2</v>
      </c>
      <c r="BV2">
        <f t="array" ref="BV2:BV7">_xll.FDS("86-HK","FF_OPER_PS_NET_CF(ANN_R,-5AY,NOW)")</f>
        <v>0.225753871230644</v>
      </c>
      <c r="BW2">
        <f t="array" ref="BW2:BW7">_xll.FDS("87-HK","FF_OPER_PS_NET_CF(ANN_R,-5AY,NOW)")</f>
        <v>1.75369785607446</v>
      </c>
      <c r="BX2">
        <f t="array" ref="BX2:BX7">_xll.FDS("88-HK","FF_OPER_PS_NET_CF(ANN_R,-5AY,NOW)")</f>
        <v>6.4126291224774506E-2</v>
      </c>
      <c r="BY2">
        <f t="array" ref="BY2:BY7">_xll.FDS("89-HK","FF_OPER_PS_NET_CF(ANN_R,-5AY,NOW)")</f>
        <v>0.27609422760291202</v>
      </c>
      <c r="BZ2">
        <f t="array" ref="BZ2:BZ7">_xll.FDS("90-HK","FF_OPER_PS_NET_CF(ANN_R,-5AY,NOW)")</f>
        <v>0.228506584599138</v>
      </c>
      <c r="CA2">
        <f t="array" ref="CA2:CA7">_xll.FDS("91-HK","FF_OPER_PS_NET_CF(ANN_R,-5AY,NOW)")</f>
        <v>-0.114545729556162</v>
      </c>
      <c r="CB2">
        <f t="array" ref="CB2:CB7">_xll.FDS("92-HK","FF_OPER_PS_NET_CF(ANN_R,-5AY,NOW)")</f>
        <v>-0.83246671241735204</v>
      </c>
      <c r="CC2">
        <f t="array" ref="CC2:CC7">_xll.FDS("93-HK","FF_OPER_PS_NET_CF(ANN_R,-5AY,NOW)")</f>
        <v>1.56014145582213E-2</v>
      </c>
      <c r="CD2">
        <f t="array" ref="CD2:CD7">_xll.FDS("94-HK","FF_OPER_PS_NET_CF(ANN_R,-5AY,NOW)")</f>
        <v>-9.9725338460702403E-3</v>
      </c>
      <c r="CE2">
        <f t="array" ref="CE2:CE7">_xll.FDS("95-HK","FF_OPER_PS_NET_CF(ANN_R,-5AY,NOW)")</f>
        <v>-0.19532215907723499</v>
      </c>
      <c r="CF2">
        <f t="array" ref="CF2:CF7">_xll.FDS("96-HK","FF_OPER_PS_NET_CF(ANN_R,-5AY,NOW)")</f>
        <v>0.18948667907775901</v>
      </c>
      <c r="CG2">
        <f t="array" ref="CG2:CG7">_xll.FDS("97-HK","FF_OPER_PS_NET_CF(ANN_R,-5AY,NOW)")</f>
        <v>5.21768682488414E-2</v>
      </c>
      <c r="CH2">
        <f t="array" ref="CH2:CH7">_xll.FDS("98-HK","FF_OPER_PS_NET_CF(ANN_R,-5AY,NOW)")</f>
        <v>1.06038732100518</v>
      </c>
      <c r="CI2">
        <f t="array" ref="CI2:CI7">_xll.FDS("99-HK","FF_OPER_PS_NET_CF(ANN_R,-5AY,NOW)")</f>
        <v>0.30190560185920501</v>
      </c>
      <c r="CJ2">
        <f t="array" ref="CJ2:CJ7">_xll.FDS("101-HK","FF_OPER_PS_NET_CF(ANN_R,-5AY,NOW)")</f>
        <v>1.4100511452079201</v>
      </c>
      <c r="CK2">
        <f t="array" ref="CK2:CK7">_xll.FDS("102-HK","FF_OPER_PS_NET_CF(ANN_R,-5AY,NOW)")</f>
        <v>5.1503460963920701E-2</v>
      </c>
      <c r="CL2">
        <f t="array" ref="CL2:CL7">_xll.FDS("103-HK","FF_OPER_PS_NET_CF(ANN_R,-5AY,NOW)")</f>
        <v>1.6579640533423399E-2</v>
      </c>
      <c r="CM2">
        <f t="array" ref="CM2:CM7">_xll.FDS("104-HK","FF_OPER_PS_NET_CF(ANN_R,-5AY,NOW)")</f>
        <v>-1.6720000306344001E-2</v>
      </c>
      <c r="CN2">
        <f t="array" ref="CN2:CN7">_xll.FDS("105-HK","FF_OPER_PS_NET_CF(ANN_R,-5AY,NOW)")</f>
        <v>1.260475</v>
      </c>
      <c r="CO2">
        <f t="array" ref="CO2:CO7">_xll.FDS("106-HK","FF_OPER_PS_NET_CF(ANN_R,-5AY,NOW)")</f>
        <v>0.41672245260430602</v>
      </c>
      <c r="CP2">
        <f t="array" ref="CP2:CP7">_xll.FDS("107-HK","FF_OPER_PS_NET_CF(ANN_R,-5AY,NOW)")</f>
        <v>-4.2920771269114998E-2</v>
      </c>
      <c r="CQ2">
        <f t="array" ref="CQ2:CQ7">_xll.FDS("108-HK","FF_OPER_PS_NET_CF(ANN_R,-5AY,NOW)")</f>
        <v>-2.6104230626000501E-2</v>
      </c>
      <c r="CR2">
        <f t="array" ref="CR2:CR7">_xll.FDS("110-HK","FF_OPER_PS_NET_CF(ANN_R,-5AY,NOW)")</f>
        <v>3.2299421401754499E-2</v>
      </c>
      <c r="CS2">
        <f t="array" ref="CS2:CS7">_xll.FDS("111-HK","FF_OPER_PS_NET_CF(ANN_R,-5AY,NOW)")</f>
        <v>-0.44951416519132098</v>
      </c>
      <c r="CT2">
        <f t="array" ref="CT2:CT7">_xll.FDS("113-HK","FF_OPER_PS_NET_CF(ANN_R,-5AY,NOW)")</f>
        <v>0.357853530150059</v>
      </c>
      <c r="CU2">
        <f t="array" ref="CU2:CU7">_xll.FDS("114-HK","FF_OPER_PS_NET_CF(ANN_R,-5AY,NOW)")</f>
        <v>-0.110545932037032</v>
      </c>
      <c r="CV2">
        <f t="array" ref="CV2:CV7">_xll.FDS("115-HK","FF_OPER_PS_NET_CF(ANN_R,-5AY,NOW)")</f>
        <v>5.3977158020048599E-2</v>
      </c>
      <c r="CW2">
        <f t="array" ref="CW2:CW7">_xll.FDS("116-HK","FF_OPER_PS_NET_CF(ANN_R,-5AY,NOW)")</f>
        <v>0.49203746380665397</v>
      </c>
      <c r="CX2">
        <f t="array" ref="CX2:CX7">_xll.FDS("117-HK","FF_OPER_PS_NET_CF(ANN_R,-5AY,NOW)")</f>
        <v>-0.52119005540395102</v>
      </c>
      <c r="CY2">
        <f t="array" ref="CY2:CY7">_xll.FDS("118-HK","FF_OPER_PS_NET_CF(ANN_R,-5AY,NOW)")</f>
        <v>-5.3715094680309803E-3</v>
      </c>
      <c r="CZ2">
        <f t="array" ref="CZ2:CZ7">_xll.FDS("119-HK","FF_OPER_PS_NET_CF(ANN_R,-5AY,NOW)")</f>
        <v>1.4468251811864901</v>
      </c>
      <c r="DA2">
        <f t="array" ref="DA2:DA7">_xll.FDS("120-HK","FF_OPER_PS_NET_CF(ANN_R,-5AY,NOW)")</f>
        <v>5.6485166335855402E-2</v>
      </c>
      <c r="DB2">
        <f t="array" ref="DB2:DB7">_xll.FDS("122-HK","FF_OPER_PS_NET_CF(ANN_R,-5AY,NOW)")</f>
        <v>4.5508119600998998E-3</v>
      </c>
      <c r="DC2">
        <f t="array" ref="DC2:DC7">_xll.FDS("123-HK","FF_OPER_PS_NET_CF(ANN_R,-5AY,NOW)")</f>
        <v>2.5704589810704301</v>
      </c>
      <c r="DD2">
        <f t="array" ref="DD2:DD7">_xll.FDS("124-HK","FF_OPER_PS_NET_CF(ANN_R,-5AY,NOW)")</f>
        <v>-0.16250424289725299</v>
      </c>
      <c r="DE2">
        <f t="array" ref="DE2:DE7">_xll.FDS("125-HK","FF_OPER_PS_NET_CF(ANN_R,-5AY,NOW)")</f>
        <v>0.61754722001649698</v>
      </c>
      <c r="DF2">
        <f t="array" ref="DF2:DF7">_xll.FDS("126-HK","FF_OPER_PS_NET_CF(ANN_R,-5AY,NOW)")</f>
        <v>8.3653054342715499E-2</v>
      </c>
      <c r="DG2">
        <f t="array" ref="DG2:DG7">_xll.FDS("127-HK","FF_OPER_PS_NET_CF(ANN_R,-5AY,NOW)")</f>
        <v>2.2813616449471499</v>
      </c>
      <c r="DH2">
        <f t="array" ref="DH2:DH7">_xll.FDS("128-HK","FF_OPER_PS_NET_CF(ANN_R,-5AY,NOW)")</f>
        <v>7.3437956473080102E-2</v>
      </c>
      <c r="DI2">
        <f t="array" ref="DI2:DI7">_xll.FDS("129-HK","FF_OPER_PS_NET_CF(ANN_R,-5AY,NOW)")</f>
        <v>0.44202290938868999</v>
      </c>
      <c r="DJ2">
        <f t="array" ref="DJ2:DJ7">_xll.FDS("130-HK","FF_OPER_PS_NET_CF(ANN_R,-5AY,NOW)")</f>
        <v>-0.12082103288993901</v>
      </c>
      <c r="DK2">
        <f t="array" ref="DK2:DK7">_xll.FDS("131-HK","FF_OPER_PS_NET_CF(ANN_R,-5AY,NOW)")</f>
        <v>-0.28282924226760098</v>
      </c>
      <c r="DL2">
        <f t="array" ref="DL2:DL7">_xll.FDS("132-HK","FF_OPER_PS_NET_CF(ANN_R,-5AY,NOW)")</f>
        <v>2.5456554426847499E-3</v>
      </c>
      <c r="DM2">
        <f t="array" ref="DM2:DM7">_xll.FDS("135-HK","FF_OPER_PS_NET_CF(ANN_R,-5AY,NOW)")</f>
        <v>1.9599091528264201</v>
      </c>
      <c r="DN2">
        <f t="array" ref="DN2:DN7">_xll.FDS("136-HK","FF_OPER_PS_NET_CF(ANN_R,-5AY,NOW)")</f>
        <v>3.5106933309949299E-3</v>
      </c>
      <c r="DO2">
        <f t="array" ref="DO2:DO7">_xll.FDS("137-HK","FF_OPER_PS_NET_CF(ANN_R,-5AY,NOW)")</f>
        <v>-4.1690436702610099E-2</v>
      </c>
      <c r="DP2">
        <f t="array" ref="DP2:DP7">_xll.FDS("138-HK","FF_OPER_PS_NET_CF(ANN_R,-5AY,NOW)")</f>
        <v>7.4312604188945197E-2</v>
      </c>
      <c r="DQ2" t="e">
        <f t="array" ref="DQ2:DQ7">_xll.FDS("139-HK","FF_OPER_PS_NET_CF(ANN_R,-5AY,NOW)")</f>
        <v>#N/A</v>
      </c>
      <c r="DR2">
        <f t="array" ref="DR2:DR7">_xll.FDS("141-HK","FF_OPER_PS_NET_CF(ANN_R,-5AY,NOW)")</f>
        <v>0.29566473664836102</v>
      </c>
      <c r="DS2">
        <f t="array" ref="DS2:DS7">_xll.FDS("142-HK","FF_OPER_PS_NET_CF(ANN_R,-5AY,NOW)")</f>
        <v>1.78075508492531</v>
      </c>
      <c r="DT2">
        <f t="array" ref="DT2:DT7">_xll.FDS("144-HK","FF_OPER_PS_NET_CF(ANN_R,-5AY,NOW)")</f>
        <v>1.23806793927091</v>
      </c>
      <c r="DU2">
        <f t="array" ref="DU2:DU7">_xll.FDS("145-HK","FF_OPER_PS_NET_CF(ANN_R,-5AY,NOW)")</f>
        <v>-7.8628241480283301E-2</v>
      </c>
      <c r="DV2">
        <f t="array" ref="DV2:DV7">_xll.FDS("146-HK","FF_OPER_PS_NET_CF(ANN_R,-5AY,NOW)")</f>
        <v>-0.60070598104502104</v>
      </c>
      <c r="DW2">
        <f t="array" ref="DW2:DW7">_xll.FDS("147-HK","FF_OPER_PS_NET_CF(ANN_R,-5AY,NOW)")</f>
        <v>5.1659749370853002E-3</v>
      </c>
      <c r="DX2">
        <f t="array" ref="DX2:DX7">_xll.FDS("148-HK","FF_OPER_PS_NET_CF(ANN_R,-5AY,NOW)")</f>
        <v>10.772859276041901</v>
      </c>
      <c r="DY2">
        <f t="array" ref="DY2:DY6">_xll.FDS("149-HK","FF_OPER_PS_NET_CF(ANN_R,-5AY,NOW)")</f>
        <v>-0.13289004096703799</v>
      </c>
      <c r="DZ2">
        <f t="array" ref="DZ2:DZ7">_xll.FDS("150-HK","FF_OPER_PS_NET_CF(ANN_R,-5AY,NOW)")</f>
        <v>1.3046990987113901E-2</v>
      </c>
      <c r="EA2">
        <f t="array" ref="EA2:EA6">_xll.FDS("151-HK","FF_OPER_PS_NET_CF(ANN_R,-5AY,NOW)")</f>
        <v>0.50134944180910701</v>
      </c>
      <c r="EB2">
        <f t="array" ref="EB2:EB7">_xll.FDS("152-HK","FF_OPER_PS_NET_CF(ANN_R,-5AY,NOW)")</f>
        <v>2.0134971076149299</v>
      </c>
      <c r="EC2">
        <f t="array" ref="EC2:EC7">_xll.FDS("154-HK","FF_OPER_PS_NET_CF(ANN_R,-5AY,NOW)")</f>
        <v>-0.34548666808521999</v>
      </c>
      <c r="ED2">
        <f t="array" ref="ED2:ED7">_xll.FDS("156-HK","FF_OPER_PS_NET_CF(ANN_R,-5AY,NOW)")</f>
        <v>1.17167758092408E-2</v>
      </c>
      <c r="EE2">
        <f t="array" ref="EE2:EE7">_xll.FDS("157-HK","FF_OPER_PS_NET_CF(ANN_R,-5AY,NOW)")</f>
        <v>6.6999119702722404E-2</v>
      </c>
      <c r="EF2">
        <f t="array" ref="EF2:EF7">_xll.FDS("158-HK","FF_OPER_PS_NET_CF(ANN_R,-5AY,NOW)")</f>
        <v>5.9592799999999997</v>
      </c>
      <c r="EG2">
        <f t="array" ref="EG2:EG7">_xll.FDS("159-HK","FF_OPER_PS_NET_CF(ANN_R,-5AY,NOW)")</f>
        <v>-5.3128245801530001E-3</v>
      </c>
      <c r="EH2">
        <f t="array" ref="EH2:EH7">_xll.FDS("160-HK","FF_OPER_PS_NET_CF(ANN_R,-5AY,NOW)")</f>
        <v>1.86263384642652</v>
      </c>
      <c r="EI2">
        <f t="array" ref="EI2:EI7">_xll.FDS("162-HK","FF_OPER_PS_NET_CF(ANN_R,-5AY,NOW)")</f>
        <v>-1.1503154280140499E-2</v>
      </c>
      <c r="EJ2">
        <f t="array" ref="EJ2:EJ7">_xll.FDS("163-HK","FF_OPER_PS_NET_CF(ANN_R,-5AY,NOW)")</f>
        <v>0.40865597223867201</v>
      </c>
      <c r="EK2">
        <f t="array" ref="EK2:EK7">_xll.FDS("164-HK","FF_OPER_PS_NET_CF(ANN_R,-5AY,NOW)")</f>
        <v>-0.37058825949672702</v>
      </c>
      <c r="EL2">
        <f t="array" ref="EL2:EL7">_xll.FDS("165-HK","FF_OPER_PS_NET_CF(ANN_R,-5AY,NOW)")</f>
        <v>0.49572239126449102</v>
      </c>
      <c r="EM2">
        <f t="array" ref="EM2:EM7">_xll.FDS("166-HK","FF_OPER_PS_NET_CF(ANN_R,-5AY,NOW)")</f>
        <v>-3.5883266947873103E-2</v>
      </c>
      <c r="EN2">
        <f t="array" ref="EN2:EN7">_xll.FDS("167-HK","FF_OPER_PS_NET_CF(ANN_R,-5AY,NOW)")</f>
        <v>-3.4346245154325598E-2</v>
      </c>
      <c r="EO2">
        <f t="array" ref="EO2:EO7">_xll.FDS("168-HK","FF_OPER_PS_NET_CF(ANN_R,-5AY,NOW)")</f>
        <v>2.9174357115945599</v>
      </c>
      <c r="EP2">
        <f t="array" ref="EP2:EP7">_xll.FDS("169-HK","FF_OPER_PS_NET_CF(ANN_R,-5AY,NOW)")</f>
        <v>8.1848328428791806E-2</v>
      </c>
      <c r="EQ2">
        <f t="array" ref="EQ2:EQ7">_xll.FDS("171-HK","FF_OPER_PS_NET_CF(ANN_R,-5AY,NOW)")</f>
        <v>-0.21424908345445501</v>
      </c>
      <c r="ER2">
        <f t="array" ref="ER2:ER7">_xll.FDS("173-HK","FF_OPER_PS_NET_CF(ANN_R,-5AY,NOW)")</f>
        <v>1.39317373030446</v>
      </c>
      <c r="ES2">
        <f t="array" ref="ES2:ES7">_xll.FDS("174-HK","FF_OPER_PS_NET_CF(ANN_R,-5AY,NOW)")</f>
        <v>5.7402603161932603E-2</v>
      </c>
      <c r="ET2">
        <f t="array" ref="ET2:ET7">_xll.FDS("175-HK","FF_OPER_PS_NET_CF(ANN_R,-5AY,NOW)")</f>
        <v>1.0899973368057101</v>
      </c>
      <c r="EU2">
        <f t="array" ref="EU2:EU7">_xll.FDS("176-HK","FF_OPER_PS_NET_CF(ANN_R,-5AY,NOW)")</f>
        <v>6.5850977788406801E-3</v>
      </c>
      <c r="EV2">
        <f t="array" ref="EV2:EV7">_xll.FDS("177-HK","FF_OPER_PS_NET_CF(ANN_R,-5AY,NOW)")</f>
        <v>1.3011336099131301</v>
      </c>
      <c r="EW2">
        <f t="array" ref="EW2:EW7">_xll.FDS("178-HK","FF_OPER_PS_NET_CF(ANN_R,-5AY,NOW)")</f>
        <v>0.12415101038896301</v>
      </c>
      <c r="EX2">
        <f t="array" ref="EX2:EX7">_xll.FDS("179-HK","FF_OPER_PS_NET_CF(ANN_R,-5AY,NOW)")</f>
        <v>3.4270025736998102</v>
      </c>
      <c r="EY2">
        <f t="array" ref="EY2:EY7">_xll.FDS("180-HK","FF_OPER_PS_NET_CF(ANN_R,-5AY,NOW)")</f>
        <v>8.9103796807870506E-2</v>
      </c>
      <c r="EZ2">
        <f t="array" ref="EZ2:EZ7">_xll.FDS("181-HK","FF_OPER_PS_NET_CF(ANN_R,-5AY,NOW)")</f>
        <v>-5.75904623549316E-2</v>
      </c>
      <c r="FA2">
        <f t="array" ref="FA2:FA7">_xll.FDS("182-HK","FF_OPER_PS_NET_CF(ANN_R,-5AY,NOW)")</f>
        <v>3.9500065504128601E-2</v>
      </c>
      <c r="FB2">
        <f t="array" ref="FB2:FB7">_xll.FDS("183-HK","FF_OPER_PS_NET_CF(ANN_R,-5AY,NOW)")</f>
        <v>0.24549523950302601</v>
      </c>
      <c r="FC2">
        <f t="array" ref="FC2:FC7">_xll.FDS("184-HK","FF_OPER_PS_NET_CF(ANN_R,-5AY,NOW)")</f>
        <v>1.3238712522045899</v>
      </c>
      <c r="FD2">
        <f t="array" ref="FD2:FD7">_xll.FDS("185-HK","FF_OPER_PS_NET_CF(ANN_R,-5AY,NOW)")</f>
        <v>-1.4577762904309699</v>
      </c>
      <c r="FE2">
        <f t="array" ref="FE2:FE7">_xll.FDS("186-HK","FF_OPER_PS_NET_CF(ANN_R,-5AY,NOW)")</f>
        <v>2.1901007446342501E-2</v>
      </c>
      <c r="FF2">
        <f t="array" ref="FF2:FF7">_xll.FDS("187-HK","FF_OPER_PS_NET_CF(ANN_R,-5AY,NOW)")</f>
        <v>-3.6109735013976997E-2</v>
      </c>
      <c r="FG2">
        <f t="array" ref="FG2:FG7">_xll.FDS("188-HK","FF_OPER_PS_NET_CF(ANN_R,-5AY,NOW)")</f>
        <v>0.63602524446306197</v>
      </c>
      <c r="FH2">
        <f t="array" ref="FH2:FH7">_xll.FDS("189-HK","FF_OPER_PS_NET_CF(ANN_R,-5AY,NOW)")</f>
        <v>0.78964762863214799</v>
      </c>
      <c r="FI2">
        <f t="array" ref="FI2:FI7">_xll.FDS("191-HK","FF_OPER_PS_NET_CF(ANN_R,-5AY,NOW)")</f>
        <v>0.72948856910885496</v>
      </c>
      <c r="FJ2">
        <f t="array" ref="FJ2:FJ7">_xll.FDS("193-HK","FF_OPER_PS_NET_CF(ANN_R,-5AY,NOW)")</f>
        <v>1.290493041388</v>
      </c>
      <c r="FK2">
        <f t="array" ref="FK2:FK7">_xll.FDS("194-HK","FF_OPER_PS_NET_CF(ANN_R,-5AY,NOW)")</f>
        <v>2.8139741136062399</v>
      </c>
      <c r="FL2">
        <f t="array" ref="FL2:FL7">_xll.FDS("195-HK","FF_OPER_PS_NET_CF(ANN_R,-5AY,NOW)")</f>
        <v>4.47743378889233E-2</v>
      </c>
      <c r="FM2">
        <f t="array" ref="FM2:FM7">_xll.FDS("196-HK","FF_OPER_PS_NET_CF(ANN_R,-5AY,NOW)")</f>
        <v>1.16030749832112E-2</v>
      </c>
      <c r="FN2">
        <f t="array" ref="FN2:FN7">_xll.FDS("197-HK","FF_OPER_PS_NET_CF(ANN_R,-5AY,NOW)")</f>
        <v>9.0806082702548793E-2</v>
      </c>
      <c r="FO2">
        <f t="array" ref="FO2:FO7">_xll.FDS("199-HK","FF_OPER_PS_NET_CF(ANN_R,-5AY,NOW)")</f>
        <v>0.312526765557193</v>
      </c>
      <c r="FP2">
        <f t="array" ref="FP2:FP7">_xll.FDS("200-HK","FF_OPER_PS_NET_CF(ANN_R,-5AY,NOW)")</f>
        <v>5.3073161123450499</v>
      </c>
      <c r="FQ2">
        <f t="array" ref="FQ2:FQ7">_xll.FDS("201-HK","FF_OPER_PS_NET_CF(ANN_R,-5AY,NOW)")</f>
        <v>2.03839231496501E-2</v>
      </c>
      <c r="FR2">
        <f t="array" ref="FR2:FR7">_xll.FDS("202-HK","FF_OPER_PS_NET_CF(ANN_R,-5AY,NOW)")</f>
        <v>4.5716090710821597E-2</v>
      </c>
      <c r="FS2">
        <f t="array" ref="FS2:FS7">_xll.FDS("205-HK","FF_OPER_PS_NET_CF(ANN_R,-5AY,NOW)")</f>
        <v>-0.384602258483346</v>
      </c>
      <c r="FT2">
        <f t="array" ref="FT2:FT7">_xll.FDS("206-HK","FF_OPER_PS_NET_CF(ANN_R,-5AY,NOW)")</f>
        <v>-0.202665332976568</v>
      </c>
      <c r="FU2">
        <f t="array" ref="FU2:FU7">_xll.FDS("207-HK","FF_OPER_PS_NET_CF(ANN_R,-5AY,NOW)")</f>
        <v>0.206005456364343</v>
      </c>
      <c r="FV2">
        <f t="array" ref="FV2:FV7">_xll.FDS("209-HK","FF_OPER_PS_NET_CF(ANN_R,-5AY,NOW)")</f>
        <v>-0.31339627455983698</v>
      </c>
      <c r="FW2">
        <f t="array" ref="FW2:FW7">_xll.FDS("210-HK","FF_OPER_PS_NET_CF(ANN_R,-5AY,NOW)")</f>
        <v>0.20445899836869399</v>
      </c>
      <c r="FX2">
        <f t="array" ref="FX2:FX7">_xll.FDS("211-HK","FF_OPER_PS_NET_CF(ANN_R,-5AY,NOW)")</f>
        <v>-0.21993406481212799</v>
      </c>
      <c r="FY2">
        <f t="array" ref="FY2:FY7">_xll.FDS("212-HK","FF_OPER_PS_NET_CF(ANN_R,-5AY,NOW)")</f>
        <v>2.1912219479671999</v>
      </c>
      <c r="FZ2">
        <f t="array" ref="FZ2:FZ7">_xll.FDS("213-HK","FF_OPER_PS_NET_CF(ANN_R,-5AY,NOW)")</f>
        <v>-0.123432757676244</v>
      </c>
      <c r="GA2">
        <f t="array" ref="GA2:GA7">_xll.FDS("214-HK","FF_OPER_PS_NET_CF(ANN_R,-5AY,NOW)")</f>
        <v>0.34114410905403902</v>
      </c>
      <c r="GB2">
        <f t="array" ref="GB2:GB7">_xll.FDS("215-HK","FF_OPER_PS_NET_CF(ANN_R,-5AY,NOW)")</f>
        <v>0.50923211998405205</v>
      </c>
      <c r="GC2">
        <f t="array" ref="GC2:GC7">_xll.FDS("216-HK","FF_OPER_PS_NET_CF(ANN_R,-5AY,NOW)")</f>
        <v>2.3465900106131099</v>
      </c>
      <c r="GD2">
        <f t="array" ref="GD2:GD7">_xll.FDS("217-HK","FF_OPER_PS_NET_CF(ANN_R,-5AY,NOW)")</f>
        <v>-2.4734128859381602E-2</v>
      </c>
      <c r="GE2">
        <f t="array" ref="GE2:GE7">_xll.FDS("218-HK","FF_OPER_PS_NET_CF(ANN_R,-5AY,NOW)")</f>
        <v>0.60599617461876698</v>
      </c>
      <c r="GF2">
        <f t="array" ref="GF2:GF7">_xll.FDS("219-HK","FF_OPER_PS_NET_CF(ANN_R,-5AY,NOW)")</f>
        <v>0.53130393481010096</v>
      </c>
      <c r="GG2">
        <f t="array" ref="GG2:GG7">_xll.FDS("220-HK","FF_OPER_PS_NET_CF(ANN_R,-5AY,NOW)")</f>
        <v>0.579707447094436</v>
      </c>
      <c r="GH2">
        <f t="array" ref="GH2:GH7">_xll.FDS("222-HK","FF_OPER_PS_NET_CF(ANN_R,-5AY,NOW)")</f>
        <v>1.7927192976714999E-2</v>
      </c>
      <c r="GI2">
        <f t="array" ref="GI2:GI7">_xll.FDS("223-HK","FF_OPER_PS_NET_CF(ANN_R,-5AY,NOW)")</f>
        <v>-0.13339125647134301</v>
      </c>
      <c r="GJ2">
        <f t="array" ref="GJ2:GJ7">_xll.FDS("224-HK","FF_OPER_PS_NET_CF(ANN_R,-5AY,NOW)")</f>
        <v>0.17356177711953499</v>
      </c>
      <c r="GK2">
        <f t="array" ref="GK2:GK7">_xll.FDS("225-HK","FF_OPER_PS_NET_CF(ANN_R,-5AY,NOW)")</f>
        <v>0.82077060059828799</v>
      </c>
      <c r="GL2">
        <f t="array" ref="GL2:GL7">_xll.FDS("226-HK","FF_OPER_PS_NET_CF(ANN_R,-5AY,NOW)")</f>
        <v>7.7334869026713798E-2</v>
      </c>
      <c r="GM2">
        <f t="array" ref="GM2:GM7">_xll.FDS("227-HK","FF_OPER_PS_NET_CF(ANN_R,-5AY,NOW)")</f>
        <v>-0.105097000040879</v>
      </c>
      <c r="GN2">
        <f t="array" ref="GN2:GN7">_xll.FDS("228-HK","FF_OPER_PS_NET_CF(ANN_R,-5AY,NOW)")</f>
        <v>-8.8350300630887302E-4</v>
      </c>
      <c r="GO2">
        <f t="array" ref="GO2:GO7">_xll.FDS("229-HK","FF_OPER_PS_NET_CF(ANN_R,-5AY,NOW)")</f>
        <v>0.120411649623064</v>
      </c>
      <c r="GP2">
        <f t="array" ref="GP2:GP7">_xll.FDS("230-HK","FF_OPER_PS_NET_CF(ANN_R,-5AY,NOW)")</f>
        <v>-0.58974428700051096</v>
      </c>
      <c r="GQ2">
        <f t="array" ref="GQ2:GQ7">_xll.FDS("232-HK","FF_OPER_PS_NET_CF(ANN_R,-5AY,NOW)")</f>
        <v>6.1881264642073303E-2</v>
      </c>
      <c r="GR2">
        <f t="array" ref="GR2:GR7">_xll.FDS("234-HK","FF_OPER_PS_NET_CF(ANN_R,-5AY,NOW)")</f>
        <v>3.0464492662497001E-2</v>
      </c>
      <c r="GS2">
        <f t="array" ref="GS2:GS7">_xll.FDS("235-HK","FF_OPER_PS_NET_CF(ANN_R,-5AY,NOW)")</f>
        <v>1.2879778880195401E-2</v>
      </c>
      <c r="GT2">
        <f t="array" ref="GT2:GT7">_xll.FDS("236-HK","FF_OPER_PS_NET_CF(ANN_R,-5AY,NOW)")</f>
        <v>6.0481211367405398E-2</v>
      </c>
      <c r="GU2">
        <f t="array" ref="GU2:GU7">_xll.FDS("237-HK","FF_OPER_PS_NET_CF(ANN_R,-5AY,NOW)")</f>
        <v>0.18471356177555701</v>
      </c>
      <c r="GV2">
        <f t="array" ref="GV2:GV7">_xll.FDS("239-HK","FF_OPER_PS_NET_CF(ANN_R,-5AY,NOW)")</f>
        <v>0.20992491336157101</v>
      </c>
      <c r="GW2">
        <f t="array" ref="GW2:GW7">_xll.FDS("240-HK","FF_OPER_PS_NET_CF(ANN_R,-5AY,NOW)")</f>
        <v>0.10041727126175</v>
      </c>
      <c r="GX2">
        <f t="array" ref="GX2:GX7">_xll.FDS("241-HK","FF_OPER_PS_NET_CF(ANN_R,-5AY,NOW)")</f>
        <v>-3.2738689914813601E-2</v>
      </c>
      <c r="GY2">
        <f t="array" ref="GY2:GY7">_xll.FDS("242-HK","FF_OPER_PS_NET_CF(ANN_R,-5AY,NOW)")</f>
        <v>0.38913864071605297</v>
      </c>
      <c r="GZ2">
        <f t="array" ref="GZ2:GZ7">_xll.FDS("243-HK","FF_OPER_PS_NET_CF(ANN_R,-5AY,NOW)")</f>
        <v>-1.1015140713996601</v>
      </c>
      <c r="HA2">
        <f t="array" ref="HA2:HA7">_xll.FDS("244-HK","FF_OPER_PS_NET_CF(ANN_R,-5AY,NOW)")</f>
        <v>-0.386346546416515</v>
      </c>
      <c r="HB2">
        <f t="array" ref="HB2:HB7">_xll.FDS("245-HK","FF_OPER_PS_NET_CF(ANN_R,-5AY,NOW)")</f>
        <v>-0.145887155390477</v>
      </c>
      <c r="HC2">
        <f t="array" ref="HC2:HC7">_xll.FDS("247-HK","FF_OPER_PS_NET_CF(ANN_R,-5AY,NOW)")</f>
        <v>3.5941119802861601</v>
      </c>
      <c r="HD2">
        <f t="array" ref="HD2:HD7">_xll.FDS("248-HK","FF_OPER_PS_NET_CF(ANN_R,-5AY,NOW)")</f>
        <v>-3.33991118885494E-3</v>
      </c>
      <c r="HE2">
        <f t="array" ref="HE2:HE7">_xll.FDS("250-HK","FF_OPER_PS_NET_CF(ANN_R,-5AY,NOW)")</f>
        <v>2.6105595053002202E-3</v>
      </c>
      <c r="HF2">
        <f t="array" ref="HF2:HF7">_xll.FDS("251-HK","FF_OPER_PS_NET_CF(ANN_R,-5AY,NOW)")</f>
        <v>0.27407952544591502</v>
      </c>
      <c r="HG2">
        <f t="array" ref="HG2:HG7">_xll.FDS("252-HK","FF_OPER_PS_NET_CF(ANN_R,-5AY,NOW)")</f>
        <v>0.223174586748113</v>
      </c>
      <c r="HH2">
        <f t="array" ref="HH2:HH7">_xll.FDS("253-HK","FF_OPER_PS_NET_CF(ANN_R,-5AY,NOW)")</f>
        <v>1.11077653598935</v>
      </c>
      <c r="HI2">
        <f t="array" ref="HI2:HI7">_xll.FDS("254-HK","FF_OPER_PS_NET_CF(ANN_R,-5AY,NOW)")</f>
        <v>-3.3910318967373301E-2</v>
      </c>
      <c r="HJ2">
        <f t="array" ref="HJ2:HJ7">_xll.FDS("255-HK","FF_OPER_PS_NET_CF(ANN_R,-5AY,NOW)")</f>
        <v>0.77975256932731696</v>
      </c>
      <c r="HK2">
        <f t="array" ref="HK2:HK7">_xll.FDS("256-HK","FF_OPER_PS_NET_CF(ANN_R,-5AY,NOW)")</f>
        <v>-0.17148202511931801</v>
      </c>
      <c r="HL2">
        <f t="array" ref="HL2:HL7">_xll.FDS("257-HK","FF_OPER_PS_NET_CF(ANN_R,-5AY,NOW)")</f>
        <v>-9.3356493971976706E-2</v>
      </c>
      <c r="HM2">
        <f t="array" ref="HM2:HM7">_xll.FDS("258-HK","FF_OPER_PS_NET_CF(ANN_R,-5AY,NOW)")</f>
        <v>1.2397685130064999</v>
      </c>
      <c r="HN2">
        <f t="array" ref="HN2:HN7">_xll.FDS("259-HK","FF_OPER_PS_NET_CF(ANN_R,-5AY,NOW)")</f>
        <v>7.1149363094365203E-2</v>
      </c>
      <c r="HO2">
        <f t="array" ref="HO2:HO7">_xll.FDS("260-HK","FF_OPER_PS_NET_CF(ANN_R,-5AY,NOW)")</f>
        <v>-4.3671619095255597E-2</v>
      </c>
      <c r="HP2">
        <f t="array" ref="HP2:HP7">_xll.FDS("261-HK","FF_OPER_PS_NET_CF(ANN_R,-5AY,NOW)")</f>
        <v>-7.0627511787498501E-2</v>
      </c>
      <c r="HQ2">
        <f t="array" ref="HQ2:HQ7">_xll.FDS("262-HK","FF_OPER_PS_NET_CF(ANN_R,-5AY,NOW)")</f>
        <v>-1.80150205424702E-2</v>
      </c>
      <c r="HR2">
        <f t="array" ref="HR2:HR7">_xll.FDS("264-HK","FF_OPER_PS_NET_CF(ANN_R,-5AY,NOW)")</f>
        <v>-3.23997424576895E-2</v>
      </c>
      <c r="HS2">
        <f t="array" ref="HS2:HS7">_xll.FDS("265-HK","FF_OPER_PS_NET_CF(ANN_R,-5AY,NOW)")</f>
        <v>-1.2818570190640899E-3</v>
      </c>
      <c r="HT2">
        <f t="array" ref="HT2:HT7">_xll.FDS("266-HK","FF_OPER_PS_NET_CF(ANN_R,-5AY,NOW)")</f>
        <v>0.967127074253189</v>
      </c>
      <c r="HU2">
        <f t="array" ref="HU2:HU7">_xll.FDS("267-HK","FF_OPER_PS_NET_CF(ANN_R,-5AY,NOW)")</f>
        <v>8.1806118941216894</v>
      </c>
      <c r="HV2">
        <f t="array" ref="HV2:HV7">_xll.FDS("268-HK","FF_OPER_PS_NET_CF(ANN_R,-5AY,NOW)")</f>
        <v>0.251318782936097</v>
      </c>
      <c r="HW2">
        <f t="array" ref="HW2:HW7">_xll.FDS("269-HK","FF_OPER_PS_NET_CF(ANN_R,-5AY,NOW)")</f>
        <v>-4.8390082572171401E-2</v>
      </c>
      <c r="HX2">
        <f t="array" ref="HX2:HX7">_xll.FDS("270-HK","FF_OPER_PS_NET_CF(ANN_R,-5AY,NOW)")</f>
        <v>0.952252108548714</v>
      </c>
      <c r="HY2">
        <f t="array" ref="HY2:HY7">_xll.FDS("271-HK","FF_OPER_PS_NET_CF(ANN_R,-5AY,NOW)")</f>
        <v>2.9338833070587801E-2</v>
      </c>
      <c r="HZ2">
        <f t="array" ref="HZ2:HZ7">_xll.FDS("272-HK","FF_OPER_PS_NET_CF(ANN_R,-5AY,NOW)")</f>
        <v>1.22043564964806</v>
      </c>
      <c r="IA2">
        <f t="array" ref="IA2:IA7">_xll.FDS("273-HK","FF_OPER_PS_NET_CF(ANN_R,-5AY,NOW)")</f>
        <v>-5.6287625234066697E-2</v>
      </c>
      <c r="IB2">
        <f t="array" ref="IB2:IB7">_xll.FDS("274-HK","FF_OPER_PS_NET_CF(ANN_R,-5AY,NOW)")</f>
        <v>-5.6872855091861602E-2</v>
      </c>
      <c r="IC2">
        <f t="array" ref="IC2:IC7">_xll.FDS("276-HK","FF_OPER_PS_NET_CF(ANN_R,-5AY,NOW)")</f>
        <v>-0.78502587083420095</v>
      </c>
      <c r="ID2">
        <f t="array" ref="ID2:ID7">_xll.FDS("277-HK","FF_OPER_PS_NET_CF(ANN_R,-5AY,NOW)")</f>
        <v>0.28789454610130999</v>
      </c>
      <c r="IE2">
        <f t="array" ref="IE2:IE7">_xll.FDS("278-HK","FF_OPER_PS_NET_CF(ANN_R,-5AY,NOW)")</f>
        <v>6.8770833333333295E-2</v>
      </c>
      <c r="IF2">
        <f t="array" ref="IF2:IF7">_xll.FDS("279-HK","FF_OPER_PS_NET_CF(ANN_R,-5AY,NOW)")</f>
        <v>-0.12537068581286401</v>
      </c>
      <c r="IG2">
        <f t="array" ref="IG2:IG7">_xll.FDS("280-HK","FF_OPER_PS_NET_CF(ANN_R,-5AY,NOW)")</f>
        <v>3.2587954738248798E-2</v>
      </c>
      <c r="IH2">
        <f t="array" ref="IH2:IH9">_xll.FDS("282-HK","FF_OPER_PS_NET_CF(ANN_R,-5AY,NOW)")</f>
        <v>0.112413161127117</v>
      </c>
      <c r="II2">
        <f t="array" ref="II2:II7">_xll.FDS("285-HK","FF_OPER_PS_NET_CF(ANN_R,-5AY,NOW)")</f>
        <v>1.5180905987658899</v>
      </c>
      <c r="IJ2">
        <f t="array" ref="IJ2:IJ7">_xll.FDS("286-HK","FF_OPER_PS_NET_CF(ANN_R,-5AY,NOW)")</f>
        <v>-4.11215385237583E-2</v>
      </c>
      <c r="IK2">
        <f t="array" ref="IK2:IK7">_xll.FDS("287-HK","FF_OPER_PS_NET_CF(ANN_R,-5AY,NOW)")</f>
        <v>0.49104767500000002</v>
      </c>
      <c r="IL2">
        <f t="array" ref="IL2:IL7">_xll.FDS("288-HK","FF_OPER_PS_NET_CF(ANN_R,-5AY,NOW)")</f>
        <v>1.01360519554256</v>
      </c>
      <c r="IM2">
        <f t="array" ref="IM2:IM7">_xll.FDS("289-HK","FF_OPER_PS_NET_CF(ANN_R,-5AY,NOW)")</f>
        <v>1.9416696342269899</v>
      </c>
      <c r="IN2">
        <f t="array" ref="IN2:IN7">_xll.FDS("290-HK","FF_OPER_PS_NET_CF(ANN_R,-5AY,NOW)")</f>
        <v>-0.58102556893191604</v>
      </c>
      <c r="IO2">
        <f t="array" ref="IO2:IO7">_xll.FDS("291-HK","FF_OPER_PS_NET_CF(ANN_R,-5AY,NOW)")</f>
        <v>1.7423048174703999</v>
      </c>
      <c r="IP2">
        <f t="array" ref="IP2:IP7">_xll.FDS("292-HK","FF_OPER_PS_NET_CF(ANN_R,-5AY,NOW)")</f>
        <v>2.6256153725126099E-2</v>
      </c>
      <c r="IQ2">
        <f t="array" ref="IQ2:IQ7">_xll.FDS("293-HK","FF_OPER_PS_NET_CF(ANN_R,-5AY,NOW)")</f>
        <v>1.4459470066615101</v>
      </c>
      <c r="IR2">
        <f t="array" ref="IR2:IR7">_xll.FDS("294-HK","FF_OPER_PS_NET_CF(ANN_R,-5AY,NOW)")</f>
        <v>-3.6082573954766199E-3</v>
      </c>
      <c r="IS2">
        <f t="array" ref="IS2:IS7">_xll.FDS("295-HK","FF_OPER_PS_NET_CF(ANN_R,-5AY,NOW)")</f>
        <v>-0.18321703031558001</v>
      </c>
      <c r="IT2">
        <f t="array" ref="IT2:IT7">_xll.FDS("296-HK","FF_OPER_PS_NET_CF(ANN_R,-5AY,NOW)")</f>
        <v>0.45890126552253901</v>
      </c>
      <c r="IU2">
        <f t="array" ref="IU2:IU7">_xll.FDS("297-HK","FF_OPER_PS_NET_CF(ANN_R,-5AY,NOW)")</f>
        <v>0.13216377390700901</v>
      </c>
      <c r="IV2">
        <f t="array" ref="IV2:IV7">_xll.FDS("298-HK","FF_OPER_PS_NET_CF(ANN_R,-5AY,NOW)")</f>
        <v>-0.18109938668160899</v>
      </c>
      <c r="IW2">
        <f t="array" ref="IW2:IW7">_xll.FDS("299-HK","FF_OPER_PS_NET_CF(ANN_R,-5AY,NOW)")</f>
        <v>-1.82554175113531</v>
      </c>
      <c r="IX2">
        <f t="array" ref="IX2:IX7">_xll.FDS("301-HK","FF_OPER_PS_NET_CF(ANN_R,-5AY,NOW)")</f>
        <v>0.192443312280416</v>
      </c>
      <c r="IY2">
        <f t="array" ref="IY2:IY7">_xll.FDS("302-HK","FF_OPER_PS_NET_CF(ANN_R,-5AY,NOW)")</f>
        <v>1.0253340676504401E-2</v>
      </c>
      <c r="IZ2">
        <f t="array" ref="IZ2:IZ7">_xll.FDS("303-HK","FF_OPER_PS_NET_CF(ANN_R,-5AY,NOW)")</f>
        <v>5.7257554403868198</v>
      </c>
      <c r="JA2">
        <f t="array" ref="JA2:JA7">_xll.FDS("305-HK","FF_OPER_PS_NET_CF(ANN_R,-5AY,NOW)")</f>
        <v>-2.66951812996605</v>
      </c>
      <c r="JB2">
        <f t="array" ref="JB2:JB7">_xll.FDS("306-HK","FF_OPER_PS_NET_CF(ANN_R,-5AY,NOW)")</f>
        <v>1.15597613962737</v>
      </c>
      <c r="JC2">
        <f t="array" ref="JC2:JC7">_xll.FDS("308-HK","FF_OPER_PS_NET_CF(ANN_R,-5AY,NOW)")</f>
        <v>0.21345596341867601</v>
      </c>
      <c r="JD2">
        <f t="array" ref="JD2:JD7">_xll.FDS("309-HK","FF_OPER_PS_NET_CF(ANN_R,-5AY,NOW)")</f>
        <v>-1.33310318838794E-3</v>
      </c>
      <c r="JE2">
        <f t="array" ref="JE2:JE7">_xll.FDS("311-HK","FF_OPER_PS_NET_CF(ANN_R,-5AY,NOW)")</f>
        <v>0.433726793276351</v>
      </c>
      <c r="JF2">
        <f t="array" ref="JF2:JF7">_xll.FDS("312-HK","FF_OPER_PS_NET_CF(ANN_R,-5AY,NOW)")</f>
        <v>1.3362675034065101E-2</v>
      </c>
      <c r="JG2">
        <f t="array" ref="JG2:JG7">_xll.FDS("313-HK","FF_OPER_PS_NET_CF(ANN_R,-5AY,NOW)")</f>
        <v>-2.17437153203952E-2</v>
      </c>
      <c r="JH2">
        <f t="array" ref="JH2:JH7">_xll.FDS("315-HK","FF_OPER_PS_NET_CF(ANN_R,-5AY,NOW)")</f>
        <v>1.6636322392730301</v>
      </c>
      <c r="JI2">
        <f t="array" ref="JI2:JI7">_xll.FDS("316-HK","FF_OPER_PS_NET_CF(ANN_R,-5AY,NOW)")</f>
        <v>1.66728471485953</v>
      </c>
      <c r="JJ2">
        <f t="array" ref="JJ2:JJ7">_xll.FDS("317-HK","FF_OPER_PS_NET_CF(ANN_R,-5AY,NOW)")</f>
        <v>-2.83317253504348</v>
      </c>
      <c r="JK2">
        <f t="array" ref="JK2:JK7">_xll.FDS("318-HK","FF_OPER_PS_NET_CF(ANN_R,-5AY,NOW)")</f>
        <v>-0.17832259682927201</v>
      </c>
      <c r="JL2">
        <f t="array" ref="JL2:JL7">_xll.FDS("320-HK","FF_OPER_PS_NET_CF(ANN_R,-5AY,NOW)")</f>
        <v>0.48763628022292099</v>
      </c>
      <c r="JM2">
        <f t="array" ref="JM2:JM7">_xll.FDS("321-HK","FF_OPER_PS_NET_CF(ANN_R,-5AY,NOW)")</f>
        <v>0.23918935505661701</v>
      </c>
      <c r="JN2">
        <f t="array" ref="JN2:JN7">_xll.FDS("322-HK","FF_OPER_PS_NET_CF(ANN_R,-5AY,NOW)")</f>
        <v>1.6404889616742599</v>
      </c>
      <c r="JO2">
        <f t="array" ref="JO2:JO7">_xll.FDS("323-HK","FF_OPER_PS_NET_CF(ANN_R,-5AY,NOW)")</f>
        <v>0.72244922384863197</v>
      </c>
      <c r="JP2">
        <f t="array" ref="JP2:JP7">_xll.FDS("326-HK","FF_OPER_PS_NET_CF(ANN_R,-5AY,NOW)")</f>
        <v>-0.28735997595360502</v>
      </c>
      <c r="JQ2">
        <f t="array" ref="JQ2:JQ7">_xll.FDS("327-HK","FF_OPER_PS_NET_CF(ANN_R,-5AY,NOW)")</f>
        <v>0.228729116466936</v>
      </c>
      <c r="JR2">
        <f t="array" ref="JR2:JR7">_xll.FDS("328-HK","FF_OPER_PS_NET_CF(ANN_R,-5AY,NOW)")</f>
        <v>-0.23455130632957</v>
      </c>
      <c r="JS2">
        <f t="array" ref="JS2:JS7">_xll.FDS("329-HK","FF_OPER_PS_NET_CF(ANN_R,-5AY,NOW)")</f>
        <v>9.5721639686464896E-2</v>
      </c>
      <c r="JT2">
        <f t="array" ref="JT2:JT6">_xll.FDS("330-HK","FF_OPER_PS_NET_CF(ANN_R,-5AY,NOW)")</f>
        <v>-5.3065430190623403E-2</v>
      </c>
      <c r="JU2">
        <f t="array" ref="JU2:JU7">_xll.FDS("331-HK","FF_OPER_PS_NET_CF(ANN_R,-5AY,NOW)")</f>
        <v>0.45980888888888899</v>
      </c>
      <c r="JV2">
        <f t="array" ref="JV2:JV7">_xll.FDS("332-HK","FF_OPER_PS_NET_CF(ANN_R,-5AY,NOW)")</f>
        <v>1.6823907772318401E-3</v>
      </c>
      <c r="JW2">
        <f t="array" ref="JW2:JW7">_xll.FDS("333-HK","FF_OPER_PS_NET_CF(ANN_R,-5AY,NOW)")</f>
        <v>1.9503948008783498E-2</v>
      </c>
      <c r="JX2">
        <f t="array" ref="JX2:JX7">_xll.FDS("334-HK","FF_OPER_PS_NET_CF(ANN_R,-5AY,NOW)")</f>
        <v>0.106807806008459</v>
      </c>
      <c r="JY2">
        <f t="array" ref="JY2:JY7">_xll.FDS("335-HK","FF_OPER_PS_NET_CF(ANN_R,-5AY,NOW)")</f>
        <v>3.6634002940528203E-2</v>
      </c>
      <c r="JZ2">
        <f t="array" ref="JZ2:JZ7">_xll.FDS("336-HK","FF_OPER_PS_NET_CF(ANN_R,-5AY,NOW)")</f>
        <v>0.50743718010970895</v>
      </c>
      <c r="KA2">
        <f t="array" ref="KA2:KA7">_xll.FDS("337-HK","FF_OPER_PS_NET_CF(ANN_R,-5AY,NOW)")</f>
        <v>0.93124850529359604</v>
      </c>
      <c r="KB2">
        <f t="array" ref="KB2:KB7">_xll.FDS("338-HK","FF_OPER_PS_NET_CF(ANN_R,-5AY,NOW)")</f>
        <v>0.85004416711836095</v>
      </c>
      <c r="KC2">
        <f t="array" ref="KC2:KC7">_xll.FDS("340-HK","FF_OPER_PS_NET_CF(ANN_R,-5AY,NOW)")</f>
        <v>-4.1235657972120802E-3</v>
      </c>
      <c r="KD2">
        <f t="array" ref="KD2:KD7">_xll.FDS("341-HK","FF_OPER_PS_NET_CF(ANN_R,-5AY,NOW)")</f>
        <v>1.5498560102761001</v>
      </c>
      <c r="KE2">
        <f t="array" ref="KE2:KE8">_xll.FDS("342-HK","FF_OPER_PS_NET_CF(ANN_R,-5AY,NOW)")</f>
        <v>0.44095961735553102</v>
      </c>
      <c r="KF2">
        <f t="array" ref="KF2:KF7">_xll.FDS("343-HK","FF_OPER_PS_NET_CF(ANN_R,-5AY,NOW)")</f>
        <v>-4.1451935576063199E-2</v>
      </c>
      <c r="KG2">
        <f t="array" ref="KG2:KG7">_xll.FDS("345-HK","FF_OPER_PS_NET_CF(ANN_R,-5AY,NOW)")</f>
        <v>0.89184182024375303</v>
      </c>
      <c r="KH2">
        <f t="array" ref="KH2:KH7">_xll.FDS("346-HK","FF_OPER_PS_NET_CF(ANN_R,-5AY,NOW)")</f>
        <v>1.29282496593615E-2</v>
      </c>
      <c r="KI2">
        <f t="array" ref="KI2:KI7">_xll.FDS("347-HK","FF_OPER_PS_NET_CF(ANN_R,-5AY,NOW)")</f>
        <v>0.58947481501009003</v>
      </c>
      <c r="KJ2">
        <f t="array" ref="KJ2:KJ7">_xll.FDS("348-HK","FF_OPER_PS_NET_CF(ANN_R,-5AY,NOW)")</f>
        <v>-0.178373296193443</v>
      </c>
      <c r="KK2">
        <f t="array" ref="KK2:KK7">_xll.FDS("351-HK","FF_OPER_PS_NET_CF(ANN_R,-5AY,NOW)")</f>
        <v>-0.37572838248544599</v>
      </c>
      <c r="KL2">
        <f t="array" ref="KL2:KL7">_xll.FDS("352-HK","FF_OPER_PS_NET_CF(ANN_R,-5AY,NOW)")</f>
        <v>-3.2517420282870503E-2</v>
      </c>
      <c r="KM2">
        <f t="array" ref="KM2:KM6">_xll.FDS("353-HK","FF_OPER_PS_NET_CF(ANN_R,-5AY,NOW)")</f>
        <v>-0.107762773784487</v>
      </c>
      <c r="KN2">
        <f t="array" ref="KN2:KN7">_xll.FDS("354-HK","FF_OPER_PS_NET_CF(ANN_R,-5AY,NOW)")</f>
        <v>0.10247976654888501</v>
      </c>
      <c r="KO2">
        <f t="array" ref="KO2:KO7">_xll.FDS("355-HK","FF_OPER_PS_NET_CF(ANN_R,-5AY,NOW)")</f>
        <v>0.439852674948499</v>
      </c>
      <c r="KP2">
        <f t="array" ref="KP2:KP7">_xll.FDS("357-HK","FF_OPER_PS_NET_CF(ANN_R,-5AY,NOW)")</f>
        <v>2.42252761394115</v>
      </c>
      <c r="KQ2">
        <f t="array" ref="KQ2:KQ7">_xll.FDS("358-HK","FF_OPER_PS_NET_CF(ANN_R,-5AY,NOW)")</f>
        <v>1.0247402901728</v>
      </c>
      <c r="KR2">
        <f t="array" ref="KR2:KR8">_xll.FDS("359-HK","FF_OPER_PS_NET_CF(ANN_R,-5AY,NOW)")</f>
        <v>0.208015819164904</v>
      </c>
      <c r="KS2">
        <f t="array" ref="KS2:KS7">_xll.FDS("360-HK","FF_OPER_PS_NET_CF(ANN_R,-5AY,NOW)")</f>
        <v>-7.6010629888772496E-3</v>
      </c>
      <c r="KT2">
        <f t="array" ref="KT2:KT7">_xll.FDS("361-HK","FF_OPER_PS_NET_CF(ANN_R,-5AY,NOW)")</f>
        <v>-5.15309102434425E-3</v>
      </c>
      <c r="KU2">
        <f t="array" ref="KU2:KU7">_xll.FDS("362-HK","FF_OPER_PS_NET_CF(ANN_R,-5AY,NOW)")</f>
        <v>-8.0493801501082096</v>
      </c>
      <c r="KV2">
        <f t="array" ref="KV2:KV7">_xll.FDS("363-HK","FF_OPER_PS_NET_CF(ANN_R,-5AY,NOW)")</f>
        <v>7.8528748061736602</v>
      </c>
      <c r="KW2">
        <f t="array" ref="KW2:KW7">_xll.FDS("365-HK","FF_OPER_PS_NET_CF(ANN_R,-5AY,NOW)")</f>
        <v>-0.16189162821744801</v>
      </c>
      <c r="KX2">
        <f t="array" ref="KX2:KX7">_xll.FDS("366-HK","FF_OPER_PS_NET_CF(ANN_R,-5AY,NOW)")</f>
        <v>0.33768824838918898</v>
      </c>
      <c r="KY2">
        <f t="array" ref="KY2:KY7">_xll.FDS("367-HK","FF_OPER_PS_NET_CF(ANN_R,-5AY,NOW)")</f>
        <v>-0.188500095527599</v>
      </c>
      <c r="KZ2" t="e">
        <f t="array" ref="KZ2:KZ7">_xll.FDS("368-HK","FF_OPER_PS_NET_CF(ANN_R,-5AY,NOW)")</f>
        <v>#N/A</v>
      </c>
      <c r="LA2">
        <f t="array" ref="LA2:LA7">_xll.FDS("369-HK","FF_OPER_PS_NET_CF(ANN_R,-5AY,NOW)")</f>
        <v>-1.21799423311362</v>
      </c>
      <c r="LB2">
        <f t="array" ref="LB2:LB6">_xll.FDS("370-HK","FF_OPER_PS_NET_CF(ANN_R,-5AY,NOW)")</f>
        <v>-2.1115137988057201E-2</v>
      </c>
      <c r="LC2">
        <f t="array" ref="LC2:LC7">_xll.FDS("371-HK","FF_OPER_PS_NET_CF(ANN_R,-5AY,NOW)")</f>
        <v>-0.43439665660455501</v>
      </c>
      <c r="LD2">
        <f t="array" ref="LD2:LD7">_xll.FDS("372-HK","FF_OPER_PS_NET_CF(ANN_R,-5AY,NOW)")</f>
        <v>2.7478187246433101E-2</v>
      </c>
      <c r="LE2">
        <f t="array" ref="LE2:LE7">_xll.FDS("373-HK","FF_OPER_PS_NET_CF(ANN_R,-5AY,NOW)")</f>
        <v>0.31686340640809402</v>
      </c>
      <c r="LF2">
        <f t="array" ref="LF2:LF7">_xll.FDS("374-HK","FF_OPER_PS_NET_CF(ANN_R,-5AY,NOW)")</f>
        <v>0.16535260040633201</v>
      </c>
      <c r="LG2">
        <f t="array" ref="LG2:LG7">_xll.FDS("375-HK","FF_OPER_PS_NET_CF(ANN_R,-5AY,NOW)")</f>
        <v>5.9386002990401802E-2</v>
      </c>
      <c r="LH2">
        <f t="array" ref="LH2:LH7">_xll.FDS("376-HK","FF_OPER_PS_NET_CF(ANN_R,-5AY,NOW)")</f>
        <v>-1.6483490878624701E-2</v>
      </c>
      <c r="LI2">
        <f t="array" ref="LI2:LI7">_xll.FDS("377-HK","FF_OPER_PS_NET_CF(ANN_R,-5AY,NOW)")</f>
        <v>2.81122189758428</v>
      </c>
      <c r="LJ2">
        <f t="array" ref="LJ2:LJ8">_xll.FDS("378-HK","FF_OPER_PS_NET_CF(ANN_R,-5AY,NOW)")</f>
        <v>-3.1565919487817402E-2</v>
      </c>
      <c r="LK2">
        <f t="array" ref="LK2:LK7">_xll.FDS("379-HK","FF_OPER_PS_NET_CF(ANN_R,-5AY,NOW)")</f>
        <v>-0.35737471598340798</v>
      </c>
      <c r="LL2">
        <f t="array" ref="LL2:LL7">_xll.FDS("380-HK","FF_OPER_PS_NET_CF(ANN_R,-5AY,NOW)")</f>
        <v>4.5358404524214899E-2</v>
      </c>
      <c r="LM2">
        <f t="array" ref="LM2:LM7">_xll.FDS("381-HK","FF_OPER_PS_NET_CF(ANN_R,-5AY,NOW)")</f>
        <v>-1.0653443279800501</v>
      </c>
      <c r="LN2">
        <f t="array" ref="LN2:LN7">_xll.FDS("382-HK","FF_OPER_PS_NET_CF(ANN_R,-5AY,NOW)")</f>
        <v>0.373423140024636</v>
      </c>
      <c r="LO2">
        <f t="array" ref="LO2:LO6">_xll.FDS("383-HK","FF_OPER_PS_NET_CF(ANN_R,-5AY,NOW)")</f>
        <v>4.5886509716921804E-3</v>
      </c>
      <c r="LP2">
        <f t="array" ref="LP2:LP7">_xll.FDS("384-HK","FF_OPER_PS_NET_CF(ANN_R,-5AY,NOW)")</f>
        <v>0.66668486808285898</v>
      </c>
      <c r="LQ2">
        <f t="array" ref="LQ2:LQ7">_xll.FDS("385-HK","FF_OPER_PS_NET_CF(ANN_R,-5AY,NOW)")</f>
        <v>0.32717977310594798</v>
      </c>
      <c r="LR2">
        <f t="array" ref="LR2:LR7">_xll.FDS("386-HK","FF_OPER_PS_NET_CF(ANN_R,-5AY,NOW)")</f>
        <v>2.0646164811265399</v>
      </c>
      <c r="LS2">
        <f t="array" ref="LS2:LS7">_xll.FDS("387-HK","FF_OPER_PS_NET_CF(ANN_R,-5AY,NOW)")</f>
        <v>0.14981859792607299</v>
      </c>
      <c r="LT2">
        <f t="array" ref="LT2:LT7">_xll.FDS("388-HK","FF_OPER_PS_NET_CF(ANN_R,-5AY,NOW)")</f>
        <v>3.8800540048229202</v>
      </c>
      <c r="LU2">
        <f t="array" ref="LU2:LU7">_xll.FDS("389-HK","FF_OPER_PS_NET_CF(ANN_R,-5AY,NOW)")</f>
        <v>-1.33092881084421E-2</v>
      </c>
      <c r="LV2">
        <f t="array" ref="LV2:LV7">_xll.FDS("390-HK","FF_OPER_PS_NET_CF(ANN_R,-5AY,NOW)")</f>
        <v>2.4439080451308901</v>
      </c>
      <c r="LW2">
        <f t="array" ref="LW2:LW7">_xll.FDS("391-HK","FF_OPER_PS_NET_CF(ANN_R,-5AY,NOW)")</f>
        <v>-9.0653892752533497E-3</v>
      </c>
      <c r="LX2">
        <f t="array" ref="LX2:LX7">_xll.FDS("392-HK","FF_OPER_PS_NET_CF(ANN_R,-5AY,NOW)")</f>
        <v>8.6177190154073209</v>
      </c>
      <c r="LY2">
        <f t="array" ref="LY2:LY7">_xll.FDS("393-HK","FF_OPER_PS_NET_CF(ANN_R,-5AY,NOW)")</f>
        <v>9.82908813059402E-2</v>
      </c>
      <c r="LZ2">
        <f t="array" ref="LZ2:LZ7">_xll.FDS("395-HK","FF_OPER_PS_NET_CF(ANN_R,-5AY,NOW)")</f>
        <v>-1.7262302456206399E-2</v>
      </c>
      <c r="MA2">
        <f t="array" ref="MA2:MA7">_xll.FDS("396-HK","FF_OPER_PS_NET_CF(ANN_R,-5AY,NOW)")</f>
        <v>-3.4955428321200903E-2</v>
      </c>
      <c r="MB2">
        <f t="array" ref="MB2:MB7">_xll.FDS("397-HK","FF_OPER_PS_NET_CF(ANN_R,-5AY,NOW)")</f>
        <v>0.19330995908468601</v>
      </c>
      <c r="MC2">
        <f t="array" ref="MC2:MC7">_xll.FDS("398-HK","FF_OPER_PS_NET_CF(ANN_R,-5AY,NOW)")</f>
        <v>0.46793782092848002</v>
      </c>
      <c r="MD2">
        <f t="array" ref="MD2:MD7">_xll.FDS("399-HK","FF_OPER_PS_NET_CF(ANN_R,-5AY,NOW)")</f>
        <v>6.5050850536780294E-2</v>
      </c>
      <c r="ME2">
        <f t="array" ref="ME2:ME7">_xll.FDS("400-HK","FF_OPER_PS_NET_CF(ANN_R,-5AY,NOW)")</f>
        <v>-0.86193258526883898</v>
      </c>
      <c r="MF2">
        <f t="array" ref="MF2:MF7">_xll.FDS("401-HK","FF_OPER_PS_NET_CF(ANN_R,-5AY,NOW)")</f>
        <v>1.85913566066397E-2</v>
      </c>
      <c r="MG2">
        <f t="array" ref="MG2:MG7">_xll.FDS("403-HK","FF_OPER_PS_NET_CF(ANN_R,-5AY,NOW)")</f>
        <v>6.9079379588105894E-2</v>
      </c>
      <c r="MH2">
        <f t="array" ref="MH2:MH7">_xll.FDS("406-HK","FF_OPER_PS_NET_CF(ANN_R,-5AY,NOW)")</f>
        <v>-0.34812863083421802</v>
      </c>
      <c r="MI2">
        <f t="array" ref="MI2:MI7">_xll.FDS("408-HK","FF_OPER_PS_NET_CF(ANN_R,-5AY,NOW)")</f>
        <v>0.59560174511403496</v>
      </c>
      <c r="MJ2">
        <f t="array" ref="MJ2:MJ7">_xll.FDS("410-HK","FF_OPER_PS_NET_CF(ANN_R,-5AY,NOW)")</f>
        <v>-0.13547140583346501</v>
      </c>
      <c r="MK2">
        <f t="array" ref="MK2:MK7">_xll.FDS("411-HK","FF_OPER_PS_NET_CF(ANN_R,-5AY,NOW)")</f>
        <v>1.21285595433241</v>
      </c>
      <c r="ML2">
        <f t="array" ref="ML2:ML7">_xll.FDS("412-HK","FF_OPER_PS_NET_CF(ANN_R,-5AY,NOW)")</f>
        <v>0.21561875167060399</v>
      </c>
      <c r="MM2">
        <f t="array" ref="MM2:MM7">_xll.FDS("413-HK","FF_OPER_PS_NET_CF(ANN_R,-5AY,NOW)")</f>
        <v>-1.1347643459942601E-2</v>
      </c>
      <c r="MN2">
        <f t="array" ref="MN2:MN7">_xll.FDS("416-HK","FF_OPER_PS_NET_CF(ANN_R,-5AY,NOW)")</f>
        <v>1.8408040084639601</v>
      </c>
      <c r="MO2">
        <f t="array" ref="MO2:MO6">_xll.FDS("417-HK","FF_OPER_PS_NET_CF(ANN_R,-5AY,NOW)")</f>
        <v>0.434582582196192</v>
      </c>
      <c r="MP2">
        <f t="array" ref="MP2:MP7">_xll.FDS("418-HK","FF_OPER_PS_NET_CF(ANN_R,-5AY,NOW)")</f>
        <v>6.0801986106749098E-2</v>
      </c>
      <c r="MQ2">
        <f t="array" ref="MQ2:MQ7">_xll.FDS("419-HK","FF_OPER_PS_NET_CF(ANN_R,-5AY,NOW)")</f>
        <v>-3.5964536933142603E-2</v>
      </c>
      <c r="MR2">
        <f t="array" ref="MR2:MR7">_xll.FDS("420-HK","FF_OPER_PS_NET_CF(ANN_R,-5AY,NOW)")</f>
        <v>0.24456880201252901</v>
      </c>
      <c r="MS2">
        <f t="array" ref="MS2:MS7">_xll.FDS("422-HK","FF_OPER_PS_NET_CF(ANN_R,-5AY,NOW)")</f>
        <v>3.2944628396765999E-2</v>
      </c>
      <c r="MT2">
        <f t="array" ref="MT2:MT7">_xll.FDS("423-HK","FF_OPER_PS_NET_CF(ANN_R,-5AY,NOW)")</f>
        <v>0.22637859128823001</v>
      </c>
      <c r="MU2">
        <f t="array" ref="MU2:MU7">_xll.FDS("425-HK","FF_OPER_PS_NET_CF(ANN_R,-5AY,NOW)")</f>
        <v>1.7835778602907399</v>
      </c>
      <c r="MV2">
        <f t="array" ref="MV2:MV7">_xll.FDS("426-HK","FF_OPER_PS_NET_CF(ANN_R,-5AY,NOW)")</f>
        <v>-1.8865053629334001E-2</v>
      </c>
      <c r="MW2">
        <f t="array" ref="MW2:MW7">_xll.FDS("430-HK","FF_OPER_PS_NET_CF(ANN_R,-5AY,NOW)")</f>
        <v>3.9848148148148098E-2</v>
      </c>
      <c r="MX2">
        <f t="array" ref="MX2:MX7">_xll.FDS("431-HK","FF_OPER_PS_NET_CF(ANN_R,-5AY,NOW)")</f>
        <v>-3.4427460812190398E-2</v>
      </c>
      <c r="MY2">
        <f t="array" ref="MY2:MY7">_xll.FDS("432-HK","FF_OPER_PS_NET_CF(ANN_R,-5AY,NOW)")</f>
        <v>-0.25281515069376098</v>
      </c>
      <c r="MZ2">
        <f t="array" ref="MZ2:MZ9">_xll.FDS("433-HK","FF_OPER_PS_NET_CF(ANN_R,-5AY,NOW)")</f>
        <v>-1.6281217962718999E-2</v>
      </c>
      <c r="NA2">
        <f t="array" ref="NA2:NA7">_xll.FDS("434-HK","FF_OPER_PS_NET_CF(ANN_R,-5AY,NOW)")</f>
        <v>0.47373436833239801</v>
      </c>
      <c r="NB2">
        <f t="array" ref="NB2:NB7">_xll.FDS("436-HK","FF_OPER_PS_NET_CF(ANN_R,-5AY,NOW)")</f>
        <v>3.3470277703545097E-2</v>
      </c>
      <c r="NC2">
        <f t="array" ref="NC2:NC7">_xll.FDS("438-HK","FF_OPER_PS_NET_CF(ANN_R,-5AY,NOW)")</f>
        <v>0.33983520178425503</v>
      </c>
      <c r="ND2">
        <f t="array" ref="ND2:ND7">_xll.FDS("439-HK","FF_OPER_PS_NET_CF(ANN_R,-5AY,NOW)")</f>
        <v>5.0278956875764403E-3</v>
      </c>
      <c r="NE2">
        <f t="array" ref="NE2:NE7">_xll.FDS("440-HK","FF_OPER_PS_NET_CF(ANN_R,-5AY,NOW)")</f>
        <v>19.695475017388901</v>
      </c>
      <c r="NF2">
        <f t="array" ref="NF2:NF7">_xll.FDS("442-HK","FF_OPER_PS_NET_CF(ANN_R,-5AY,NOW)")</f>
        <v>0.39429375</v>
      </c>
      <c r="NG2">
        <f t="array" ref="NG2:NG7">_xll.FDS("444-HK","FF_OPER_PS_NET_CF(ANN_R,-5AY,NOW)")</f>
        <v>-8.7681959183109504E-2</v>
      </c>
      <c r="NH2">
        <f t="array" ref="NH2:NH7">_xll.FDS("450-HK","FF_OPER_PS_NET_CF(ANN_R,-5AY,NOW)")</f>
        <v>0.18251507340283701</v>
      </c>
      <c r="NI2">
        <f t="array" ref="NI2:NI7">_xll.FDS("451-HK","FF_OPER_PS_NET_CF(ANN_R,-5AY,NOW)")</f>
        <v>-0.95385442934453402</v>
      </c>
      <c r="NJ2">
        <f t="array" ref="NJ2:NJ7">_xll.FDS("455-HK","FF_OPER_PS_NET_CF(ANN_R,-5AY,NOW)")</f>
        <v>2.13756625851966E-2</v>
      </c>
      <c r="NK2">
        <f t="array" ref="NK2:NK7">_xll.FDS("456-HK","FF_OPER_PS_NET_CF(ANN_R,-5AY,NOW)")</f>
        <v>-1.8435384284079499</v>
      </c>
      <c r="NL2">
        <f t="array" ref="NL2:NL7">_xll.FDS("458-HK","FF_OPER_PS_NET_CF(ANN_R,-5AY,NOW)")</f>
        <v>0.119448209286223</v>
      </c>
      <c r="NM2">
        <f t="array" ref="NM2:NM7">_xll.FDS("459-HK","FF_OPER_PS_NET_CF(ANN_R,-5AY,NOW)")</f>
        <v>-1.0925209777453501E-2</v>
      </c>
      <c r="NN2">
        <f t="array" ref="NN2:NN7">_xll.FDS("460-HK","FF_OPER_PS_NET_CF(ANN_R,-5AY,NOW)")</f>
        <v>0.248359444173992</v>
      </c>
      <c r="NO2">
        <f t="array" ref="NO2:NO7">_xll.FDS("464-HK","FF_OPER_PS_NET_CF(ANN_R,-5AY,NOW)")</f>
        <v>1.7062870529523402E-2</v>
      </c>
      <c r="NP2">
        <f t="array" ref="NP2:NP7">_xll.FDS("465-HK","FF_OPER_PS_NET_CF(ANN_R,-5AY,NOW)")</f>
        <v>-0.92549725117452797</v>
      </c>
      <c r="NQ2">
        <f t="array" ref="NQ2:NQ7">_xll.FDS("467-HK","FF_OPER_PS_NET_CF(ANN_R,-5AY,NOW)")</f>
        <v>0.15452599209843301</v>
      </c>
      <c r="NR2">
        <f t="array" ref="NR2:NR7">_xll.FDS("468-HK","FF_OPER_PS_NET_CF(ANN_R,-5AY,NOW)")</f>
        <v>0.58236709994351898</v>
      </c>
      <c r="NS2">
        <f t="array" ref="NS2:NS7">_xll.FDS("471-HK","FF_OPER_PS_NET_CF(ANN_R,-5AY,NOW)")</f>
        <v>-0.16521101416513301</v>
      </c>
      <c r="NT2">
        <f t="array" ref="NT2:NT7">_xll.FDS("472-HK","FF_OPER_PS_NET_CF(ANN_R,-5AY,NOW)")</f>
        <v>-0.40239641403843501</v>
      </c>
      <c r="NU2">
        <f t="array" ref="NU2:NU7">_xll.FDS("474-HK","FF_OPER_PS_NET_CF(ANN_R,-5AY,NOW)")</f>
        <v>0.106174794538737</v>
      </c>
      <c r="NV2">
        <f t="array" ref="NV2:NV7">_xll.FDS("475-HK","FF_OPER_PS_NET_CF(ANN_R,-5AY,NOW)")</f>
        <v>-6.7973725511582997E-2</v>
      </c>
      <c r="NW2">
        <f t="array" ref="NW2:NW7">_xll.FDS("476-HK","FF_OPER_PS_NET_CF(ANN_R,-5AY,NOW)")</f>
        <v>-1.8502269021086402E-2</v>
      </c>
      <c r="NX2">
        <f t="array" ref="NX2:NX10">_xll.FDS("479-HK","FF_OPER_PS_NET_CF(ANN_R,-5AY,NOW)")</f>
        <v>-7.3546871098970498E-2</v>
      </c>
      <c r="NY2">
        <f t="array" ref="NY2:NY7">_xll.FDS("480-HK","FF_OPER_PS_NET_CF(ANN_R,-5AY,NOW)")</f>
        <v>-0.35797102413429199</v>
      </c>
      <c r="NZ2">
        <f t="array" ref="NZ2:NZ7">_xll.FDS("482-HK","FF_OPER_PS_NET_CF(ANN_R,-5AY,NOW)")</f>
        <v>-1.8049044082585399</v>
      </c>
      <c r="OA2">
        <f t="array" ref="OA2:OA7">_xll.FDS("483-HK","FF_OPER_PS_NET_CF(ANN_R,-5AY,NOW)")</f>
        <v>0.38840709891665298</v>
      </c>
      <c r="OB2">
        <f t="array" ref="OB2:OB7">_xll.FDS("484-HK","FF_OPER_PS_NET_CF(ANN_R,-5AY,NOW)")</f>
        <v>-0.55239141990412499</v>
      </c>
      <c r="OC2">
        <f t="array" ref="OC2:OC7">_xll.FDS("485-HK","FF_OPER_PS_NET_CF(ANN_R,-5AY,NOW)")</f>
        <v>-0.77575034189816305</v>
      </c>
      <c r="OD2">
        <f t="array" ref="OD2:OD7">_xll.FDS("486-HK","FF_OPER_PS_NET_CF(ANN_R,-5AY,NOW)")</f>
        <v>0.58500666943180402</v>
      </c>
      <c r="OE2">
        <f t="array" ref="OE2:OE7">_xll.FDS("487-HK","FF_OPER_PS_NET_CF(ANN_R,-5AY,NOW)")</f>
        <v>-1.1509612013906E-2</v>
      </c>
      <c r="OF2">
        <f t="array" ref="OF2:OF7">_xll.FDS("488-HK","FF_OPER_PS_NET_CF(ANN_R,-5AY,NOW)")</f>
        <v>0.55217954738951602</v>
      </c>
      <c r="OG2">
        <f t="array" ref="OG2:OG7">_xll.FDS("489-HK","FF_OPER_PS_NET_CF(ANN_R,-5AY,NOW)")</f>
        <v>1.77199536733583</v>
      </c>
      <c r="OH2">
        <f t="array" ref="OH2:OH7">_xll.FDS("491-HK","FF_OPER_PS_NET_CF(ANN_R,-5AY,NOW)")</f>
        <v>-2.4936145953484701E-2</v>
      </c>
      <c r="OI2">
        <f t="array" ref="OI2:OI7">_xll.FDS("493-HK","FF_OPER_PS_NET_CF(ANN_R,-5AY,NOW)")</f>
        <v>0.14930079089659601</v>
      </c>
      <c r="OJ2">
        <f t="array" ref="OJ2:OJ7">_xll.FDS("495-HK","FF_OPER_PS_NET_CF(ANN_R,-5AY,NOW)")</f>
        <v>-9.4046024015153294E-3</v>
      </c>
      <c r="OK2">
        <f t="array" ref="OK2:OK7">_xll.FDS("496-HK","FF_OPER_PS_NET_CF(ANN_R,-5AY,NOW)")</f>
        <v>0.304696495848091</v>
      </c>
      <c r="OL2">
        <f t="array" ref="OL2:OL7">_xll.FDS("497-HK","FF_OPER_PS_NET_CF(ANN_R,-5AY,NOW)")</f>
        <v>-7.3059572380626006E-2</v>
      </c>
      <c r="OM2">
        <f t="array" ref="OM2:OM7">_xll.FDS("498-HK","FF_OPER_PS_NET_CF(ANN_R,-5AY,NOW)")</f>
        <v>-2.0618597742993301E-2</v>
      </c>
      <c r="ON2">
        <f t="array" ref="ON2:ON7">_xll.FDS("499-HK","FF_OPER_PS_NET_CF(ANN_R,-5AY,NOW)")</f>
        <v>-1.20200549268301E-3</v>
      </c>
      <c r="OO2">
        <f t="array" ref="OO2:OO7">_xll.FDS("500-HK","FF_OPER_PS_NET_CF(ANN_R,-5AY,NOW)")</f>
        <v>-0.13455137410412901</v>
      </c>
      <c r="OP2">
        <f t="array" ref="OP2:OP7">_xll.FDS("503-HK","FF_OPER_PS_NET_CF(ANN_R,-5AY,NOW)")</f>
        <v>-4.3899966432707702E-2</v>
      </c>
      <c r="OQ2">
        <f t="array" ref="OQ2:OQ7">_xll.FDS("505-HK","FF_OPER_PS_NET_CF(ANN_R,-5AY,NOW)")</f>
        <v>0.29602369399662498</v>
      </c>
      <c r="OR2">
        <f t="array" ref="OR2:OR7">_xll.FDS("506-HK","FF_OPER_PS_NET_CF(ANN_R,-5AY,NOW)")</f>
        <v>0.26611853778445899</v>
      </c>
      <c r="OS2">
        <f t="array" ref="OS2:OS7">_xll.FDS("508-HK","FF_OPER_PS_NET_CF(ANN_R,-5AY,NOW)")</f>
        <v>1.12273914357248E-2</v>
      </c>
      <c r="OT2">
        <f t="array" ref="OT2:OT7">_xll.FDS("509-HK","FF_OPER_PS_NET_CF(ANN_R,-5AY,NOW)")</f>
        <v>9.1213633085790904E-2</v>
      </c>
      <c r="OU2">
        <f t="array" ref="OU2:OU7">_xll.FDS("510-HK","FF_OPER_PS_NET_CF(ANN_R,-5AY,NOW)")</f>
        <v>-0.66733430928649995</v>
      </c>
      <c r="OV2">
        <f t="array" ref="OV2:OV7">_xll.FDS("511-HK","FF_OPER_PS_NET_CF(ANN_R,-5AY,NOW)")</f>
        <v>1.97308447488584</v>
      </c>
      <c r="OW2">
        <f t="array" ref="OW2:OW7">_xll.FDS("512-HK","FF_OPER_PS_NET_CF(ANN_R,-5AY,NOW)")</f>
        <v>0.26926092464733398</v>
      </c>
      <c r="OX2">
        <f t="array" ref="OX2:OX7">_xll.FDS("513-HK","FF_OPER_PS_NET_CF(ANN_R,-5AY,NOW)")</f>
        <v>6.07288701687725E-2</v>
      </c>
      <c r="OY2">
        <f t="array" ref="OY2:OY7">_xll.FDS("515-HK","FF_OPER_PS_NET_CF(ANN_R,-5AY,NOW)")</f>
        <v>2.6591756940904199E-2</v>
      </c>
      <c r="OZ2">
        <f t="array" ref="OZ2:OZ7">_xll.FDS("517-HK","FF_OPER_PS_NET_CF(ANN_R,-5AY,NOW)")</f>
        <v>0.44299591961587298</v>
      </c>
      <c r="PA2">
        <f t="array" ref="PA2:PA7">_xll.FDS("518-HK","FF_OPER_PS_NET_CF(ANN_R,-5AY,NOW)")</f>
        <v>-0.14037687716562799</v>
      </c>
      <c r="PB2">
        <f t="array" ref="PB2:PB7">_xll.FDS("519-HK","FF_OPER_PS_NET_CF(ANN_R,-5AY,NOW)")</f>
        <v>1.32114017775397E-2</v>
      </c>
      <c r="PC2">
        <f t="array" ref="PC2:PC7">_xll.FDS("520-HK","FF_OPER_PS_NET_CF(ANN_R,-5AY,NOW)")</f>
        <v>0.46311764774703101</v>
      </c>
      <c r="PD2">
        <f t="array" ref="PD2:PD7">_xll.FDS("521-HK","FF_OPER_PS_NET_CF(ANN_R,-5AY,NOW)")</f>
        <v>-7.5382115055048597E-3</v>
      </c>
      <c r="PE2">
        <f t="array" ref="PE2:PE7">_xll.FDS("522-HK","FF_OPER_PS_NET_CF(ANN_R,-5AY,NOW)")</f>
        <v>4.6409131765202796</v>
      </c>
      <c r="PF2">
        <f t="array" ref="PF2:PF7">_xll.FDS("524-HK","FF_OPER_PS_NET_CF(ANN_R,-5AY,NOW)")</f>
        <v>-8.74477741027163E-2</v>
      </c>
      <c r="PG2">
        <f t="array" ref="PG2:PG7">_xll.FDS("525-HK","FF_OPER_PS_NET_CF(ANN_R,-5AY,NOW)")</f>
        <v>0.27338574130037702</v>
      </c>
      <c r="PH2">
        <f t="array" ref="PH2:PH7">_xll.FDS("526-HK","FF_OPER_PS_NET_CF(ANN_R,-5AY,NOW)")</f>
        <v>2.5677580582997E-3</v>
      </c>
      <c r="PI2">
        <f t="array" ref="PI2:PI7">_xll.FDS("527-HK","FF_OPER_PS_NET_CF(ANN_R,-5AY,NOW)")</f>
        <v>3.9177567651147403E-2</v>
      </c>
      <c r="PJ2">
        <f t="array" ref="PJ2:PJ7">_xll.FDS("528-HK","FF_OPER_PS_NET_CF(ANN_R,-5AY,NOW)")</f>
        <v>-4.4747335096268201E-2</v>
      </c>
      <c r="PK2">
        <f t="array" ref="PK2:PK7">_xll.FDS("529-HK","FF_OPER_PS_NET_CF(ANN_R,-5AY,NOW)")</f>
        <v>0.28531031510913202</v>
      </c>
      <c r="PL2">
        <f t="array" ref="PL2:PL8">_xll.FDS("530-HK","FF_OPER_PS_NET_CF(ANN_R,-5AY,NOW)")</f>
        <v>-0.97302851723085104</v>
      </c>
      <c r="PM2">
        <f t="array" ref="PM2:PM7">_xll.FDS("531-HK","FF_OPER_PS_NET_CF(ANN_R,-5AY,NOW)")</f>
        <v>0.12549808924486999</v>
      </c>
      <c r="PN2">
        <f t="array" ref="PN2:PN7">_xll.FDS("532-HK","FF_OPER_PS_NET_CF(ANN_R,-5AY,NOW)")</f>
        <v>0.124660345955259</v>
      </c>
      <c r="PO2">
        <f t="array" ref="PO2:PO7">_xll.FDS("533-HK","FF_OPER_PS_NET_CF(ANN_R,-5AY,NOW)")</f>
        <v>0.27601784552442499</v>
      </c>
      <c r="PP2">
        <f t="array" ref="PP2:PP7">_xll.FDS("535-HK","FF_OPER_PS_NET_CF(ANN_R,-5AY,NOW)")</f>
        <v>-4.98291382433503E-2</v>
      </c>
      <c r="PQ2">
        <f t="array" ref="PQ2:PQ7">_xll.FDS("536-HK","FF_OPER_PS_NET_CF(ANN_R,-5AY,NOW)")</f>
        <v>9.4853417735856205E-2</v>
      </c>
      <c r="PR2">
        <f t="array" ref="PR2:PR7">_xll.FDS("538-HK","FF_OPER_PS_NET_CF(ANN_R,-5AY,NOW)")</f>
        <v>0.45093356233243598</v>
      </c>
      <c r="PS2">
        <f t="array" ref="PS2:PS7">_xll.FDS("540-HK","FF_OPER_PS_NET_CF(ANN_R,-5AY,NOW)")</f>
        <v>1.7818333333333301E-2</v>
      </c>
      <c r="PT2">
        <f t="array" ref="PT2:PT7">_xll.FDS("542-HK","FF_OPER_PS_NET_CF(ANN_R,-5AY,NOW)")</f>
        <v>-9.4945003967583392E-3</v>
      </c>
      <c r="PU2">
        <f t="array" ref="PU2:PU7">_xll.FDS("543-HK","FF_OPER_PS_NET_CF(ANN_R,-5AY,NOW)")</f>
        <v>0.138151111875917</v>
      </c>
      <c r="PV2">
        <f t="array" ref="PV2:PV7">_xll.FDS("544-HK","FF_OPER_PS_NET_CF(ANN_R,-5AY,NOW)")</f>
        <v>0.164309231082957</v>
      </c>
      <c r="PW2">
        <f t="array" ref="PW2:PW7">_xll.FDS("546-HK","FF_OPER_PS_NET_CF(ANN_R,-5AY,NOW)")</f>
        <v>1.17829898020987</v>
      </c>
      <c r="PX2">
        <f t="array" ref="PX2:PX7">_xll.FDS("547-HK","FF_OPER_PS_NET_CF(ANN_R,-5AY,NOW)")</f>
        <v>-0.32441068915242</v>
      </c>
      <c r="PY2">
        <f t="array" ref="PY2:PY7">_xll.FDS("548-HK","FF_OPER_PS_NET_CF(ANN_R,-5AY,NOW)")</f>
        <v>1.3029950840264899</v>
      </c>
      <c r="PZ2">
        <f t="array" ref="PZ2:PZ7">_xll.FDS("550-HK","FF_OPER_PS_NET_CF(ANN_R,-5AY,NOW)")</f>
        <v>4.2186845044247502E-2</v>
      </c>
      <c r="QA2">
        <f t="array" ref="QA2:QA7">_xll.FDS("551-HK","FF_OPER_PS_NET_CF(ANN_R,-5AY,NOW)")</f>
        <v>2.62055079814647</v>
      </c>
      <c r="QB2">
        <f t="array" ref="QB2:QB7">_xll.FDS("552-HK","FF_OPER_PS_NET_CF(ANN_R,-5AY,NOW)")</f>
        <v>0.90766060368105905</v>
      </c>
      <c r="QC2">
        <f t="array" ref="QC2:QC7">_xll.FDS("553-HK","FF_OPER_PS_NET_CF(ANN_R,-5AY,NOW)")</f>
        <v>0.31439258045044199</v>
      </c>
      <c r="QD2">
        <f t="array" ref="QD2:QD7">_xll.FDS("554-HK","FF_OPER_PS_NET_CF(ANN_R,-5AY,NOW)")</f>
        <v>8.7230532400945394E-3</v>
      </c>
      <c r="QE2">
        <f t="array" ref="QE2:QE7">_xll.FDS("556-HK","FF_OPER_PS_NET_CF(ANN_R,-5AY,NOW)")</f>
        <v>0.101596671220635</v>
      </c>
      <c r="QF2">
        <f t="array" ref="QF2:QF7">_xll.FDS("557-HK","FF_OPER_PS_NET_CF(ANN_R,-5AY,NOW)")</f>
        <v>-8.2332433495197699E-2</v>
      </c>
      <c r="QG2">
        <f t="array" ref="QG2:QG7">_xll.FDS("558-HK","FF_OPER_PS_NET_CF(ANN_R,-5AY,NOW)")</f>
        <v>0.265514496666721</v>
      </c>
      <c r="QH2">
        <f t="array" ref="QH2:QH7">_xll.FDS("559-HK","FF_OPER_PS_NET_CF(ANN_R,-5AY,NOW)")</f>
        <v>4.6018987154198996E-3</v>
      </c>
      <c r="QI2">
        <f t="array" ref="QI2:QI7">_xll.FDS("560-HK","FF_OPER_PS_NET_CF(ANN_R,-5AY,NOW)")</f>
        <v>0.42528611111111098</v>
      </c>
      <c r="QJ2">
        <f t="array" ref="QJ2:QJ7">_xll.FDS("563-HK","FF_OPER_PS_NET_CF(ANN_R,-5AY,NOW)")</f>
        <v>0.81894479901680906</v>
      </c>
      <c r="QK2">
        <f t="array" ref="QK2:QK7">_xll.FDS("564-HK","FF_OPER_PS_NET_CF(ANN_R,-5AY,NOW)")</f>
        <v>0.31689363403319598</v>
      </c>
      <c r="QL2">
        <f t="array" ref="QL2:QL7">_xll.FDS("565-HK","FF_OPER_PS_NET_CF(ANN_R,-5AY,NOW)")</f>
        <v>1.5870039287211899E-2</v>
      </c>
      <c r="QM2">
        <f t="array" ref="QM2:QM7">_xll.FDS("567-HK","FF_OPER_PS_NET_CF(ANN_R,-5AY,NOW)")</f>
        <v>-4.3346448110783101E-2</v>
      </c>
      <c r="QN2">
        <f t="array" ref="QN2:QN7">_xll.FDS("568-HK","FF_OPER_PS_NET_CF(ANN_R,-5AY,NOW)")</f>
        <v>0.15310082453523</v>
      </c>
      <c r="QO2">
        <f t="array" ref="QO2:QO7">_xll.FDS("570-HK","FF_OPER_PS_NET_CF(ANN_R,-5AY,NOW)")</f>
        <v>0.36387454677351899</v>
      </c>
      <c r="QP2">
        <f t="array" ref="QP2:QP7">_xll.FDS("571-HK","FF_OPER_PS_NET_CF(ANN_R,-5AY,NOW)")</f>
        <v>-0.17083481862446101</v>
      </c>
      <c r="QQ2">
        <f t="array" ref="QQ2:QQ7">_xll.FDS("572-HK","FF_OPER_PS_NET_CF(ANN_R,-5AY,NOW)")</f>
        <v>-9.5424866643438605E-2</v>
      </c>
      <c r="QR2">
        <f t="array" ref="QR2:QR7">_xll.FDS("573-HK","FF_OPER_PS_NET_CF(ANN_R,-5AY,NOW)")</f>
        <v>0.49933946478159902</v>
      </c>
      <c r="QS2">
        <f t="array" ref="QS2:QS7">_xll.FDS("574-HK","FF_OPER_PS_NET_CF(ANN_R,-5AY,NOW)")</f>
        <v>-3.4248184021077399E-3</v>
      </c>
      <c r="QT2">
        <f t="array" ref="QT2:QT7">_xll.FDS("575-HK","FF_OPER_PS_NET_CF(ANN_R,-5AY,NOW)")</f>
        <v>-6.2661337923513596E-2</v>
      </c>
      <c r="QU2">
        <f t="array" ref="QU2:QU7">_xll.FDS("576-HK","FF_OPER_PS_NET_CF(ANN_R,-5AY,NOW)")</f>
        <v>1.48712403930091</v>
      </c>
      <c r="QV2">
        <f t="array" ref="QV2:QV9">_xll.FDS("577-HK","FF_OPER_PS_NET_CF(ANN_R,-5AY,NOW)")</f>
        <v>-2.9697397020312399</v>
      </c>
      <c r="QW2">
        <f t="array" ref="QW2:QW7">_xll.FDS("579-HK","FF_OPER_PS_NET_CF(ANN_R,-5AY,NOW)")</f>
        <v>0.62540027650265795</v>
      </c>
      <c r="QX2">
        <f t="array" ref="QX2:QX7">_xll.FDS("580-HK","FF_OPER_PS_NET_CF(ANN_R,-5AY,NOW)")</f>
        <v>3.7698787328912998E-2</v>
      </c>
      <c r="QY2">
        <f t="array" ref="QY2:QY7">_xll.FDS("581-HK","FF_OPER_PS_NET_CF(ANN_R,-5AY,NOW)")</f>
        <v>0.54498482466856601</v>
      </c>
      <c r="QZ2">
        <f t="array" ref="QZ2:QZ7">_xll.FDS("582-HK","FF_OPER_PS_NET_CF(ANN_R,-5AY,NOW)")</f>
        <v>-4.23308497913255</v>
      </c>
      <c r="RA2">
        <f t="array" ref="RA2:RA7">_xll.FDS("583-HK","FF_OPER_PS_NET_CF(ANN_R,-5AY,NOW)")</f>
        <v>-4.9975305683249002E-3</v>
      </c>
      <c r="RB2">
        <f t="array" ref="RB2:RB7">_xll.FDS("585-HK","FF_OPER_PS_NET_CF(ANN_R,-5AY,NOW)")</f>
        <v>-0.22828029952687601</v>
      </c>
      <c r="RC2">
        <f t="array" ref="RC2:RC7">_xll.FDS("586-HK","FF_OPER_PS_NET_CF(ANN_R,-5AY,NOW)")</f>
        <v>0.33215326966592001</v>
      </c>
      <c r="RD2" t="e">
        <f t="array" ref="RD2:RD7">_xll.FDS("587-HK","FF_OPER_PS_NET_CF(ANN_R,-5AY,NOW)")</f>
        <v>#N/A</v>
      </c>
      <c r="RE2">
        <f t="array" ref="RE2:RE7">_xll.FDS("588-HK","FF_OPER_PS_NET_CF(ANN_R,-5AY,NOW)")</f>
        <v>0.122531915144098</v>
      </c>
      <c r="RF2">
        <f t="array" ref="RF2:RF7">_xll.FDS("589-HK","FF_OPER_PS_NET_CF(ANN_R,-5AY,NOW)")</f>
        <v>9.3026677892259296E-2</v>
      </c>
      <c r="RG2">
        <f t="array" ref="RG2:RG7">_xll.FDS("590-HK","FF_OPER_PS_NET_CF(ANN_R,-5AY,NOW)")</f>
        <v>1.24314467946562</v>
      </c>
      <c r="RH2">
        <f t="array" ref="RH2:RH7">_xll.FDS("591-HK","FF_OPER_PS_NET_CF(ANN_R,-5AY,NOW)")</f>
        <v>-2.69630732400684E-2</v>
      </c>
      <c r="RI2">
        <f t="array" ref="RI2:RI6">_xll.FDS("592-HK","FF_OPER_PS_NET_CF(ANN_R,-5AY,NOW)")</f>
        <v>-1.23157984579773E-2</v>
      </c>
      <c r="RJ2">
        <f t="array" ref="RJ2:RJ7">_xll.FDS("593-HK","FF_OPER_PS_NET_CF(ANN_R,-5AY,NOW)")</f>
        <v>-2.5484477568497099</v>
      </c>
      <c r="RK2">
        <f t="array" ref="RK2:RK7">_xll.FDS("595-HK","FF_OPER_PS_NET_CF(ANN_R,-5AY,NOW)")</f>
        <v>6.7830172672863204E-2</v>
      </c>
      <c r="RL2">
        <f t="array" ref="RL2:RL7">_xll.FDS("596-HK","FF_OPER_PS_NET_CF(ANN_R,-5AY,NOW)")</f>
        <v>0.22236483358767101</v>
      </c>
      <c r="RM2">
        <f t="array" ref="RM2:RM7">_xll.FDS("598-HK","FF_OPER_PS_NET_CF(ANN_R,-5AY,NOW)")</f>
        <v>0.64612574659269595</v>
      </c>
      <c r="RN2">
        <f t="array" ref="RN2:RN7">_xll.FDS("599-HK","FF_OPER_PS_NET_CF(ANN_R,-5AY,NOW)")</f>
        <v>5.1243932222049503E-2</v>
      </c>
      <c r="RO2">
        <f t="array" ref="RO2:RO7">_xll.FDS("600-HK","FF_OPER_PS_NET_CF(ANN_R,-5AY,NOW)")</f>
        <v>-0.418807372147947</v>
      </c>
      <c r="RP2">
        <f t="array" ref="RP2:RP7">_xll.FDS("601-HK","FF_OPER_PS_NET_CF(ANN_R,-5AY,NOW)")</f>
        <v>0.15062753920968999</v>
      </c>
      <c r="RQ2">
        <f t="array" ref="RQ2:RQ7">_xll.FDS("602-HK","FF_OPER_PS_NET_CF(ANN_R,-5AY,NOW)")</f>
        <v>9.8426449255812898E-2</v>
      </c>
      <c r="RR2">
        <f t="array" ref="RR2:RR7">_xll.FDS("603-HK","FF_OPER_PS_NET_CF(ANN_R,-5AY,NOW)")</f>
        <v>0.19972716717637201</v>
      </c>
      <c r="RS2">
        <f t="array" ref="RS2:RS7">_xll.FDS("604-HK","FF_OPER_PS_NET_CF(ANN_R,-5AY,NOW)")</f>
        <v>0.77831051294389297</v>
      </c>
      <c r="RT2">
        <f t="array" ref="RT2:RT9">_xll.FDS("605-HK","FF_OPER_PS_NET_CF(ANN_R,-5AY,NOW)")</f>
        <v>0.28183116903994099</v>
      </c>
      <c r="RU2" t="e">
        <f t="array" ref="RU2:RU7">_xll.FDS("606-HK","FF_OPER_PS_NET_CF(ANN_R,-5AY,NOW)")</f>
        <v>#N/A</v>
      </c>
      <c r="RV2">
        <f t="array" ref="RV2:RV7">_xll.FDS("607-HK","FF_OPER_PS_NET_CF(ANN_R,-5AY,NOW)")</f>
        <v>0.10430474738416</v>
      </c>
      <c r="RW2">
        <f t="array" ref="RW2:RW7">_xll.FDS("608-HK","FF_OPER_PS_NET_CF(ANN_R,-5AY,NOW)")</f>
        <v>-0.27182856153004298</v>
      </c>
      <c r="RX2">
        <f t="array" ref="RX2:RX7">_xll.FDS("609-HK","FF_OPER_PS_NET_CF(ANN_R,-5AY,NOW)")</f>
        <v>0.33270736360375103</v>
      </c>
      <c r="RY2">
        <f t="array" ref="RY2:RY7">_xll.FDS("610-HK","FF_OPER_PS_NET_CF(ANN_R,-5AY,NOW)")</f>
        <v>0.28157008289576102</v>
      </c>
      <c r="RZ2">
        <f t="array" ref="RZ2:RZ7">_xll.FDS("611-HK","FF_OPER_PS_NET_CF(ANN_R,-5AY,NOW)")</f>
        <v>3.5043840101668403E-2</v>
      </c>
      <c r="SA2">
        <f t="array" ref="SA2:SA7">_xll.FDS("613-HK","FF_OPER_PS_NET_CF(ANN_R,-5AY,NOW)")</f>
        <v>1.14423141613006</v>
      </c>
      <c r="SB2">
        <f t="array" ref="SB2:SB7">_xll.FDS("616-HK","FF_OPER_PS_NET_CF(ANN_R,-5AY,NOW)")</f>
        <v>-7.6654993660538597</v>
      </c>
      <c r="SC2">
        <f t="array" ref="SC2:SC7">_xll.FDS("617-HK","FF_OPER_PS_NET_CF(ANN_R,-5AY,NOW)")</f>
        <v>1.11582630540104</v>
      </c>
      <c r="SD2">
        <f t="array" ref="SD2:SD6">_xll.FDS("618-HK","FF_OPER_PS_NET_CF(ANN_R,-5AY,NOW)")</f>
        <v>0.81859455783163904</v>
      </c>
      <c r="SE2">
        <f t="array" ref="SE2:SE7">_xll.FDS("619-HK","FF_OPER_PS_NET_CF(ANN_R,-5AY,NOW)")</f>
        <v>-0.619696288614482</v>
      </c>
      <c r="SF2">
        <f t="array" ref="SF2:SF7">_xll.FDS("620-HK","FF_OPER_PS_NET_CF(ANN_R,-5AY,NOW)")</f>
        <v>-6.6670077145020407E-2</v>
      </c>
      <c r="SG2">
        <f t="array" ref="SG2:SG7">_xll.FDS("621-HK","FF_OPER_PS_NET_CF(ANN_R,-5AY,NOW)")</f>
        <v>-1.13373773915061E-3</v>
      </c>
      <c r="SH2">
        <f t="array" ref="SH2:SH7">_xll.FDS("622-HK","FF_OPER_PS_NET_CF(ANN_R,-5AY,NOW)")</f>
        <v>-0.86194616283375203</v>
      </c>
      <c r="SI2">
        <f t="array" ref="SI2:SI7">_xll.FDS("623-HK","FF_OPER_PS_NET_CF(ANN_R,-5AY,NOW)")</f>
        <v>0.17324701737378501</v>
      </c>
      <c r="SJ2">
        <f t="array" ref="SJ2:SJ7">_xll.FDS("626-HK","FF_OPER_PS_NET_CF(ANN_R,-5AY,NOW)")</f>
        <v>0.43098679922995797</v>
      </c>
      <c r="SK2">
        <f t="array" ref="SK2:SK7">_xll.FDS("627-HK","FF_OPER_PS_NET_CF(ANN_R,-5AY,NOW)")</f>
        <v>1.5154925347900801E-3</v>
      </c>
      <c r="SL2">
        <f t="array" ref="SL2:SL7">_xll.FDS("628-HK","FF_OPER_PS_NET_CF(ANN_R,-5AY,NOW)")</f>
        <v>-0.120066946641226</v>
      </c>
      <c r="SM2">
        <f t="array" ref="SM2:SM7">_xll.FDS("629-HK","FF_OPER_PS_NET_CF(ANN_R,-5AY,NOW)")</f>
        <v>-1.5722974988234498E-2</v>
      </c>
      <c r="SN2">
        <f t="array" ref="SN2:SN7">_xll.FDS("630-HK","FF_OPER_PS_NET_CF(ANN_R,-5AY,NOW)")</f>
        <v>-0.40644881506429398</v>
      </c>
      <c r="SO2">
        <f t="array" ref="SO2:SO7">_xll.FDS("631-HK","FF_OPER_PS_NET_CF(ANN_R,-5AY,NOW)")</f>
        <v>0.51191064196473801</v>
      </c>
      <c r="SP2">
        <f t="array" ref="SP2:SP7">_xll.FDS("632-HK","FF_OPER_PS_NET_CF(ANN_R,-5AY,NOW)")</f>
        <v>-0.15587542240018001</v>
      </c>
      <c r="SQ2">
        <f t="array" ref="SQ2:SQ8">_xll.FDS("633-HK","FF_OPER_PS_NET_CF(ANN_R,-5AY,NOW)")</f>
        <v>-1.3561347015463301</v>
      </c>
      <c r="SR2">
        <f t="array" ref="SR2:SR7">_xll.FDS("635-HK","FF_OPER_PS_NET_CF(ANN_R,-5AY,NOW)")</f>
        <v>0.188914127628864</v>
      </c>
      <c r="SS2">
        <f t="array" ref="SS2:SS7">_xll.FDS("636-HK","FF_OPER_PS_NET_CF(ANN_R,-5AY,NOW)")</f>
        <v>0.84950822281020799</v>
      </c>
      <c r="ST2">
        <f t="array" ref="ST2:ST7">_xll.FDS("637-HK","FF_OPER_PS_NET_CF(ANN_R,-5AY,NOW)")</f>
        <v>1.92699849170437E-3</v>
      </c>
      <c r="SU2">
        <f t="array" ref="SU2:SU7">_xll.FDS("638-HK","FF_OPER_PS_NET_CF(ANN_R,-5AY,NOW)")</f>
        <v>0.235487587517695</v>
      </c>
      <c r="SV2">
        <f t="array" ref="SV2:SV7">_xll.FDS("639-HK","FF_OPER_PS_NET_CF(ANN_R,-5AY,NOW)")</f>
        <v>5.6589253875590703E-2</v>
      </c>
      <c r="SW2">
        <f t="array" ref="SW2:SW8">_xll.FDS("640-HK","FF_OPER_PS_NET_CF(ANN_R,-5AY,NOW)")</f>
        <v>9.9635742330650104E-2</v>
      </c>
      <c r="SX2">
        <f t="array" ref="SX2:SX7">_xll.FDS("641-HK","FF_OPER_PS_NET_CF(ANN_R,-5AY,NOW)")</f>
        <v>0.485517167592112</v>
      </c>
      <c r="SY2">
        <f t="array" ref="SY2:SY7">_xll.FDS("643-HK","FF_OPER_PS_NET_CF(ANN_R,-5AY,NOW)")</f>
        <v>-6.3606758577188005E-2</v>
      </c>
      <c r="SZ2">
        <f t="array" ref="SZ2:SZ7">_xll.FDS("645-HK","FF_OPER_PS_NET_CF(ANN_R,-5AY,NOW)")</f>
        <v>-0.96602755938336404</v>
      </c>
      <c r="TA2">
        <f t="array" ref="TA2:TA7">_xll.FDS("646-HK","FF_OPER_PS_NET_CF(ANN_R,-5AY,NOW)")</f>
        <v>-0.32595245848257898</v>
      </c>
      <c r="TB2">
        <f t="array" ref="TB2:TB11">_xll.FDS("648-HK","FF_OPER_PS_NET_CF(ANN_R,-5AY,NOW)")</f>
        <v>8.8666258694302197E-2</v>
      </c>
      <c r="TC2">
        <f t="array" ref="TC2:TC7">_xll.FDS("650-HK","FF_OPER_PS_NET_CF(ANN_R,-5AY,NOW)")</f>
        <v>-9.7357302082806095E-3</v>
      </c>
      <c r="TD2">
        <f t="array" ref="TD2:TD8">_xll.FDS("651-HK","FF_OPER_PS_NET_CF(ANN_R,-5AY,NOW)")</f>
        <v>-2.0925952716320699</v>
      </c>
      <c r="TE2">
        <f t="array" ref="TE2:TE7">_xll.FDS("653-HK","FF_OPER_PS_NET_CF(ANN_R,-5AY,NOW)")</f>
        <v>-1.05505561160092E-2</v>
      </c>
      <c r="TF2">
        <f t="array" ref="TF2:TF7">_xll.FDS("655-HK","FF_OPER_PS_NET_CF(ANN_R,-5AY,NOW)")</f>
        <v>-8.7265047941229492E-3</v>
      </c>
      <c r="TG2">
        <f t="array" ref="TG2:TG7">_xll.FDS("656-HK","FF_OPER_PS_NET_CF(ANN_R,-5AY,NOW)")</f>
        <v>2.12433170247792</v>
      </c>
      <c r="TH2">
        <f t="array" ref="TH2:TH7">_xll.FDS("657-HK","FF_OPER_PS_NET_CF(ANN_R,-5AY,NOW)")</f>
        <v>-3.94592012072082E-3</v>
      </c>
      <c r="TI2">
        <f t="array" ref="TI2:TI7">_xll.FDS("658-HK","FF_OPER_PS_NET_CF(ANN_R,-5AY,NOW)")</f>
        <v>1.7891277431494499</v>
      </c>
      <c r="TJ2">
        <f t="array" ref="TJ2:TJ7">_xll.FDS("659-HK","FF_OPER_PS_NET_CF(ANN_R,-5AY,NOW)")</f>
        <v>1.67748779338673</v>
      </c>
      <c r="TK2">
        <f t="array" ref="TK2:TK7">_xll.FDS("660-HK","FF_OPER_PS_NET_CF(ANN_R,-5AY,NOW)")</f>
        <v>-1.01239641956615E-2</v>
      </c>
      <c r="TL2">
        <f t="array" ref="TL2:TL7">_xll.FDS("661-HK","FF_OPER_PS_NET_CF(ANN_R,-5AY,NOW)")</f>
        <v>6.3063630984774202E-2</v>
      </c>
      <c r="TM2">
        <f t="array" ref="TM2:TM7">_xll.FDS("662-HK","FF_OPER_PS_NET_CF(ANN_R,-5AY,NOW)")</f>
        <v>0.31916459305391498</v>
      </c>
      <c r="TN2">
        <f t="array" ref="TN2:TN7">_xll.FDS("663-HK","FF_OPER_PS_NET_CF(ANN_R,-5AY,NOW)")</f>
        <v>-0.50914515280448702</v>
      </c>
      <c r="TO2">
        <f t="array" ref="TO2:TO7">_xll.FDS("665-HK","FF_OPER_PS_NET_CF(ANN_R,-5AY,NOW)")</f>
        <v>0.47929150204458498</v>
      </c>
      <c r="TP2">
        <f t="array" ref="TP2:TP7">_xll.FDS("667-HK","FF_OPER_PS_NET_CF(ANN_R,-5AY,NOW)")</f>
        <v>0.53118429075656204</v>
      </c>
      <c r="TQ2">
        <f t="array" ref="TQ2:TQ7">_xll.FDS("668-HK","FF_OPER_PS_NET_CF(ANN_R,-5AY,NOW)")</f>
        <v>2.1399658880144199E-2</v>
      </c>
      <c r="TR2">
        <f t="array" ref="TR2:TR7">_xll.FDS("669-HK","FF_OPER_PS_NET_CF(ANN_R,-5AY,NOW)")</f>
        <v>2.5126331537083901</v>
      </c>
      <c r="TS2">
        <f t="array" ref="TS2:TS7">_xll.FDS("670-HK","FF_OPER_PS_NET_CF(ANN_R,-5AY,NOW)")</f>
        <v>1.85738729082112</v>
      </c>
      <c r="TT2">
        <f t="array" ref="TT2:TT7">_xll.FDS("672-HK","FF_OPER_PS_NET_CF(ANN_R,-5AY,NOW)")</f>
        <v>0.202114634759015</v>
      </c>
      <c r="TU2">
        <f t="array" ref="TU2:TU7">_xll.FDS("673-HK","FF_OPER_PS_NET_CF(ANN_R,-5AY,NOW)")</f>
        <v>-0.29020030121979701</v>
      </c>
      <c r="TV2">
        <f t="array" ref="TV2:TV7">_xll.FDS("674-HK","FF_OPER_PS_NET_CF(ANN_R,-5AY,NOW)")</f>
        <v>-0.14743020707121801</v>
      </c>
      <c r="TW2">
        <f t="array" ref="TW2:TW7">_xll.FDS("675-HK","FF_OPER_PS_NET_CF(ANN_R,-5AY,NOW)")</f>
        <v>1.5220220760076199E-2</v>
      </c>
      <c r="TX2">
        <f t="array" ref="TX2:TX7">_xll.FDS("676-HK","FF_OPER_PS_NET_CF(ANN_R,-5AY,NOW)")</f>
        <v>6.4413570758913297E-2</v>
      </c>
      <c r="TY2">
        <f t="array" ref="TY2:TY7">_xll.FDS("677-HK","FF_OPER_PS_NET_CF(ANN_R,-5AY,NOW)")</f>
        <v>8.4839150193682503E-2</v>
      </c>
      <c r="TZ2">
        <f t="array" ref="TZ2:TZ8">_xll.FDS("678-HK","FF_OPER_PS_NET_CF(ANN_R,-5AY,NOW)")</f>
        <v>-3.3020589890251999E-3</v>
      </c>
      <c r="UA2">
        <f t="array" ref="UA2:UA7">_xll.FDS("679-HK","FF_OPER_PS_NET_CF(ANN_R,-5AY,NOW)")</f>
        <v>8.9573923577029105E-2</v>
      </c>
      <c r="UB2">
        <f t="array" ref="UB2:UB8">_xll.FDS("680-HK","FF_OPER_PS_NET_CF(ANN_R,-5AY,NOW)")</f>
        <v>-3.7575611730099601E-2</v>
      </c>
      <c r="UC2">
        <f t="array" ref="UC2:UC7">_xll.FDS("681-HK","FF_OPER_PS_NET_CF(ANN_R,-5AY,NOW)")</f>
        <v>2.3199490805055002E-2</v>
      </c>
      <c r="UD2">
        <f t="array" ref="UD2:UD7">_xll.FDS("682-HK","FF_OPER_PS_NET_CF(ANN_R,-5AY,NOW)")</f>
        <v>1.19312232174265E-2</v>
      </c>
      <c r="UE2">
        <f t="array" ref="UE2:UE7">_xll.FDS("683-HK","FF_OPER_PS_NET_CF(ANN_R,-5AY,NOW)")</f>
        <v>2.2419807726235601</v>
      </c>
      <c r="UF2">
        <f t="array" ref="UF2:UF7">_xll.FDS("684-HK","FF_OPER_PS_NET_CF(ANN_R,-5AY,NOW)")</f>
        <v>0.46124263265689402</v>
      </c>
      <c r="UG2">
        <f t="array" ref="UG2:UG7">_xll.FDS("685-HK","FF_OPER_PS_NET_CF(ANN_R,-5AY,NOW)")</f>
        <v>0.128830537680242</v>
      </c>
      <c r="UH2">
        <f t="array" ref="UH2:UH7">_xll.FDS("686-HK","FF_OPER_PS_NET_CF(ANN_R,-5AY,NOW)")</f>
        <v>-4.2022412268757102E-2</v>
      </c>
      <c r="UI2">
        <f t="array" ref="UI2:UI7">_xll.FDS("687-HK","FF_OPER_PS_NET_CF(ANN_R,-5AY,NOW)")</f>
        <v>-2.8043939543120601E-2</v>
      </c>
      <c r="UJ2">
        <f t="array" ref="UJ2:UJ7">_xll.FDS("688-HK","FF_OPER_PS_NET_CF(ANN_R,-5AY,NOW)")</f>
        <v>5.3607504566776596</v>
      </c>
      <c r="UK2">
        <f t="array" ref="UK2:UK7">_xll.FDS("689-HK","FF_OPER_PS_NET_CF(ANN_R,-5AY,NOW)")</f>
        <v>-2.81431622258153E-2</v>
      </c>
      <c r="UL2">
        <f t="array" ref="UL2:UL7">_xll.FDS("690-HK","FF_OPER_PS_NET_CF(ANN_R,-5AY,NOW)")</f>
        <v>-4.4809565239592496E-3</v>
      </c>
      <c r="UM2">
        <f t="array" ref="UM2:UM7">_xll.FDS("691-HK","FF_OPER_PS_NET_CF(ANN_R,-5AY,NOW)")</f>
        <v>0.356714190689704</v>
      </c>
      <c r="UN2">
        <f t="array" ref="UN2:UN7">_xll.FDS("693-HK","FF_OPER_PS_NET_CF(ANN_R,-5AY,NOW)")</f>
        <v>9.4181270733901201E-2</v>
      </c>
      <c r="UO2">
        <f t="array" ref="UO2:UO7">_xll.FDS("694-HK","FF_OPER_PS_NET_CF(ANN_R,-5AY,NOW)")</f>
        <v>1.14773636066434</v>
      </c>
      <c r="UP2">
        <f t="array" ref="UP2:UP7">_xll.FDS("695-HK","FF_OPER_PS_NET_CF(ANN_R,-5AY,NOW)")</f>
        <v>-0.102003782965532</v>
      </c>
      <c r="UQ2">
        <f t="array" ref="UQ2:UQ7">_xll.FDS("696-HK","FF_OPER_PS_NET_CF(ANN_R,-5AY,NOW)")</f>
        <v>1.5110241861517</v>
      </c>
      <c r="UR2">
        <f t="array" ref="UR2:UR7">_xll.FDS("697-HK","FF_OPER_PS_NET_CF(ANN_R,-5AY,NOW)")</f>
        <v>0.22681179484776401</v>
      </c>
      <c r="US2">
        <f t="array" ref="US2:US7">_xll.FDS("698-HK","FF_OPER_PS_NET_CF(ANN_R,-5AY,NOW)")</f>
        <v>0.15930054309701</v>
      </c>
      <c r="UT2">
        <f t="array" ref="UT2:UT7">_xll.FDS("700-HK","FF_OPER_PS_NET_CF(ANN_R,-5AY,NOW)")</f>
        <v>8.36316411724491</v>
      </c>
      <c r="UU2">
        <f t="array" ref="UU2:UU7">_xll.FDS("701-HK","FF_OPER_PS_NET_CF(ANN_R,-5AY,NOW)")</f>
        <v>1.01960108761442E-3</v>
      </c>
      <c r="UV2">
        <f t="array" ref="UV2:UV7">_xll.FDS("702-HK","FF_OPER_PS_NET_CF(ANN_R,-5AY,NOW)")</f>
        <v>-9.6629551653120593E-2</v>
      </c>
      <c r="UW2">
        <f t="array" ref="UW2:UW7">_xll.FDS("703-HK","FF_OPER_PS_NET_CF(ANN_R,-5AY,NOW)")</f>
        <v>7.4059946384746903E-2</v>
      </c>
      <c r="UX2">
        <f t="array" ref="UX2:UX7">_xll.FDS("704-HK","FF_OPER_PS_NET_CF(ANN_R,-5AY,NOW)")</f>
        <v>0.10922750449865901</v>
      </c>
      <c r="UY2">
        <f t="array" ref="UY2:UY7">_xll.FDS("707-HK","FF_OPER_PS_NET_CF(ANN_R,-5AY,NOW)")</f>
        <v>-0.11678591585718</v>
      </c>
      <c r="UZ2">
        <f t="array" ref="UZ2:UZ8">_xll.FDS("708-HK","FF_OPER_PS_NET_CF(ANN_R,-5AY,NOW)")</f>
        <v>1.8193287037037E-3</v>
      </c>
      <c r="VA2">
        <f t="array" ref="VA2:VA7">_xll.FDS("709-HK","FF_OPER_PS_NET_CF(ANN_R,-5AY,NOW)")</f>
        <v>0.42200021391400899</v>
      </c>
      <c r="VB2">
        <f t="array" ref="VB2:VB7">_xll.FDS("710-HK","FF_OPER_PS_NET_CF(ANN_R,-5AY,NOW)")</f>
        <v>0.355680316490252</v>
      </c>
      <c r="VC2">
        <f t="array" ref="VC2:VC7">_xll.FDS("711-HK","FF_OPER_PS_NET_CF(ANN_R,-5AY,NOW)")</f>
        <v>0.44294295754039698</v>
      </c>
      <c r="VD2">
        <f t="array" ref="VD2:VD7">_xll.FDS("712-HK","FF_OPER_PS_NET_CF(ANN_R,-5AY,NOW)")</f>
        <v>0.2377520090237</v>
      </c>
      <c r="VE2">
        <f t="array" ref="VE2:VE7">_xll.FDS("713-HK","FF_OPER_PS_NET_CF(ANN_R,-5AY,NOW)")</f>
        <v>6.2940927078603298E-2</v>
      </c>
      <c r="VF2">
        <f t="array" ref="VF2:VF7">_xll.FDS("715-HK","FF_OPER_PS_NET_CF(ANN_R,-5AY,NOW)")</f>
        <v>-0.441864108416126</v>
      </c>
      <c r="VG2">
        <f t="array" ref="VG2:VG7">_xll.FDS("716-HK","FF_OPER_PS_NET_CF(ANN_R,-5AY,NOW)")</f>
        <v>-0.16284998449802299</v>
      </c>
      <c r="VH2">
        <f t="array" ref="VH2:VH7">_xll.FDS("717-HK","FF_OPER_PS_NET_CF(ANN_R,-5AY,NOW)")</f>
        <v>2.7669854563992001E-3</v>
      </c>
      <c r="VI2">
        <f t="array" ref="VI2:VI7">_xll.FDS("718-HK","FF_OPER_PS_NET_CF(ANN_R,-5AY,NOW)")</f>
        <v>0.30474421101708099</v>
      </c>
      <c r="VJ2">
        <f t="array" ref="VJ2:VJ7">_xll.FDS("719-HK","FF_OPER_PS_NET_CF(ANN_R,-5AY,NOW)")</f>
        <v>0.64189311487284295</v>
      </c>
      <c r="VK2">
        <f t="array" ref="VK2:VK7">_xll.FDS("720-HK","FF_OPER_PS_NET_CF(ANN_R,-5AY,NOW)")</f>
        <v>1.3655067038203E-2</v>
      </c>
      <c r="VL2">
        <f t="array" ref="VL2:VL7">_xll.FDS("722-HK","FF_OPER_PS_NET_CF(ANN_R,-5AY,NOW)")</f>
        <v>5.3295519658771703E-2</v>
      </c>
      <c r="VM2">
        <f t="array" ref="VM2:VM7">_xll.FDS("723-HK","FF_OPER_PS_NET_CF(ANN_R,-5AY,NOW)")</f>
        <v>6.2297093658991304E-3</v>
      </c>
      <c r="VN2">
        <f t="array" ref="VN2:VN7">_xll.FDS("724-HK","FF_OPER_PS_NET_CF(ANN_R,-5AY,NOW)")</f>
        <v>-0.17414971158524001</v>
      </c>
      <c r="VO2">
        <f t="array" ref="VO2:VO7">_xll.FDS("725-HK","FF_OPER_PS_NET_CF(ANN_R,-5AY,NOW)")</f>
        <v>0.240015480654208</v>
      </c>
      <c r="VP2">
        <f t="array" ref="VP2:VP7">_xll.FDS("726-HK","FF_OPER_PS_NET_CF(ANN_R,-5AY,NOW)")</f>
        <v>-2.47367111140365E-2</v>
      </c>
      <c r="VQ2">
        <f t="array" ref="VQ2:VQ7">_xll.FDS("727-HK","FF_OPER_PS_NET_CF(ANN_R,-5AY,NOW)")</f>
        <v>-1.1020979020979E-2</v>
      </c>
      <c r="VR2">
        <f t="array" ref="VR2:VR7">_xll.FDS("728-HK","FF_OPER_PS_NET_CF(ANN_R,-5AY,NOW)")</f>
        <v>1.4600833866613601</v>
      </c>
      <c r="VS2">
        <f t="array" ref="VS2:VS7">_xll.FDS("730-HK","FF_OPER_PS_NET_CF(ANN_R,-5AY,NOW)")</f>
        <v>8.7262577174366404E-2</v>
      </c>
      <c r="VT2">
        <f t="array" ref="VT2:VT7">_xll.FDS("731-HK","FF_OPER_PS_NET_CF(ANN_R,-5AY,NOW)")</f>
        <v>2.5765959936880498</v>
      </c>
      <c r="VU2">
        <f t="array" ref="VU2:VU7">_xll.FDS("732-HK","FF_OPER_PS_NET_CF(ANN_R,-5AY,NOW)")</f>
        <v>0.27926396727459202</v>
      </c>
      <c r="VV2">
        <f t="array" ref="VV2:VV7">_xll.FDS("733-HK","FF_OPER_PS_NET_CF(ANN_R,-5AY,NOW)")</f>
        <v>0.708879803720322</v>
      </c>
      <c r="VW2">
        <f t="array" ref="VW2:VW7">_xll.FDS("736-HK","FF_OPER_PS_NET_CF(ANN_R,-5AY,NOW)")</f>
        <v>-2.3913195371140201</v>
      </c>
      <c r="VX2">
        <f t="array" ref="VX2:VX6">_xll.FDS("737-HK","FF_OPER_PS_NET_CF(ANN_R,-5AY,NOW)")</f>
        <v>0.593745723720977</v>
      </c>
      <c r="VY2">
        <f t="array" ref="VY2:VY7">_xll.FDS("738-HK","FF_OPER_PS_NET_CF(ANN_R,-5AY,NOW)")</f>
        <v>0.36767812244936299</v>
      </c>
      <c r="VZ2">
        <f t="array" ref="VZ2:VZ7">_xll.FDS("743-HK","FF_OPER_PS_NET_CF(ANN_R,-5AY,NOW)")</f>
        <v>1.08767885903107</v>
      </c>
      <c r="WA2">
        <f t="array" ref="WA2:WA7">_xll.FDS("745-HK","FF_OPER_PS_NET_CF(ANN_R,-5AY,NOW)")</f>
        <v>-4.5272206887627502E-2</v>
      </c>
      <c r="WB2">
        <f t="array" ref="WB2:WB7">_xll.FDS("746-HK","FF_OPER_PS_NET_CF(ANN_R,-5AY,NOW)")</f>
        <v>0.58213575757575797</v>
      </c>
      <c r="WC2">
        <f t="array" ref="WC2:WC7">_xll.FDS("747-HK","FF_OPER_PS_NET_CF(ANN_R,-5AY,NOW)")</f>
        <v>-1.82700077931581E-2</v>
      </c>
      <c r="WD2">
        <f t="array" ref="WD2:WD7">_xll.FDS("750-HK","FF_OPER_PS_NET_CF(ANN_R,-5AY,NOW)")</f>
        <v>-0.123596186259227</v>
      </c>
      <c r="WE2">
        <f t="array" ref="WE2:WE7">_xll.FDS("751-HK","FF_OPER_PS_NET_CF(ANN_R,-5AY,NOW)")</f>
        <v>0.69615789906263703</v>
      </c>
      <c r="WF2">
        <f t="array" ref="WF2:WF8">_xll.FDS("752-HK","FF_OPER_PS_NET_CF(ANN_R,-5AY,NOW)")</f>
        <v>0.154071758932951</v>
      </c>
      <c r="WG2">
        <f t="array" ref="WG2:WG7">_xll.FDS("753-HK","FF_OPER_PS_NET_CF(ANN_R,-5AY,NOW)")</f>
        <v>2.6730539206831199</v>
      </c>
      <c r="WH2">
        <f t="array" ref="WH2:WH7">_xll.FDS("754-HK","FF_OPER_PS_NET_CF(ANN_R,-5AY,NOW)")</f>
        <v>0.69094804974286195</v>
      </c>
      <c r="WI2">
        <f t="array" ref="WI2:WI7">_xll.FDS("755-HK","FF_OPER_PS_NET_CF(ANN_R,-5AY,NOW)")</f>
        <v>4.4816467813920902E-2</v>
      </c>
      <c r="WJ2">
        <f t="array" ref="WJ2:WJ7">_xll.FDS("756-HK","FF_OPER_PS_NET_CF(ANN_R,-5AY,NOW)")</f>
        <v>-7.6010246108212207E-2</v>
      </c>
      <c r="WK2">
        <f t="array" ref="WK2:WK7">_xll.FDS("757-HK","FF_OPER_PS_NET_CF(ANN_R,-5AY,NOW)")</f>
        <v>4.5750420777536702E-2</v>
      </c>
      <c r="WL2">
        <f t="array" ref="WL2:WL7">_xll.FDS("758-HK","FF_OPER_PS_NET_CF(ANN_R,-5AY,NOW)")</f>
        <v>-1.0121915977168701E-2</v>
      </c>
      <c r="WM2">
        <f t="array" ref="WM2:WM7">_xll.FDS("759-HK","FF_OPER_PS_NET_CF(ANN_R,-5AY,NOW)")</f>
        <v>0.146165333253372</v>
      </c>
      <c r="WN2">
        <f t="array" ref="WN2:WN7">_xll.FDS("760-HK","FF_OPER_PS_NET_CF(ANN_R,-5AY,NOW)")</f>
        <v>5.7167898060336599E-2</v>
      </c>
      <c r="WO2">
        <f t="array" ref="WO2:WO7">_xll.FDS("762-HK","FF_OPER_PS_NET_CF(ANN_R,-5AY,NOW)")</f>
        <v>3.6558272021484699</v>
      </c>
      <c r="WP2">
        <f t="array" ref="WP2:WP7">_xll.FDS("763-HK","FF_OPER_PS_NET_CF(ANN_R,-5AY,NOW)")</f>
        <v>1.6695381981557</v>
      </c>
      <c r="WQ2">
        <f t="array" ref="WQ2:WQ7">_xll.FDS("764-HK","FF_OPER_PS_NET_CF(ANN_R,-5AY,NOW)")</f>
        <v>1.9903290543854799E-3</v>
      </c>
      <c r="WR2">
        <f t="array" ref="WR2:WR7">_xll.FDS("765-HK","FF_OPER_PS_NET_CF(ANN_R,-5AY,NOW)")</f>
        <v>0.124227561752313</v>
      </c>
      <c r="WS2">
        <f t="array" ref="WS2:WS9">_xll.FDS("766-HK","FF_OPER_PS_NET_CF(ANN_R,-5AY,NOW)")</f>
        <v>-3.5788249868112597E-2</v>
      </c>
      <c r="WT2">
        <f t="array" ref="WT2:WT7">_xll.FDS("767-HK","FF_OPER_PS_NET_CF(ANN_R,-5AY,NOW)")</f>
        <v>3.4560037537286598E-3</v>
      </c>
      <c r="WU2">
        <f t="array" ref="WU2:WU7">_xll.FDS("769-HK","FF_OPER_PS_NET_CF(ANN_R,-5AY,NOW)")</f>
        <v>0.106467096553786</v>
      </c>
      <c r="WV2">
        <f t="array" ref="WV2:WV7">_xll.FDS("771-HK","FF_OPER_PS_NET_CF(ANN_R,-5AY,NOW)")</f>
        <v>0.16714593916971701</v>
      </c>
      <c r="WW2">
        <f t="array" ref="WW2:WW7">_xll.FDS("772-HK","FF_OPER_PS_NET_CF(ANN_R,-5AY,NOW)")</f>
        <v>0.24343222219247501</v>
      </c>
      <c r="WX2">
        <f t="array" ref="WX2:WX7">_xll.FDS("775-HK","FF_OPER_PS_NET_CF(ANN_R,-5AY,NOW)")</f>
        <v>3.9853822772961997E-2</v>
      </c>
      <c r="WY2">
        <f t="array" ref="WY2:WY7">_xll.FDS("776-HK","FF_OPER_PS_NET_CF(ANN_R,-5AY,NOW)")</f>
        <v>-2.92245322172935E-2</v>
      </c>
      <c r="WZ2">
        <f t="array" ref="WZ2:WZ7">_xll.FDS("777-HK","FF_OPER_PS_NET_CF(ANN_R,-5AY,NOW)")</f>
        <v>-0.65785793903718504</v>
      </c>
      <c r="XA2">
        <f t="array" ref="XA2:XA7">_xll.FDS("780-HK","FF_OPER_PS_NET_CF(ANN_R,-5AY,NOW)")</f>
        <v>-0.23129292734565701</v>
      </c>
      <c r="XB2">
        <f t="array" ref="XB2:XB7">_xll.FDS("784-HK","FF_OPER_PS_NET_CF(ANN_R,-5AY,NOW)")</f>
        <v>5.917E-2</v>
      </c>
      <c r="XC2">
        <f t="array" ref="XC2:XC7">_xll.FDS("788-HK","FF_OPER_PS_NET_CF(ANN_R,-5AY,NOW)")</f>
        <v>0.16020503921176801</v>
      </c>
      <c r="XD2">
        <f t="array" ref="XD2:XD7">_xll.FDS("789-HK","FF_OPER_PS_NET_CF(ANN_R,-5AY,NOW)")</f>
        <v>-3.8104912225868599E-2</v>
      </c>
      <c r="XE2">
        <f t="array" ref="XE2:XE7">_xll.FDS("794-HK","FF_OPER_PS_NET_CF(ANN_R,-5AY,NOW)")</f>
        <v>0.228479160916368</v>
      </c>
      <c r="XF2">
        <f t="array" ref="XF2:XF7">_xll.FDS("797-HK","FF_OPER_PS_NET_CF(ANN_R,-5AY,NOW)")</f>
        <v>8.8064285456324498E-2</v>
      </c>
      <c r="XG2">
        <f t="array" ref="XG2:XG7">_xll.FDS("798-HK","FF_OPER_PS_NET_CF(ANN_R,-5AY,NOW)")</f>
        <v>0.13724706315215299</v>
      </c>
      <c r="XH2">
        <f t="array" ref="XH2:XH7">_xll.FDS("799-HK","FF_OPER_PS_NET_CF(ANN_R,-5AY,NOW)")</f>
        <v>0.41555399522444503</v>
      </c>
      <c r="XI2">
        <f t="array" ref="XI2:XI7">_xll.FDS("800-HK","FF_OPER_PS_NET_CF(ANN_R,-5AY,NOW)")</f>
        <v>3.0718020833291702E-2</v>
      </c>
      <c r="XJ2">
        <f t="array" ref="XJ2:XJ7">_xll.FDS("802-HK","FF_OPER_PS_NET_CF(ANN_R,-5AY,NOW)")</f>
        <v>-0.49183069875759799</v>
      </c>
      <c r="XK2">
        <f t="array" ref="XK2:XK9">_xll.FDS("803-HK","FF_OPER_PS_NET_CF(ANN_R,-5AY,NOW)")</f>
        <v>-1.0225987162574099</v>
      </c>
      <c r="XL2">
        <f t="array" ref="XL2:XL7">_xll.FDS("804-HK","FF_OPER_PS_NET_CF(ANN_R,-5AY,NOW)")</f>
        <v>-0.125112374540752</v>
      </c>
      <c r="XM2">
        <f t="array" ref="XM2:XM7">_xll.FDS("806-HK","FF_OPER_PS_NET_CF(ANN_R,-5AY,NOW)")</f>
        <v>6.54508604297344E-2</v>
      </c>
      <c r="XN2">
        <f t="array" ref="XN2:XN7">_xll.FDS("807-HK","FF_OPER_PS_NET_CF(ANN_R,-5AY,NOW)")</f>
        <v>-0.14215051213932001</v>
      </c>
      <c r="XO2">
        <f t="array" ref="XO2:XO7">_xll.FDS("809-HK","FF_OPER_PS_NET_CF(ANN_R,-5AY,NOW)")</f>
        <v>-8.3302256073714706E-2</v>
      </c>
      <c r="XP2">
        <f t="array" ref="XP2:XP7">_xll.FDS("811-HK","FF_OPER_PS_NET_CF(ANN_R,-5AY,NOW)")</f>
        <v>0.74339174771038496</v>
      </c>
      <c r="XQ2">
        <f t="array" ref="XQ2:XQ7">_xll.FDS("812-HK","FF_OPER_PS_NET_CF(ANN_R,-5AY,NOW)")</f>
        <v>5.0433107390812297E-2</v>
      </c>
      <c r="XR2">
        <f t="array" ref="XR2:XR8">_xll.FDS("813-HK","FF_OPER_PS_NET_CF(ANN_R,-5AY,NOW)")</f>
        <v>0.75475002527386204</v>
      </c>
      <c r="XS2">
        <f t="array" ref="XS2:XS7">_xll.FDS("814-HK","FF_OPER_PS_NET_CF(ANN_R,-5AY,NOW)")</f>
        <v>1.7040592309276399</v>
      </c>
      <c r="XT2">
        <f t="array" ref="XT2:XT7">_xll.FDS("815-HK","FF_OPER_PS_NET_CF(ANN_R,-5AY,NOW)")</f>
        <v>-0.41308472222898501</v>
      </c>
      <c r="XU2" t="e">
        <f t="array" ref="XU2:XU7">_xll.FDS("816-HK","FF_OPER_PS_NET_CF(ANN_R,-5AY,NOW)")</f>
        <v>#N/A</v>
      </c>
      <c r="XV2">
        <f t="array" ref="XV2:XV7">_xll.FDS("817-HK","FF_OPER_PS_NET_CF(ANN_R,-5AY,NOW)")</f>
        <v>-0.34357236871153701</v>
      </c>
      <c r="XW2">
        <f t="array" ref="XW2:XW7">_xll.FDS("818-HK","FF_OPER_PS_NET_CF(ANN_R,-5AY,NOW)")</f>
        <v>0.34225128329601301</v>
      </c>
      <c r="XX2">
        <f t="array" ref="XX2:XX7">_xll.FDS("819-HK","FF_OPER_PS_NET_CF(ANN_R,-5AY,NOW)")</f>
        <v>2.11530249239962</v>
      </c>
      <c r="XY2">
        <f t="array" ref="XY2:XY7">_xll.FDS("821-HK","FF_OPER_PS_NET_CF(ANN_R,-5AY,NOW)")</f>
        <v>8.28283430357699E-2</v>
      </c>
      <c r="XZ2">
        <f t="array" ref="XZ2:XZ7">_xll.FDS("822-HK","FF_OPER_PS_NET_CF(ANN_R,-5AY,NOW)")</f>
        <v>9.0786248281706894E-2</v>
      </c>
      <c r="YA2">
        <f t="array" ref="YA2:YA7">_xll.FDS("825-HK","FF_OPER_PS_NET_CF(ANN_R,-5AY,NOW)")</f>
        <v>0.19372770432176001</v>
      </c>
      <c r="YB2">
        <f t="array" ref="YB2:YB7">_xll.FDS("826-HK","FF_OPER_PS_NET_CF(ANN_R,-5AY,NOW)")</f>
        <v>0.20345008675155399</v>
      </c>
      <c r="YC2">
        <f t="array" ref="YC2:YC7">_xll.FDS("827-HK","FF_OPER_PS_NET_CF(ANN_R,-5AY,NOW)")</f>
        <v>-2.5698991199073901E-2</v>
      </c>
      <c r="YD2">
        <f t="array" ref="YD2:YD7">_xll.FDS("828-HK","FF_OPER_PS_NET_CF(ANN_R,-5AY,NOW)")</f>
        <v>-5.7429097900977402E-2</v>
      </c>
      <c r="YE2">
        <f t="array" ref="YE2:YE7">_xll.FDS("829-HK","FF_OPER_PS_NET_CF(ANN_R,-5AY,NOW)")</f>
        <v>0.105700145657958</v>
      </c>
      <c r="YF2">
        <f t="array" ref="YF2:YF7">_xll.FDS("830-HK","FF_OPER_PS_NET_CF(ANN_R,-5AY,NOW)")</f>
        <v>6.08217411373922E-2</v>
      </c>
      <c r="YG2">
        <f t="array" ref="YG2:YG7">_xll.FDS("831-HK","FF_OPER_PS_NET_CF(ANN_R,-5AY,NOW)")</f>
        <v>0.28395219952509598</v>
      </c>
      <c r="YH2">
        <f t="array" ref="YH2:YH7">_xll.FDS("832-HK","FF_OPER_PS_NET_CF(ANN_R,-5AY,NOW)")</f>
        <v>0.83324168790285902</v>
      </c>
      <c r="YI2">
        <f t="array" ref="YI2:YI7">_xll.FDS("833-HK","FF_OPER_PS_NET_CF(ANN_R,-5AY,NOW)")</f>
        <v>0.17592506401921201</v>
      </c>
      <c r="YJ2">
        <f t="array" ref="YJ2:YJ7">_xll.FDS("834-HK","FF_OPER_PS_NET_CF(ANN_R,-5AY,NOW)")</f>
        <v>0.150126077739556</v>
      </c>
      <c r="YK2">
        <f t="array" ref="YK2:YK7">_xll.FDS("836-HK","FF_OPER_PS_NET_CF(ANN_R,-5AY,NOW)")</f>
        <v>4.2312227573893599</v>
      </c>
      <c r="YL2">
        <f t="array" ref="YL2:YL7">_xll.FDS("837-HK","FF_OPER_PS_NET_CF(ANN_R,-5AY,NOW)")</f>
        <v>0.51168993272621199</v>
      </c>
      <c r="YM2">
        <f t="array" ref="YM2:YM7">_xll.FDS("838-HK","FF_OPER_PS_NET_CF(ANN_R,-5AY,NOW)")</f>
        <v>0.29170378401454899</v>
      </c>
      <c r="YN2">
        <f t="array" ref="YN2:YN7">_xll.FDS("839-HK","FF_OPER_PS_NET_CF(ANN_R,-5AY,NOW)")</f>
        <v>0.39193500087998601</v>
      </c>
      <c r="YO2">
        <f t="array" ref="YO2:YO7">_xll.FDS("840-HK","FF_OPER_PS_NET_CF(ANN_R,-5AY,NOW)")</f>
        <v>9.1803886551017996E-2</v>
      </c>
      <c r="YP2">
        <f t="array" ref="YP2:YP7">_xll.FDS("841-HK","FF_OPER_PS_NET_CF(ANN_R,-5AY,NOW)")</f>
        <v>-6.35852596541617E-3</v>
      </c>
      <c r="YQ2">
        <f t="array" ref="YQ2:YQ7">_xll.FDS("842-HK","FF_OPER_PS_NET_CF(ANN_R,-5AY,NOW)")</f>
        <v>9.3755464878193695E-2</v>
      </c>
      <c r="YR2">
        <f t="array" ref="YR2:YR7">_xll.FDS("844-HK","FF_OPER_PS_NET_CF(ANN_R,-5AY,NOW)")</f>
        <v>0.1122364090173</v>
      </c>
      <c r="YS2">
        <f t="array" ref="YS2:YS7">_xll.FDS("845-HK","FF_OPER_PS_NET_CF(ANN_R,-5AY,NOW)")</f>
        <v>-8.5842253587242401E-2</v>
      </c>
      <c r="YT2">
        <f t="array" ref="YT2:YT7">_xll.FDS("846-HK","FF_OPER_PS_NET_CF(ANN_R,-5AY,NOW)")</f>
        <v>0.22821188982905299</v>
      </c>
      <c r="YU2">
        <f t="array" ref="YU2:YU7">_xll.FDS("848-HK","FF_OPER_PS_NET_CF(ANN_R,-5AY,NOW)")</f>
        <v>-0.15871093946443099</v>
      </c>
      <c r="YV2">
        <f t="array" ref="YV2:YV7">_xll.FDS("851-HK","FF_OPER_PS_NET_CF(ANN_R,-5AY,NOW)")</f>
        <v>1.46268146672926</v>
      </c>
      <c r="YW2">
        <f t="array" ref="YW2:YW7">_xll.FDS("852-HK","FF_OPER_PS_NET_CF(ANN_R,-5AY,NOW)")</f>
        <v>-0.44682453303573</v>
      </c>
      <c r="YX2">
        <f t="array" ref="YX2:YX7">_xll.FDS("853-HK","FF_OPER_PS_NET_CF(ANN_R,-5AY,NOW)")</f>
        <v>0.40276964600953002</v>
      </c>
      <c r="YY2">
        <f t="array" ref="YY2:YY7">_xll.FDS("854-HK","FF_OPER_PS_NET_CF(ANN_R,-5AY,NOW)")</f>
        <v>-1.6933209664756499</v>
      </c>
      <c r="YZ2">
        <f t="array" ref="YZ2:YZ7">_xll.FDS("855-HK","FF_OPER_PS_NET_CF(ANN_R,-5AY,NOW)")</f>
        <v>1.04009296392587</v>
      </c>
      <c r="ZA2">
        <f t="array" ref="ZA2:ZA7">_xll.FDS("856-HK","FF_OPER_PS_NET_CF(ANN_R,-5AY,NOW)")</f>
        <v>0.70426813243963204</v>
      </c>
      <c r="ZB2">
        <f t="array" ref="ZB2:ZB7">_xll.FDS("857-HK","FF_OPER_PS_NET_CF(ANN_R,-5AY,NOW)")</f>
        <v>1.65019879179032</v>
      </c>
      <c r="ZC2">
        <f t="array" ref="ZC2:ZC7">_xll.FDS("858-HK","FF_OPER_PS_NET_CF(ANN_R,-5AY,NOW)")</f>
        <v>9.6674772036474208E-3</v>
      </c>
      <c r="ZD2">
        <f t="array" ref="ZD2:ZD7">_xll.FDS("859-HK","FF_OPER_PS_NET_CF(ANN_R,-5AY,NOW)")</f>
        <v>1.1623400712298001E-2</v>
      </c>
      <c r="ZE2">
        <f t="array" ref="ZE2:ZE7">_xll.FDS("860-HK","FF_OPER_PS_NET_CF(ANN_R,-5AY,NOW)")</f>
        <v>3.5247595776359301E-3</v>
      </c>
      <c r="ZF2">
        <f t="array" ref="ZF2:ZF7">_xll.FDS("861-HK","FF_OPER_PS_NET_CF(ANN_R,-5AY,NOW)")</f>
        <v>-0.14518689797769899</v>
      </c>
      <c r="ZG2">
        <f t="array" ref="ZG2:ZG7">_xll.FDS("862-HK","FF_OPER_PS_NET_CF(ANN_R,-5AY,NOW)")</f>
        <v>-1.4461119025849701E-2</v>
      </c>
      <c r="ZH2">
        <f t="array" ref="ZH2:ZH7">_xll.FDS("863-HK","FF_OPER_PS_NET_CF(ANN_R,-5AY,NOW)")</f>
        <v>-2.0591004147110799E-2</v>
      </c>
      <c r="ZI2">
        <f t="array" ref="ZI2:ZI7">_xll.FDS("864-HK","FF_OPER_PS_NET_CF(ANN_R,-5AY,NOW)")</f>
        <v>3.9906699684655003E-2</v>
      </c>
      <c r="ZJ2">
        <f t="array" ref="ZJ2:ZJ7">_xll.FDS("865-HK","FF_OPER_PS_NET_CF(ANN_R,-5AY,NOW)")</f>
        <v>2.0702404404616001E-2</v>
      </c>
      <c r="ZK2">
        <f t="array" ref="ZK2:ZK7">_xll.FDS("866-HK","FF_OPER_PS_NET_CF(ANN_R,-5AY,NOW)")</f>
        <v>-2.9396802572368302E-2</v>
      </c>
      <c r="ZL2">
        <f t="array" ref="ZL2:ZL7">_xll.FDS("867-HK","FF_OPER_PS_NET_CF(ANN_R,-5AY,NOW)")</f>
        <v>0.48996585441229601</v>
      </c>
      <c r="ZM2">
        <f t="array" ref="ZM2:ZM7">_xll.FDS("868-HK","FF_OPER_PS_NET_CF(ANN_R,-5AY,NOW)")</f>
        <v>0.96949703552264199</v>
      </c>
      <c r="ZN2">
        <f t="array" ref="ZN2:ZN7">_xll.FDS("869-HK","FF_OPER_PS_NET_CF(ANN_R,-5AY,NOW)")</f>
        <v>0.19392148516796501</v>
      </c>
      <c r="ZO2">
        <f t="array" ref="ZO2:ZO7">_xll.FDS("871-HK","FF_OPER_PS_NET_CF(ANN_R,-5AY,NOW)")</f>
        <v>0.11273294250508099</v>
      </c>
      <c r="ZP2">
        <f t="array" ref="ZP2:ZP7">_xll.FDS("872-HK","FF_OPER_PS_NET_CF(ANN_R,-5AY,NOW)")</f>
        <v>-5.98773280178636E-2</v>
      </c>
      <c r="ZQ2" t="e">
        <f t="array" ref="ZQ2:ZQ7">_xll.FDS("873-HK","FF_OPER_PS_NET_CF(ANN_R,-5AY,NOW)")</f>
        <v>#N/A</v>
      </c>
      <c r="ZR2">
        <f t="array" ref="ZR2:ZR7">_xll.FDS("874-HK","FF_OPER_PS_NET_CF(ANN_R,-5AY,NOW)")</f>
        <v>2.0572548617201001</v>
      </c>
      <c r="ZS2">
        <f t="array" ref="ZS2:ZS7">_xll.FDS("875-HK","FF_OPER_PS_NET_CF(ANN_R,-5AY,NOW)")</f>
        <v>-8.2884910185789593</v>
      </c>
      <c r="ZT2">
        <f t="array" ref="ZT2:ZT7">_xll.FDS("876-HK","FF_OPER_PS_NET_CF(ANN_R,-5AY,NOW)")</f>
        <v>2.7850035070410202E-3</v>
      </c>
      <c r="ZU2">
        <f t="array" ref="ZU2:ZU7">_xll.FDS("878-HK","FF_OPER_PS_NET_CF(ANN_R,-5AY,NOW)")</f>
        <v>3.4822465609650002</v>
      </c>
      <c r="ZV2">
        <f t="array" ref="ZV2:ZV7">_xll.FDS("880-HK","FF_OPER_PS_NET_CF(ANN_R,-5AY,NOW)")</f>
        <v>0.67688144444606702</v>
      </c>
      <c r="ZW2">
        <f t="array" ref="ZW2:ZW7">_xll.FDS("881-HK","FF_OPER_PS_NET_CF(ANN_R,-5AY,NOW)")</f>
        <v>1.75167404403639</v>
      </c>
      <c r="ZX2">
        <f t="array" ref="ZX2:ZX7">_xll.FDS("882-HK","FF_OPER_PS_NET_CF(ANN_R,-5AY,NOW)")</f>
        <v>1.19902721704672</v>
      </c>
      <c r="ZY2" t="e">
        <f t="array" ref="ZY2:ZY7">_xll.FDS("883-HK","FF_OPER_PS_NET_CF(ANN_R,-5AY,NOW)")</f>
        <v>#N/A</v>
      </c>
      <c r="ZZ2">
        <f t="array" ref="ZZ2:ZZ7">_xll.FDS("884-HK","FF_OPER_PS_NET_CF(ANN_R,-5AY,NOW)")</f>
        <v>0.47222302108380598</v>
      </c>
      <c r="AAA2">
        <f t="array" ref="AAA2:AAA8">_xll.FDS("886-HK","FF_OPER_PS_NET_CF(ANN_R,-5AY,NOW)")</f>
        <v>0.119395330400502</v>
      </c>
      <c r="AAB2">
        <f t="array" ref="AAB2:AAB7">_xll.FDS("887-HK","FF_OPER_PS_NET_CF(ANN_R,-5AY,NOW)")</f>
        <v>8.1741843811286602E-2</v>
      </c>
      <c r="AAC2">
        <f t="array" ref="AAC2:AAC7">_xll.FDS("888-HK","FF_OPER_PS_NET_CF(ANN_R,-5AY,NOW)")</f>
        <v>5.2720902073624502E-2</v>
      </c>
      <c r="AAD2">
        <f t="array" ref="AAD2:AAD7">_xll.FDS("889-HK","FF_OPER_PS_NET_CF(ANN_R,-5AY,NOW)")</f>
        <v>0.14220625000000001</v>
      </c>
      <c r="AAE2">
        <f t="array" ref="AAE2:AAE7">_xll.FDS("893-HK","FF_OPER_PS_NET_CF(ANN_R,-5AY,NOW)")</f>
        <v>-0.11091247938906</v>
      </c>
      <c r="AAF2">
        <f t="array" ref="AAF2:AAF7">_xll.FDS("894-HK","FF_OPER_PS_NET_CF(ANN_R,-5AY,NOW)")</f>
        <v>-0.112438677172242</v>
      </c>
      <c r="AAG2">
        <f t="array" ref="AAG2:AAG7">_xll.FDS("895-HK","FF_OPER_PS_NET_CF(ANN_R,-5AY,NOW)")</f>
        <v>1.13944357716228</v>
      </c>
      <c r="AAH2">
        <f t="array" ref="AAH2:AAH7">_xll.FDS("896-HK","FF_OPER_PS_NET_CF(ANN_R,-5AY,NOW)")</f>
        <v>0.167192540441263</v>
      </c>
      <c r="AAI2">
        <f t="array" ref="AAI2:AAI7">_xll.FDS("897-HK","FF_OPER_PS_NET_CF(ANN_R,-5AY,NOW)")</f>
        <v>-2.3654551926766999E-2</v>
      </c>
      <c r="AAJ2">
        <f t="array" ref="AAJ2:AAJ7">_xll.FDS("898-HK","FF_OPER_PS_NET_CF(ANN_R,-5AY,NOW)")</f>
        <v>0.16296998161329701</v>
      </c>
      <c r="AAK2">
        <f t="array" ref="AAK2:AAK7">_xll.FDS("899-HK","FF_OPER_PS_NET_CF(ANN_R,-5AY,NOW)")</f>
        <v>-0.54162573053451801</v>
      </c>
      <c r="AAL2">
        <f t="array" ref="AAL2:AAL7">_xll.FDS("900-HK","FF_OPER_PS_NET_CF(ANN_R,-5AY,NOW)")</f>
        <v>1.27299016634588</v>
      </c>
      <c r="AAM2">
        <f t="array" ref="AAM2:AAM7">_xll.FDS("902-HK","FF_OPER_PS_NET_CF(ANN_R,-5AY,NOW)")</f>
        <v>1.9397757032941501</v>
      </c>
      <c r="AAN2">
        <f t="array" ref="AAN2:AAN8">_xll.FDS("904-HK","FF_OPER_PS_NET_CF(ANN_R,-5AY,NOW)")</f>
        <v>-5.6725460422146199</v>
      </c>
      <c r="AAO2">
        <f t="array" ref="AAO2:AAO7">_xll.FDS("906-HK","FF_OPER_PS_NET_CF(ANN_R,-5AY,NOW)")</f>
        <v>0.55624546517602902</v>
      </c>
      <c r="AAP2">
        <f t="array" ref="AAP2:AAP7">_xll.FDS("907-HK","FF_OPER_PS_NET_CF(ANN_R,-5AY,NOW)")</f>
        <v>-9.7136383835196502E-2</v>
      </c>
      <c r="AAQ2" t="e">
        <f t="array" ref="AAQ2:AAQ7">_xll.FDS("909-HK","FF_OPER_PS_NET_CF(ANN_R,-5AY,NOW)")</f>
        <v>#N/A</v>
      </c>
      <c r="AAR2">
        <f t="array" ref="AAR2:AAR7">_xll.FDS("910-HK","FF_OPER_PS_NET_CF(ANN_R,-5AY,NOW)")</f>
        <v>3.6367620945926202E-3</v>
      </c>
      <c r="AAS2">
        <f t="array" ref="AAS2:AAS7">_xll.FDS("911-HK","FF_OPER_PS_NET_CF(ANN_R,-5AY,NOW)")</f>
        <v>9.1889853924115E-2</v>
      </c>
      <c r="AAT2">
        <f t="array" ref="AAT2:AAT7">_xll.FDS("912-HK","FF_OPER_PS_NET_CF(ANN_R,-5AY,NOW)")</f>
        <v>0.36857078605160898</v>
      </c>
      <c r="AAU2">
        <f t="array" ref="AAU2:AAU7">_xll.FDS("914-HK","FF_OPER_PS_NET_CF(ANN_R,-5AY,NOW)")</f>
        <v>2.7581112710376599</v>
      </c>
      <c r="AAV2" t="e">
        <f t="array" ref="AAV2:AAV7">_xll.FDS("915-HK","FF_OPER_PS_NET_CF(ANN_R,-5AY,NOW)")</f>
        <v>#N/A</v>
      </c>
      <c r="AAW2" t="e">
        <f t="array" ref="AAW2:AAW7">_xll.FDS("916-HK","FF_OPER_PS_NET_CF(ANN_R,-5AY,NOW)")</f>
        <v>#N/A</v>
      </c>
      <c r="AAX2">
        <f t="array" ref="AAX2:AAX7">_xll.FDS("918-HK","FF_OPER_PS_NET_CF(ANN_R,-5AY,NOW)")</f>
        <v>3.81531243457017E-2</v>
      </c>
      <c r="AAY2">
        <f t="array" ref="AAY2:AAY7">_xll.FDS("919-HK","FF_OPER_PS_NET_CF(ANN_R,-5AY,NOW)")</f>
        <v>-4.2446303596178202E-2</v>
      </c>
      <c r="AAZ2">
        <f t="array" ref="AAZ2:AAZ7">_xll.FDS("921-HK","FF_OPER_PS_NET_CF(ANN_R,-5AY,NOW)")</f>
        <v>2.5173943302890001</v>
      </c>
      <c r="ABA2">
        <f t="array" ref="ABA2:ABA7">_xll.FDS("922-HK","FF_OPER_PS_NET_CF(ANN_R,-5AY,NOW)")</f>
        <v>-2.8873996709337098E-2</v>
      </c>
      <c r="ABB2">
        <f t="array" ref="ABB2:ABB7">_xll.FDS("923-HK","FF_OPER_PS_NET_CF(ANN_R,-5AY,NOW)")</f>
        <v>-6.8514540884144501E-3</v>
      </c>
      <c r="ABC2">
        <f t="array" ref="ABC2:ABC7">_xll.FDS("924-HK","FF_OPER_PS_NET_CF(ANN_R,-5AY,NOW)")</f>
        <v>-6.5375736329231996E-3</v>
      </c>
      <c r="ABD2">
        <f t="array" ref="ABD2:ABD7">_xll.FDS("925-HK","FF_OPER_PS_NET_CF(ANN_R,-5AY,NOW)")</f>
        <v>-2.54061579981417E-2</v>
      </c>
      <c r="ABE2">
        <f t="array" ref="ABE2:ABE7">_xll.FDS("926-HK","FF_OPER_PS_NET_CF(ANN_R,-5AY,NOW)")</f>
        <v>-0.93646737548242998</v>
      </c>
      <c r="ABF2">
        <f t="array" ref="ABF2:ABF7">_xll.FDS("927-HK","FF_OPER_PS_NET_CF(ANN_R,-5AY,NOW)")</f>
        <v>0.22224965927923901</v>
      </c>
      <c r="ABG2">
        <f t="array" ref="ABG2:ABG7">_xll.FDS("928-HK","FF_OPER_PS_NET_CF(ANN_R,-5AY,NOW)")</f>
        <v>-0.20082004442939599</v>
      </c>
      <c r="ABH2">
        <f t="array" ref="ABH2:ABH7">_xll.FDS("929-HK","FF_OPER_PS_NET_CF(ANN_R,-5AY,NOW)")</f>
        <v>0.30398292423180501</v>
      </c>
      <c r="ABI2">
        <f t="array" ref="ABI2:ABI6">_xll.FDS("931-HK","FF_OPER_PS_NET_CF(ANN_R,-5AY,NOW)")</f>
        <v>-3.5178934334307403E-2</v>
      </c>
      <c r="ABJ2">
        <f t="array" ref="ABJ2:ABJ7">_xll.FDS("932-HK","FF_OPER_PS_NET_CF(ANN_R,-5AY,NOW)")</f>
        <v>1.35870994847866E-3</v>
      </c>
      <c r="ABK2">
        <f t="array" ref="ABK2:ABK7">_xll.FDS("934-HK","FF_OPER_PS_NET_CF(ANN_R,-5AY,NOW)")</f>
        <v>0.22387175403031201</v>
      </c>
      <c r="ABL2">
        <f t="array" ref="ABL2:ABL7">_xll.FDS("936-HK","FF_OPER_PS_NET_CF(ANN_R,-5AY,NOW)")</f>
        <v>4.3027874994621502E-3</v>
      </c>
      <c r="ABM2">
        <f t="array" ref="ABM2:ABM7">_xll.FDS("938-HK","FF_OPER_PS_NET_CF(ANN_R,-5AY,NOW)")</f>
        <v>6.9230518870591007E-2</v>
      </c>
      <c r="ABN2">
        <f t="array" ref="ABN2:ABN7">_xll.FDS("939-HK","FF_OPER_PS_NET_CF(ANN_R,-5AY,NOW)")</f>
        <v>1.4520701374396801</v>
      </c>
      <c r="ABO2">
        <f t="array" ref="ABO2:ABO7">_xll.FDS("941-HK","FF_OPER_PS_NET_CF(ANN_R,-5AY,NOW)")</f>
        <v>15.3659816953238</v>
      </c>
      <c r="ABP2">
        <f t="array" ref="ABP2:ABP7">_xll.FDS("943-HK","FF_OPER_PS_NET_CF(ANN_R,-5AY,NOW)")</f>
        <v>-8.5053473539355801E-2</v>
      </c>
      <c r="ABQ2">
        <f t="array" ref="ABQ2:ABQ7">_xll.FDS("945-HK","FF_OPER_PS_NET_CF(ANN_R,-5AY,NOW)")</f>
        <v>50.485873979968098</v>
      </c>
      <c r="ABR2">
        <f t="array" ref="ABR2:ABR7">_xll.FDS("947-HK","FF_OPER_PS_NET_CF(ANN_R,-5AY,NOW)")</f>
        <v>7.4155407855100705E-2</v>
      </c>
      <c r="ABS2">
        <f t="array" ref="ABS2:ABS7">_xll.FDS("948-HK","FF_OPER_PS_NET_CF(ANN_R,-5AY,NOW)")</f>
        <v>2.82002726302184E-2</v>
      </c>
      <c r="ABT2">
        <f t="array" ref="ABT2:ABT7">_xll.FDS("950-HK","FF_OPER_PS_NET_CF(ANN_R,-5AY,NOW)")</f>
        <v>0.71470273541228901</v>
      </c>
      <c r="ABU2">
        <f t="array" ref="ABU2:ABU7">_xll.FDS("951-HK","FF_OPER_PS_NET_CF(ANN_R,-5AY,NOW)")</f>
        <v>-9.8290995979265494E-2</v>
      </c>
      <c r="ABV2" t="e">
        <f t="array" ref="ABV2:ABV7">_xll.FDS("952-HK","FF_OPER_PS_NET_CF(ANN_R,-5AY,NOW)")</f>
        <v>#N/A</v>
      </c>
      <c r="ABW2">
        <f t="array" ref="ABW2:ABW7">_xll.FDS("953-HK","FF_OPER_PS_NET_CF(ANN_R,-5AY,NOW)")</f>
        <v>-7.8477950181790705E-3</v>
      </c>
      <c r="ABX2">
        <f t="array" ref="ABX2:ABX7">_xll.FDS("954-HK","FF_OPER_PS_NET_CF(ANN_R,-5AY,NOW)")</f>
        <v>0.109423706308255</v>
      </c>
      <c r="ABY2">
        <f t="array" ref="ABY2:ABY7">_xll.FDS("956-HK","FF_OPER_PS_NET_CF(ANN_R,-5AY,NOW)")</f>
        <v>0.27882577192872199</v>
      </c>
      <c r="ABZ2">
        <f t="array" ref="ABZ2:ABZ7">_xll.FDS("959-HK","FF_OPER_PS_NET_CF(ANN_R,-5AY,NOW)")</f>
        <v>-0.74074000374101101</v>
      </c>
      <c r="ACA2">
        <f t="array" ref="ACA2:ACA7">_xll.FDS("960-HK","FF_OPER_PS_NET_CF(ANN_R,-5AY,NOW)")</f>
        <v>6.0802887004604296</v>
      </c>
      <c r="ACB2">
        <f t="array" ref="ACB2:ACB7">_xll.FDS("966-HK","FF_OPER_PS_NET_CF(ANN_R,-5AY,NOW)")</f>
        <v>15.368013011886401</v>
      </c>
      <c r="ACC2">
        <f t="array" ref="ACC2:ACC7">_xll.FDS("968-HK","FF_OPER_PS_NET_CF(ANN_R,-5AY,NOW)")</f>
        <v>0.10156232184163499</v>
      </c>
      <c r="ACD2">
        <f t="array" ref="ACD2:ACD7">_xll.FDS("969-HK","FF_OPER_PS_NET_CF(ANN_R,-5AY,NOW)")</f>
        <v>-1.5096888434542099E-2</v>
      </c>
      <c r="ACE2">
        <f t="array" ref="ACE2:ACE7">_xll.FDS("970-HK","FF_OPER_PS_NET_CF(ANN_R,-5AY,NOW)")</f>
        <v>4.1192124806139603E-2</v>
      </c>
      <c r="ACF2">
        <f t="array" ref="ACF2:ACF7">_xll.FDS("973-HK","FF_OPER_PS_NET_CF(ANN_R,-5AY,NOW)")</f>
        <v>1.12855602729573</v>
      </c>
      <c r="ACG2">
        <f t="array" ref="ACG2:ACG7">_xll.FDS("974-HK","FF_OPER_PS_NET_CF(ANN_R,-5AY,NOW)")</f>
        <v>7.8152824317965802E-2</v>
      </c>
      <c r="ACH2">
        <f t="array" ref="ACH2:ACH7">_xll.FDS("975-HK","FF_OPER_PS_NET_CF(ANN_R,-5AY,NOW)")</f>
        <v>0.233579556319366</v>
      </c>
      <c r="ACI2">
        <f t="array" ref="ACI2:ACI7">_xll.FDS("976-HK","FF_OPER_PS_NET_CF(ANN_R,-5AY,NOW)")</f>
        <v>4.4701758513561403E-2</v>
      </c>
      <c r="ACJ2">
        <f t="array" ref="ACJ2:ACJ7">_xll.FDS("978-HK","FF_OPER_PS_NET_CF(ANN_R,-5AY,NOW)")</f>
        <v>-0.30424971480743901</v>
      </c>
      <c r="ACK2">
        <f t="array" ref="ACK2:ACK7">_xll.FDS("979-HK","FF_OPER_PS_NET_CF(ANN_R,-5AY,NOW)")</f>
        <v>-2.0704674833187799E-2</v>
      </c>
      <c r="ACL2">
        <f t="array" ref="ACL2:ACL7">_xll.FDS("980-HK","FF_OPER_PS_NET_CF(ANN_R,-5AY,NOW)")</f>
        <v>0.12120620138488</v>
      </c>
      <c r="ACM2">
        <f t="array" ref="ACM2:ACM7">_xll.FDS("981-HK","FF_OPER_PS_NET_CF(ANN_R,-5AY,NOW)")</f>
        <v>1.8101770046471</v>
      </c>
      <c r="ACN2">
        <f t="array" ref="ACN2:ACN7">_xll.FDS("982-HK","FF_OPER_PS_NET_CF(ANN_R,-5AY,NOW)")</f>
        <v>-6.9673913043478302E-4</v>
      </c>
      <c r="ACO2">
        <f t="array" ref="ACO2:ACO7">_xll.FDS("983-HK","FF_OPER_PS_NET_CF(ANN_R,-5AY,NOW)")</f>
        <v>-1.04132231404959</v>
      </c>
      <c r="ACP2">
        <f t="array" ref="ACP2:ACP7">_xll.FDS("984-HK","FF_OPER_PS_NET_CF(ANN_R,-5AY,NOW)")</f>
        <v>1.80153846153846E-2</v>
      </c>
      <c r="ACQ2">
        <f t="array" ref="ACQ2:ACQ7">_xll.FDS("985-HK","FF_OPER_PS_NET_CF(ANN_R,-5AY,NOW)")</f>
        <v>-0.28875056593383502</v>
      </c>
      <c r="ACR2">
        <f t="array" ref="ACR2:ACR7">_xll.FDS("986-HK","FF_OPER_PS_NET_CF(ANN_R,-5AY,NOW)")</f>
        <v>-7.0743878798099402E-2</v>
      </c>
      <c r="ACS2">
        <f t="array" ref="ACS2:ACS7">_xll.FDS("987-HK","FF_OPER_PS_NET_CF(ANN_R,-5AY,NOW)")</f>
        <v>5.0274744395197399E-2</v>
      </c>
      <c r="ACT2">
        <f t="array" ref="ACT2:ACT7">_xll.FDS("988-HK","FF_OPER_PS_NET_CF(ANN_R,-5AY,NOW)")</f>
        <v>-0.18014131139030801</v>
      </c>
      <c r="ACU2">
        <f t="array" ref="ACU2:ACU7">_xll.FDS("989-HK","FF_OPER_PS_NET_CF(ANN_R,-5AY,NOW)")</f>
        <v>2.70098946411374E-2</v>
      </c>
      <c r="ACV2">
        <f t="array" ref="ACV2:ACV7">_xll.FDS("990-HK","FF_OPER_PS_NET_CF(ANN_R,-5AY,NOW)")</f>
        <v>-1.7816145623501999E-2</v>
      </c>
      <c r="ACW2">
        <f t="array" ref="ACW2:ACW7">_xll.FDS("991-HK","FF_OPER_PS_NET_CF(ANN_R,-5AY,NOW)")</f>
        <v>1.2143574596570399</v>
      </c>
      <c r="ACX2">
        <f t="array" ref="ACX2:ACX7">_xll.FDS("992-HK","FF_OPER_PS_NET_CF(ANN_R,-5AY,NOW)")</f>
        <v>1.53923503597223</v>
      </c>
      <c r="ACY2">
        <f t="array" ref="ACY2:ACY7">_xll.FDS("993-HK","FF_OPER_PS_NET_CF(ANN_R,-5AY,NOW)")</f>
        <v>-1.9340480078329501</v>
      </c>
      <c r="ACZ2">
        <f t="array" ref="ACZ2:ACZ7">_xll.FDS("994-HK","FF_OPER_PS_NET_CF(ANN_R,-5AY,NOW)")</f>
        <v>4.8759765625E-2</v>
      </c>
      <c r="ADA2">
        <f t="array" ref="ADA2:ADA7">_xll.FDS("995-HK","FF_OPER_PS_NET_CF(ANN_R,-5AY,NOW)")</f>
        <v>0.86932673430482499</v>
      </c>
      <c r="ADB2">
        <f t="array" ref="ADB2:ADB8">_xll.FDS("996-HK","FF_OPER_PS_NET_CF(ANN_R,-5AY,NOW)")</f>
        <v>-0.88515679546160597</v>
      </c>
      <c r="ADC2">
        <f t="array" ref="ADC2:ADC7">_xll.FDS("997-HK","FF_OPER_PS_NET_CF(ANN_R,-5AY,NOW)")</f>
        <v>-3.1334896588430801</v>
      </c>
      <c r="ADD2">
        <f t="array" ref="ADD2:ADD7">_xll.FDS("998-HK","FF_OPER_PS_NET_CF(ANN_R,-5AY,NOW)")</f>
        <v>1.7419023237535101</v>
      </c>
      <c r="ADE2">
        <f t="array" ref="ADE2:ADE7">_xll.FDS("1000-HK","FF_OPER_PS_NET_CF(ANN_R,-5AY,NOW)")</f>
        <v>-0.775440006036337</v>
      </c>
      <c r="ADF2">
        <f t="array" ref="ADF2:ADF7">_xll.FDS("1001-HK","FF_OPER_PS_NET_CF(ANN_R,-5AY,NOW)")</f>
        <v>-0.57841947995712895</v>
      </c>
      <c r="ADG2">
        <f t="array" ref="ADG2:ADG7">_xll.FDS("1002-HK","FF_OPER_PS_NET_CF(ANN_R,-5AY,NOW)")</f>
        <v>6.4806514573602494E-2</v>
      </c>
      <c r="ADH2">
        <f t="array" ref="ADH2:ADH7">_xll.FDS("1003-HK","FF_OPER_PS_NET_CF(ANN_R,-5AY,NOW)")</f>
        <v>-0.148170493665046</v>
      </c>
      <c r="ADI2">
        <f t="array" ref="ADI2:ADI7">_xll.FDS("1004-HK","FF_OPER_PS_NET_CF(ANN_R,-5AY,NOW)")</f>
        <v>-1.0214037514686899E-3</v>
      </c>
      <c r="ADJ2">
        <f t="array" ref="ADJ2:ADJ7">_xll.FDS("1005-HK","FF_OPER_PS_NET_CF(ANN_R,-5AY,NOW)")</f>
        <v>0.224013922187561</v>
      </c>
      <c r="ADK2">
        <f t="array" ref="ADK2:ADK7">_xll.FDS("1007-HK","FF_OPER_PS_NET_CF(ANN_R,-5AY,NOW)")</f>
        <v>-7.51601860960093E-4</v>
      </c>
      <c r="ADL2">
        <f t="array" ref="ADL2:ADL7">_xll.FDS("1008-HK","FF_OPER_PS_NET_CF(ANN_R,-5AY,NOW)")</f>
        <v>0.23490944807814301</v>
      </c>
      <c r="ADM2">
        <f t="array" ref="ADM2:ADM7">_xll.FDS("1009-HK","FF_OPER_PS_NET_CF(ANN_R,-5AY,NOW)")</f>
        <v>6.1573809562052197E-2</v>
      </c>
      <c r="ADN2">
        <f t="array" ref="ADN2:ADN7">_xll.FDS("1010-HK","FF_OPER_PS_NET_CF(ANN_R,-5AY,NOW)")</f>
        <v>-2.36907545448874E-2</v>
      </c>
      <c r="ADO2">
        <f t="array" ref="ADO2:ADO7">_xll.FDS("1011-HK","FF_OPER_PS_NET_CF(ANN_R,-5AY,NOW)")</f>
        <v>-2.5501817185598699E-3</v>
      </c>
      <c r="ADP2">
        <f t="array" ref="ADP2:ADP7">_xll.FDS("1013-HK","FF_OPER_PS_NET_CF(ANN_R,-5AY,NOW)")</f>
        <v>-2.6106575575021301E-2</v>
      </c>
      <c r="ADQ2">
        <f t="array" ref="ADQ2:ADQ7">_xll.FDS("1020-HK","FF_OPER_PS_NET_CF(ANN_R,-5AY,NOW)")</f>
        <v>-6.9488963363859693E-2</v>
      </c>
      <c r="ADR2">
        <f t="array" ref="ADR2:ADR7">_xll.FDS("1022-HK","FF_OPER_PS_NET_CF(ANN_R,-5AY,NOW)")</f>
        <v>2.5054504727719001E-2</v>
      </c>
      <c r="ADS2">
        <f t="array" ref="ADS2:ADS7">_xll.FDS("1023-HK","FF_OPER_PS_NET_CF(ANN_R,-5AY,NOW)")</f>
        <v>0.16370420515769801</v>
      </c>
      <c r="ADT2" t="e">
        <f t="array" ref="ADT2:ADT7">_xll.FDS("1024-HK","FF_OPER_PS_NET_CF(ANN_R,-5AY,NOW)")</f>
        <v>#N/A</v>
      </c>
      <c r="ADU2">
        <f t="array" ref="ADU2:ADU7">_xll.FDS("1025-HK","FF_OPER_PS_NET_CF(ANN_R,-5AY,NOW)")</f>
        <v>1.13332904872313E-2</v>
      </c>
      <c r="ADV2">
        <f t="array" ref="ADV2:ADV7">_xll.FDS("1026-HK","FF_OPER_PS_NET_CF(ANN_R,-5AY,NOW)")</f>
        <v>3.4891358390593298E-2</v>
      </c>
      <c r="ADW2">
        <f t="array" ref="ADW2:ADW7">_xll.FDS("1027-HK","FF_OPER_PS_NET_CF(ANN_R,-5AY,NOW)")</f>
        <v>-0.75567701086468397</v>
      </c>
      <c r="ADX2">
        <f t="array" ref="ADX2:ADX7">_xll.FDS("1028-HK","FF_OPER_PS_NET_CF(ANN_R,-5AY,NOW)")</f>
        <v>0.14184407792538101</v>
      </c>
      <c r="ADY2">
        <f t="array" ref="ADY2:ADY7">_xll.FDS("1029-HK","FF_OPER_PS_NET_CF(ANN_R,-5AY,NOW)")</f>
        <v>-1.27272554179095E-2</v>
      </c>
      <c r="ADZ2">
        <f t="array" ref="ADZ2:ADZ7">_xll.FDS("1030-HK","FF_OPER_PS_NET_CF(ANN_R,-5AY,NOW)")</f>
        <v>1.42021084538436</v>
      </c>
      <c r="AEA2">
        <f t="array" ref="AEA2:AEA7">_xll.FDS("1031-HK","FF_OPER_PS_NET_CF(ANN_R,-5AY,NOW)")</f>
        <v>2.5731952978869502E-2</v>
      </c>
      <c r="AEB2">
        <f t="array" ref="AEB2:AEB7">_xll.FDS("1033-HK","FF_OPER_PS_NET_CF(ANN_R,-5AY,NOW)")</f>
        <v>-0.35035401753053502</v>
      </c>
      <c r="AEC2">
        <f t="array" ref="AEC2:AEC7">_xll.FDS("1034-HK","FF_OPER_PS_NET_CF(ANN_R,-5AY,NOW)")</f>
        <v>1.2822500000000001E-2</v>
      </c>
      <c r="AED2">
        <f t="array" ref="AED2:AED7">_xll.FDS("1036-HK","FF_OPER_PS_NET_CF(ANN_R,-5AY,NOW)")</f>
        <v>6.9430194289635705E-2</v>
      </c>
      <c r="AEE2" t="e">
        <f t="array" ref="AEE2:AEE7">_xll.FDS("1037-HK","FF_OPER_PS_NET_CF(ANN_R,-5AY,NOW)")</f>
        <v>#N/A</v>
      </c>
      <c r="AEF2">
        <f t="array" ref="AEF2:AEF7">_xll.FDS("1038-HK","FF_OPER_PS_NET_CF(ANN_R,-5AY,NOW)")</f>
        <v>3.2695523951218601</v>
      </c>
      <c r="AEG2">
        <f t="array" ref="AEG2:AEG7">_xll.FDS("1039-HK","FF_OPER_PS_NET_CF(ANN_R,-5AY,NOW)")</f>
        <v>-7.9991151875154598E-2</v>
      </c>
      <c r="AEH2">
        <f t="array" ref="AEH2:AEH7">_xll.FDS("1044-HK","FF_OPER_PS_NET_CF(ANN_R,-5AY,NOW)")</f>
        <v>4.0432509523775098</v>
      </c>
      <c r="AEI2">
        <f t="array" ref="AEI2:AEI7">_xll.FDS("1045-HK","FF_OPER_PS_NET_CF(ANN_R,-5AY,NOW)")</f>
        <v>0.47120245394826399</v>
      </c>
      <c r="AEJ2">
        <f t="array" ref="AEJ2:AEJ7">_xll.FDS("1046-HK","FF_OPER_PS_NET_CF(ANN_R,-5AY,NOW)")</f>
        <v>-0.267344167603282</v>
      </c>
      <c r="AEK2">
        <f t="array" ref="AEK2:AEK7">_xll.FDS("1047-HK","FF_OPER_PS_NET_CF(ANN_R,-5AY,NOW)")</f>
        <v>2.37215601300108E-2</v>
      </c>
      <c r="AEL2">
        <f t="array" ref="AEL2:AEL7">_xll.FDS("1049-HK","FF_OPER_PS_NET_CF(ANN_R,-5AY,NOW)")</f>
        <v>-8.1804080125248895</v>
      </c>
      <c r="AEM2">
        <f t="array" ref="AEM2:AEM7">_xll.FDS("1050-HK","FF_OPER_PS_NET_CF(ANN_R,-5AY,NOW)")</f>
        <v>-2.5986866744900201E-2</v>
      </c>
      <c r="AEN2">
        <f t="array" ref="AEN2:AEN7">_xll.FDS("1051-HK","FF_OPER_PS_NET_CF(ANN_R,-5AY,NOW)")</f>
        <v>2.2323162876803999</v>
      </c>
      <c r="AEO2">
        <f t="array" ref="AEO2:AEO7">_xll.FDS("1052-HK","FF_OPER_PS_NET_CF(ANN_R,-5AY,NOW)")</f>
        <v>1.1366626749001101</v>
      </c>
      <c r="AEP2">
        <f t="array" ref="AEP2:AEP7">_xll.FDS("1053-HK","FF_OPER_PS_NET_CF(ANN_R,-5AY,NOW)")</f>
        <v>-0.11826911108220001</v>
      </c>
      <c r="AEQ2">
        <f t="array" ref="AEQ2:AEQ7">_xll.FDS("1055-HK","FF_OPER_PS_NET_CF(ANN_R,-5AY,NOW)")</f>
        <v>2.8490532135180899</v>
      </c>
      <c r="AER2">
        <f t="array" ref="AER2:AER7">_xll.FDS("1057-HK","FF_OPER_PS_NET_CF(ANN_R,-5AY,NOW)")</f>
        <v>0.146757648152648</v>
      </c>
      <c r="AES2">
        <f t="array" ref="AES2:AES7">_xll.FDS("1058-HK","FF_OPER_PS_NET_CF(ANN_R,-5AY,NOW)")</f>
        <v>-3.5851893706356101E-2</v>
      </c>
      <c r="AET2">
        <f t="array" ref="AET2:AET7">_xll.FDS("1059-HK","FF_OPER_PS_NET_CF(ANN_R,-5AY,NOW)")</f>
        <v>4.8943882546845598E-2</v>
      </c>
      <c r="AEU2">
        <f t="array" ref="AEU2:AEU6">_xll.FDS("1060-HK","FF_OPER_PS_NET_CF(ANN_R,-5AY,NOW)")</f>
        <v>-7.2818428654616005E-2</v>
      </c>
      <c r="AEV2">
        <f t="array" ref="AEV2:AEV7">_xll.FDS("1061-HK","FF_OPER_PS_NET_CF(ANN_R,-5AY,NOW)")</f>
        <v>0.15339900428308101</v>
      </c>
      <c r="AEW2">
        <f t="array" ref="AEW2:AEW7">_xll.FDS("1063-HK","FF_OPER_PS_NET_CF(ANN_R,-5AY,NOW)")</f>
        <v>-0.192205027809706</v>
      </c>
      <c r="AEX2">
        <f t="array" ref="AEX2:AEX7">_xll.FDS("1064-HK","FF_OPER_PS_NET_CF(ANN_R,-5AY,NOW)")</f>
        <v>4.6341206148075402E-2</v>
      </c>
      <c r="AEY2">
        <f t="array" ref="AEY2:AEY7">_xll.FDS("1065-HK","FF_OPER_PS_NET_CF(ANN_R,-5AY,NOW)")</f>
        <v>0.33046962476022301</v>
      </c>
      <c r="AEZ2">
        <f t="array" ref="AEZ2:AEZ7">_xll.FDS("1066-HK","FF_OPER_PS_NET_CF(ANN_R,-5AY,NOW)")</f>
        <v>0.27315871700127398</v>
      </c>
      <c r="AFA2">
        <f t="array" ref="AFA2:AFA7">_xll.FDS("1068-HK","FF_OPER_PS_NET_CF(ANN_R,-5AY,NOW)")</f>
        <v>-5.71963554090619E-2</v>
      </c>
      <c r="AFB2">
        <f t="array" ref="AFB2:AFB8">_xll.FDS("1069-HK","FF_OPER_PS_NET_CF(ANN_R,-5AY,NOW)")</f>
        <v>-1.34045361288012E-2</v>
      </c>
      <c r="AFC2">
        <f t="array" ref="AFC2:AFC7">_xll.FDS("1070-HK","FF_OPER_PS_NET_CF(ANN_R,-5AY,NOW)")</f>
        <v>0.67142311004920396</v>
      </c>
      <c r="AFD2">
        <f t="array" ref="AFD2:AFD7">_xll.FDS("1071-HK","FF_OPER_PS_NET_CF(ANN_R,-5AY,NOW)")</f>
        <v>2.0717613800396202</v>
      </c>
      <c r="AFE2">
        <f t="array" ref="AFE2:AFE7">_xll.FDS("1072-HK","FF_OPER_PS_NET_CF(ANN_R,-5AY,NOW)")</f>
        <v>4.4886928406230702</v>
      </c>
      <c r="AFF2">
        <f t="array" ref="AFF2:AFF6">_xll.FDS("1073-HK","FF_OPER_PS_NET_CF(ANN_R,-5AY,NOW)")</f>
        <v>-0.101700105041542</v>
      </c>
      <c r="AFG2">
        <f t="array" ref="AFG2:AFG7">_xll.FDS("1075-HK","FF_OPER_PS_NET_CF(ANN_R,-5AY,NOW)")</f>
        <v>5.8338781484279602E-2</v>
      </c>
      <c r="AFH2">
        <f t="array" ref="AFH2:AFH7">_xll.FDS("1076-HK","FF_OPER_PS_NET_CF(ANN_R,-5AY,NOW)")</f>
        <v>-1.3101959332350499E-2</v>
      </c>
      <c r="AFI2">
        <f t="array" ref="AFI2:AFI7">_xll.FDS("1079-HK","FF_OPER_PS_NET_CF(ANN_R,-5AY,NOW)")</f>
        <v>-1.1636648657164701E-2</v>
      </c>
      <c r="AFJ2">
        <f t="array" ref="AFJ2:AFJ7">_xll.FDS("1080-HK","FF_OPER_PS_NET_CF(ANN_R,-5AY,NOW)")</f>
        <v>-0.100866479367693</v>
      </c>
      <c r="AFK2">
        <f t="array" ref="AFK2:AFK7">_xll.FDS("1082-HK","FF_OPER_PS_NET_CF(ANN_R,-5AY,NOW)")</f>
        <v>-8.3923262412385E-3</v>
      </c>
      <c r="AFL2">
        <f t="array" ref="AFL2:AFL7">_xll.FDS("1083-HK","FF_OPER_PS_NET_CF(ANN_R,-5AY,NOW)")</f>
        <v>0.80912355963485805</v>
      </c>
      <c r="AFM2">
        <f t="array" ref="AFM2:AFM7">_xll.FDS("1084-HK","FF_OPER_PS_NET_CF(ANN_R,-5AY,NOW)")</f>
        <v>0.127302500001444</v>
      </c>
      <c r="AFN2">
        <f t="array" ref="AFN2:AFN7">_xll.FDS("1085-HK","FF_OPER_PS_NET_CF(ANN_R,-5AY,NOW)")</f>
        <v>0.35840334505201299</v>
      </c>
      <c r="AFO2">
        <f t="array" ref="AFO2:AFO7">_xll.FDS("1086-HK","FF_OPER_PS_NET_CF(ANN_R,-5AY,NOW)")</f>
        <v>0.43528137308804998</v>
      </c>
      <c r="AFP2">
        <f t="array" ref="AFP2:AFP7">_xll.FDS("1087-HK","FF_OPER_PS_NET_CF(ANN_R,-5AY,NOW)")</f>
        <v>-0.86195097364471296</v>
      </c>
      <c r="AFQ2">
        <f t="array" ref="AFQ2:AFQ7">_xll.FDS("1088-HK","FF_OPER_PS_NET_CF(ANN_R,-5AY,NOW)")</f>
        <v>4.5449938980695199</v>
      </c>
      <c r="AFR2">
        <f t="array" ref="AFR2:AFR7">_xll.FDS("1090-HK","FF_OPER_PS_NET_CF(ANN_R,-5AY,NOW)")</f>
        <v>0.30080739841853299</v>
      </c>
      <c r="AFS2">
        <f t="array" ref="AFS2:AFS7">_xll.FDS("1091-HK","FF_OPER_PS_NET_CF(ANN_R,-5AY,NOW)")</f>
        <v>0.26649903061404601</v>
      </c>
      <c r="AFT2">
        <f t="array" ref="AFT2:AFT7">_xll.FDS("1093-HK","FF_OPER_PS_NET_CF(ANN_R,-5AY,NOW)")</f>
        <v>0.25416598964424297</v>
      </c>
      <c r="AFU2">
        <f t="array" ref="AFU2:AFU6">_xll.FDS("1094-HK","FF_OPER_PS_NET_CF(ANN_R,-5AY,NOW)")</f>
        <v>-0.268069481588599</v>
      </c>
      <c r="AFV2">
        <f t="array" ref="AFV2:AFV9">_xll.FDS("1096-HK","FF_OPER_PS_NET_CF(ANN_R,-5AY,NOW)")</f>
        <v>-0.224178537359639</v>
      </c>
      <c r="AFW2">
        <f t="array" ref="AFW2:AFW7">_xll.FDS("1097-HK","FF_OPER_PS_NET_CF(ANN_R,-5AY,NOW)")</f>
        <v>2.53243151812074E-2</v>
      </c>
      <c r="AFX2">
        <f t="array" ref="AFX2:AFX7">_xll.FDS("1098-HK","FF_OPER_PS_NET_CF(ANN_R,-5AY,NOW)")</f>
        <v>8.0886305185441394</v>
      </c>
      <c r="AFY2">
        <f t="array" ref="AFY2:AFY7">_xll.FDS("1099-HK","FF_OPER_PS_NET_CF(ANN_R,-5AY,NOW)")</f>
        <v>3.1467888576042098</v>
      </c>
      <c r="AFZ2">
        <f t="array" ref="AFZ2:AFZ7">_xll.FDS("1100-HK","FF_OPER_PS_NET_CF(ANN_R,-5AY,NOW)")</f>
        <v>0.20877826462193599</v>
      </c>
      <c r="AGA2" t="e">
        <f t="array" ref="AGA2:AGA7">_xll.FDS("1101-HK","FF_OPER_PS_NET_CF(ANN_R,-5AY,NOW)")</f>
        <v>#N/A</v>
      </c>
      <c r="AGB2">
        <f t="array" ref="AGB2:AGB7">_xll.FDS("1102-HK","FF_OPER_PS_NET_CF(ANN_R,-5AY,NOW)")</f>
        <v>-0.26486725528853</v>
      </c>
      <c r="AGC2">
        <f t="array" ref="AGC2:AGC7">_xll.FDS("1103-HK","FF_OPER_PS_NET_CF(ANN_R,-5AY,NOW)")</f>
        <v>-0.155836908233563</v>
      </c>
      <c r="AGD2">
        <f t="array" ref="AGD2:AGD7">_xll.FDS("1104-HK","FF_OPER_PS_NET_CF(ANN_R,-5AY,NOW)")</f>
        <v>9.3612218564677704E-2</v>
      </c>
      <c r="AGE2">
        <f t="array" ref="AGE2:AGE7">_xll.FDS("1105-HK","FF_OPER_PS_NET_CF(ANN_R,-5AY,NOW)")</f>
        <v>0.12629720102721501</v>
      </c>
      <c r="AGF2">
        <f t="array" ref="AGF2:AGF8">_xll.FDS("1107-HK","FF_OPER_PS_NET_CF(ANN_R,-5AY,NOW)")</f>
        <v>-0.290117472832922</v>
      </c>
      <c r="AGG2">
        <f t="array" ref="AGG2:AGG7">_xll.FDS("1108-HK","FF_OPER_PS_NET_CF(ANN_R,-5AY,NOW)")</f>
        <v>6.77692568800696E-2</v>
      </c>
      <c r="AGH2">
        <f t="array" ref="AGH2:AGH7">_xll.FDS("1109-HK","FF_OPER_PS_NET_CF(ANN_R,-5AY,NOW)")</f>
        <v>1.8032213176215901</v>
      </c>
      <c r="AGI2">
        <f t="array" ref="AGI2:AGI7">_xll.FDS("1110-HK","FF_OPER_PS_NET_CF(ANN_R,-5AY,NOW)")</f>
        <v>-2.2190240845506502E-2</v>
      </c>
      <c r="AGJ2">
        <f t="array" ref="AGJ2:AGJ7">_xll.FDS("1112-HK","FF_OPER_PS_NET_CF(ANN_R,-5AY,NOW)")</f>
        <v>2.4516979278362299</v>
      </c>
      <c r="AGK2">
        <f t="array" ref="AGK2:AGK7">_xll.FDS("1113-HK","FF_OPER_PS_NET_CF(ANN_R,-5AY,NOW)")</f>
        <v>9.9530580681757801</v>
      </c>
      <c r="AGL2">
        <f t="array" ref="AGL2:AGL9">_xll.FDS("1114-HK","FF_OPER_PS_NET_CF(ANN_R,-5AY,NOW)")</f>
        <v>0.48830565938855602</v>
      </c>
      <c r="AGM2">
        <f t="array" ref="AGM2:AGM7">_xll.FDS("1115-HK","FF_OPER_PS_NET_CF(ANN_R,-5AY,NOW)")</f>
        <v>8.7756316324005101E-2</v>
      </c>
      <c r="AGN2">
        <f t="array" ref="AGN2:AGN7">_xll.FDS("1116-HK","FF_OPER_PS_NET_CF(ANN_R,-5AY,NOW)")</f>
        <v>-6.1654175193535402E-2</v>
      </c>
      <c r="AGO2">
        <f t="array" ref="AGO2:AGO7">_xll.FDS("1117-HK","FF_OPER_PS_NET_CF(ANN_R,-5AY,NOW)")</f>
        <v>0.19754652360412001</v>
      </c>
      <c r="AGP2">
        <f t="array" ref="AGP2:AGP7">_xll.FDS("1118-HK","FF_OPER_PS_NET_CF(ANN_R,-5AY,NOW)")</f>
        <v>4.7866031347739202E-2</v>
      </c>
      <c r="AGQ2">
        <f t="array" ref="AGQ2:AGQ7">_xll.FDS("1119-HK","FF_OPER_PS_NET_CF(ANN_R,-5AY,NOW)")</f>
        <v>1.1200956142636101E-2</v>
      </c>
      <c r="AGR2">
        <f t="array" ref="AGR2:AGR7">_xll.FDS("1120-HK","FF_OPER_PS_NET_CF(ANN_R,-5AY,NOW)")</f>
        <v>-0.84065684869021295</v>
      </c>
      <c r="AGS2">
        <f t="array" ref="AGS2:AGS7">_xll.FDS("1121-HK","FF_OPER_PS_NET_CF(ANN_R,-5AY,NOW)")</f>
        <v>2.7318968994639599E-2</v>
      </c>
      <c r="AGT2">
        <f t="array" ref="AGT2:AGT7">_xll.FDS("1122-HK","FF_OPER_PS_NET_CF(ANN_R,-5AY,NOW)")</f>
        <v>0.235443860956461</v>
      </c>
      <c r="AGU2">
        <f t="array" ref="AGU2:AGU7">_xll.FDS("1123-HK","FF_OPER_PS_NET_CF(ANN_R,-5AY,NOW)")</f>
        <v>7.2377180419401404E-3</v>
      </c>
      <c r="AGV2">
        <f t="array" ref="AGV2:AGV7">_xll.FDS("1124-HK","FF_OPER_PS_NET_CF(ANN_R,-5AY,NOW)")</f>
        <v>-0.29551508616317701</v>
      </c>
      <c r="AGW2">
        <f t="array" ref="AGW2:AGW7">_xll.FDS("1125-HK","FF_OPER_PS_NET_CF(ANN_R,-5AY,NOW)")</f>
        <v>-0.30280123373065898</v>
      </c>
      <c r="AGX2">
        <f t="array" ref="AGX2:AGX7">_xll.FDS("1126-HK","FF_OPER_PS_NET_CF(ANN_R,-5AY,NOW)")</f>
        <v>0.52033861996114406</v>
      </c>
      <c r="AGY2">
        <f t="array" ref="AGY2:AGY7">_xll.FDS("1127-HK","FF_OPER_PS_NET_CF(ANN_R,-5AY,NOW)")</f>
        <v>0.40603392548343598</v>
      </c>
      <c r="AGZ2">
        <f t="array" ref="AGZ2:AGZ7">_xll.FDS("1128-HK","FF_OPER_PS_NET_CF(ANN_R,-5AY,NOW)")</f>
        <v>1.0005752105227199</v>
      </c>
      <c r="AHA2">
        <f t="array" ref="AHA2:AHA7">_xll.FDS("1129-HK","FF_OPER_PS_NET_CF(ANN_R,-5AY,NOW)")</f>
        <v>6.9916646535193597E-2</v>
      </c>
      <c r="AHB2">
        <f t="array" ref="AHB2:AHB7">_xll.FDS("1130-HK","FF_OPER_PS_NET_CF(ANN_R,-5AY,NOW)")</f>
        <v>-2.4084074044937301E-2</v>
      </c>
      <c r="AHC2">
        <f t="array" ref="AHC2:AHC7">_xll.FDS("1132-HK","FF_OPER_PS_NET_CF(ANN_R,-5AY,NOW)")</f>
        <v>8.18524793084697E-2</v>
      </c>
      <c r="AHD2">
        <f t="array" ref="AHD2:AHD7">_xll.FDS("1133-HK","FF_OPER_PS_NET_CF(ANN_R,-5AY,NOW)")</f>
        <v>1.34745607489327</v>
      </c>
      <c r="AHE2">
        <f t="array" ref="AHE2:AHE7">_xll.FDS("1134-HK","FF_OPER_PS_NET_CF(ANN_R,-5AY,NOW)")</f>
        <v>0.106492</v>
      </c>
      <c r="AHF2">
        <f t="array" ref="AHF2:AHF7">_xll.FDS("1137-HK","FF_OPER_PS_NET_CF(ANN_R,-5AY,NOW)")</f>
        <v>-0.161262371495284</v>
      </c>
      <c r="AHG2">
        <f t="array" ref="AHG2:AHG7">_xll.FDS("1138-HK","FF_OPER_PS_NET_CF(ANN_R,-5AY,NOW)")</f>
        <v>3.4496445504425099</v>
      </c>
      <c r="AHH2" t="e">
        <f t="array" ref="AHH2:AHH7">_xll.FDS("1141-HK","FF_OPER_PS_NET_CF(ANN_R,-5AY,NOW)")</f>
        <v>#N/A</v>
      </c>
      <c r="AHI2">
        <f t="array" ref="AHI2:AHI7">_xll.FDS("1142-HK","FF_OPER_PS_NET_CF(ANN_R,-5AY,NOW)")</f>
        <v>-1.0787292429999999</v>
      </c>
      <c r="AHJ2">
        <f t="array" ref="AHJ2:AHJ7">_xll.FDS("1143-HK","FF_OPER_PS_NET_CF(ANN_R,-5AY,NOW)")</f>
        <v>-2.4441215631425199E-2</v>
      </c>
      <c r="AHK2">
        <f t="array" ref="AHK2:AHK7">_xll.FDS("1145-HK","FF_OPER_PS_NET_CF(ANN_R,-5AY,NOW)")</f>
        <v>-3.8816865251171701E-2</v>
      </c>
      <c r="AHL2">
        <f t="array" ref="AHL2:AHL7">_xll.FDS("1146-HK","FF_OPER_PS_NET_CF(ANN_R,-5AY,NOW)")</f>
        <v>4.4675699887858702E-2</v>
      </c>
      <c r="AHM2">
        <f t="array" ref="AHM2:AHM7">_xll.FDS("1147-HK","FF_OPER_PS_NET_CF(ANN_R,-5AY,NOW)")</f>
        <v>-1.4429968649763E-3</v>
      </c>
      <c r="AHN2">
        <f t="array" ref="AHN2:AHN7">_xll.FDS("1148-HK","FF_OPER_PS_NET_CF(ANN_R,-5AY,NOW)")</f>
        <v>0.48731268837500502</v>
      </c>
      <c r="AHO2">
        <f t="array" ref="AHO2:AHO7">_xll.FDS("1150-HK","FF_OPER_PS_NET_CF(ANN_R,-5AY,NOW)")</f>
        <v>-0.168419275367409</v>
      </c>
      <c r="AHP2">
        <f t="array" ref="AHP2:AHP7">_xll.FDS("1152-HK","FF_OPER_PS_NET_CF(ANN_R,-5AY,NOW)")</f>
        <v>-4.5778004073319799E-2</v>
      </c>
      <c r="AHQ2" t="e">
        <f t="array" ref="AHQ2:AHQ7">_xll.FDS("1153-HK","FF_OPER_PS_NET_CF(ANN_R,-5AY,NOW)")</f>
        <v>#N/A</v>
      </c>
      <c r="AHR2">
        <f t="array" ref="AHR2:AHR7">_xll.FDS("1156-HK","FF_OPER_PS_NET_CF(ANN_R,-5AY,NOW)")</f>
        <v>-1.75549790693964E-2</v>
      </c>
      <c r="AHS2">
        <f t="array" ref="AHS2:AHS7">_xll.FDS("1157-HK","FF_OPER_PS_NET_CF(ANN_R,-5AY,NOW)")</f>
        <v>9.6959988523231705E-2</v>
      </c>
      <c r="AHT2">
        <f t="array" ref="AHT2:AHT7">_xll.FDS("1159-HK","FF_OPER_PS_NET_CF(ANN_R,-5AY,NOW)")</f>
        <v>-0.22781438443747201</v>
      </c>
      <c r="AHU2">
        <f t="array" ref="AHU2:AHU7">_xll.FDS("1161-HK","FF_OPER_PS_NET_CF(ANN_R,-5AY,NOW)")</f>
        <v>0.216304426064995</v>
      </c>
      <c r="AHV2">
        <f t="array" ref="AHV2:AHV7">_xll.FDS("1162-HK","FF_OPER_PS_NET_CF(ANN_R,-5AY,NOW)")</f>
        <v>1.5138333333333301E-2</v>
      </c>
      <c r="AHW2">
        <f t="array" ref="AHW2:AHW7">_xll.FDS("1163-HK","FF_OPER_PS_NET_CF(ANN_R,-5AY,NOW)")</f>
        <v>2.4250549723420101E-3</v>
      </c>
      <c r="AHX2">
        <f t="array" ref="AHX2:AHX7">_xll.FDS("1164-HK","FF_OPER_PS_NET_CF(ANN_R,-5AY,NOW)")</f>
        <v>7.1062173861684896E-2</v>
      </c>
      <c r="AHY2">
        <f t="array" ref="AHY2:AHY7">_xll.FDS("1165-HK","FF_OPER_PS_NET_CF(ANN_R,-5AY,NOW)")</f>
        <v>-2.7164945339938299E-2</v>
      </c>
      <c r="AHZ2">
        <f t="array" ref="AHZ2:AHZ7">_xll.FDS("1166-HK","FF_OPER_PS_NET_CF(ANN_R,-5AY,NOW)")</f>
        <v>-4.58057890523852E-2</v>
      </c>
      <c r="AIA2" t="e">
        <f t="array" ref="AIA2:AIA7">_xll.FDS("1167-HK","FF_OPER_PS_NET_CF(ANN_R,-5AY,NOW)")</f>
        <v>#N/A</v>
      </c>
      <c r="AIB2">
        <f t="array" ref="AIB2:AIB7">_xll.FDS("1168-HK","FF_OPER_PS_NET_CF(ANN_R,-5AY,NOW)")</f>
        <v>5.89088517698442E-2</v>
      </c>
      <c r="AIC2">
        <f t="array" ref="AIC2:AIC7">_xll.FDS("1170-HK","FF_OPER_PS_NET_CF(ANN_R,-5AY,NOW)")</f>
        <v>0.265123116780417</v>
      </c>
      <c r="AID2">
        <f t="array" ref="AID2:AID7">_xll.FDS("1171-HK","FF_OPER_PS_NET_CF(ANN_R,-5AY,NOW)")</f>
        <v>2.72277187553596</v>
      </c>
      <c r="AIE2">
        <f t="array" ref="AIE2:AIE7">_xll.FDS("1172-HK","FF_OPER_PS_NET_CF(ANN_R,-5AY,NOW)")</f>
        <v>2.1222178428237999E-3</v>
      </c>
      <c r="AIF2">
        <f t="array" ref="AIF2:AIF7">_xll.FDS("1173-HK","FF_OPER_PS_NET_CF(ANN_R,-5AY,NOW)")</f>
        <v>1.6555844993772599E-3</v>
      </c>
      <c r="AIG2">
        <f t="array" ref="AIG2:AIG9">_xll.FDS("1175-HK","FF_OPER_PS_NET_CF(ANN_R,-5AY,NOW)")</f>
        <v>0.60568179305491199</v>
      </c>
      <c r="AIH2">
        <f t="array" ref="AIH2:AIH7">_xll.FDS("1176-HK","FF_OPER_PS_NET_CF(ANN_R,-5AY,NOW)")</f>
        <v>4.2580426738645899E-2</v>
      </c>
      <c r="AII2">
        <f t="array" ref="AII2:AII7">_xll.FDS("1177-HK","FF_OPER_PS_NET_CF(ANN_R,-5AY,NOW)")</f>
        <v>0.222181637445341</v>
      </c>
      <c r="AIJ2">
        <f t="array" ref="AIJ2:AIJ7">_xll.FDS("1179-HK","FF_OPER_PS_NET_CF(ANN_R,-5AY,NOW)")</f>
        <v>0.84574338452178199</v>
      </c>
      <c r="AIK2">
        <f t="array" ref="AIK2:AIK7">_xll.FDS("1180-HK","FF_OPER_PS_NET_CF(ANN_R,-5AY,NOW)")</f>
        <v>3.6457323586544597E-2</v>
      </c>
      <c r="AIL2">
        <f t="array" ref="AIL2:AIL7">_xll.FDS("1181-HK","FF_OPER_PS_NET_CF(ANN_R,-5AY,NOW)")</f>
        <v>0.21932064761084499</v>
      </c>
      <c r="AIM2">
        <f t="array" ref="AIM2:AIM7">_xll.FDS("1182-HK","FF_OPER_PS_NET_CF(ANN_R,-5AY,NOW)")</f>
        <v>-0.31231909095660298</v>
      </c>
      <c r="AIN2">
        <f t="array" ref="AIN2:AIN7">_xll.FDS("1183-HK","FF_OPER_PS_NET_CF(ANN_R,-5AY,NOW)")</f>
        <v>2.8619141234505902E-2</v>
      </c>
      <c r="AIO2">
        <f t="array" ref="AIO2:AIO7">_xll.FDS("1184-HK","FF_OPER_PS_NET_CF(ANN_R,-5AY,NOW)")</f>
        <v>-0.71700884697756295</v>
      </c>
      <c r="AIP2">
        <f t="array" ref="AIP2:AIP7">_xll.FDS("1185-HK","FF_OPER_PS_NET_CF(ANN_R,-5AY,NOW)")</f>
        <v>-1.0697653088834099E-2</v>
      </c>
      <c r="AIQ2">
        <f t="array" ref="AIQ2:AIQ7">_xll.FDS("1186-HK","FF_OPER_PS_NET_CF(ANN_R,-5AY,NOW)")</f>
        <v>3.1601435807068001</v>
      </c>
      <c r="AIR2">
        <f t="array" ref="AIR2:AIR7">_xll.FDS("1188-HK","FF_OPER_PS_NET_CF(ANN_R,-5AY,NOW)")</f>
        <v>-3.11962246389767E-2</v>
      </c>
      <c r="AIS2">
        <f t="array" ref="AIS2:AIS7">_xll.FDS("1189-HK","FF_OPER_PS_NET_CF(ANN_R,-5AY,NOW)")</f>
        <v>-9.7032346909143502E-2</v>
      </c>
      <c r="AIT2">
        <f t="array" ref="AIT2:AIT7">_xll.FDS("1191-HK","FF_OPER_PS_NET_CF(ANN_R,-5AY,NOW)")</f>
        <v>-2.1191316948781399E-2</v>
      </c>
      <c r="AIU2">
        <f t="array" ref="AIU2:AIU9">_xll.FDS("1192-HK","FF_OPER_PS_NET_CF(ANN_R,-5AY,NOW)")</f>
        <v>-0.218144983203273</v>
      </c>
      <c r="AIV2">
        <f t="array" ref="AIV2:AIV7">_xll.FDS("1193-HK","FF_OPER_PS_NET_CF(ANN_R,-5AY,NOW)")</f>
        <v>3.5188530961187001</v>
      </c>
      <c r="AIW2">
        <f t="array" ref="AIW2:AIW8">_xll.FDS("1194-HK","FF_OPER_PS_NET_CF(ANN_R,-5AY,NOW)")</f>
        <v>9.8527224120997197</v>
      </c>
      <c r="AIX2">
        <f t="array" ref="AIX2:AIX7">_xll.FDS("1195-HK","FF_OPER_PS_NET_CF(ANN_R,-5AY,NOW)")</f>
        <v>-1.8739517613718001E-4</v>
      </c>
      <c r="AIY2">
        <f t="array" ref="AIY2:AIY7">_xll.FDS("1196-HK","FF_OPER_PS_NET_CF(ANN_R,-5AY,NOW)")</f>
        <v>-9.2100929369876697E-2</v>
      </c>
      <c r="AIZ2">
        <f t="array" ref="AIZ2:AIZ7">_xll.FDS("1198-HK","FF_OPER_PS_NET_CF(ANN_R,-5AY,NOW)")</f>
        <v>5.5926070771279299E-2</v>
      </c>
      <c r="AJA2">
        <f t="array" ref="AJA2:AJA7">_xll.FDS("1199-HK","FF_OPER_PS_NET_CF(ANN_R,-5AY,NOW)")</f>
        <v>1.00991298382955</v>
      </c>
      <c r="AJB2">
        <f t="array" ref="AJB2:AJB7">_xll.FDS("1200-HK","FF_OPER_PS_NET_CF(ANN_R,-5AY,NOW)")</f>
        <v>-3.75351996947271E-2</v>
      </c>
      <c r="AJC2">
        <f t="array" ref="AJC2:AJC7">_xll.FDS("1201-HK","FF_OPER_PS_NET_CF(ANN_R,-5AY,NOW)")</f>
        <v>-6.5392650386360803E-3</v>
      </c>
      <c r="AJD2">
        <f t="array" ref="AJD2:AJD7">_xll.FDS("1202-HK","FF_OPER_PS_NET_CF(ANN_R,-5AY,NOW)")</f>
        <v>0.113570335834818</v>
      </c>
      <c r="AJE2">
        <f t="array" ref="AJE2:AJE7">_xll.FDS("1203-HK","FF_OPER_PS_NET_CF(ANN_R,-5AY,NOW)")</f>
        <v>0.216062706521536</v>
      </c>
      <c r="AJF2" t="e">
        <f t="array" ref="AJF2:AJF7">_xll.FDS("1204-HK","FF_OPER_PS_NET_CF(ANN_R,-5AY,NOW)")</f>
        <v>#N/A</v>
      </c>
      <c r="AJG2">
        <f t="array" ref="AJG2:AJG7">_xll.FDS("1205-HK","FF_OPER_PS_NET_CF(ANN_R,-5AY,NOW)")</f>
        <v>1.30273039593933E-2</v>
      </c>
      <c r="AJH2">
        <f t="array" ref="AJH2:AJH7">_xll.FDS("1206-HK","FF_OPER_PS_NET_CF(ANN_R,-5AY,NOW)")</f>
        <v>0.17409081858865899</v>
      </c>
      <c r="AJI2">
        <f t="array" ref="AJI2:AJI7">_xll.FDS("1207-HK","FF_OPER_PS_NET_CF(ANN_R,-5AY,NOW)")</f>
        <v>-3.0721909854620399E-3</v>
      </c>
      <c r="AJJ2">
        <f t="array" ref="AJJ2:AJJ7">_xll.FDS("1208-HK","FF_OPER_PS_NET_CF(ANN_R,-5AY,NOW)")</f>
        <v>0.40537738303000598</v>
      </c>
      <c r="AJK2" t="e">
        <f t="array" ref="AJK2:AJK7">_xll.FDS("1209-HK","FF_OPER_PS_NET_CF(ANN_R,-5AY,NOW)")</f>
        <v>#N/A</v>
      </c>
      <c r="AJL2">
        <f t="array" ref="AJL2:AJL7">_xll.FDS("1210-HK","FF_OPER_PS_NET_CF(ANN_R,-5AY,NOW)")</f>
        <v>-3.2599749572695999E-2</v>
      </c>
      <c r="AJM2">
        <f t="array" ref="AJM2:AJM7">_xll.FDS("1211-HK","FF_OPER_PS_NET_CF(ANN_R,-5AY,NOW)")</f>
        <v>-1.73743536148198</v>
      </c>
      <c r="AJN2">
        <f t="array" ref="AJN2:AJN7">_xll.FDS("1212-HK","FF_OPER_PS_NET_CF(ANN_R,-5AY,NOW)")</f>
        <v>0.96427151848854398</v>
      </c>
      <c r="AJO2">
        <f t="array" ref="AJO2:AJO7">_xll.FDS("1213-HK","FF_OPER_PS_NET_CF(ANN_R,-5AY,NOW)")</f>
        <v>0.16943</v>
      </c>
      <c r="AJP2">
        <f t="array" ref="AJP2:AJP7">_xll.FDS("1215-HK","FF_OPER_PS_NET_CF(ANN_R,-5AY,NOW)")</f>
        <v>-5.0948909450593497E-3</v>
      </c>
      <c r="AJQ2">
        <f t="array" ref="AJQ2:AJQ7">_xll.FDS("1216-HK","FF_OPER_PS_NET_CF(ANN_R,-5AY,NOW)")</f>
        <v>0.161579214008615</v>
      </c>
      <c r="AJR2">
        <f t="array" ref="AJR2:AJR7">_xll.FDS("1218-HK","FF_OPER_PS_NET_CF(ANN_R,-5AY,NOW)")</f>
        <v>0.410360546772849</v>
      </c>
      <c r="AJS2">
        <f t="array" ref="AJS2:AJS7">_xll.FDS("1220-HK","FF_OPER_PS_NET_CF(ANN_R,-5AY,NOW)")</f>
        <v>6.03171717171717E-2</v>
      </c>
      <c r="AJT2">
        <f t="array" ref="AJT2:AJT7">_xll.FDS("1221-HK","FF_OPER_PS_NET_CF(ANN_R,-5AY,NOW)")</f>
        <v>0.24528758856758701</v>
      </c>
      <c r="AJU2">
        <f t="array" ref="AJU2:AJU7">_xll.FDS("1222-HK","FF_OPER_PS_NET_CF(ANN_R,-5AY,NOW)")</f>
        <v>2.3458631293037601E-3</v>
      </c>
      <c r="AJV2">
        <f t="array" ref="AJV2:AJV7">_xll.FDS("1223-HK","FF_OPER_PS_NET_CF(ANN_R,-5AY,NOW)")</f>
        <v>0.12769667602280599</v>
      </c>
      <c r="AJW2">
        <f t="array" ref="AJW2:AJW7">_xll.FDS("1224-HK","FF_OPER_PS_NET_CF(ANN_R,-5AY,NOW)")</f>
        <v>-6.9054011600377099E-3</v>
      </c>
      <c r="AJX2">
        <f t="array" ref="AJX2:AJX7">_xll.FDS("1225-HK","FF_OPER_PS_NET_CF(ANN_R,-5AY,NOW)")</f>
        <v>-10.9600561973376</v>
      </c>
      <c r="AJY2" t="e">
        <f t="array" ref="AJY2:AJY7">_xll.FDS("1228-HK","FF_OPER_PS_NET_CF(ANN_R,-5AY,NOW)")</f>
        <v>#N/A</v>
      </c>
      <c r="AJZ2">
        <f t="array" ref="AJZ2:AJZ7">_xll.FDS("1229-HK","FF_OPER_PS_NET_CF(ANN_R,-5AY,NOW)")</f>
        <v>6.1040904303006696E-3</v>
      </c>
      <c r="AKA2">
        <f t="array" ref="AKA2:AKA7">_xll.FDS("1230-HK","FF_OPER_PS_NET_CF(ANN_R,-5AY,NOW)")</f>
        <v>-0.112235452595719</v>
      </c>
      <c r="AKB2">
        <f t="array" ref="AKB2:AKB7">_xll.FDS("1231-HK","FF_OPER_PS_NET_CF(ANN_R,-5AY,NOW)")</f>
        <v>-1.8473280917982501E-2</v>
      </c>
      <c r="AKC2">
        <f t="array" ref="AKC2:AKC7">_xll.FDS("1232-HK","FF_OPER_PS_NET_CF(ANN_R,-5AY,NOW)")</f>
        <v>0.66837115202835096</v>
      </c>
      <c r="AKD2">
        <f t="array" ref="AKD2:AKD7">_xll.FDS("1233-HK","FF_OPER_PS_NET_CF(ANN_R,-5AY,NOW)")</f>
        <v>-0.96121634009513701</v>
      </c>
      <c r="AKE2">
        <f t="array" ref="AKE2:AKE7">_xll.FDS("1234-HK","FF_OPER_PS_NET_CF(ANN_R,-5AY,NOW)")</f>
        <v>0.49122437897433302</v>
      </c>
      <c r="AKF2">
        <f t="array" ref="AKF2:AKF7">_xll.FDS("1235-HK","FF_OPER_PS_NET_CF(ANN_R,-5AY,NOW)")</f>
        <v>1.25842372838453E-2</v>
      </c>
      <c r="AKG2">
        <f t="array" ref="AKG2:AKG7">_xll.FDS("1237-HK","FF_OPER_PS_NET_CF(ANN_R,-5AY,NOW)")</f>
        <v>0.17623640814724201</v>
      </c>
      <c r="AKH2">
        <f t="array" ref="AKH2:AKH7">_xll.FDS("1238-HK","FF_OPER_PS_NET_CF(ANN_R,-5AY,NOW)")</f>
        <v>0.42239103478981399</v>
      </c>
      <c r="AKI2">
        <f t="array" ref="AKI2:AKI7">_xll.FDS("1239-HK","FF_OPER_PS_NET_CF(ANN_R,-5AY,NOW)")</f>
        <v>0.44893457734854902</v>
      </c>
      <c r="AKJ2">
        <f t="array" ref="AKJ2:AKJ7">_xll.FDS("1240-HK","FF_OPER_PS_NET_CF(ANN_R,-5AY,NOW)")</f>
        <v>1.21151377805503</v>
      </c>
      <c r="AKK2">
        <f t="array" ref="AKK2:AKK7">_xll.FDS("1241-HK","FF_OPER_PS_NET_CF(ANN_R,-5AY,NOW)")</f>
        <v>-2.44289347804777E-3</v>
      </c>
      <c r="AKL2">
        <f t="array" ref="AKL2:AKL7">_xll.FDS("1243-HK","FF_OPER_PS_NET_CF(ANN_R,-5AY,NOW)")</f>
        <v>1.3572853329023899E-2</v>
      </c>
      <c r="AKM2">
        <f t="array" ref="AKM2:AKM7">_xll.FDS("1245-HK","FF_OPER_PS_NET_CF(ANN_R,-5AY,NOW)")</f>
        <v>0.322592350579047</v>
      </c>
      <c r="AKN2">
        <f t="array" ref="AKN2:AKN7">_xll.FDS("1246-HK","FF_OPER_PS_NET_CF(ANN_R,-5AY,NOW)")</f>
        <v>-0.68930037111944498</v>
      </c>
      <c r="AKO2">
        <f t="array" ref="AKO2:AKO7">_xll.FDS("1247-HK","FF_OPER_PS_NET_CF(ANN_R,-5AY,NOW)")</f>
        <v>-3.3554455715545402</v>
      </c>
      <c r="AKP2">
        <f t="array" ref="AKP2:AKP7">_xll.FDS("1250-HK","FF_OPER_PS_NET_CF(ANN_R,-5AY,NOW)")</f>
        <v>3.68939724907375E-3</v>
      </c>
      <c r="AKQ2">
        <f t="array" ref="AKQ2:AKQ7">_xll.FDS("1251-HK","FF_OPER_PS_NET_CF(ANN_R,-5AY,NOW)")</f>
        <v>-6.26312336926831E-2</v>
      </c>
      <c r="AKR2">
        <f t="array" ref="AKR2:AKR7">_xll.FDS("1252-HK","FF_OPER_PS_NET_CF(ANN_R,-5AY,NOW)")</f>
        <v>0.58531299866821496</v>
      </c>
      <c r="AKS2">
        <f t="array" ref="AKS2:AKS7">_xll.FDS("1253-HK","FF_OPER_PS_NET_CF(ANN_R,-5AY,NOW)")</f>
        <v>-6.4209374812544406E-2</v>
      </c>
      <c r="AKT2">
        <f t="array" ref="AKT2:AKT7">_xll.FDS("1255-HK","FF_OPER_PS_NET_CF(ANN_R,-5AY,NOW)")</f>
        <v>2.2410000000254501E-2</v>
      </c>
      <c r="AKU2">
        <f t="array" ref="AKU2:AKU7">_xll.FDS("1257-HK","FF_OPER_PS_NET_CF(ANN_R,-5AY,NOW)")</f>
        <v>0.206646118878377</v>
      </c>
      <c r="AKV2">
        <f t="array" ref="AKV2:AKV7">_xll.FDS("1258-HK","FF_OPER_PS_NET_CF(ANN_R,-5AY,NOW)")</f>
        <v>0.19518072358990499</v>
      </c>
      <c r="AKW2">
        <f t="array" ref="AKW2:AKW7">_xll.FDS("1259-HK","FF_OPER_PS_NET_CF(ANN_R,-5AY,NOW)")</f>
        <v>-0.21546731203042099</v>
      </c>
      <c r="AKX2">
        <f t="array" ref="AKX2:AKX7">_xll.FDS("1260-HK","FF_OPER_PS_NET_CF(ANN_R,-5AY,NOW)")</f>
        <v>9.5074442706637896E-2</v>
      </c>
      <c r="AKY2">
        <f t="array" ref="AKY2:AKY7">_xll.FDS("1262-HK","FF_OPER_PS_NET_CF(ANN_R,-5AY,NOW)")</f>
        <v>-8.0473891740173303E-2</v>
      </c>
      <c r="AKZ2">
        <f t="array" ref="AKZ2:AKZ7">_xll.FDS("1263-HK","FF_OPER_PS_NET_CF(ANN_R,-5AY,NOW)")</f>
        <v>-0.38157331896871799</v>
      </c>
      <c r="ALA2">
        <f t="array" ref="ALA2:ALA7">_xll.FDS("1265-HK","FF_OPER_PS_NET_CF(ANN_R,-5AY,NOW)")</f>
        <v>0.106347565721312</v>
      </c>
      <c r="ALB2">
        <f t="array" ref="ALB2:ALB7">_xll.FDS("1266-HK","FF_OPER_PS_NET_CF(ANN_R,-5AY,NOW)")</f>
        <v>0.25956637017253897</v>
      </c>
      <c r="ALC2">
        <f t="array" ref="ALC2:ALC7">_xll.FDS("1268-HK","FF_OPER_PS_NET_CF(ANN_R,-5AY,NOW)")</f>
        <v>0.26895004572248499</v>
      </c>
      <c r="ALD2">
        <f t="array" ref="ALD2:ALD7">_xll.FDS("1269-HK","FF_OPER_PS_NET_CF(ANN_R,-5AY,NOW)")</f>
        <v>-0.29759817243993703</v>
      </c>
      <c r="ALE2">
        <f t="array" ref="ALE2:ALE7">_xll.FDS("1270-HK","FF_OPER_PS_NET_CF(ANN_R,-5AY,NOW)")</f>
        <v>0.23319186222156901</v>
      </c>
      <c r="ALF2">
        <f t="array" ref="ALF2:ALF7">_xll.FDS("1271-HK","FF_OPER_PS_NET_CF(ANN_R,-5AY,NOW)")</f>
        <v>-0.64243310116862096</v>
      </c>
      <c r="ALG2">
        <f t="array" ref="ALG2:ALG7">_xll.FDS("1272-HK","FF_OPER_PS_NET_CF(ANN_R,-5AY,NOW)")</f>
        <v>0.43695280958086602</v>
      </c>
      <c r="ALH2">
        <f t="array" ref="ALH2:ALH7">_xll.FDS("1273-HK","FF_OPER_PS_NET_CF(ANN_R,-5AY,NOW)")</f>
        <v>-0.25714457831325299</v>
      </c>
      <c r="ALI2">
        <f t="array" ref="ALI2:ALI7">_xll.FDS("1277-HK","FF_OPER_PS_NET_CF(ANN_R,-5AY,NOW)")</f>
        <v>3.11517285369508E-2</v>
      </c>
      <c r="ALJ2">
        <f t="array" ref="ALJ2:ALJ7">_xll.FDS("1278-HK","FF_OPER_PS_NET_CF(ANN_R,-5AY,NOW)")</f>
        <v>2.5979729582708399E-2</v>
      </c>
      <c r="ALK2">
        <f t="array" ref="ALK2:ALK7">_xll.FDS("1280-HK","FF_OPER_PS_NET_CF(ANN_R,-5AY,NOW)")</f>
        <v>-1.59736138053751</v>
      </c>
      <c r="ALL2">
        <f t="array" ref="ALL2:ALL7">_xll.FDS("1281-HK","FF_OPER_PS_NET_CF(ANN_R,-5AY,NOW)")</f>
        <v>-0.40876607151754801</v>
      </c>
      <c r="ALM2">
        <f t="array" ref="ALM2:ALM7">_xll.FDS("1282-HK","FF_OPER_PS_NET_CF(ANN_R,-5AY,NOW)")</f>
        <v>-0.71107049235312503</v>
      </c>
      <c r="ALN2">
        <f t="array" ref="ALN2:ALN7">_xll.FDS("1283-HK","FF_OPER_PS_NET_CF(ANN_R,-5AY,NOW)")</f>
        <v>4.2361250000000003E-2</v>
      </c>
      <c r="ALO2">
        <f t="array" ref="ALO2:ALO7">_xll.FDS("1285-HK","FF_OPER_PS_NET_CF(ANN_R,-5AY,NOW)")</f>
        <v>0.63498056084817101</v>
      </c>
      <c r="ALP2">
        <f t="array" ref="ALP2:ALP7">_xll.FDS("1286-HK","FF_OPER_PS_NET_CF(ANN_R,-5AY,NOW)")</f>
        <v>0.29373261332357298</v>
      </c>
      <c r="ALQ2">
        <f t="array" ref="ALQ2:ALQ7">_xll.FDS("1288-HK","FF_OPER_PS_NET_CF(ANN_R,-5AY,NOW)")</f>
        <v>0.79338421134817705</v>
      </c>
      <c r="ALR2">
        <f t="array" ref="ALR2:ALR7">_xll.FDS("1289-HK","FF_OPER_PS_NET_CF(ANN_R,-5AY,NOW)")</f>
        <v>0.63132938496643198</v>
      </c>
      <c r="ALS2">
        <f t="array" ref="ALS2:ALS7">_xll.FDS("1290-HK","FF_OPER_PS_NET_CF(ANN_R,-5AY,NOW)")</f>
        <v>-6.3420734655542403E-3</v>
      </c>
      <c r="ALT2">
        <f t="array" ref="ALT2:ALT7">_xll.FDS("1292-HK","FF_OPER_PS_NET_CF(ANN_R,-5AY,NOW)")</f>
        <v>3.90200768513848</v>
      </c>
      <c r="ALU2">
        <f t="array" ref="ALU2:ALU7">_xll.FDS("1293-HK","FF_OPER_PS_NET_CF(ANN_R,-5AY,NOW)")</f>
        <v>0.17824687792010699</v>
      </c>
      <c r="ALV2">
        <f t="array" ref="ALV2:ALV7">_xll.FDS("1297-HK","FF_OPER_PS_NET_CF(ANN_R,-5AY,NOW)")</f>
        <v>0.16084938003575699</v>
      </c>
      <c r="ALW2">
        <f t="array" ref="ALW2:ALW7">_xll.FDS("1298-HK","FF_OPER_PS_NET_CF(ANN_R,-5AY,NOW)")</f>
        <v>1.3953794733922701E-2</v>
      </c>
      <c r="ALX2">
        <f t="array" ref="ALX2:ALX6">_xll.FDS("1299-HK","FF_OPER_PS_NET_CF(ANN_R,-5AY,NOW)")</f>
        <v>0.99257524863694402</v>
      </c>
      <c r="ALY2">
        <f t="array" ref="ALY2:ALY7">_xll.FDS("1300-HK","FF_OPER_PS_NET_CF(ANN_R,-5AY,NOW)")</f>
        <v>0.32135581976310801</v>
      </c>
      <c r="ALZ2">
        <f t="array" ref="ALZ2:ALZ7">_xll.FDS("1301-HK","FF_OPER_PS_NET_CF(ANN_R,-5AY,NOW)")</f>
        <v>9.1270985392354301E-2</v>
      </c>
      <c r="AMA2">
        <f t="array" ref="AMA2:AMA7">_xll.FDS("1302-HK","FF_OPER_PS_NET_CF(ANN_R,-5AY,NOW)")</f>
        <v>3.7551876686170799E-2</v>
      </c>
      <c r="AMB2">
        <f t="array" ref="AMB2:AMB7">_xll.FDS("1303-HK","FF_OPER_PS_NET_CF(ANN_R,-5AY,NOW)")</f>
        <v>-2.3664516610818101E-2</v>
      </c>
      <c r="AMC2">
        <f t="array" ref="AMC2:AMC7">_xll.FDS("1305-HK","FF_OPER_PS_NET_CF(ANN_R,-5AY,NOW)")</f>
        <v>2.3361298829835098E-3</v>
      </c>
      <c r="AMD2">
        <f t="array" ref="AMD2:AMD7">_xll.FDS("1308-HK","FF_OPER_PS_NET_CF(ANN_R,-5AY,NOW)")</f>
        <v>0.56007552982715303</v>
      </c>
      <c r="AME2">
        <f t="array" ref="AME2:AME7">_xll.FDS("1310-HK","FF_OPER_PS_NET_CF(ANN_R,-5AY,NOW)")</f>
        <v>0.79068635857838498</v>
      </c>
      <c r="AMF2">
        <f t="array" ref="AMF2:AMF7">_xll.FDS("1312-HK","FF_OPER_PS_NET_CF(ANN_R,-5AY,NOW)")</f>
        <v>1.0723434560461801E-2</v>
      </c>
      <c r="AMG2">
        <f t="array" ref="AMG2:AMG7">_xll.FDS("1313-HK","FF_OPER_PS_NET_CF(ANN_R,-5AY,NOW)")</f>
        <v>0.63928874541570502</v>
      </c>
      <c r="AMH2">
        <f t="array" ref="AMH2:AMH7">_xll.FDS("1314-HK","FF_OPER_PS_NET_CF(ANN_R,-5AY,NOW)")</f>
        <v>0.106064360230476</v>
      </c>
      <c r="AMI2">
        <f t="array" ref="AMI2:AMI7">_xll.FDS("1315-HK","FF_OPER_PS_NET_CF(ANN_R,-5AY,NOW)")</f>
        <v>1.1378980170438801E-2</v>
      </c>
      <c r="AMJ2">
        <f t="array" ref="AMJ2:AMJ7">_xll.FDS("1316-HK","FF_OPER_PS_NET_CF(ANN_R,-5AY,NOW)")</f>
        <v>1.4624315600309501</v>
      </c>
      <c r="AMK2">
        <f t="array" ref="AMK2:AMK8">_xll.FDS("1317-HK","FF_OPER_PS_NET_CF(ANN_R,-5AY,NOW)")</f>
        <v>0.24006265406177299</v>
      </c>
      <c r="AML2">
        <f t="array" ref="AML2:AML7">_xll.FDS("1319-HK","FF_OPER_PS_NET_CF(ANN_R,-5AY,NOW)")</f>
        <v>-6.6070928622295896E-2</v>
      </c>
      <c r="AMM2">
        <f t="array" ref="AMM2:AMM7">_xll.FDS("1321-HK","FF_OPER_PS_NET_CF(ANN_R,-5AY,NOW)")</f>
        <v>-0.278701239687903</v>
      </c>
      <c r="AMN2">
        <f t="array" ref="AMN2:AMN7">_xll.FDS("1323-HK","FF_OPER_PS_NET_CF(ANN_R,-5AY,NOW)")</f>
        <v>-4.7625738509018398E-2</v>
      </c>
      <c r="AMO2">
        <f t="array" ref="AMO2:AMO7">_xll.FDS("1326-HK","FF_OPER_PS_NET_CF(ANN_R,-5AY,NOW)")</f>
        <v>1.07594066048516E-2</v>
      </c>
      <c r="AMP2">
        <f t="array" ref="AMP2:AMP7">_xll.FDS("1327-HK","FF_OPER_PS_NET_CF(ANN_R,-5AY,NOW)")</f>
        <v>-0.38266358466473099</v>
      </c>
      <c r="AMQ2">
        <f t="array" ref="AMQ2:AMQ7">_xll.FDS("1328-HK","FF_OPER_PS_NET_CF(ANN_R,-5AY,NOW)")</f>
        <v>1.42126458420029E-4</v>
      </c>
      <c r="AMR2">
        <f t="array" ref="AMR2:AMR7">_xll.FDS("1329-HK","FF_OPER_PS_NET_CF(ANN_R,-5AY,NOW)")</f>
        <v>-0.68384909885409995</v>
      </c>
      <c r="AMS2">
        <f t="array" ref="AMS2:AMS7">_xll.FDS("1330-HK","FF_OPER_PS_NET_CF(ANN_R,-5AY,NOW)")</f>
        <v>0.115482013746929</v>
      </c>
      <c r="AMT2">
        <f t="array" ref="AMT2:AMT7">_xll.FDS("1332-HK","FF_OPER_PS_NET_CF(ANN_R,-5AY,NOW)")</f>
        <v>1.1006657748666099E-2</v>
      </c>
      <c r="AMU2">
        <f t="array" ref="AMU2:AMU8">_xll.FDS("1333-HK","FF_OPER_PS_NET_CF(ANN_R,-5AY,NOW)")</f>
        <v>0.78460218773982304</v>
      </c>
      <c r="AMV2">
        <f t="array" ref="AMV2:AMV7">_xll.FDS("1335-HK","FF_OPER_PS_NET_CF(ANN_R,-5AY,NOW)")</f>
        <v>0.169018250474992</v>
      </c>
      <c r="AMW2">
        <f t="array" ref="AMW2:AMW7">_xll.FDS("1336-HK","FF_OPER_PS_NET_CF(ANN_R,-5AY,NOW)")</f>
        <v>14.497986292555</v>
      </c>
      <c r="AMX2">
        <f t="array" ref="AMX2:AMX7">_xll.FDS("1338-HK","FF_OPER_PS_NET_CF(ANN_R,-5AY,NOW)")</f>
        <v>-2.8804704279069302E-4</v>
      </c>
      <c r="AMY2">
        <f t="array" ref="AMY2:AMY7">_xll.FDS("1339-HK","FF_OPER_PS_NET_CF(ANN_R,-5AY,NOW)")</f>
        <v>1.90314554883809</v>
      </c>
      <c r="AMZ2">
        <f t="array" ref="AMZ2:AMZ7">_xll.FDS("1340-HK","FF_OPER_PS_NET_CF(ANN_R,-5AY,NOW)")</f>
        <v>0.38832758120474198</v>
      </c>
      <c r="ANA2">
        <f t="array" ref="ANA2:ANA7">_xll.FDS("1341-HK","FF_OPER_PS_NET_CF(ANN_R,-5AY,NOW)")</f>
        <v>2.11956270767324E-2</v>
      </c>
      <c r="ANB2">
        <f t="array" ref="ANB2:ANB7">_xll.FDS("1343-HK","FF_OPER_PS_NET_CF(ANN_R,-5AY,NOW)")</f>
        <v>3.3429259574462897E-2</v>
      </c>
      <c r="ANC2">
        <f t="array" ref="ANC2:ANC7">_xll.FDS("1345-HK","FF_OPER_PS_NET_CF(ANN_R,-5AY,NOW)")</f>
        <v>0.31485939947937502</v>
      </c>
      <c r="AND2">
        <f t="array" ref="AND2:AND7">_xll.FDS("1346-HK","FF_OPER_PS_NET_CF(ANN_R,-5AY,NOW)")</f>
        <v>0.17760344657365101</v>
      </c>
      <c r="ANE2">
        <f t="array" ref="ANE2:ANE7">_xll.FDS("1347-HK","FF_OPER_PS_NET_CF(ANN_R,-5AY,NOW)")</f>
        <v>1.57308023031753</v>
      </c>
      <c r="ANF2">
        <f t="array" ref="ANF2:ANF7">_xll.FDS("1348-HK","FF_OPER_PS_NET_CF(ANN_R,-5AY,NOW)")</f>
        <v>1.6556760704038598E-2</v>
      </c>
      <c r="ANG2">
        <f t="array" ref="ANG2:ANG7">_xll.FDS("1349-HK","FF_OPER_PS_NET_CF(ANN_R,-5AY,NOW)")</f>
        <v>0.177951532186616</v>
      </c>
      <c r="ANH2">
        <f t="array" ref="ANH2:ANH7">_xll.FDS("1351-HK","FF_OPER_PS_NET_CF(ANN_R,-5AY,NOW)")</f>
        <v>-2.6663310492923199E-3</v>
      </c>
      <c r="ANI2">
        <f t="array" ref="ANI2:ANI7">_xll.FDS("1355-HK","FF_OPER_PS_NET_CF(ANN_R,-5AY,NOW)")</f>
        <v>-0.130414062640447</v>
      </c>
      <c r="ANJ2">
        <f t="array" ref="ANJ2:ANJ7">_xll.FDS("1357-HK","FF_OPER_PS_NET_CF(ANN_R,-5AY,NOW)")</f>
        <v>-0.38457777436774998</v>
      </c>
      <c r="ANK2">
        <f t="array" ref="ANK2:ANK7">_xll.FDS("1358-HK","FF_OPER_PS_NET_CF(ANN_R,-5AY,NOW)")</f>
        <v>0.19444949430355099</v>
      </c>
      <c r="ANL2">
        <f t="array" ref="ANL2:ANL7">_xll.FDS("1359-HK","FF_OPER_PS_NET_CF(ANN_R,-5AY,NOW)")</f>
        <v>2.5535667813285698</v>
      </c>
      <c r="ANM2">
        <f t="array" ref="ANM2:ANM7">_xll.FDS("1360-HK","FF_OPER_PS_NET_CF(ANN_R,-5AY,NOW)")</f>
        <v>-1.7278073741160499E-2</v>
      </c>
      <c r="ANN2">
        <f t="array" ref="ANN2:ANN7">_xll.FDS("1361-HK","FF_OPER_PS_NET_CF(ANN_R,-5AY,NOW)")</f>
        <v>0.56936895483152905</v>
      </c>
      <c r="ANO2">
        <f t="array" ref="ANO2:ANO7">_xll.FDS("1362-HK","FF_OPER_PS_NET_CF(ANN_R,-5AY,NOW)")</f>
        <v>0.26573214285714303</v>
      </c>
      <c r="ANP2">
        <f t="array" ref="ANP2:ANP7">_xll.FDS("1366-HK","FF_OPER_PS_NET_CF(ANN_R,-5AY,NOW)")</f>
        <v>1.1537258998210301E-2</v>
      </c>
      <c r="ANQ2">
        <f t="array" ref="ANQ2:ANQ7">_xll.FDS("1368-HK","FF_OPER_PS_NET_CF(ANN_R,-5AY,NOW)")</f>
        <v>0.20369214244700801</v>
      </c>
      <c r="ANR2">
        <f t="array" ref="ANR2:ANR9">_xll.FDS("1370-HK","FF_OPER_PS_NET_CF(ANN_R,-5AY,NOW)")</f>
        <v>0.111849683394219</v>
      </c>
      <c r="ANS2">
        <f t="array" ref="ANS2:ANS7">_xll.FDS("1371-HK","FF_OPER_PS_NET_CF(ANN_R,-5AY,NOW)")</f>
        <v>-0.13429815956778801</v>
      </c>
      <c r="ANT2">
        <f t="array" ref="ANT2:ANT7">_xll.FDS("1372-HK","FF_OPER_PS_NET_CF(ANN_R,-5AY,NOW)")</f>
        <v>6.8578681001208397E-2</v>
      </c>
      <c r="ANU2">
        <f t="array" ref="ANU2:ANU7">_xll.FDS("1373-HK","FF_OPER_PS_NET_CF(ANN_R,-5AY,NOW)")</f>
        <v>0.201067568565232</v>
      </c>
      <c r="ANV2">
        <f t="array" ref="ANV2:ANV7">_xll.FDS("1375-HK","FF_OPER_PS_NET_CF(ANN_R,-5AY,NOW)")</f>
        <v>-0.94542137480246802</v>
      </c>
      <c r="ANW2">
        <f t="array" ref="ANW2:ANW7">_xll.FDS("1376-HK","FF_OPER_PS_NET_CF(ANN_R,-5AY,NOW)")</f>
        <v>1.7744070860453001E-2</v>
      </c>
      <c r="ANX2">
        <f t="array" ref="ANX2:ANX7">_xll.FDS("1378-HK","FF_OPER_PS_NET_CF(ANN_R,-5AY,NOW)")</f>
        <v>1.6436522045408199</v>
      </c>
      <c r="ANY2">
        <f t="array" ref="ANY2:ANY7">_xll.FDS("1379-HK","FF_OPER_PS_NET_CF(ANN_R,-5AY,NOW)")</f>
        <v>0.41990040352297298</v>
      </c>
      <c r="ANZ2">
        <f t="array" ref="ANZ2:ANZ7">_xll.FDS("1380-HK","FF_OPER_PS_NET_CF(ANN_R,-5AY,NOW)")</f>
        <v>-0.43663949138235603</v>
      </c>
      <c r="AOA2">
        <f t="array" ref="AOA2:AOA7">_xll.FDS("1381-HK","FF_OPER_PS_NET_CF(ANN_R,-5AY,NOW)")</f>
        <v>-6.8895161538534894E-2</v>
      </c>
      <c r="AOB2">
        <f t="array" ref="AOB2:AOB7">_xll.FDS("1382-HK","FF_OPER_PS_NET_CF(ANN_R,-5AY,NOW)")</f>
        <v>0.76206545388174796</v>
      </c>
      <c r="AOC2">
        <f t="array" ref="AOC2:AOC7">_xll.FDS("1383-HK","FF_OPER_PS_NET_CF(ANN_R,-5AY,NOW)")</f>
        <v>0.111085623894492</v>
      </c>
      <c r="AOD2">
        <f t="array" ref="AOD2:AOD7">_xll.FDS("1385-HK","FF_OPER_PS_NET_CF(ANN_R,-5AY,NOW)")</f>
        <v>0.48595179551739398</v>
      </c>
      <c r="AOE2">
        <f t="array" ref="AOE2:AOE9">_xll.FDS("1386-HK","FF_OPER_PS_NET_CF(ANN_R,-5AY,NOW)")</f>
        <v>-3.7556931169414297E-2</v>
      </c>
      <c r="AOF2">
        <f t="array" ref="AOF2:AOF7">_xll.FDS("1387-HK","FF_OPER_PS_NET_CF(ANN_R,-5AY,NOW)")</f>
        <v>-2.3990448215316401E-2</v>
      </c>
      <c r="AOG2">
        <f t="array" ref="AOG2:AOG7">_xll.FDS("1388-HK","FF_OPER_PS_NET_CF(ANN_R,-5AY,NOW)")</f>
        <v>0.46901677862818902</v>
      </c>
      <c r="AOH2">
        <f t="array" ref="AOH2:AOH7">_xll.FDS("1389-HK","FF_OPER_PS_NET_CF(ANN_R,-5AY,NOW)")</f>
        <v>5.2500000000000003E-3</v>
      </c>
      <c r="AOI2">
        <f t="array" ref="AOI2:AOI7">_xll.FDS("1393-HK","FF_OPER_PS_NET_CF(ANN_R,-5AY,NOW)")</f>
        <v>-0.15381031577444701</v>
      </c>
      <c r="AOJ2">
        <f t="array" ref="AOJ2:AOJ7">_xll.FDS("1395-HK","FF_OPER_PS_NET_CF(ANN_R,-5AY,NOW)")</f>
        <v>-5.1990192296535401E-3</v>
      </c>
      <c r="AOK2">
        <f t="array" ref="AOK2:AOK7">_xll.FDS("1396-HK","FF_OPER_PS_NET_CF(ANN_R,-5AY,NOW)")</f>
        <v>-1.2638996229146899</v>
      </c>
      <c r="AOL2">
        <f t="array" ref="AOL2:AOL7">_xll.FDS("1397-HK","FF_OPER_PS_NET_CF(ANN_R,-5AY,NOW)")</f>
        <v>0.14224578313253</v>
      </c>
      <c r="AOM2">
        <f t="array" ref="AOM2:AOM7">_xll.FDS("1398-HK","FF_OPER_PS_NET_CF(ANN_R,-5AY,NOW)")</f>
        <v>1.39313102991713</v>
      </c>
      <c r="AON2">
        <f t="array" ref="AON2:AON7">_xll.FDS("1399-HK","FF_OPER_PS_NET_CF(ANN_R,-5AY,NOW)")</f>
        <v>-0.16918255786132799</v>
      </c>
      <c r="AOO2">
        <f t="array" ref="AOO2:AOO7">_xll.FDS("1400-HK","FF_OPER_PS_NET_CF(ANN_R,-5AY,NOW)")</f>
        <v>-33.205151609062703</v>
      </c>
      <c r="AOP2">
        <f t="array" ref="AOP2:AOP7">_xll.FDS("1401-HK","FF_OPER_PS_NET_CF(ANN_R,-5AY,NOW)")</f>
        <v>-0.159574421733128</v>
      </c>
      <c r="AOQ2">
        <f t="array" ref="AOQ2:AOQ7">_xll.FDS("1402-HK","FF_OPER_PS_NET_CF(ANN_R,-5AY,NOW)")</f>
        <v>1.4857E-2</v>
      </c>
      <c r="AOR2">
        <f t="array" ref="AOR2:AOR7">_xll.FDS("1406-HK","FF_OPER_PS_NET_CF(ANN_R,-5AY,NOW)")</f>
        <v>1.2867999999999999E-2</v>
      </c>
      <c r="AOS2" t="e">
        <f t="array" ref="AOS2:AOS7">_xll.FDS("1407-HK","FF_OPER_PS_NET_CF(ANN_R,-5AY,NOW)")</f>
        <v>#N/A</v>
      </c>
      <c r="AOT2">
        <f t="array" ref="AOT2:AOT7">_xll.FDS("1408-HK","FF_OPER_PS_NET_CF(ANN_R,-5AY,NOW)")</f>
        <v>2.1075725759614E-2</v>
      </c>
      <c r="AOU2">
        <f t="array" ref="AOU2:AOU7">_xll.FDS("1410-HK","FF_OPER_PS_NET_CF(ANN_R,-5AY,NOW)")</f>
        <v>-2.5869999999999999E-3</v>
      </c>
      <c r="AOV2">
        <f t="array" ref="AOV2:AOV7">_xll.FDS("1412-HK","FF_OPER_PS_NET_CF(ANN_R,-5AY,NOW)")</f>
        <v>0.20851691729323299</v>
      </c>
      <c r="AOW2" t="e">
        <f t="array" ref="AOW2:AOW7">_xll.FDS("1413-HK","FF_OPER_PS_NET_CF(ANN_R,-5AY,NOW)")</f>
        <v>#N/A</v>
      </c>
      <c r="AOX2">
        <f t="array" ref="AOX2:AOX7">_xll.FDS("1415-HK","FF_OPER_PS_NET_CF(ANN_R,-5AY,NOW)")</f>
        <v>9.3446081685782494E-3</v>
      </c>
      <c r="AOY2" t="e">
        <f t="array" ref="AOY2:AOY7">_xll.FDS("1416-HK","FF_OPER_PS_NET_CF(ANN_R,-5AY,NOW)")</f>
        <v>#N/A</v>
      </c>
      <c r="AOZ2">
        <f t="array" ref="AOZ2:AOZ7">_xll.FDS("1417-HK","FF_OPER_PS_NET_CF(ANN_R,-5AY,NOW)")</f>
        <v>8.3442608188085299E-2</v>
      </c>
      <c r="APA2">
        <f t="array" ref="APA2:APA7">_xll.FDS("1418-HK","FF_OPER_PS_NET_CF(ANN_R,-5AY,NOW)")</f>
        <v>-6.6428838709830906E-2</v>
      </c>
      <c r="APB2">
        <f t="array" ref="APB2:APB7">_xll.FDS("1419-HK","FF_OPER_PS_NET_CF(ANN_R,-5AY,NOW)")</f>
        <v>6.1736864526337303E-2</v>
      </c>
      <c r="APC2">
        <f t="array" ref="APC2:APC7">_xll.FDS("1420-HK","FF_OPER_PS_NET_CF(ANN_R,-5AY,NOW)")</f>
        <v>7.5317977132236896E-2</v>
      </c>
      <c r="APD2">
        <f t="array" ref="APD2:APD7">_xll.FDS("1421-HK","FF_OPER_PS_NET_CF(ANN_R,-5AY,NOW)")</f>
        <v>-5.7522596924515397E-2</v>
      </c>
      <c r="APE2" t="e">
        <f t="array" ref="APE2:APE7">_xll.FDS("1425-HK","FF_OPER_PS_NET_CF(ANN_R,-5AY,NOW)")</f>
        <v>#N/A</v>
      </c>
      <c r="APF2">
        <f t="array" ref="APF2:APF7">_xll.FDS("1427-HK","FF_OPER_PS_NET_CF(ANN_R,-5AY,NOW)")</f>
        <v>0.24621987664530401</v>
      </c>
      <c r="APG2">
        <f t="array" ref="APG2:APG7">_xll.FDS("1428-HK","FF_OPER_PS_NET_CF(ANN_R,-5AY,NOW)")</f>
        <v>-1.50267730399289</v>
      </c>
      <c r="APH2">
        <f t="array" ref="APH2:APH7">_xll.FDS("1429-HK","FF_OPER_PS_NET_CF(ANN_R,-5AY,NOW)")</f>
        <v>3.4808749999999999E-2</v>
      </c>
      <c r="API2">
        <f t="array" ref="API2:API7">_xll.FDS("1431-HK","FF_OPER_PS_NET_CF(ANN_R,-5AY,NOW)")</f>
        <v>9.8024372729781206E-2</v>
      </c>
      <c r="APJ2">
        <f t="array" ref="APJ2:APJ7">_xll.FDS("1432-HK","FF_OPER_PS_NET_CF(ANN_R,-5AY,NOW)")</f>
        <v>0.15064884627365799</v>
      </c>
      <c r="APK2">
        <f t="array" ref="APK2:APK7">_xll.FDS("1433-HK","FF_OPER_PS_NET_CF(ANN_R,-5AY,NOW)")</f>
        <v>1.4040499999999999E-2</v>
      </c>
      <c r="APL2">
        <f t="array" ref="APL2:APL7">_xll.FDS("1439-HK","FF_OPER_PS_NET_CF(ANN_R,-5AY,NOW)")</f>
        <v>0.15402147283319401</v>
      </c>
      <c r="APM2" t="e">
        <f t="array" ref="APM2:APM7">_xll.FDS("1440-HK","FF_OPER_PS_NET_CF(ANN_R,-5AY,NOW)")</f>
        <v>#N/A</v>
      </c>
      <c r="APN2">
        <f t="array" ref="APN2:APN7">_xll.FDS("1442-HK","FF_OPER_PS_NET_CF(ANN_R,-5AY,NOW)")</f>
        <v>2.82104108419306E-2</v>
      </c>
      <c r="APO2">
        <f t="array" ref="APO2:APO7">_xll.FDS("1443-HK","FF_OPER_PS_NET_CF(ANN_R,-5AY,NOW)")</f>
        <v>8.6081535804023696E-2</v>
      </c>
      <c r="APP2">
        <f t="array" ref="APP2:APP7">_xll.FDS("1446-HK","FF_OPER_PS_NET_CF(ANN_R,-5AY,NOW)")</f>
        <v>6.7356359689241793E-2</v>
      </c>
      <c r="APQ2">
        <f t="array" ref="APQ2:APQ7">_xll.FDS("1447-HK","FF_OPER_PS_NET_CF(ANN_R,-5AY,NOW)")</f>
        <v>0.302485</v>
      </c>
      <c r="APR2">
        <f t="array" ref="APR2:APR7">_xll.FDS("1448-HK","FF_OPER_PS_NET_CF(ANN_R,-5AY,NOW)")</f>
        <v>0.25952534403466998</v>
      </c>
      <c r="APS2">
        <f t="array" ref="APS2:APS7">_xll.FDS("1449-HK","FF_OPER_PS_NET_CF(ANN_R,-5AY,NOW)")</f>
        <v>0.16128841086842099</v>
      </c>
      <c r="APT2">
        <f t="array" ref="APT2:APT7">_xll.FDS("1450-HK","FF_OPER_PS_NET_CF(ANN_R,-5AY,NOW)")</f>
        <v>-0.106161342100386</v>
      </c>
      <c r="APU2">
        <f t="array" ref="APU2:APU7">_xll.FDS("1451-HK","FF_OPER_PS_NET_CF(ANN_R,-5AY,NOW)")</f>
        <v>0.206555000002343</v>
      </c>
      <c r="APV2">
        <f t="array" ref="APV2:APV7">_xll.FDS("1452-HK","FF_OPER_PS_NET_CF(ANN_R,-5AY,NOW)")</f>
        <v>-9.3085566185372601E-2</v>
      </c>
      <c r="APW2">
        <f t="array" ref="APW2:APW7">_xll.FDS("1455-HK","FF_OPER_PS_NET_CF(ANN_R,-5AY,NOW)")</f>
        <v>2.4872800000120099E-2</v>
      </c>
      <c r="APX2">
        <f t="array" ref="APX2:APX7">_xll.FDS("1456-HK","FF_OPER_PS_NET_CF(ANN_R,-5AY,NOW)")</f>
        <v>2.9287444338509099</v>
      </c>
      <c r="APY2">
        <f t="array" ref="APY2:APY7">_xll.FDS("1458-HK","FF_OPER_PS_NET_CF(ANN_R,-5AY,NOW)")</f>
        <v>0.459392554815587</v>
      </c>
      <c r="APZ2">
        <f t="array" ref="APZ2:APZ7">_xll.FDS("1459-HK","FF_OPER_PS_NET_CF(ANN_R,-5AY,NOW)")</f>
        <v>-7.7271985941181995E-2</v>
      </c>
      <c r="AQA2">
        <f t="array" ref="AQA2:AQA7">_xll.FDS("1460-HK","FF_OPER_PS_NET_CF(ANN_R,-5AY,NOW)")</f>
        <v>-0.132385</v>
      </c>
      <c r="AQB2">
        <f t="array" ref="AQB2:AQB7">_xll.FDS("1461-HK","FF_OPER_PS_NET_CF(ANN_R,-5AY,NOW)")</f>
        <v>0.72472968869945198</v>
      </c>
      <c r="AQC2">
        <f t="array" ref="AQC2:AQC7">_xll.FDS("1463-HK","FF_OPER_PS_NET_CF(ANN_R,-5AY,NOW)")</f>
        <v>3.0190976366816599E-2</v>
      </c>
      <c r="AQD2">
        <f t="array" ref="AQD2:AQD7">_xll.FDS("1466-HK","FF_OPER_PS_NET_CF(ANN_R,-5AY,NOW)")</f>
        <v>-0.32581661005800799</v>
      </c>
      <c r="AQE2">
        <f t="array" ref="AQE2:AQE7">_xll.FDS("1468-HK","FF_OPER_PS_NET_CF(ANN_R,-5AY,NOW)")</f>
        <v>2.3364776033494499E-2</v>
      </c>
      <c r="AQF2">
        <f t="array" ref="AQF2:AQF7">_xll.FDS("1469-HK","FF_OPER_PS_NET_CF(ANN_R,-5AY,NOW)")</f>
        <v>0.228368484005848</v>
      </c>
      <c r="AQG2">
        <f t="array" ref="AQG2:AQG7">_xll.FDS("1470-HK","FF_OPER_PS_NET_CF(ANN_R,-5AY,NOW)")</f>
        <v>-2.4499999999999999E-3</v>
      </c>
      <c r="AQH2">
        <f t="array" ref="AQH2:AQH7">_xll.FDS("1472-HK","FF_OPER_PS_NET_CF(ANN_R,-5AY,NOW)")</f>
        <v>6.1247000000000003E-2</v>
      </c>
      <c r="AQI2">
        <f t="array" ref="AQI2:AQI7">_xll.FDS("1473-HK","FF_OPER_PS_NET_CF(ANN_R,-5AY,NOW)")</f>
        <v>1.1289E-2</v>
      </c>
      <c r="AQJ2">
        <f t="array" ref="AQJ2:AQJ7">_xll.FDS("1475-HK","FF_OPER_PS_NET_CF(ANN_R,-5AY,NOW)")</f>
        <v>0.22323806322491699</v>
      </c>
      <c r="AQK2">
        <f t="array" ref="AQK2:AQK7">_xll.FDS("1476-HK","FF_OPER_PS_NET_CF(ANN_R,-5AY,NOW)")</f>
        <v>-0.458815313558261</v>
      </c>
      <c r="AQL2" t="e">
        <f t="array" ref="AQL2:AQL7">_xll.FDS("1477-HK","FF_OPER_PS_NET_CF(ANN_R,-5AY,NOW)")</f>
        <v>#N/A</v>
      </c>
      <c r="AQM2">
        <f t="array" ref="AQM2:AQM7">_xll.FDS("1478-HK","FF_OPER_PS_NET_CF(ANN_R,-5AY,NOW)")</f>
        <v>2.0497154373340098E-2</v>
      </c>
      <c r="AQN2">
        <f t="array" ref="AQN2:AQN7">_xll.FDS("1480-HK","FF_OPER_PS_NET_CF(ANN_R,-5AY,NOW)")</f>
        <v>0.123529166666667</v>
      </c>
      <c r="AQO2">
        <f t="array" ref="AQO2:AQO7">_xll.FDS("1481-HK","FF_OPER_PS_NET_CF(ANN_R,-5AY,NOW)")</f>
        <v>1.5100000000000199E-4</v>
      </c>
      <c r="AQP2">
        <f t="array" ref="AQP2:AQP7">_xll.FDS("1483-HK","FF_OPER_PS_NET_CF(ANN_R,-5AY,NOW)")</f>
        <v>-8.7840751753410409E-3</v>
      </c>
      <c r="AQQ2">
        <f t="array" ref="AQQ2:AQQ7">_xll.FDS("1486-HK","FF_OPER_PS_NET_CF(ANN_R,-5AY,NOW)")</f>
        <v>0.14392438383167899</v>
      </c>
      <c r="AQR2">
        <f t="array" ref="AQR2:AQR7">_xll.FDS("1488-HK","FF_OPER_PS_NET_CF(ANN_R,-5AY,NOW)")</f>
        <v>5.4503537089191E-2</v>
      </c>
      <c r="AQS2" t="e">
        <f t="array" ref="AQS2:AQS7">_xll.FDS("1489-HK","FF_OPER_PS_NET_CF(ANN_R,-5AY,NOW)")</f>
        <v>#N/A</v>
      </c>
      <c r="AQT2">
        <f t="array" ref="AQT2:AQT7">_xll.FDS("1490-HK","FF_OPER_PS_NET_CF(ANN_R,-5AY,NOW)")</f>
        <v>-5.0396017672539404E-3</v>
      </c>
      <c r="AQU2">
        <f t="array" ref="AQU2:AQU7">_xll.FDS("1495-HK","FF_OPER_PS_NET_CF(ANN_R,-5AY,NOW)")</f>
        <v>-0.84377675354139703</v>
      </c>
      <c r="AQV2">
        <f t="array" ref="AQV2:AQV7">_xll.FDS("1496-HK","FF_OPER_PS_NET_CF(ANN_R,-5AY,NOW)")</f>
        <v>4.8344546585608897E-2</v>
      </c>
      <c r="AQW2">
        <f t="array" ref="AQW2:AQW7">_xll.FDS("1498-HK","FF_OPER_PS_NET_CF(ANN_R,-5AY,NOW)")</f>
        <v>-0.275410820410389</v>
      </c>
      <c r="AQX2">
        <f t="array" ref="AQX2:AQX7">_xll.FDS("1499-HK","FF_OPER_PS_NET_CF(ANN_R,-5AY,NOW)")</f>
        <v>-1.0038143677028301E-2</v>
      </c>
      <c r="AQY2">
        <f t="array" ref="AQY2:AQY7">_xll.FDS("1500-HK","FF_OPER_PS_NET_CF(ANN_R,-5AY,NOW)")</f>
        <v>-1.44253012048193E-2</v>
      </c>
      <c r="AQZ2">
        <f t="array" ref="AQZ2:AQZ7">_xll.FDS("1501-HK","FF_OPER_PS_NET_CF(ANN_R,-5AY,NOW)")</f>
        <v>0.29494824949987097</v>
      </c>
      <c r="ARA2" t="e">
        <f t="array" ref="ARA2:ARA7">_xll.FDS("1502-HK","FF_OPER_PS_NET_CF(ANN_R,-5AY,NOW)")</f>
        <v>#N/A</v>
      </c>
      <c r="ARB2">
        <f t="array" ref="ARB2:ARB7">_xll.FDS("1508-HK","FF_OPER_PS_NET_CF(ANN_R,-5AY,NOW)")</f>
        <v>0.118217615423356</v>
      </c>
      <c r="ARC2">
        <f t="array" ref="ARC2:ARC7">_xll.FDS("1513-HK","FF_OPER_PS_NET_CF(ANN_R,-5AY,NOW)")</f>
        <v>1.5995535139551</v>
      </c>
      <c r="ARD2">
        <f t="array" ref="ARD2:ARD7">_xll.FDS("1515-HK","FF_OPER_PS_NET_CF(ANN_R,-5AY,NOW)")</f>
        <v>0.32102196843039499</v>
      </c>
      <c r="ARE2" t="e">
        <f t="array" ref="ARE2:ARE7">_xll.FDS("1516-HK","FF_OPER_PS_NET_CF(ANN_R,-5AY,NOW)")</f>
        <v>#N/A</v>
      </c>
      <c r="ARF2">
        <f t="array" ref="ARF2:ARF7">_xll.FDS("1518-HK","FF_OPER_PS_NET_CF(ANN_R,-5AY,NOW)")</f>
        <v>0.28017215446195598</v>
      </c>
      <c r="ARG2">
        <f t="array" ref="ARG2:ARG7">_xll.FDS("1520-HK","FF_OPER_PS_NET_CF(ANN_R,-5AY,NOW)")</f>
        <v>-1.5951912899324301E-2</v>
      </c>
      <c r="ARH2">
        <f t="array" ref="ARH2:ARH7">_xll.FDS("1521-HK","FF_OPER_PS_NET_CF(ANN_R,-5AY,NOW)")</f>
        <v>3.5351014224188598E-2</v>
      </c>
      <c r="ARI2">
        <f t="array" ref="ARI2:ARI7">_xll.FDS("1522-HK","FF_OPER_PS_NET_CF(ANN_R,-5AY,NOW)")</f>
        <v>5.1725697450542098E-2</v>
      </c>
      <c r="ARJ2">
        <f t="array" ref="ARJ2:ARJ7">_xll.FDS("1523-HK","FF_OPER_PS_NET_CF(ANN_R,-5AY,NOW)")</f>
        <v>3.9345329463083403E-2</v>
      </c>
      <c r="ARK2">
        <f t="array" ref="ARK2:ARK7">_xll.FDS("1525-HK","FF_OPER_PS_NET_CF(ANN_R,-5AY,NOW)")</f>
        <v>0.14996862789099</v>
      </c>
      <c r="ARL2">
        <f t="array" ref="ARL2:ARL7">_xll.FDS("1526-HK","FF_OPER_PS_NET_CF(ANN_R,-5AY,NOW)")</f>
        <v>0.149795751217526</v>
      </c>
      <c r="ARM2">
        <f t="array" ref="ARM2:ARM7">_xll.FDS("1527-HK","FF_OPER_PS_NET_CF(ANN_R,-5AY,NOW)")</f>
        <v>-0.190062744968541</v>
      </c>
      <c r="ARN2">
        <f t="array" ref="ARN2:ARN7">_xll.FDS("1528-HK","FF_OPER_PS_NET_CF(ANN_R,-5AY,NOW)")</f>
        <v>1.1710606313567899</v>
      </c>
      <c r="ARO2">
        <f t="array" ref="ARO2:ARO7">_xll.FDS("1529-HK","FF_OPER_PS_NET_CF(ANN_R,-5AY,NOW)")</f>
        <v>2.68867705337545E-2</v>
      </c>
      <c r="ARP2">
        <f t="array" ref="ARP2:ARP7">_xll.FDS("1530-HK","FF_OPER_PS_NET_CF(ANN_R,-5AY,NOW)")</f>
        <v>0.40619275773381602</v>
      </c>
      <c r="ARQ2">
        <f t="array" ref="ARQ2:ARQ7">_xll.FDS("1532-HK","FF_OPER_PS_NET_CF(ANN_R,-5AY,NOW)")</f>
        <v>7.5719314265837903E-2</v>
      </c>
      <c r="ARR2">
        <f t="array" ref="ARR2:ARR7">_xll.FDS("1536-HK","FF_OPER_PS_NET_CF(ANN_R,-5AY,NOW)")</f>
        <v>3.5734755963140998E-2</v>
      </c>
      <c r="ARS2">
        <f t="array" ref="ARS2:ARS7">_xll.FDS("1538-HK","FF_OPER_PS_NET_CF(ANN_R,-5AY,NOW)")</f>
        <v>0.109025609934304</v>
      </c>
      <c r="ART2">
        <f t="array" ref="ART2:ART7">_xll.FDS("1539-HK","FF_OPER_PS_NET_CF(ANN_R,-5AY,NOW)")</f>
        <v>-0.208706</v>
      </c>
      <c r="ARU2">
        <f t="array" ref="ARU2:ARU7">_xll.FDS("1540-HK","FF_OPER_PS_NET_CF(ANN_R,-5AY,NOW)")</f>
        <v>0.107235875911523</v>
      </c>
      <c r="ARV2">
        <f t="array" ref="ARV2:ARV7">_xll.FDS("1542-HK","FF_OPER_PS_NET_CF(ANN_R,-5AY,NOW)")</f>
        <v>2.1494395914297502</v>
      </c>
      <c r="ARW2">
        <f t="array" ref="ARW2:ARW7">_xll.FDS("1543-HK","FF_OPER_PS_NET_CF(ANN_R,-5AY,NOW)")</f>
        <v>4.1034480262917998E-2</v>
      </c>
      <c r="ARX2">
        <f t="array" ref="ARX2:ARX7">_xll.FDS("1545-HK","FF_OPER_PS_NET_CF(ANN_R,-5AY,NOW)")</f>
        <v>2.0470900507924699E-2</v>
      </c>
      <c r="ARY2">
        <f t="array" ref="ARY2:ARY7">_xll.FDS("1546-HK","FF_OPER_PS_NET_CF(ANN_R,-5AY,NOW)")</f>
        <v>6.0333749999999998E-2</v>
      </c>
      <c r="ARZ2">
        <f t="array" ref="ARZ2:ARZ7">_xll.FDS("1547-HK","FF_OPER_PS_NET_CF(ANN_R,-5AY,NOW)")</f>
        <v>1.5708860753279701E-2</v>
      </c>
      <c r="ASA2">
        <f t="array" ref="ASA2:ASA7">_xll.FDS("1548-HK","FF_OPER_PS_NET_CF(ANN_R,-5AY,NOW)")</f>
        <v>0.15108948661980101</v>
      </c>
      <c r="ASB2">
        <f t="array" ref="ASB2:ASB7">_xll.FDS("1549-HK","FF_OPER_PS_NET_CF(ANN_R,-5AY,NOW)")</f>
        <v>1.46519246519247E-3</v>
      </c>
      <c r="ASC2">
        <f t="array" ref="ASC2:ASC7">_xll.FDS("1551-HK","FF_OPER_PS_NET_CF(ANN_R,-5AY,NOW)")</f>
        <v>1.5602222421788401</v>
      </c>
      <c r="ASD2">
        <f t="array" ref="ASD2:ASD7">_xll.FDS("1552-HK","FF_OPER_PS_NET_CF(ANN_R,-5AY,NOW)")</f>
        <v>7.4876303433416905E-2</v>
      </c>
      <c r="ASE2">
        <f t="array" ref="ASE2:ASE7">_xll.FDS("1553-HK","FF_OPER_PS_NET_CF(ANN_R,-5AY,NOW)")</f>
        <v>-6.6824489018172895E-2</v>
      </c>
      <c r="ASF2">
        <f t="array" ref="ASF2:ASF7">_xll.FDS("1555-HK","FF_OPER_PS_NET_CF(ANN_R,-5AY,NOW)")</f>
        <v>-0.14325698772582501</v>
      </c>
      <c r="ASG2">
        <f t="array" ref="ASG2:ASG7">_xll.FDS("1556-HK","FF_OPER_PS_NET_CF(ANN_R,-5AY,NOW)")</f>
        <v>6.2421333333333301E-2</v>
      </c>
      <c r="ASH2">
        <f t="array" ref="ASH2:ASH7">_xll.FDS("1557-HK","FF_OPER_PS_NET_CF(ANN_R,-5AY,NOW)")</f>
        <v>-2.1042499999999999E-2</v>
      </c>
      <c r="ASI2">
        <f t="array" ref="ASI2:ASI7">_xll.FDS("1558-HK","FF_OPER_PS_NET_CF(ANN_R,-5AY,NOW)")</f>
        <v>0.51558063628217699</v>
      </c>
      <c r="ASJ2">
        <f t="array" ref="ASJ2:ASJ7">_xll.FDS("1559-HK","FF_OPER_PS_NET_CF(ANN_R,-5AY,NOW)")</f>
        <v>2.15764755466092E-2</v>
      </c>
      <c r="ASK2">
        <f t="array" ref="ASK2:ASK7">_xll.FDS("1560-HK","FF_OPER_PS_NET_CF(ANN_R,-5AY,NOW)")</f>
        <v>-0.31643634745589799</v>
      </c>
      <c r="ASL2">
        <f t="array" ref="ASL2:ASL7">_xll.FDS("1561-HK","FF_OPER_PS_NET_CF(ANN_R,-5AY,NOW)")</f>
        <v>4.6761666666666701E-2</v>
      </c>
      <c r="ASM2">
        <f t="array" ref="ASM2:ASM7">_xll.FDS("1563-HK","FF_OPER_PS_NET_CF(ANN_R,-5AY,NOW)")</f>
        <v>-0.20416477748866901</v>
      </c>
      <c r="ASN2">
        <f t="array" ref="ASN2:ASN7">_xll.FDS("1565-HK","FF_OPER_PS_NET_CF(ANN_R,-5AY,NOW)")</f>
        <v>0.18077799582925899</v>
      </c>
      <c r="ASO2">
        <f t="array" ref="ASO2:ASO7">_xll.FDS("1566-HK","FF_OPER_PS_NET_CF(ANN_R,-5AY,NOW)")</f>
        <v>-0.13816066867323201</v>
      </c>
      <c r="ASP2">
        <f t="array" ref="ASP2:ASP7">_xll.FDS("1568-HK","FF_OPER_PS_NET_CF(ANN_R,-5AY,NOW)")</f>
        <v>0.30932468544866998</v>
      </c>
      <c r="ASQ2">
        <f t="array" ref="ASQ2:ASQ7">_xll.FDS("1569-HK","FF_OPER_PS_NET_CF(ANN_R,-5AY,NOW)")</f>
        <v>9.4015043113379604E-2</v>
      </c>
      <c r="ASR2">
        <f t="array" ref="ASR2:ASR7">_xll.FDS("1570-HK","FF_OPER_PS_NET_CF(ANN_R,-5AY,NOW)")</f>
        <v>-3.6609787504793601</v>
      </c>
      <c r="ASS2">
        <f t="array" ref="ASS2:ASS7">_xll.FDS("1571-HK","FF_OPER_PS_NET_CF(ANN_R,-5AY,NOW)")</f>
        <v>0.36442155563406098</v>
      </c>
      <c r="AST2">
        <f t="array" ref="AST2:AST7">_xll.FDS("1572-HK","FF_OPER_PS_NET_CF(ANN_R,-5AY,NOW)")</f>
        <v>-6.5031958889864599E-2</v>
      </c>
      <c r="ASU2">
        <f t="array" ref="ASU2:ASU7">_xll.FDS("1575-HK","FF_OPER_PS_NET_CF(ANN_R,-5AY,NOW)")</f>
        <v>-3.3658632137143998E-2</v>
      </c>
      <c r="ASV2">
        <f t="array" ref="ASV2:ASV7">_xll.FDS("1576-HK","FF_OPER_PS_NET_CF(ANN_R,-5AY,NOW)")</f>
        <v>0.402256115540781</v>
      </c>
      <c r="ASW2">
        <f t="array" ref="ASW2:ASW7">_xll.FDS("1577-HK","FF_OPER_PS_NET_CF(ANN_R,-5AY,NOW)")</f>
        <v>-0.13026037482627301</v>
      </c>
      <c r="ASX2">
        <f t="array" ref="ASX2:ASX7">_xll.FDS("1578-HK","FF_OPER_PS_NET_CF(ANN_R,-5AY,NOW)")</f>
        <v>0.70560374577822604</v>
      </c>
      <c r="ASY2">
        <f t="array" ref="ASY2:ASY7">_xll.FDS("1579-HK","FF_OPER_PS_NET_CF(ANN_R,-5AY,NOW)")</f>
        <v>0.31179347033716998</v>
      </c>
      <c r="ASZ2">
        <f t="array" ref="ASZ2:ASZ7">_xll.FDS("1580-HK","FF_OPER_PS_NET_CF(ANN_R,-5AY,NOW)")</f>
        <v>-2.7967077855982399E-2</v>
      </c>
      <c r="ATA2">
        <f t="array" ref="ATA2:ATA7">_xll.FDS("1581-HK","FF_OPER_PS_NET_CF(ANN_R,-5AY,NOW)")</f>
        <v>0.27404633579857401</v>
      </c>
      <c r="ATB2">
        <f t="array" ref="ATB2:ATB7">_xll.FDS("1582-HK","FF_OPER_PS_NET_CF(ANN_R,-5AY,NOW)")</f>
        <v>-0.13892599999999999</v>
      </c>
      <c r="ATC2">
        <f t="array" ref="ATC2:ATC7">_xll.FDS("1583-HK","FF_OPER_PS_NET_CF(ANN_R,-5AY,NOW)")</f>
        <v>0.33133513700183798</v>
      </c>
      <c r="ATD2">
        <f t="array" ref="ATD2:ATD7">_xll.FDS("1585-HK","FF_OPER_PS_NET_CF(ANN_R,-5AY,NOW)")</f>
        <v>0.32705387952941001</v>
      </c>
      <c r="ATE2">
        <f t="array" ref="ATE2:ATE7">_xll.FDS("1586-HK","FF_OPER_PS_NET_CF(ANN_R,-5AY,NOW)")</f>
        <v>0.138117451316808</v>
      </c>
      <c r="ATF2">
        <f t="array" ref="ATF2:ATF7">_xll.FDS("1587-HK","FF_OPER_PS_NET_CF(ANN_R,-5AY,NOW)")</f>
        <v>8.6961266178200002E-3</v>
      </c>
      <c r="ATG2">
        <f t="array" ref="ATG2:ATG7">_xll.FDS("1588-HK","FF_OPER_PS_NET_CF(ANN_R,-5AY,NOW)")</f>
        <v>0.23224016014357399</v>
      </c>
      <c r="ATH2">
        <f t="array" ref="ATH2:ATH7">_xll.FDS("1591-HK","FF_OPER_PS_NET_CF(ANN_R,-5AY,NOW)")</f>
        <v>-9.4522808203847605E-4</v>
      </c>
      <c r="ATI2">
        <f t="array" ref="ATI2:ATI7">_xll.FDS("1592-HK","FF_OPER_PS_NET_CF(ANN_R,-5AY,NOW)")</f>
        <v>-4.2520833333333299E-2</v>
      </c>
      <c r="ATJ2">
        <f t="array" ref="ATJ2:ATJ7">_xll.FDS("1593-HK","FF_OPER_PS_NET_CF(ANN_R,-5AY,NOW)")</f>
        <v>8.8177708017915898E-2</v>
      </c>
      <c r="ATK2">
        <f t="array" ref="ATK2:ATK7">_xll.FDS("1596-HK","FF_OPER_PS_NET_CF(ANN_R,-5AY,NOW)")</f>
        <v>0.12100636165197901</v>
      </c>
      <c r="ATL2" t="e">
        <f t="array" ref="ATL2:ATL7">_xll.FDS("1597-HK","FF_OPER_PS_NET_CF(ANN_R,-5AY,NOW)")</f>
        <v>#N/A</v>
      </c>
      <c r="ATM2">
        <f t="array" ref="ATM2:ATM7">_xll.FDS("1598-HK","FF_OPER_PS_NET_CF(ANN_R,-5AY,NOW)")</f>
        <v>6.9603664570063201E-2</v>
      </c>
      <c r="ATN2">
        <f t="array" ref="ATN2:ATN7">_xll.FDS("1599-HK","FF_OPER_PS_NET_CF(ANN_R,-5AY,NOW)")</f>
        <v>-1.0934817085527799</v>
      </c>
      <c r="ATO2">
        <f t="array" ref="ATO2:ATO7">_xll.FDS("1600-HK","FF_OPER_PS_NET_CF(ANN_R,-5AY,NOW)")</f>
        <v>0.52470070635382504</v>
      </c>
      <c r="ATP2">
        <f t="array" ref="ATP2:ATP7">_xll.FDS("1601-HK","FF_OPER_PS_NET_CF(ANN_R,-5AY,NOW)")</f>
        <v>-0.50752657254231903</v>
      </c>
      <c r="ATQ2">
        <f t="array" ref="ATQ2:ATQ7">_xll.FDS("1606-HK","FF_OPER_PS_NET_CF(ANN_R,-5AY,NOW)")</f>
        <v>0.816038496153626</v>
      </c>
      <c r="ATR2">
        <f t="array" ref="ATR2:ATR7">_xll.FDS("1608-HK","FF_OPER_PS_NET_CF(ANN_R,-5AY,NOW)")</f>
        <v>4.07265372675975E-2</v>
      </c>
      <c r="ATS2">
        <f t="array" ref="ATS2:ATS7">_xll.FDS("1609-HK","FF_OPER_PS_NET_CF(ANN_R,-5AY,NOW)")</f>
        <v>3.0030982653697001E-2</v>
      </c>
      <c r="ATT2">
        <f t="array" ref="ATT2:ATT7">_xll.FDS("1610-HK","FF_OPER_PS_NET_CF(ANN_R,-5AY,NOW)")</f>
        <v>0.42127488084015002</v>
      </c>
      <c r="ATU2">
        <f t="array" ref="ATU2:ATU8">_xll.FDS("1611-HK","FF_OPER_PS_NET_CF(ANN_R,-5AY,NOW)")</f>
        <v>0.14196</v>
      </c>
      <c r="ATV2">
        <f t="array" ref="ATV2:ATV7">_xll.FDS("1612-HK","FF_OPER_PS_NET_CF(ANN_R,-5AY,NOW)")</f>
        <v>3.8721007277696097E-2</v>
      </c>
      <c r="ATW2">
        <f t="array" ref="ATW2:ATW7">_xll.FDS("1613-HK","FF_OPER_PS_NET_CF(ANN_R,-5AY,NOW)")</f>
        <v>-2.9977140178054602E-2</v>
      </c>
      <c r="ATX2">
        <f t="array" ref="ATX2:ATX7">_xll.FDS("1615-HK","FF_OPER_PS_NET_CF(ANN_R,-5AY,NOW)")</f>
        <v>9.3770215878429194E-2</v>
      </c>
      <c r="ATY2">
        <f t="array" ref="ATY2:ATY8">_xll.FDS("1616-HK","FF_OPER_PS_NET_CF(ANN_R,-5AY,NOW)")</f>
        <v>0.15315663475284799</v>
      </c>
      <c r="ATZ2">
        <f t="array" ref="ATZ2:ATZ7">_xll.FDS("1617-HK","FF_OPER_PS_NET_CF(ANN_R,-5AY,NOW)")</f>
        <v>2.15036295190222E-2</v>
      </c>
      <c r="AUA2">
        <f t="array" ref="AUA2:AUA7">_xll.FDS("1618-HK","FF_OPER_PS_NET_CF(ANN_R,-5AY,NOW)")</f>
        <v>1.18129232432471</v>
      </c>
      <c r="AUB2">
        <f t="array" ref="AUB2:AUB7">_xll.FDS("1620-HK","FF_OPER_PS_NET_CF(ANN_R,-5AY,NOW)")</f>
        <v>4.1607500001287802E-2</v>
      </c>
      <c r="AUC2">
        <f t="array" ref="AUC2:AUC7">_xll.FDS("1621-HK","FF_OPER_PS_NET_CF(ANN_R,-5AY,NOW)")</f>
        <v>8.9999999999999993E-3</v>
      </c>
      <c r="AUD2">
        <f t="array" ref="AUD2:AUD7">_xll.FDS("1622-HK","FF_OPER_PS_NET_CF(ANN_R,-5AY,NOW)")</f>
        <v>0.617702782352619</v>
      </c>
      <c r="AUE2">
        <f t="array" ref="AUE2:AUE7">_xll.FDS("1623-HK","FF_OPER_PS_NET_CF(ANN_R,-5AY,NOW)")</f>
        <v>0.107503189788362</v>
      </c>
      <c r="AUF2">
        <f t="array" ref="AUF2:AUF7">_xll.FDS("1626-HK","FF_OPER_PS_NET_CF(ANN_R,-5AY,NOW)")</f>
        <v>-0.118203353623117</v>
      </c>
      <c r="AUG2">
        <f t="array" ref="AUG2:AUG7">_xll.FDS("1627-HK","FF_OPER_PS_NET_CF(ANN_R,-5AY,NOW)")</f>
        <v>-0.185383339153148</v>
      </c>
      <c r="AUH2">
        <f t="array" ref="AUH2:AUH7">_xll.FDS("1628-HK","FF_OPER_PS_NET_CF(ANN_R,-5AY,NOW)")</f>
        <v>1.5652536123218701</v>
      </c>
      <c r="AUI2">
        <f t="array" ref="AUI2:AUI7">_xll.FDS("1629-HK","FF_OPER_PS_NET_CF(ANN_R,-5AY,NOW)")</f>
        <v>-0.18041767549181101</v>
      </c>
      <c r="AUJ2">
        <f t="array" ref="AUJ2:AUJ7">_xll.FDS("1630-HK","FF_OPER_PS_NET_CF(ANN_R,-5AY,NOW)")</f>
        <v>-7.39733333333334E-3</v>
      </c>
      <c r="AUK2">
        <f t="array" ref="AUK2:AUK7">_xll.FDS("1631-HK","FF_OPER_PS_NET_CF(ANN_R,-5AY,NOW)")</f>
        <v>0.16583984374999999</v>
      </c>
      <c r="AUL2">
        <f t="array" ref="AUL2:AUL7">_xll.FDS("1632-HK","FF_OPER_PS_NET_CF(ANN_R,-5AY,NOW)")</f>
        <v>-5.97845956523563E-4</v>
      </c>
      <c r="AUM2">
        <f t="array" ref="AUM2:AUM7">_xll.FDS("1633-HK","FF_OPER_PS_NET_CF(ANN_R,-5AY,NOW)")</f>
        <v>-2.7322971274821001E-2</v>
      </c>
      <c r="AUN2">
        <f t="array" ref="AUN2:AUN7">_xll.FDS("1635-HK","FF_OPER_PS_NET_CF(ANN_R,-5AY,NOW)")</f>
        <v>0.27091309679292902</v>
      </c>
      <c r="AUO2">
        <f t="array" ref="AUO2:AUO7">_xll.FDS("1636-HK","FF_OPER_PS_NET_CF(ANN_R,-5AY,NOW)")</f>
        <v>-8.2678315228317506E-2</v>
      </c>
      <c r="AUP2">
        <f t="array" ref="AUP2:AUP7">_xll.FDS("1637-HK","FF_OPER_PS_NET_CF(ANN_R,-5AY,NOW)")</f>
        <v>-2.94705668806928E-2</v>
      </c>
      <c r="AUQ2">
        <f t="array" ref="AUQ2:AUQ8">_xll.FDS("1638-HK","FF_OPER_PS_NET_CF(ANN_R,-5AY,NOW)")</f>
        <v>-1.02084152349267</v>
      </c>
      <c r="AUR2">
        <f t="array" ref="AUR2:AUR7">_xll.FDS("1640-HK","FF_OPER_PS_NET_CF(ANN_R,-5AY,NOW)")</f>
        <v>-0.118816478704003</v>
      </c>
      <c r="AUS2" t="e">
        <f t="array" ref="AUS2:AUS7">_xll.FDS("1643-HK","FF_OPER_PS_NET_CF(ANN_R,-5AY,NOW)")</f>
        <v>#N/A</v>
      </c>
      <c r="AUT2">
        <f t="array" ref="AUT2:AUT7">_xll.FDS("1645-HK","FF_OPER_PS_NET_CF(ANN_R,-5AY,NOW)")</f>
        <v>1.6752990116813402E-2</v>
      </c>
      <c r="AUU2">
        <f t="array" ref="AUU2:AUU7">_xll.FDS("1647-HK","FF_OPER_PS_NET_CF(ANN_R,-5AY,NOW)")</f>
        <v>5.1220885984062103E-2</v>
      </c>
      <c r="AUV2">
        <f t="array" ref="AUV2:AUV7">_xll.FDS("1650-HK","FF_OPER_PS_NET_CF(ANN_R,-5AY,NOW)")</f>
        <v>3.19713748250844E-2</v>
      </c>
      <c r="AUW2">
        <f t="array" ref="AUW2:AUW7">_xll.FDS("1651-HK","FF_OPER_PS_NET_CF(ANN_R,-5AY,NOW)")</f>
        <v>0.56079295410914598</v>
      </c>
      <c r="AUX2">
        <f t="array" ref="AUX2:AUX7">_xll.FDS("1652-HK","FF_OPER_PS_NET_CF(ANN_R,-5AY,NOW)")</f>
        <v>0.30431460201059701</v>
      </c>
      <c r="AUY2">
        <f t="array" ref="AUY2:AUY7">_xll.FDS("1653-HK","FF_OPER_PS_NET_CF(ANN_R,-5AY,NOW)")</f>
        <v>0.13553999999999999</v>
      </c>
      <c r="AUZ2">
        <f t="array" ref="AUZ2:AUZ8">_xll.FDS("1655-HK","FF_OPER_PS_NET_CF(ANN_R,-5AY,NOW)")</f>
        <v>0.109970701904248</v>
      </c>
      <c r="AVA2">
        <f t="array" ref="AVA2:AVA7">_xll.FDS("1656-HK","FF_OPER_PS_NET_CF(ANN_R,-5AY,NOW)")</f>
        <v>0.20172764876871699</v>
      </c>
      <c r="AVB2">
        <f t="array" ref="AVB2:AVB7">_xll.FDS("1657-HK","FF_OPER_PS_NET_CF(ANN_R,-5AY,NOW)")</f>
        <v>0.29189927306317498</v>
      </c>
      <c r="AVC2">
        <f t="array" ref="AVC2:AVC7">_xll.FDS("1658-HK","FF_OPER_PS_NET_CF(ANN_R,-5AY,NOW)")</f>
        <v>0.23960845260265801</v>
      </c>
      <c r="AVD2">
        <f t="array" ref="AVD2:AVD7">_xll.FDS("1660-HK","FF_OPER_PS_NET_CF(ANN_R,-5AY,NOW)")</f>
        <v>8.9130838099579692E-3</v>
      </c>
      <c r="AVE2">
        <f t="array" ref="AVE2:AVE7">_xll.FDS("1661-HK","FF_OPER_PS_NET_CF(ANN_R,-5AY,NOW)")</f>
        <v>0.18643705515735601</v>
      </c>
      <c r="AVF2">
        <f t="array" ref="AVF2:AVF7">_xll.FDS("1662-HK","FF_OPER_PS_NET_CF(ANN_R,-5AY,NOW)")</f>
        <v>-6.5727999999999995E-2</v>
      </c>
      <c r="AVG2">
        <f t="array" ref="AVG2:AVG7">_xll.FDS("1663-HK","FF_OPER_PS_NET_CF(ANN_R,-5AY,NOW)")</f>
        <v>2.2394273480255501E-2</v>
      </c>
      <c r="AVH2">
        <f t="array" ref="AVH2:AVH7">_xll.FDS("1665-HK","FF_OPER_PS_NET_CF(ANN_R,-5AY,NOW)")</f>
        <v>1.69669080267962E-2</v>
      </c>
      <c r="AVI2">
        <f t="array" ref="AVI2:AVI7">_xll.FDS("1666-HK","FF_OPER_PS_NET_CF(ANN_R,-5AY,NOW)")</f>
        <v>0.39780093444725001</v>
      </c>
      <c r="AVJ2">
        <f t="array" ref="AVJ2:AVJ7">_xll.FDS("1667-HK","FF_OPER_PS_NET_CF(ANN_R,-5AY,NOW)")</f>
        <v>-1.9025E-2</v>
      </c>
      <c r="AVK2">
        <f t="array" ref="AVK2:AVK7">_xll.FDS("1668-HK","FF_OPER_PS_NET_CF(ANN_R,-5AY,NOW)")</f>
        <v>0.226056819516635</v>
      </c>
      <c r="AVL2">
        <f t="array" ref="AVL2:AVL7">_xll.FDS("1669-HK","FF_OPER_PS_NET_CF(ANN_R,-5AY,NOW)")</f>
        <v>0.22462750000000001</v>
      </c>
      <c r="AVM2">
        <f t="array" ref="AVM2:AVM7">_xll.FDS("1671-HK","FF_OPER_PS_NET_CF(ANN_R,-5AY,NOW)")</f>
        <v>0.488915068590001</v>
      </c>
      <c r="AVN2">
        <f t="array" ref="AVN2:AVN7">_xll.FDS("1672-HK","FF_OPER_PS_NET_CF(ANN_R,-5AY,NOW)")</f>
        <v>-1.29271125757521E-2</v>
      </c>
      <c r="AVO2">
        <f t="array" ref="AVO2:AVO8">_xll.FDS("1673-HK","FF_OPER_PS_NET_CF(ANN_R,-5AY,NOW)")</f>
        <v>-1.3980113532462901E-2</v>
      </c>
      <c r="AVP2">
        <f t="array" ref="AVP2:AVP7">_xll.FDS("1675-HK","FF_OPER_PS_NET_CF(ANN_R,-5AY,NOW)")</f>
        <v>0.24489153669212499</v>
      </c>
      <c r="AVQ2">
        <f t="array" ref="AVQ2:AVQ7">_xll.FDS("1676-HK","FF_OPER_PS_NET_CF(ANN_R,-5AY,NOW)")</f>
        <v>0.401468601462244</v>
      </c>
      <c r="AVR2">
        <f t="array" ref="AVR2:AVR7">_xll.FDS("1679-HK","FF_OPER_PS_NET_CF(ANN_R,-5AY,NOW)")</f>
        <v>2.5145520418121198E-2</v>
      </c>
      <c r="AVS2">
        <f t="array" ref="AVS2:AVS7">_xll.FDS("1680-HK","FF_OPER_PS_NET_CF(ANN_R,-5AY,NOW)")</f>
        <v>-8.0095466425035306E-3</v>
      </c>
      <c r="AVT2">
        <f t="array" ref="AVT2:AVT7">_xll.FDS("1681-HK","FF_OPER_PS_NET_CF(ANN_R,-5AY,NOW)")</f>
        <v>0.57299541768468998</v>
      </c>
      <c r="AVU2">
        <f t="array" ref="AVU2:AVU7">_xll.FDS("1682-HK","FF_OPER_PS_NET_CF(ANN_R,-5AY,NOW)")</f>
        <v>-2.8631509283313199E-2</v>
      </c>
      <c r="AVV2">
        <f t="array" ref="AVV2:AVV6">_xll.FDS("1683-HK","FF_OPER_PS_NET_CF(ANN_R,-5AY,NOW)")</f>
        <v>-1.9616000000000001E-2</v>
      </c>
      <c r="AVW2">
        <f t="array" ref="AVW2:AVW7">_xll.FDS("1685-HK","FF_OPER_PS_NET_CF(ANN_R,-5AY,NOW)")</f>
        <v>0.103060167436031</v>
      </c>
      <c r="AVX2">
        <f t="array" ref="AVX2:AVX7">_xll.FDS("1686-HK","FF_OPER_PS_NET_CF(ANN_R,-5AY,NOW)")</f>
        <v>0.15403068259573099</v>
      </c>
      <c r="AVY2">
        <f t="array" ref="AVY2:AVY7">_xll.FDS("1689-HK","FF_OPER_PS_NET_CF(ANN_R,-5AY,NOW)")</f>
        <v>3.6720466883031801E-2</v>
      </c>
      <c r="AVZ2">
        <f t="array" ref="AVZ2:AVZ7">_xll.FDS("1690-HK","FF_OPER_PS_NET_CF(ANN_R,-5AY,NOW)")</f>
        <v>1.5933593749999999E-2</v>
      </c>
      <c r="AWA2">
        <f t="array" ref="AWA2:AWA7">_xll.FDS("1691-HK","FF_OPER_PS_NET_CF(ANN_R,-5AY,NOW)")</f>
        <v>0.34618984928519703</v>
      </c>
      <c r="AWB2">
        <f t="array" ref="AWB2:AWB7">_xll.FDS("1692-HK","FF_OPER_PS_NET_CF(ANN_R,-5AY,NOW)")</f>
        <v>0.130775</v>
      </c>
      <c r="AWC2">
        <f t="array" ref="AWC2:AWC6">_xll.FDS("1693-HK","FF_OPER_PS_NET_CF(ANN_R,-5AY,NOW)")</f>
        <v>-7.1898894960551504E-2</v>
      </c>
      <c r="AWD2">
        <f t="array" ref="AWD2:AWD7">_xll.FDS("1695-HK","FF_OPER_PS_NET_CF(ANN_R,-5AY,NOW)")</f>
        <v>6.1447914626555405E-4</v>
      </c>
      <c r="AWE2">
        <f t="array" ref="AWE2:AWE7">_xll.FDS("1696-HK","FF_OPER_PS_NET_CF(ANN_R,-5AY,NOW)")</f>
        <v>0.24307953267281099</v>
      </c>
      <c r="AWF2">
        <f t="array" ref="AWF2:AWF7">_xll.FDS("1697-HK","FF_OPER_PS_NET_CF(ANN_R,-5AY,NOW)")</f>
        <v>0.24170090068445199</v>
      </c>
      <c r="AWG2">
        <f t="array" ref="AWG2:AWG7">_xll.FDS("1698-HK","FF_OPER_PS_NET_CF(ANN_R,-5AY,NOW)")</f>
        <v>0.30955475053700499</v>
      </c>
      <c r="AWH2">
        <f t="array" ref="AWH2:AWH8">_xll.FDS("1699-HK","FF_OPER_PS_NET_CF(ANN_R,-5AY,NOW)")</f>
        <v>2.8260983728386199E-2</v>
      </c>
      <c r="AWI2">
        <f t="array" ref="AWI2:AWI7">_xll.FDS("1701-HK","FF_OPER_PS_NET_CF(ANN_R,-5AY,NOW)")</f>
        <v>-2.9080768398701301E-2</v>
      </c>
      <c r="AWJ2">
        <f t="array" ref="AWJ2:AWJ7">_xll.FDS("1702-HK","FF_OPER_PS_NET_CF(ANN_R,-5AY,NOW)")</f>
        <v>4.8909622093158099E-2</v>
      </c>
      <c r="AWK2">
        <f t="array" ref="AWK2:AWK7">_xll.FDS("1703-HK","FF_OPER_PS_NET_CF(ANN_R,-5AY,NOW)")</f>
        <v>7.2763999999999995E-2</v>
      </c>
      <c r="AWL2">
        <f t="array" ref="AWL2:AWL7">_xll.FDS("1705-HK","FF_OPER_PS_NET_CF(ANN_R,-5AY,NOW)")</f>
        <v>5.3937499999999999E-2</v>
      </c>
      <c r="AWM2">
        <f t="array" ref="AWM2:AWM7">_xll.FDS("1706-HK","FF_OPER_PS_NET_CF(ANN_R,-5AY,NOW)")</f>
        <v>-9.7786641205315009E-3</v>
      </c>
      <c r="AWN2">
        <f t="array" ref="AWN2:AWN7">_xll.FDS("1707-HK","FF_OPER_PS_NET_CF(ANN_R,-5AY,NOW)")</f>
        <v>1.52121428571429E-2</v>
      </c>
      <c r="AWO2">
        <f t="array" ref="AWO2:AWO7">_xll.FDS("1708-HK","FF_OPER_PS_NET_CF(ANN_R,-5AY,NOW)")</f>
        <v>-0.109915594032688</v>
      </c>
      <c r="AWP2">
        <f t="array" ref="AWP2:AWP7">_xll.FDS("1709-HK","FF_OPER_PS_NET_CF(ANN_R,-5AY,NOW)")</f>
        <v>3.4681968805073998E-3</v>
      </c>
      <c r="AWQ2">
        <f t="array" ref="AWQ2:AWQ7">_xll.FDS("1710-HK","FF_OPER_PS_NET_CF(ANN_R,-5AY,NOW)")</f>
        <v>5.9737999999999999E-2</v>
      </c>
      <c r="AWR2">
        <f t="array" ref="AWR2:AWR7">_xll.FDS("1711-HK","FF_OPER_PS_NET_CF(ANN_R,-5AY,NOW)")</f>
        <v>3.6124999999999997E-2</v>
      </c>
      <c r="AWS2">
        <f t="array" ref="AWS2:AWS7">_xll.FDS("1712-HK","FF_OPER_PS_NET_CF(ANN_R,-5AY,NOW)")</f>
        <v>0.34064760125337501</v>
      </c>
      <c r="AWT2">
        <f t="array" ref="AWT2:AWT7">_xll.FDS("1713-HK","FF_OPER_PS_NET_CF(ANN_R,-5AY,NOW)")</f>
        <v>0.42012943484816001</v>
      </c>
      <c r="AWU2">
        <f t="array" ref="AWU2:AWU7">_xll.FDS("1715-HK","FF_OPER_PS_NET_CF(ANN_R,-5AY,NOW)")</f>
        <v>9.6667158404086699E-4</v>
      </c>
      <c r="AWV2">
        <f t="array" ref="AWV2:AWV7">_xll.FDS("1716-HK","FF_OPER_PS_NET_CF(ANN_R,-5AY,NOW)")</f>
        <v>0.158033333333333</v>
      </c>
      <c r="AWW2">
        <f t="array" ref="AWW2:AWW7">_xll.FDS("1717-HK","FF_OPER_PS_NET_CF(ANN_R,-5AY,NOW)")</f>
        <v>0.27197000341837002</v>
      </c>
      <c r="AWX2">
        <f t="array" ref="AWX2:AWX7">_xll.FDS("1718-HK","FF_OPER_PS_NET_CF(ANN_R,-5AY,NOW)")</f>
        <v>2.8866603183176898E-2</v>
      </c>
      <c r="AWY2">
        <f t="array" ref="AWY2:AWY7">_xll.FDS("1719-HK","FF_OPER_PS_NET_CF(ANN_R,-5AY,NOW)")</f>
        <v>-1.0789388785093E-3</v>
      </c>
      <c r="AWZ2">
        <f t="array" ref="AWZ2:AWZ7">_xll.FDS("1720-HK","FF_OPER_PS_NET_CF(ANN_R,-5AY,NOW)")</f>
        <v>4.8641262744101202E-2</v>
      </c>
      <c r="AXA2">
        <f t="array" ref="AXA2:AXA7">_xll.FDS("1721-HK","FF_OPER_PS_NET_CF(ANN_R,-5AY,NOW)")</f>
        <v>1.52421343798125E-2</v>
      </c>
      <c r="AXB2">
        <f t="array" ref="AXB2:AXB7">_xll.FDS("1722-HK","FF_OPER_PS_NET_CF(ANN_R,-5AY,NOW)")</f>
        <v>2.7466016295351101E-2</v>
      </c>
      <c r="AXC2">
        <f t="array" ref="AXC2:AXC7">_xll.FDS("1723-HK","FF_OPER_PS_NET_CF(ANN_R,-5AY,NOW)")</f>
        <v>4.4427500000000002E-2</v>
      </c>
      <c r="AXD2">
        <f t="array" ref="AXD2:AXD7">_xll.FDS("1725-HK","FF_OPER_PS_NET_CF(ANN_R,-5AY,NOW)")</f>
        <v>7.9510879887967303E-2</v>
      </c>
      <c r="AXE2">
        <f t="array" ref="AXE2:AXE7">_xll.FDS("1726-HK","FF_OPER_PS_NET_CF(ANN_R,-5AY,NOW)")</f>
        <v>2.5871950004454101E-2</v>
      </c>
      <c r="AXF2">
        <f t="array" ref="AXF2:AXF7">_xll.FDS("1727-HK","FF_OPER_PS_NET_CF(ANN_R,-5AY,NOW)")</f>
        <v>1.56571615810256</v>
      </c>
      <c r="AXG2">
        <f t="array" ref="AXG2:AXG7">_xll.FDS("1728-HK","FF_OPER_PS_NET_CF(ANN_R,-5AY,NOW)")</f>
        <v>0.112955888416596</v>
      </c>
      <c r="AXH2">
        <f t="array" ref="AXH2:AXH7">_xll.FDS("1729-HK","FF_OPER_PS_NET_CF(ANN_R,-5AY,NOW)")</f>
        <v>4.6592391304572196E-3</v>
      </c>
      <c r="AXI2">
        <f t="array" ref="AXI2:AXI7">_xll.FDS("1730-HK","FF_OPER_PS_NET_CF(ANN_R,-5AY,NOW)")</f>
        <v>0.125031655369225</v>
      </c>
      <c r="AXJ2">
        <f t="array" ref="AXJ2:AXJ7">_xll.FDS("1731-HK","FF_OPER_PS_NET_CF(ANN_R,-5AY,NOW)")</f>
        <v>0.15945611000471499</v>
      </c>
      <c r="AXK2">
        <f t="array" ref="AXK2:AXK7">_xll.FDS("1732-HK","FF_OPER_PS_NET_CF(ANN_R,-5AY,NOW)")</f>
        <v>3.5765290718158299E-3</v>
      </c>
      <c r="AXL2">
        <f t="array" ref="AXL2:AXL7">_xll.FDS("1733-HK","FF_OPER_PS_NET_CF(ANN_R,-5AY,NOW)")</f>
        <v>0.17863498748756701</v>
      </c>
      <c r="AXM2">
        <f t="array" ref="AXM2:AXM7">_xll.FDS("1735-HK","FF_OPER_PS_NET_CF(ANN_R,-5AY,NOW)")</f>
        <v>-2.2214962121212101E-2</v>
      </c>
      <c r="AXN2">
        <f t="array" ref="AXN2:AXN7">_xll.FDS("1736-HK","FF_OPER_PS_NET_CF(ANN_R,-5AY,NOW)")</f>
        <v>4.5815366042257E-2</v>
      </c>
      <c r="AXO2">
        <f t="array" ref="AXO2:AXO7">_xll.FDS("1737-HK","FF_OPER_PS_NET_CF(ANN_R,-5AY,NOW)")</f>
        <v>4.3554000000000002E-2</v>
      </c>
      <c r="AXP2">
        <f t="array" ref="AXP2:AXP7">_xll.FDS("1738-HK","FF_OPER_PS_NET_CF(ANN_R,-5AY,NOW)")</f>
        <v>9.2289714993620403E-2</v>
      </c>
      <c r="AXQ2">
        <f t="array" ref="AXQ2:AXQ7">_xll.FDS("1739-HK","FF_OPER_PS_NET_CF(ANN_R,-5AY,NOW)")</f>
        <v>-9.6588950294955095E-2</v>
      </c>
      <c r="AXR2">
        <f t="array" ref="AXR2:AXR7">_xll.FDS("1740-HK","FF_OPER_PS_NET_CF(ANN_R,-5AY,NOW)")</f>
        <v>-3.8628197624458099E-2</v>
      </c>
      <c r="AXS2">
        <f t="array" ref="AXS2:AXS8">_xll.FDS("1741-HK","FF_OPER_PS_NET_CF(ANN_R,-5AY,NOW)")</f>
        <v>7.9773750000000004E-2</v>
      </c>
      <c r="AXT2">
        <f t="array" ref="AXT2:AXT8">_xll.FDS("1742-HK","FF_OPER_PS_NET_CF(ANN_R,-5AY,NOW)")</f>
        <v>1.2909541758038099E-2</v>
      </c>
      <c r="AXU2">
        <f t="array" ref="AXU2:AXU7">_xll.FDS("1745-HK","FF_OPER_PS_NET_CF(ANN_R,-5AY,NOW)")</f>
        <v>3.8955568698414902E-3</v>
      </c>
      <c r="AXV2">
        <f t="array" ref="AXV2:AXV7">_xll.FDS("1746-HK","FF_OPER_PS_NET_CF(ANN_R,-5AY,NOW)")</f>
        <v>2.6800999999999998E-2</v>
      </c>
      <c r="AXW2">
        <f t="array" ref="AXW2:AXW7">_xll.FDS("1747-HK","FF_OPER_PS_NET_CF(ANN_R,-5AY,NOW)")</f>
        <v>0.16501850900256701</v>
      </c>
      <c r="AXX2">
        <f t="array" ref="AXX2:AXX7">_xll.FDS("1748-HK","FF_OPER_PS_NET_CF(ANN_R,-5AY,NOW)")</f>
        <v>0.20750987595025</v>
      </c>
      <c r="AXY2">
        <f t="array" ref="AXY2:AXY7">_xll.FDS("1749-HK","FF_OPER_PS_NET_CF(ANN_R,-5AY,NOW)")</f>
        <v>0.13311703668250299</v>
      </c>
      <c r="AXZ2">
        <f t="array" ref="AXZ2:AXZ7">_xll.FDS("1750-HK","FF_OPER_PS_NET_CF(ANN_R,-5AY,NOW)")</f>
        <v>-4.1833333333811E-4</v>
      </c>
      <c r="AYA2">
        <f t="array" ref="AYA2:AYA7">_xll.FDS("1751-HK","FF_OPER_PS_NET_CF(ANN_R,-5AY,NOW)")</f>
        <v>-6.5327380952380997E-4</v>
      </c>
      <c r="AYB2">
        <f t="array" ref="AYB2:AYB7">_xll.FDS("1752-HK","FF_OPER_PS_NET_CF(ANN_R,-5AY,NOW)")</f>
        <v>1.43007294246391E-2</v>
      </c>
      <c r="AYC2">
        <f t="array" ref="AYC2:AYC7">_xll.FDS("1753-HK","FF_OPER_PS_NET_CF(ANN_R,-5AY,NOW)")</f>
        <v>1.7215657123042301E-2</v>
      </c>
      <c r="AYD2">
        <f t="array" ref="AYD2:AYD7">_xll.FDS("1755-HK","FF_OPER_PS_NET_CF(ANN_R,-5AY,NOW)")</f>
        <v>0.13456904011576001</v>
      </c>
      <c r="AYE2">
        <f t="array" ref="AYE2:AYE7">_xll.FDS("1756-HK","FF_OPER_PS_NET_CF(ANN_R,-5AY,NOW)")</f>
        <v>0.20573533480404799</v>
      </c>
      <c r="AYF2">
        <f t="array" ref="AYF2:AYF7">_xll.FDS("1757-HK","FF_OPER_PS_NET_CF(ANN_R,-5AY,NOW)")</f>
        <v>1.7810000000003601E-2</v>
      </c>
      <c r="AYG2">
        <f t="array" ref="AYG2:AYG9">_xll.FDS("1758-HK","FF_OPER_PS_NET_CF(ANN_R,-5AY,NOW)")</f>
        <v>0.12946612970691901</v>
      </c>
      <c r="AYH2">
        <f t="array" ref="AYH2:AYH7">_xll.FDS("1759-HK","FF_OPER_PS_NET_CF(ANN_R,-5AY,NOW)")</f>
        <v>0.528081893636414</v>
      </c>
      <c r="AYI2">
        <f t="array" ref="AYI2:AYI7">_xll.FDS("1760-HK","FF_OPER_PS_NET_CF(ANN_R,-5AY,NOW)")</f>
        <v>-1.53522168147127E-2</v>
      </c>
      <c r="AYJ2">
        <f t="array" ref="AYJ2:AYJ7">_xll.FDS("1761-HK","FF_OPER_PS_NET_CF(ANN_R,-5AY,NOW)")</f>
        <v>-1.15216495496281E-2</v>
      </c>
      <c r="AYK2">
        <f t="array" ref="AYK2:AYK7">_xll.FDS("1762-HK","FF_OPER_PS_NET_CF(ANN_R,-5AY,NOW)")</f>
        <v>-1.63130556365556E-2</v>
      </c>
      <c r="AYL2">
        <f t="array" ref="AYL2:AYL7">_xll.FDS("1763-HK","FF_OPER_PS_NET_CF(ANN_R,-5AY,NOW)")</f>
        <v>1.7614515025778901</v>
      </c>
      <c r="AYM2">
        <f t="array" ref="AYM2:AYM7">_xll.FDS("1765-HK","FF_OPER_PS_NET_CF(ANN_R,-5AY,NOW)")</f>
        <v>6.1543521624211402E-2</v>
      </c>
      <c r="AYN2">
        <f t="array" ref="AYN2:AYN7">_xll.FDS("1766-HK","FF_OPER_PS_NET_CF(ANN_R,-5AY,NOW)")</f>
        <v>0.81302046291896801</v>
      </c>
      <c r="AYO2">
        <f t="array" ref="AYO2:AYO7">_xll.FDS("1767-HK","FF_OPER_PS_NET_CF(ANN_R,-5AY,NOW)")</f>
        <v>4.5357673925482699E-2</v>
      </c>
      <c r="AYP2">
        <f t="array" ref="AYP2:AYP7">_xll.FDS("1769-HK","FF_OPER_PS_NET_CF(ANN_R,-5AY,NOW)")</f>
        <v>0.224667725524654</v>
      </c>
      <c r="AYQ2">
        <f t="array" ref="AYQ2:AYQ7">_xll.FDS("1771-HK","FF_OPER_PS_NET_CF(ANN_R,-5AY,NOW)")</f>
        <v>0.49955928308939901</v>
      </c>
      <c r="AYR2" t="e">
        <f t="array" ref="AYR2:AYR7">_xll.FDS("1772-HK","FF_OPER_PS_NET_CF(ANN_R,-5AY,NOW)")</f>
        <v>#N/A</v>
      </c>
      <c r="AYS2">
        <f t="array" ref="AYS2:AYS7">_xll.FDS("1773-HK","FF_OPER_PS_NET_CF(ANN_R,-5AY,NOW)")</f>
        <v>0.160717529405625</v>
      </c>
      <c r="AYT2">
        <f t="array" ref="AYT2:AYT7">_xll.FDS("1775-HK","FF_OPER_PS_NET_CF(ANN_R,-5AY,NOW)")</f>
        <v>5.8071999999999999E-2</v>
      </c>
      <c r="AYU2">
        <f t="array" ref="AYU2:AYU7">_xll.FDS("1776-HK","FF_OPER_PS_NET_CF(ANN_R,-5AY,NOW)")</f>
        <v>1.71833705300107</v>
      </c>
      <c r="AYV2">
        <f t="array" ref="AYV2:AYV8">_xll.FDS("1777-HK","FF_OPER_PS_NET_CF(ANN_R,-5AY,NOW)")</f>
        <v>0.42665986415075602</v>
      </c>
      <c r="AYW2">
        <f t="array" ref="AYW2:AYW8">_xll.FDS("1778-HK","FF_OPER_PS_NET_CF(ANN_R,-5AY,NOW)")</f>
        <v>0.287027015631379</v>
      </c>
      <c r="AYX2">
        <f t="array" ref="AYX2:AYX7">_xll.FDS("1780-HK","FF_OPER_PS_NET_CF(ANN_R,-5AY,NOW)")</f>
        <v>9.6677419354838701E-2</v>
      </c>
      <c r="AYY2">
        <f t="array" ref="AYY2:AYY7">_xll.FDS("1782-HK","FF_OPER_PS_NET_CF(ANN_R,-5AY,NOW)")</f>
        <v>1.0754801304512399E-2</v>
      </c>
      <c r="AYZ2">
        <f t="array" ref="AYZ2:AYZ7">_xll.FDS("1783-HK","FF_OPER_PS_NET_CF(ANN_R,-5AY,NOW)")</f>
        <v>2.514125E-2</v>
      </c>
      <c r="AZA2">
        <f t="array" ref="AZA2:AZA7">_xll.FDS("1785-HK","FF_OPER_PS_NET_CF(ANN_R,-5AY,NOW)")</f>
        <v>0.37395697008853501</v>
      </c>
      <c r="AZB2">
        <f t="array" ref="AZB2:AZB7">_xll.FDS("1786-HK","FF_OPER_PS_NET_CF(ANN_R,-5AY,NOW)")</f>
        <v>-0.45673506194082297</v>
      </c>
      <c r="AZC2" t="e">
        <f t="array" ref="AZC2:AZC7">_xll.FDS("1787-HK","FF_OPER_PS_NET_CF(ANN_R,-5AY,NOW)")</f>
        <v>#N/A</v>
      </c>
      <c r="AZD2">
        <f t="array" ref="AZD2:AZD7">_xll.FDS("1788-HK","FF_OPER_PS_NET_CF(ANN_R,-5AY,NOW)")</f>
        <v>0.20037608958601799</v>
      </c>
      <c r="AZE2">
        <f t="array" ref="AZE2:AZE7">_xll.FDS("1789-HK","FF_OPER_PS_NET_CF(ANN_R,-5AY,NOW)")</f>
        <v>8.1916653608603701E-2</v>
      </c>
      <c r="AZF2">
        <f t="array" ref="AZF2:AZF7">_xll.FDS("1790-HK","FF_OPER_PS_NET_CF(ANN_R,-5AY,NOW)")</f>
        <v>-1.3580000000154001E-3</v>
      </c>
      <c r="AZG2">
        <f t="array" ref="AZG2:AZG7">_xll.FDS("1792-HK","FF_OPER_PS_NET_CF(ANN_R,-5AY,NOW)")</f>
        <v>9.3006394507648797E-3</v>
      </c>
      <c r="AZH2">
        <f t="array" ref="AZH2:AZH7">_xll.FDS("1793-HK","FF_OPER_PS_NET_CF(ANN_R,-5AY,NOW)")</f>
        <v>1.84125E-3</v>
      </c>
      <c r="AZI2">
        <f t="array" ref="AZI2:AZI7">_xll.FDS("1795-HK","FF_OPER_PS_NET_CF(ANN_R,-5AY,NOW)")</f>
        <v>-3.0195829134039301E-2</v>
      </c>
      <c r="AZJ2">
        <f t="array" ref="AZJ2:AZJ7">_xll.FDS("1796-HK","FF_OPER_PS_NET_CF(ANN_R,-5AY,NOW)")</f>
        <v>7.6020833333333296E-3</v>
      </c>
      <c r="AZK2">
        <f t="array" ref="AZK2:AZK7">_xll.FDS("1797-HK","FF_OPER_PS_NET_CF(ANN_R,-5AY,NOW)")</f>
        <v>0.17801611908939999</v>
      </c>
      <c r="AZL2">
        <f t="array" ref="AZL2:AZL7">_xll.FDS("1798-HK","FF_OPER_PS_NET_CF(ANN_R,-5AY,NOW)")</f>
        <v>0.30429188398656098</v>
      </c>
      <c r="AZM2">
        <f t="array" ref="AZM2:AZM7">_xll.FDS("1799-HK","FF_OPER_PS_NET_CF(ANN_R,-5AY,NOW)")</f>
        <v>-0.72233378987732</v>
      </c>
      <c r="AZN2">
        <f t="array" ref="AZN2:AZN7">_xll.FDS("1800-HK","FF_OPER_PS_NET_CF(ANN_R,-5AY,NOW)")</f>
        <v>1.58835279923406</v>
      </c>
      <c r="AZO2">
        <f t="array" ref="AZO2:AZO7">_xll.FDS("1801-HK","FF_OPER_PS_NET_CF(ANN_R,-5AY,NOW)")</f>
        <v>-0.39032439936873597</v>
      </c>
      <c r="AZP2">
        <f t="array" ref="AZP2:AZP7">_xll.FDS("1802-HK","FF_OPER_PS_NET_CF(ANN_R,-5AY,NOW)")</f>
        <v>0.155393761278461</v>
      </c>
      <c r="AZQ2">
        <f t="array" ref="AZQ2:AZQ7">_xll.FDS("1803-HK","FF_OPER_PS_NET_CF(ANN_R,-5AY,NOW)")</f>
        <v>-2.1233440085933902E-2</v>
      </c>
      <c r="AZR2">
        <f t="array" ref="AZR2:AZR7">_xll.FDS("1808-HK","FF_OPER_PS_NET_CF(ANN_R,-5AY,NOW)")</f>
        <v>-5.22069026742217</v>
      </c>
      <c r="AZS2">
        <f t="array" ref="AZS2:AZS7">_xll.FDS("1809-HK","FF_OPER_PS_NET_CF(ANN_R,-5AY,NOW)")</f>
        <v>1.2609112597427301</v>
      </c>
      <c r="AZT2">
        <f t="array" ref="AZT2:AZT7">_xll.FDS("1810-HK","FF_OPER_PS_NET_CF(ANN_R,-5AY,NOW)")</f>
        <v>0.229770664744223</v>
      </c>
      <c r="AZU2">
        <f t="array" ref="AZU2:AZU7">_xll.FDS("1811-HK","FF_OPER_PS_NET_CF(ANN_R,-5AY,NOW)")</f>
        <v>0.41859828966078999</v>
      </c>
      <c r="AZV2">
        <f t="array" ref="AZV2:AZV7">_xll.FDS("1812-HK","FF_OPER_PS_NET_CF(ANN_R,-5AY,NOW)")</f>
        <v>0.84418856159904598</v>
      </c>
      <c r="AZW2">
        <f t="array" ref="AZW2:AZW7">_xll.FDS("1813-HK","FF_OPER_PS_NET_CF(ANN_R,-5AY,NOW)")</f>
        <v>-0.99748319357939297</v>
      </c>
      <c r="AZX2">
        <f t="array" ref="AZX2:AZX7">_xll.FDS("1815-HK","FF_OPER_PS_NET_CF(ANN_R,-5AY,NOW)")</f>
        <v>-0.28660403833529902</v>
      </c>
      <c r="AZY2">
        <f t="array" ref="AZY2:AZY7">_xll.FDS("1816-HK","FF_OPER_PS_NET_CF(ANN_R,-5AY,NOW)")</f>
        <v>0.25027198591313299</v>
      </c>
      <c r="AZZ2">
        <f t="array" ref="AZZ2:AZZ7">_xll.FDS("1817-HK","FF_OPER_PS_NET_CF(ANN_R,-5AY,NOW)")</f>
        <v>0.112206304699473</v>
      </c>
      <c r="BAA2">
        <f t="array" ref="BAA2:BAA7">_xll.FDS("1818-HK","FF_OPER_PS_NET_CF(ANN_R,-5AY,NOW)")</f>
        <v>0.60473740014146804</v>
      </c>
      <c r="BAB2">
        <f t="array" ref="BAB2:BAB7">_xll.FDS("1820-HK","FF_OPER_PS_NET_CF(ANN_R,-5AY,NOW)")</f>
        <v>0.188668233424721</v>
      </c>
      <c r="BAC2">
        <f t="array" ref="BAC2:BAC7">_xll.FDS("1821-HK","FF_OPER_PS_NET_CF(ANN_R,-5AY,NOW)")</f>
        <v>-8.4948793358611094E-2</v>
      </c>
      <c r="BAD2">
        <f t="array" ref="BAD2:BAD7">_xll.FDS("1822-HK","FF_OPER_PS_NET_CF(ANN_R,-5AY,NOW)")</f>
        <v>-0.66740244759542</v>
      </c>
      <c r="BAE2">
        <f t="array" ref="BAE2:BAE7">_xll.FDS("1823-HK","FF_OPER_PS_NET_CF(ANN_R,-5AY,NOW)")</f>
        <v>0.18413360865518799</v>
      </c>
      <c r="BAF2">
        <f t="array" ref="BAF2:BAF7">_xll.FDS("1825-HK","FF_OPER_PS_NET_CF(ANN_R,-5AY,NOW)")</f>
        <v>-4.0544999999999998E-2</v>
      </c>
      <c r="BAG2">
        <f t="array" ref="BAG2:BAG7">_xll.FDS("1826-HK","FF_OPER_PS_NET_CF(ANN_R,-5AY,NOW)")</f>
        <v>2.8596590909090901E-2</v>
      </c>
      <c r="BAH2">
        <f t="array" ref="BAH2:BAH7">_xll.FDS("1827-HK","FF_OPER_PS_NET_CF(ANN_R,-5AY,NOW)")</f>
        <v>0.13378988087843199</v>
      </c>
      <c r="BAI2">
        <f t="array" ref="BAI2:BAI7">_xll.FDS("1830-HK","FF_OPER_PS_NET_CF(ANN_R,-5AY,NOW)")</f>
        <v>0.18405896680877401</v>
      </c>
      <c r="BAJ2">
        <f t="array" ref="BAJ2:BAJ7">_xll.FDS("1831-HK","FF_OPER_PS_NET_CF(ANN_R,-5AY,NOW)")</f>
        <v>-0.169960535000104</v>
      </c>
      <c r="BAK2">
        <f t="array" ref="BAK2:BAK7">_xll.FDS("1832-HK","FF_OPER_PS_NET_CF(ANN_R,-5AY,NOW)")</f>
        <v>0.22103006763378599</v>
      </c>
      <c r="BAL2">
        <f t="array" ref="BAL2:BAL7">_xll.FDS("1833-HK","FF_OPER_PS_NET_CF(ANN_R,-5AY,NOW)")</f>
        <v>-0.30269243201185803</v>
      </c>
      <c r="BAM2">
        <f t="array" ref="BAM2:BAM7">_xll.FDS("1835-HK","FF_OPER_PS_NET_CF(ANN_R,-5AY,NOW)")</f>
        <v>0.52072117138413299</v>
      </c>
      <c r="BAN2">
        <f t="array" ref="BAN2:BAN7">_xll.FDS("1836-HK","FF_OPER_PS_NET_CF(ANN_R,-5AY,NOW)")</f>
        <v>0.84166574997190402</v>
      </c>
      <c r="BAO2">
        <f t="array" ref="BAO2:BAO7">_xll.FDS("1837-HK","FF_OPER_PS_NET_CF(ANN_R,-5AY,NOW)")</f>
        <v>0.85558326878802404</v>
      </c>
      <c r="BAP2">
        <f t="array" ref="BAP2:BAP7">_xll.FDS("1838-HK","FF_OPER_PS_NET_CF(ANN_R,-5AY,NOW)")</f>
        <v>-0.30473184275957399</v>
      </c>
      <c r="BAQ2">
        <f t="array" ref="BAQ2:BAQ7">_xll.FDS("1839-HK","FF_OPER_PS_NET_CF(ANN_R,-5AY,NOW)")</f>
        <v>0.75478843023908404</v>
      </c>
      <c r="BAR2">
        <f t="array" ref="BAR2:BAR7">_xll.FDS("1841-HK","FF_OPER_PS_NET_CF(ANN_R,-5AY,NOW)")</f>
        <v>5.3018720827806898E-2</v>
      </c>
      <c r="BAS2">
        <f t="array" ref="BAS2:BAS7">_xll.FDS("1842-HK","FF_OPER_PS_NET_CF(ANN_R,-5AY,NOW)")</f>
        <v>5.4039000000612902E-2</v>
      </c>
      <c r="BAT2">
        <f t="array" ref="BAT2:BAT7">_xll.FDS("1843-HK","FF_OPER_PS_NET_CF(ANN_R,-5AY,NOW)")</f>
        <v>2.3443635540081501E-2</v>
      </c>
      <c r="BAU2">
        <f t="array" ref="BAU2:BAU7">_xll.FDS("1845-HK","FF_OPER_PS_NET_CF(ANN_R,-5AY,NOW)")</f>
        <v>-5.4375208633286503E-3</v>
      </c>
      <c r="BAV2">
        <f t="array" ref="BAV2:BAV7">_xll.FDS("1846-HK","FF_OPER_PS_NET_CF(ANN_R,-5AY,NOW)")</f>
        <v>-8.9197605145495303E-3</v>
      </c>
      <c r="BAW2">
        <f t="array" ref="BAW2:BAW7">_xll.FDS("1847-HK","FF_OPER_PS_NET_CF(ANN_R,-5AY,NOW)")</f>
        <v>0.644539880151904</v>
      </c>
      <c r="BAX2">
        <f t="array" ref="BAX2:BAX7">_xll.FDS("1848-HK","FF_OPER_PS_NET_CF(ANN_R,-5AY,NOW)")</f>
        <v>4.3568236404680096</v>
      </c>
      <c r="BAY2">
        <f t="array" ref="BAY2:BAY7">_xll.FDS("1849-HK","FF_OPER_PS_NET_CF(ANN_R,-5AY,NOW)")</f>
        <v>2.1444688488675E-2</v>
      </c>
      <c r="BAZ2">
        <f t="array" ref="BAZ2:BAZ7">_xll.FDS("1850-HK","FF_OPER_PS_NET_CF(ANN_R,-5AY,NOW)")</f>
        <v>2.1277078628734801E-3</v>
      </c>
      <c r="BBA2">
        <f t="array" ref="BBA2:BBA7">_xll.FDS("1851-HK","FF_OPER_PS_NET_CF(ANN_R,-5AY,NOW)")</f>
        <v>0.14647294493395499</v>
      </c>
      <c r="BBB2" t="e">
        <f t="array" ref="BBB2:BBB7">_xll.FDS("1853-HK","FF_OPER_PS_NET_CF(ANN_R,-5AY,NOW)")</f>
        <v>#N/A</v>
      </c>
      <c r="BBC2">
        <f t="array" ref="BBC2:BBC7">_xll.FDS("1854-HK","FF_OPER_PS_NET_CF(ANN_R,-5AY,NOW)")</f>
        <v>-1.1721838958163001E-4</v>
      </c>
      <c r="BBD2">
        <f t="array" ref="BBD2:BBD7">_xll.FDS("1855-HK","FF_OPER_PS_NET_CF(ANN_R,-5AY,NOW)")</f>
        <v>-0.90850700227396497</v>
      </c>
      <c r="BBE2">
        <f t="array" ref="BBE2:BBE7">_xll.FDS("1856-HK","FF_OPER_PS_NET_CF(ANN_R,-5AY,NOW)")</f>
        <v>2.0089973146438601E-2</v>
      </c>
      <c r="BBF2">
        <f t="array" ref="BBF2:BBF7">_xll.FDS("1857-HK","FF_OPER_PS_NET_CF(ANN_R,-5AY,NOW)")</f>
        <v>-6.8072524942440496E-2</v>
      </c>
      <c r="BBG2">
        <f t="array" ref="BBG2:BBG7">_xll.FDS("1858-HK","FF_OPER_PS_NET_CF(ANN_R,-5AY,NOW)")</f>
        <v>0.23470154737622001</v>
      </c>
      <c r="BBH2">
        <f t="array" ref="BBH2:BBH7">_xll.FDS("1859-HK","FF_OPER_PS_NET_CF(ANN_R,-5AY,NOW)")</f>
        <v>-2.3602784247419201E-2</v>
      </c>
      <c r="BBI2">
        <f t="array" ref="BBI2:BBI7">_xll.FDS("1860-HK","FF_OPER_PS_NET_CF(ANN_R,-5AY,NOW)")</f>
        <v>0.158308700701636</v>
      </c>
      <c r="BBJ2">
        <f t="array" ref="BBJ2:BBJ7">_xll.FDS("1861-HK","FF_OPER_PS_NET_CF(ANN_R,-5AY,NOW)")</f>
        <v>0.382332156234651</v>
      </c>
      <c r="BBK2">
        <f t="array" ref="BBK2:BBK7">_xll.FDS("1862-HK","FF_OPER_PS_NET_CF(ANN_R,-5AY,NOW)")</f>
        <v>1.5282343972674599</v>
      </c>
      <c r="BBL2">
        <f t="array" ref="BBL2:BBL7">_xll.FDS("1863-HK","FF_OPER_PS_NET_CF(ANN_R,-5AY,NOW)")</f>
        <v>7.1201813649980794E-2</v>
      </c>
      <c r="BBM2">
        <f t="array" ref="BBM2:BBM7">_xll.FDS("1865-HK","FF_OPER_PS_NET_CF(ANN_R,-5AY,NOW)")</f>
        <v>3.32876161226041E-2</v>
      </c>
      <c r="BBN2">
        <f t="array" ref="BBN2:BBN7">_xll.FDS("1866-HK","FF_OPER_PS_NET_CF(ANN_R,-5AY,NOW)")</f>
        <v>0.34796914196897999</v>
      </c>
      <c r="BBO2">
        <f t="array" ref="BBO2:BBO7">_xll.FDS("1867-HK","FF_OPER_PS_NET_CF(ANN_R,-5AY,NOW)")</f>
        <v>-2.8904721971240801E-2</v>
      </c>
      <c r="BBP2">
        <f t="array" ref="BBP2:BBP7">_xll.FDS("1868-HK","FF_OPER_PS_NET_CF(ANN_R,-5AY,NOW)")</f>
        <v>1.92644863438675E-3</v>
      </c>
      <c r="BBQ2">
        <f t="array" ref="BBQ2:BBQ7">_xll.FDS("1869-HK","FF_OPER_PS_NET_CF(ANN_R,-5AY,NOW)")</f>
        <v>2.3081699924205602E-2</v>
      </c>
      <c r="BBR2">
        <f t="array" ref="BBR2:BBR7">_xll.FDS("1870-HK","FF_OPER_PS_NET_CF(ANN_R,-5AY,NOW)")</f>
        <v>4.4092307692307701E-2</v>
      </c>
      <c r="BBS2">
        <f t="array" ref="BBS2:BBS7">_xll.FDS("1871-HK","FF_OPER_PS_NET_CF(ANN_R,-5AY,NOW)")</f>
        <v>9.8880337806303703E-2</v>
      </c>
      <c r="BBT2">
        <f t="array" ref="BBT2:BBT7">_xll.FDS("1872-HK","FF_OPER_PS_NET_CF(ANN_R,-5AY,NOW)")</f>
        <v>-1.3983650959501701E-2</v>
      </c>
      <c r="BBU2">
        <f t="array" ref="BBU2:BBU7">_xll.FDS("1873-HK","FF_OPER_PS_NET_CF(ANN_R,-5AY,NOW)")</f>
        <v>1.57141386739762E-2</v>
      </c>
      <c r="BBV2" t="e">
        <f t="array" ref="BBV2:BBV7">_xll.FDS("1875-HK","FF_OPER_PS_NET_CF(ANN_R,-5AY,NOW)")</f>
        <v>#N/A</v>
      </c>
      <c r="BBW2" t="e">
        <f t="array" ref="BBW2:BBW7">_xll.FDS("1876-HK","FF_OPER_PS_NET_CF(ANN_R,-5AY,NOW)")</f>
        <v>#N/A</v>
      </c>
      <c r="BBX2">
        <f t="array" ref="BBX2:BBX7">_xll.FDS("1877-HK","FF_OPER_PS_NET_CF(ANN_R,-5AY,NOW)")</f>
        <v>-0.41759841304496498</v>
      </c>
      <c r="BBY2">
        <f t="array" ref="BBY2:BBY7">_xll.FDS("1878-HK","FF_OPER_PS_NET_CF(ANN_R,-5AY,NOW)")</f>
        <v>0.12160656144880599</v>
      </c>
      <c r="BBZ2" t="e">
        <f t="array" ref="BBZ2:BBZ7">_xll.FDS("1880-HK","FF_OPER_PS_NET_CF(ANN_R,-5AY,NOW)")</f>
        <v>#N/A</v>
      </c>
      <c r="BCA2">
        <f t="array" ref="BCA2:BCA7">_xll.FDS("1882-HK","FF_OPER_PS_NET_CF(ANN_R,-5AY,NOW)")</f>
        <v>1.6353276303439099</v>
      </c>
      <c r="BCB2">
        <f t="array" ref="BCB2:BCB7">_xll.FDS("1883-HK","FF_OPER_PS_NET_CF(ANN_R,-5AY,NOW)")</f>
        <v>0.46636936655300998</v>
      </c>
      <c r="BCC2">
        <f t="array" ref="BCC2:BCC7">_xll.FDS("1884-HK","FF_OPER_PS_NET_CF(ANN_R,-5AY,NOW)")</f>
        <v>5.08272727272727E-2</v>
      </c>
      <c r="BCD2">
        <f t="array" ref="BCD2:BCD8">_xll.FDS("1885-HK","FF_OPER_PS_NET_CF(ANN_R,-5AY,NOW)")</f>
        <v>9.5896954560604999E-2</v>
      </c>
      <c r="BCE2">
        <f t="array" ref="BCE2:BCE7">_xll.FDS("1888-HK","FF_OPER_PS_NET_CF(ANN_R,-5AY,NOW)")</f>
        <v>1.992121</v>
      </c>
      <c r="BCF2">
        <f t="array" ref="BCF2:BCF7">_xll.FDS("1889-HK","FF_OPER_PS_NET_CF(ANN_R,-5AY,NOW)")</f>
        <v>-2.2298348747076799E-2</v>
      </c>
      <c r="BCG2">
        <f t="array" ref="BCG2:BCG7">_xll.FDS("1890-HK","FF_OPER_PS_NET_CF(ANN_R,-5AY,NOW)")</f>
        <v>0.224123634488711</v>
      </c>
      <c r="BCH2" t="e">
        <f t="array" ref="BCH2:BCH7">_xll.FDS("1891-HK","FF_OPER_PS_NET_CF(ANN_R,-5AY,NOW)")</f>
        <v>#N/A</v>
      </c>
      <c r="BCI2" t="e">
        <f t="array" ref="BCI2:BCI9">_xll.FDS("1894-HK","FF_OPER_PS_NET_CF(ANN_R,-5AY,NOW)")</f>
        <v>#N/A</v>
      </c>
      <c r="BCJ2">
        <f t="array" ref="BCJ2:BCJ7">_xll.FDS("1895-HK","FF_OPER_PS_NET_CF(ANN_R,-5AY,NOW)")</f>
        <v>0.41994363500799597</v>
      </c>
      <c r="BCK2">
        <f t="array" ref="BCK2:BCK7">_xll.FDS("1896-HK","FF_OPER_PS_NET_CF(ANN_R,-5AY,NOW)")</f>
        <v>6.9789200722533404E-2</v>
      </c>
      <c r="BCL2">
        <f t="array" ref="BCL2:BCL7">_xll.FDS("1897-HK","FF_OPER_PS_NET_CF(ANN_R,-5AY,NOW)")</f>
        <v>0.26290722286802198</v>
      </c>
      <c r="BCM2">
        <f t="array" ref="BCM2:BCM7">_xll.FDS("1898-HK","FF_OPER_PS_NET_CF(ANN_R,-5AY,NOW)")</f>
        <v>0.54297724091942001</v>
      </c>
      <c r="BCN2">
        <f t="array" ref="BCN2:BCN7">_xll.FDS("1899-HK","FF_OPER_PS_NET_CF(ANN_R,-5AY,NOW)")</f>
        <v>0.53000373795418099</v>
      </c>
      <c r="BCO2">
        <f t="array" ref="BCO2:BCO7">_xll.FDS("1900-HK","FF_OPER_PS_NET_CF(ANN_R,-5AY,NOW)")</f>
        <v>-0.14190702797534999</v>
      </c>
      <c r="BCP2">
        <f t="array" ref="BCP2:BCP7">_xll.FDS("1901-HK","FF_OPER_PS_NET_CF(ANN_R,-5AY,NOW)")</f>
        <v>3.00712508695892E-2</v>
      </c>
      <c r="BCQ2">
        <f t="array" ref="BCQ2:BCQ7">_xll.FDS("1902-HK","FF_OPER_PS_NET_CF(ANN_R,-5AY,NOW)")</f>
        <v>-0.93396674002637503</v>
      </c>
      <c r="BCR2">
        <f t="array" ref="BCR2:BCR7">_xll.FDS("1903-HK","FF_OPER_PS_NET_CF(ANN_R,-5AY,NOW)")</f>
        <v>0.152952930522602</v>
      </c>
      <c r="BCS2" t="e">
        <f t="array" ref="BCS2:BCS7">_xll.FDS("1905-HK","FF_OPER_PS_NET_CF(ANN_R,-5AY,NOW)")</f>
        <v>#N/A</v>
      </c>
      <c r="BCT2">
        <f t="array" ref="BCT2:BCT7">_xll.FDS("1906-HK","FF_OPER_PS_NET_CF(ANN_R,-5AY,NOW)")</f>
        <v>4.7308291955874097E-2</v>
      </c>
      <c r="BCU2">
        <f t="array" ref="BCU2:BCU7">_xll.FDS("1907-HK","FF_OPER_PS_NET_CF(ANN_R,-5AY,NOW)")</f>
        <v>-4.0646109093736204E-3</v>
      </c>
      <c r="BCV2">
        <f t="array" ref="BCV2:BCV7">_xll.FDS("1908-HK","FF_OPER_PS_NET_CF(ANN_R,-5AY,NOW)")</f>
        <v>-0.841046134945727</v>
      </c>
      <c r="BCW2">
        <f t="array" ref="BCW2:BCW8">_xll.FDS("1909-HK","FF_OPER_PS_NET_CF(ANN_R,-5AY,NOW)")</f>
        <v>2.72978945418712E-3</v>
      </c>
      <c r="BCX2">
        <f t="array" ref="BCX2:BCX7">_xll.FDS("1910-HK","FF_OPER_PS_NET_CF(ANN_R,-5AY,NOW)")</f>
        <v>1.0502682946160999</v>
      </c>
      <c r="BCY2">
        <f t="array" ref="BCY2:BCY7">_xll.FDS("1911-HK","FF_OPER_PS_NET_CF(ANN_R,-5AY,NOW)")</f>
        <v>1.11764631970777</v>
      </c>
      <c r="BCZ2">
        <f t="array" ref="BCZ2:BCZ7">_xll.FDS("1912-HK","FF_OPER_PS_NET_CF(ANN_R,-5AY,NOW)")</f>
        <v>1.2691191109708899E-2</v>
      </c>
      <c r="BDA2" t="e">
        <f t="array" ref="BDA2:BDA7">_xll.FDS("1913-HK","FF_OPER_PS_NET_CF(ANN_R,-5AY,NOW)")</f>
        <v>#N/A</v>
      </c>
      <c r="BDB2">
        <f t="array" ref="BDB2:BDB7">_xll.FDS("1915-HK","FF_OPER_PS_NET_CF(ANN_R,-5AY,NOW)")</f>
        <v>0.1155847343568</v>
      </c>
      <c r="BDC2">
        <f t="array" ref="BDC2:BDC7">_xll.FDS("1916-HK","FF_OPER_PS_NET_CF(ANN_R,-5AY,NOW)")</f>
        <v>0.33151556246238501</v>
      </c>
      <c r="BDD2">
        <f t="array" ref="BDD2:BDD7">_xll.FDS("1917-HK","FF_OPER_PS_NET_CF(ANN_R,-5AY,NOW)")</f>
        <v>-3.3731734495486099E-3</v>
      </c>
      <c r="BDE2">
        <f t="array" ref="BDE2:BDE8">_xll.FDS("1918-HK","FF_OPER_PS_NET_CF(ANN_R,-5AY,NOW)")</f>
        <v>4.8895062250143901</v>
      </c>
      <c r="BDF2">
        <f t="array" ref="BDF2:BDF7">_xll.FDS("1919-HK","FF_OPER_PS_NET_CF(ANN_R,-5AY,NOW)")</f>
        <v>1.5200791412605E-2</v>
      </c>
      <c r="BDG2">
        <f t="array" ref="BDG2:BDG7">_xll.FDS("1920-HK","FF_OPER_PS_NET_CF(ANN_R,-5AY,NOW)")</f>
        <v>2.7884615384615399E-4</v>
      </c>
      <c r="BDH2">
        <f t="array" ref="BDH2:BDH7">_xll.FDS("1921-HK","FF_OPER_PS_NET_CF(ANN_R,-5AY,NOW)")</f>
        <v>-6.1856076139147703E-2</v>
      </c>
      <c r="BDI2">
        <f t="array" ref="BDI2:BDI7">_xll.FDS("1922-HK","FF_OPER_PS_NET_CF(ANN_R,-5AY,NOW)")</f>
        <v>0.23946386509099399</v>
      </c>
      <c r="BDJ2">
        <f t="array" ref="BDJ2:BDJ7">_xll.FDS("1925-HK","FF_OPER_PS_NET_CF(ANN_R,-5AY,NOW)")</f>
        <v>5.3415709053707801E-2</v>
      </c>
      <c r="BDK2">
        <f t="array" ref="BDK2:BDK7">_xll.FDS("1927-HK","FF_OPER_PS_NET_CF(ANN_R,-5AY,NOW)")</f>
        <v>-3.97251565532013E-3</v>
      </c>
      <c r="BDL2">
        <f t="array" ref="BDL2:BDL7">_xll.FDS("1928-HK","FF_OPER_PS_NET_CF(ANN_R,-5AY,NOW)")</f>
        <v>2.16861953589701</v>
      </c>
      <c r="BDM2">
        <f t="array" ref="BDM2:BDM7">_xll.FDS("1929-HK","FF_OPER_PS_NET_CF(ANN_R,-5AY,NOW)")</f>
        <v>0.61232000000295606</v>
      </c>
      <c r="BDN2">
        <f t="array" ref="BDN2:BDN7">_xll.FDS("1930-HK","FF_OPER_PS_NET_CF(ANN_R,-5AY,NOW)")</f>
        <v>5.9102503174132202E-2</v>
      </c>
      <c r="BDO2">
        <f t="array" ref="BDO2:BDO7">_xll.FDS("1931-HK","FF_OPER_PS_NET_CF(ANN_R,-5AY,NOW)")</f>
        <v>-2.03338470233023E-2</v>
      </c>
      <c r="BDP2">
        <f t="array" ref="BDP2:BDP7">_xll.FDS("1932-HK","FF_OPER_PS_NET_CF(ANN_R,-5AY,NOW)")</f>
        <v>1.8490000000209599E-2</v>
      </c>
      <c r="BDQ2">
        <f t="array" ref="BDQ2:BDQ7">_xll.FDS("1933-HK","FF_OPER_PS_NET_CF(ANN_R,-5AY,NOW)")</f>
        <v>-5.6866642259706598E-2</v>
      </c>
      <c r="BDR2">
        <f t="array" ref="BDR2:BDR7">_xll.FDS("1935-HK","FF_OPER_PS_NET_CF(ANN_R,-5AY,NOW)")</f>
        <v>8.4446717848683697E-2</v>
      </c>
      <c r="BDS2">
        <f t="array" ref="BDS2:BDS7">_xll.FDS("1936-HK","FF_OPER_PS_NET_CF(ANN_R,-5AY,NOW)")</f>
        <v>4.6136965860402397E-2</v>
      </c>
      <c r="BDT2">
        <f t="array" ref="BDT2:BDT7">_xll.FDS("1937-HK","FF_OPER_PS_NET_CF(ANN_R,-5AY,NOW)")</f>
        <v>2.3403422838442201E-2</v>
      </c>
      <c r="BDU2">
        <f t="array" ref="BDU2:BDU7">_xll.FDS("1938-HK","FF_OPER_PS_NET_CF(ANN_R,-5AY,NOW)")</f>
        <v>0.57685306747884502</v>
      </c>
      <c r="BDV2">
        <f t="array" ref="BDV2:BDV7">_xll.FDS("1939-HK","FF_OPER_PS_NET_CF(ANN_R,-5AY,NOW)")</f>
        <v>5.1638000000000003E-2</v>
      </c>
      <c r="BDW2">
        <f t="array" ref="BDW2:BDW7">_xll.FDS("1940-HK","FF_OPER_PS_NET_CF(ANN_R,-5AY,NOW)")</f>
        <v>6.0175895184209599E-2</v>
      </c>
      <c r="BDX2">
        <f t="array" ref="BDX2:BDX7">_xll.FDS("1941-HK","FF_OPER_PS_NET_CF(ANN_R,-5AY,NOW)")</f>
        <v>0.16876643821750001</v>
      </c>
      <c r="BDY2">
        <f t="array" ref="BDY2:BDY7">_xll.FDS("1942-HK","FF_OPER_PS_NET_CF(ANN_R,-5AY,NOW)")</f>
        <v>8.8383906238629198E-2</v>
      </c>
      <c r="BDZ2">
        <f t="array" ref="BDZ2:BDZ7">_xll.FDS("1943-HK","FF_OPER_PS_NET_CF(ANN_R,-5AY,NOW)")</f>
        <v>2.4093E-2</v>
      </c>
      <c r="BEA2" t="e">
        <f t="array" ref="BEA2:BEA7">_xll.FDS("1945-HK","FF_OPER_PS_NET_CF(ANN_R,-5AY,NOW)")</f>
        <v>#N/A</v>
      </c>
      <c r="BEB2" t="e">
        <f t="array" ref="BEB2:BEB7">_xll.FDS("1948-HK","FF_OPER_PS_NET_CF(ANN_R,-5AY,NOW)")</f>
        <v>#N/A</v>
      </c>
      <c r="BEC2">
        <f t="array" ref="BEC2:BEC7">_xll.FDS("1949-HK","FF_OPER_PS_NET_CF(ANN_R,-5AY,NOW)")</f>
        <v>7.8796561790910505E-2</v>
      </c>
      <c r="BED2">
        <f t="array" ref="BED2:BED7">_xll.FDS("1950-HK","FF_OPER_PS_NET_CF(ANN_R,-5AY,NOW)")</f>
        <v>4.7020666264973997E-2</v>
      </c>
      <c r="BEE2">
        <f t="array" ref="BEE2:BEE7">_xll.FDS("1951-HK","FF_OPER_PS_NET_CF(ANN_R,-5AY,NOW)")</f>
        <v>6.23677552208649E-2</v>
      </c>
      <c r="BEF2" t="e">
        <f t="array" ref="BEF2:BEF7">_xll.FDS("1952-HK","FF_OPER_PS_NET_CF(ANN_R,-5AY,NOW)")</f>
        <v>#N/A</v>
      </c>
      <c r="BEG2">
        <f t="array" ref="BEG2:BEG8">_xll.FDS("1953-HK","FF_OPER_PS_NET_CF(ANN_R,-5AY,NOW)")</f>
        <v>3.4931598412957202E-3</v>
      </c>
      <c r="BEH2">
        <f t="array" ref="BEH2:BEH7">_xll.FDS("1955-HK","FF_OPER_PS_NET_CF(ANN_R,-5AY,NOW)")</f>
        <v>0.10699</v>
      </c>
      <c r="BEI2">
        <f t="array" ref="BEI2:BEI7">_xll.FDS("1957-HK","FF_OPER_PS_NET_CF(ANN_R,-5AY,NOW)")</f>
        <v>3.0902140328118801E-2</v>
      </c>
      <c r="BEJ2">
        <f t="array" ref="BEJ2:BEJ7">_xll.FDS("1958-HK","FF_OPER_PS_NET_CF(ANN_R,-5AY,NOW)")</f>
        <v>3.1393169955504501</v>
      </c>
      <c r="BEK2">
        <f t="array" ref="BEK2:BEK7">_xll.FDS("1959-HK","FF_OPER_PS_NET_CF(ANN_R,-5AY,NOW)")</f>
        <v>0.260732591432769</v>
      </c>
      <c r="BEL2">
        <f t="array" ref="BEL2:BEL7">_xll.FDS("1960-HK","FF_OPER_PS_NET_CF(ANN_R,-5AY,NOW)")</f>
        <v>2.62091634774228E-2</v>
      </c>
      <c r="BEM2">
        <f t="array" ref="BEM2:BEM7">_xll.FDS("1961-HK","FF_OPER_PS_NET_CF(ANN_R,-5AY,NOW)")</f>
        <v>8.21659290647202E-2</v>
      </c>
      <c r="BEN2">
        <f t="array" ref="BEN2:BEN7">_xll.FDS("1962-HK","FF_OPER_PS_NET_CF(ANN_R,-5AY,NOW)")</f>
        <v>3.8464963313427601E-2</v>
      </c>
      <c r="BEO2">
        <f t="array" ref="BEO2:BEO7">_xll.FDS("1963-HK","FF_OPER_PS_NET_CF(ANN_R,-5AY,NOW)")</f>
        <v>-1.2001539515131601</v>
      </c>
      <c r="BEP2" t="e">
        <f t="array" ref="BEP2:BEP7">_xll.FDS("1965-HK","FF_OPER_PS_NET_CF(ANN_R,-5AY,NOW)")</f>
        <v>#N/A</v>
      </c>
      <c r="BEQ2">
        <f t="array" ref="BEQ2:BEQ7">_xll.FDS("1966-HK","FF_OPER_PS_NET_CF(ANN_R,-5AY,NOW)")</f>
        <v>-6.7868358457250005E-2</v>
      </c>
      <c r="BER2">
        <f t="array" ref="BER2:BER7">_xll.FDS("1967-HK","FF_OPER_PS_NET_CF(ANN_R,-5AY,NOW)")</f>
        <v>0.28608026267875902</v>
      </c>
      <c r="BES2">
        <f t="array" ref="BES2:BES7">_xll.FDS("1968-HK","FF_OPER_PS_NET_CF(ANN_R,-5AY,NOW)")</f>
        <v>5.8792187500666698E-2</v>
      </c>
      <c r="BET2">
        <f t="array" ref="BET2:BET7">_xll.FDS("1969-HK","FF_OPER_PS_NET_CF(ANN_R,-5AY,NOW)")</f>
        <v>0.131352607498885</v>
      </c>
      <c r="BEU2">
        <f t="array" ref="BEU2:BEU7">_xll.FDS("1970-HK","FF_OPER_PS_NET_CF(ANN_R,-5AY,NOW)")</f>
        <v>1.00172697417464</v>
      </c>
      <c r="BEV2" t="e">
        <f t="array" ref="BEV2:BEV7">_xll.FDS("1971-HK","FF_OPER_PS_NET_CF(ANN_R,-5AY,NOW)")</f>
        <v>#N/A</v>
      </c>
      <c r="BEW2">
        <f t="array" ref="BEW2:BEW7">_xll.FDS("1972-HK","FF_OPER_PS_NET_CF(ANN_R,-5AY,NOW)")</f>
        <v>1.47435897435897</v>
      </c>
      <c r="BEX2">
        <f t="array" ref="BEX2:BEX7">_xll.FDS("1975-HK","FF_OPER_PS_NET_CF(ANN_R,-5AY,NOW)")</f>
        <v>0.11332083333458701</v>
      </c>
      <c r="BEY2">
        <f t="array" ref="BEY2:BEY7">_xll.FDS("1977-HK","FF_OPER_PS_NET_CF(ANN_R,-5AY,NOW)")</f>
        <v>2.0644285714285698E-2</v>
      </c>
      <c r="BEZ2">
        <f t="array" ref="BEZ2:BEZ7">_xll.FDS("1978-HK","FF_OPER_PS_NET_CF(ANN_R,-5AY,NOW)")</f>
        <v>7.1396249999999994E-2</v>
      </c>
      <c r="BFA2">
        <f t="array" ref="BFA2:BFA7">_xll.FDS("1979-HK","FF_OPER_PS_NET_CF(ANN_R,-5AY,NOW)")</f>
        <v>0.16347200000000001</v>
      </c>
      <c r="BFB2">
        <f t="array" ref="BFB2:BFB7">_xll.FDS("1980-HK","FF_OPER_PS_NET_CF(ANN_R,-5AY,NOW)")</f>
        <v>0.31926712131538898</v>
      </c>
      <c r="BFC2">
        <f t="array" ref="BFC2:BFC7">_xll.FDS("1981-HK","FF_OPER_PS_NET_CF(ANN_R,-5AY,NOW)")</f>
        <v>0.101002741882596</v>
      </c>
      <c r="BFD2">
        <f t="array" ref="BFD2:BFD7">_xll.FDS("1982-HK","FF_OPER_PS_NET_CF(ANN_R,-5AY,NOW)")</f>
        <v>0.23757432774722501</v>
      </c>
      <c r="BFE2">
        <f t="array" ref="BFE2:BFE7">_xll.FDS("1983-HK","FF_OPER_PS_NET_CF(ANN_R,-5AY,NOW)")</f>
        <v>3.0005724638020701</v>
      </c>
      <c r="BFF2">
        <f t="array" ref="BFF2:BFF7">_xll.FDS("1985-HK","FF_OPER_PS_NET_CF(ANN_R,-5AY,NOW)")</f>
        <v>0.28209000000000001</v>
      </c>
      <c r="BFG2">
        <f t="array" ref="BFG2:BFG7">_xll.FDS("1986-HK","FF_OPER_PS_NET_CF(ANN_R,-5AY,NOW)")</f>
        <v>0.20036759976467</v>
      </c>
      <c r="BFH2">
        <f t="array" ref="BFH2:BFH7">_xll.FDS("1987-HK","FF_OPER_PS_NET_CF(ANN_R,-5AY,NOW)")</f>
        <v>4.2064259678267497E-2</v>
      </c>
      <c r="BFI2">
        <f t="array" ref="BFI2:BFI7">_xll.FDS("1988-HK","FF_OPER_PS_NET_CF(ANN_R,-5AY,NOW)")</f>
        <v>-0.313037610931233</v>
      </c>
      <c r="BFJ2">
        <f t="array" ref="BFJ2:BFJ7">_xll.FDS("1989-HK","FF_OPER_PS_NET_CF(ANN_R,-5AY,NOW)")</f>
        <v>1.50657478412524E-2</v>
      </c>
      <c r="BFK2">
        <f t="array" ref="BFK2:BFK6">_xll.FDS("1991-HK","FF_OPER_PS_NET_CF(ANN_R,-5AY,NOW)")</f>
        <v>-6.7886571525821102E-2</v>
      </c>
      <c r="BFL2">
        <f t="array" ref="BFL2:BFL7">_xll.FDS("1992-HK","FF_OPER_PS_NET_CF(ANN_R,-5AY,NOW)")</f>
        <v>1.25473169030094</v>
      </c>
      <c r="BFM2">
        <f t="array" ref="BFM2:BFM7">_xll.FDS("1993-HK","FF_OPER_PS_NET_CF(ANN_R,-5AY,NOW)")</f>
        <v>4.8409090909639997E-2</v>
      </c>
      <c r="BFN2">
        <f t="array" ref="BFN2:BFN7">_xll.FDS("1995-HK","FF_OPER_PS_NET_CF(ANN_R,-5AY,NOW)")</f>
        <v>7.9158017496694003E-2</v>
      </c>
      <c r="BFO2">
        <f t="array" ref="BFO2:BFO7">_xll.FDS("1996-HK","FF_OPER_PS_NET_CF(ANN_R,-5AY,NOW)")</f>
        <v>0.33775424717899299</v>
      </c>
      <c r="BFP2">
        <f t="array" ref="BFP2:BFP7">_xll.FDS("1997-HK","FF_OPER_PS_NET_CF(ANN_R,-5AY,NOW)")</f>
        <v>3.7447788902006698</v>
      </c>
      <c r="BFQ2">
        <f t="array" ref="BFQ2:BFQ7">_xll.FDS("1999-HK","FF_OPER_PS_NET_CF(ANN_R,-5AY,NOW)")</f>
        <v>0.45165826887414601</v>
      </c>
      <c r="BFR2">
        <f t="array" ref="BFR2:BFR7">_xll.FDS("2000-HK","FF_OPER_PS_NET_CF(ANN_R,-5AY,NOW)")</f>
        <v>7.8536031175622495E-2</v>
      </c>
      <c r="BFS2">
        <f t="array" ref="BFS2:BFS7">_xll.FDS("2001-HK","FF_OPER_PS_NET_CF(ANN_R,-5AY,NOW)")</f>
        <v>0.21689293673087301</v>
      </c>
      <c r="BFT2">
        <f t="array" ref="BFT2:BFT7">_xll.FDS("2002-HK","FF_OPER_PS_NET_CF(ANN_R,-5AY,NOW)")</f>
        <v>0.83964339720198899</v>
      </c>
      <c r="BFU2">
        <f t="array" ref="BFU2:BFU7">_xll.FDS("2003-HK","FF_OPER_PS_NET_CF(ANN_R,-5AY,NOW)")</f>
        <v>-6.6977654648250704</v>
      </c>
      <c r="BFV2">
        <f t="array" ref="BFV2:BFV7">_xll.FDS("2005-HK","FF_OPER_PS_NET_CF(ANN_R,-5AY,NOW)")</f>
        <v>0.24141687616207499</v>
      </c>
      <c r="BFW2">
        <f t="array" ref="BFW2:BFW7">_xll.FDS("2007-HK","FF_OPER_PS_NET_CF(ANN_R,-5AY,NOW)")</f>
        <v>2.2214424719253398</v>
      </c>
      <c r="BFX2">
        <f t="array" ref="BFX2:BFX7">_xll.FDS("2008-HK","FF_OPER_PS_NET_CF(ANN_R,-5AY,NOW)")</f>
        <v>0.16690703034260701</v>
      </c>
      <c r="BFY2">
        <f t="array" ref="BFY2:BFY7">_xll.FDS("2009-HK","FF_OPER_PS_NET_CF(ANN_R,-5AY,NOW)")</f>
        <v>0.392014868191296</v>
      </c>
      <c r="BFZ2">
        <f t="array" ref="BFZ2:BFZ7">_xll.FDS("2011-HK","FF_OPER_PS_NET_CF(ANN_R,-5AY,NOW)")</f>
        <v>-0.128276160390947</v>
      </c>
      <c r="BGA2">
        <f t="array" ref="BGA2:BGA7">_xll.FDS("2012-HK","FF_OPER_PS_NET_CF(ANN_R,-5AY,NOW)")</f>
        <v>-2.3319667689116499</v>
      </c>
      <c r="BGB2">
        <f t="array" ref="BGB2:BGB7">_xll.FDS("2013-HK","FF_OPER_PS_NET_CF(ANN_R,-5AY,NOW)")</f>
        <v>4.1386756630237597E-3</v>
      </c>
      <c r="BGC2" t="e">
        <f t="array" ref="BGC2:BGC7">_xll.FDS("2015-HK","FF_OPER_PS_NET_CF(ANN_R,-5AY,NOW)")</f>
        <v>#N/A</v>
      </c>
      <c r="BGD2">
        <f t="array" ref="BGD2:BGD7">_xll.FDS("2016-HK","FF_OPER_PS_NET_CF(ANN_R,-5AY,NOW)")</f>
        <v>2.08157929737559</v>
      </c>
      <c r="BGE2">
        <f t="array" ref="BGE2:BGE7">_xll.FDS("2017-HK","FF_OPER_PS_NET_CF(ANN_R,-5AY,NOW)")</f>
        <v>-1.6507046018688701E-2</v>
      </c>
      <c r="BGF2">
        <f t="array" ref="BGF2:BGF7">_xll.FDS("2018-HK","FF_OPER_PS_NET_CF(ANN_R,-5AY,NOW)")</f>
        <v>4.5359158011195699</v>
      </c>
      <c r="BGG2">
        <f t="array" ref="BGG2:BGG7">_xll.FDS("2019-HK","FF_OPER_PS_NET_CF(ANN_R,-5AY,NOW)")</f>
        <v>-5.2485689366740002E-2</v>
      </c>
      <c r="BGH2">
        <f t="array" ref="BGH2:BGH7">_xll.FDS("2020-HK","FF_OPER_PS_NET_CF(ANN_R,-5AY,NOW)")</f>
        <v>1.1397312219922999</v>
      </c>
      <c r="BGI2">
        <f t="array" ref="BGI2:BGI7">_xll.FDS("2022-HK","FF_OPER_PS_NET_CF(ANN_R,-5AY,NOW)")</f>
        <v>1.0486113898526999E-3</v>
      </c>
      <c r="BGJ2">
        <f t="array" ref="BGJ2:BGJ7">_xll.FDS("2023-HK","FF_OPER_PS_NET_CF(ANN_R,-5AY,NOW)")</f>
        <v>2.2443372292665201E-2</v>
      </c>
      <c r="BGK2">
        <f t="array" ref="BGK2:BGK7">_xll.FDS("2025-HK","FF_OPER_PS_NET_CF(ANN_R,-5AY,NOW)")</f>
        <v>0.19214204308268401</v>
      </c>
      <c r="BGL2">
        <f t="array" ref="BGL2:BGL7">_xll.FDS("2028-HK","FF_OPER_PS_NET_CF(ANN_R,-5AY,NOW)")</f>
        <v>0.12781959984221999</v>
      </c>
      <c r="BGM2">
        <f t="array" ref="BGM2:BGM7">_xll.FDS("2030-HK","FF_OPER_PS_NET_CF(ANN_R,-5AY,NOW)")</f>
        <v>1.65376844112278E-4</v>
      </c>
      <c r="BGN2">
        <f t="array" ref="BGN2:BGN7">_xll.FDS("2031-HK","FF_OPER_PS_NET_CF(ANN_R,-5AY,NOW)")</f>
        <v>1.0484368827478101E-2</v>
      </c>
      <c r="BGO2">
        <f t="array" ref="BGO2:BGO7">_xll.FDS("2033-HK","FF_OPER_PS_NET_CF(ANN_R,-5AY,NOW)")</f>
        <v>0.17593870225477001</v>
      </c>
      <c r="BGP2">
        <f t="array" ref="BGP2:BGP7">_xll.FDS("2038-HK","FF_OPER_PS_NET_CF(ANN_R,-5AY,NOW)")</f>
        <v>0.230006466680553</v>
      </c>
      <c r="BGQ2">
        <f t="array" ref="BGQ2:BGQ7">_xll.FDS("2039-HK","FF_OPER_PS_NET_CF(ANN_R,-5AY,NOW)")</f>
        <v>0.55825218029485202</v>
      </c>
      <c r="BGR2">
        <f t="array" ref="BGR2:BGR7">_xll.FDS("2048-HK","FF_OPER_PS_NET_CF(ANN_R,-5AY,NOW)")</f>
        <v>0.301828411543204</v>
      </c>
      <c r="BGS2">
        <f t="array" ref="BGS2:BGS7">_xll.FDS("2051-HK","FF_OPER_PS_NET_CF(ANN_R,-5AY,NOW)")</f>
        <v>0.14413382629647101</v>
      </c>
      <c r="BGT2">
        <f t="array" ref="BGT2:BGT7">_xll.FDS("2057-HK","FF_OPER_PS_NET_CF(ANN_R,-5AY,NOW)")</f>
        <v>3.6258601055618098</v>
      </c>
      <c r="BGU2">
        <f t="array" ref="BGU2:BGU7">_xll.FDS("2060-HK","FF_OPER_PS_NET_CF(ANN_R,-5AY,NOW)")</f>
        <v>1.8624531530894401E-2</v>
      </c>
      <c r="BGV2">
        <f t="array" ref="BGV2:BGV7">_xll.FDS("2066-HK","FF_OPER_PS_NET_CF(ANN_R,-5AY,NOW)")</f>
        <v>-1.09785641094496</v>
      </c>
      <c r="BGW2">
        <f t="array" ref="BGW2:BGW7">_xll.FDS("2068-HK","FF_OPER_PS_NET_CF(ANN_R,-5AY,NOW)")</f>
        <v>-1.2219497507897199</v>
      </c>
      <c r="BGX2">
        <f t="array" ref="BGX2:BGX7">_xll.FDS("2078-HK","FF_OPER_PS_NET_CF(ANN_R,-5AY,NOW)")</f>
        <v>0.117720869932676</v>
      </c>
      <c r="BGY2">
        <f t="array" ref="BGY2:BGY7">_xll.FDS("2080-HK","FF_OPER_PS_NET_CF(ANN_R,-5AY,NOW)")</f>
        <v>2.38139080080258E-2</v>
      </c>
      <c r="BGZ2">
        <f t="array" ref="BGZ2:BGZ7">_xll.FDS("2086-HK","FF_OPER_PS_NET_CF(ANN_R,-5AY,NOW)")</f>
        <v>3.10160500271131E-2</v>
      </c>
      <c r="BHA2">
        <f t="array" ref="BHA2:BHA7">_xll.FDS("2088-HK","FF_OPER_PS_NET_CF(ANN_R,-5AY,NOW)")</f>
        <v>2.6964864705739801E-3</v>
      </c>
      <c r="BHB2" t="e">
        <f t="array" ref="BHB2:BHB7">_xll.FDS("2096-HK","FF_OPER_PS_NET_CF(ANN_R,-5AY,NOW)")</f>
        <v>#N/A</v>
      </c>
      <c r="BHC2">
        <f t="array" ref="BHC2:BHC7">_xll.FDS("2098-HK","FF_OPER_PS_NET_CF(ANN_R,-5AY,NOW)")</f>
        <v>-9.7835461166391094E-2</v>
      </c>
      <c r="BHD2">
        <f t="array" ref="BHD2:BHD7">_xll.FDS("2099-HK","FF_OPER_PS_NET_CF(ANN_R,-5AY,NOW)")</f>
        <v>1.5534165803609801</v>
      </c>
      <c r="BHE2">
        <f t="array" ref="BHE2:BHE7">_xll.FDS("2100-HK","FF_OPER_PS_NET_CF(ANN_R,-5AY,NOW)")</f>
        <v>0.121330123897144</v>
      </c>
      <c r="BHF2" t="e">
        <f t="array" ref="BHF2:BHF7">_xll.FDS("2101-HK","FF_OPER_PS_NET_CF(ANN_R,-5AY,NOW)")</f>
        <v>#N/A</v>
      </c>
      <c r="BHG2">
        <f t="array" ref="BHG2:BHG7">_xll.FDS("2102-HK","FF_OPER_PS_NET_CF(ANN_R,-5AY,NOW)")</f>
        <v>-8.2541726117397199E-2</v>
      </c>
      <c r="BHH2" t="e">
        <f t="array" ref="BHH2:BHH8">_xll.FDS("2103-HK","FF_OPER_PS_NET_CF(ANN_R,-5AY,NOW)")</f>
        <v>#N/A</v>
      </c>
      <c r="BHI2" t="e">
        <f t="array" ref="BHI2:BHI7">_xll.FDS("2107-HK","FF_OPER_PS_NET_CF(ANN_R,-5AY,NOW)")</f>
        <v>#N/A</v>
      </c>
      <c r="BHJ2">
        <f t="array" ref="BHJ2:BHJ7">_xll.FDS("2108-HK","FF_OPER_PS_NET_CF(ANN_R,-5AY,NOW)")</f>
        <v>2.0718282991404199E-2</v>
      </c>
      <c r="BHK2" t="e">
        <f t="array" ref="BHK2:BHK7">_xll.FDS("2110-HK","FF_OPER_PS_NET_CF(ANN_R,-5AY,NOW)")</f>
        <v>#N/A</v>
      </c>
      <c r="BHL2">
        <f t="array" ref="BHL2:BHL7">_xll.FDS("2111-HK","FF_OPER_PS_NET_CF(ANN_R,-5AY,NOW)")</f>
        <v>0.35808611953331698</v>
      </c>
      <c r="BHM2">
        <f t="array" ref="BHM2:BHM7">_xll.FDS("2112-HK","FF_OPER_PS_NET_CF(ANN_R,-5AY,NOW)")</f>
        <v>-4.0494149551033302E-2</v>
      </c>
      <c r="BHN2">
        <f t="array" ref="BHN2:BHN7">_xll.FDS("2113-HK","FF_OPER_PS_NET_CF(ANN_R,-5AY,NOW)")</f>
        <v>-3.7579932390211201</v>
      </c>
      <c r="BHO2">
        <f t="array" ref="BHO2:BHO7">_xll.FDS("2115-HK","FF_OPER_PS_NET_CF(ANN_R,-5AY,NOW)")</f>
        <v>1.16574784326139E-2</v>
      </c>
      <c r="BHP2">
        <f t="array" ref="BHP2:BHP7">_xll.FDS("2116-HK","FF_OPER_PS_NET_CF(ANN_R,-5AY,NOW)")</f>
        <v>2.6041127634137701E-2</v>
      </c>
      <c r="BHQ2">
        <f t="array" ref="BHQ2:BHQ7">_xll.FDS("2117-HK","FF_OPER_PS_NET_CF(ANN_R,-5AY,NOW)")</f>
        <v>-1.0361306501747201</v>
      </c>
      <c r="BHR2">
        <f t="array" ref="BHR2:BHR8">_xll.FDS("2118-HK","FF_OPER_PS_NET_CF(ANN_R,-5AY,NOW)")</f>
        <v>2.3074992966229302</v>
      </c>
      <c r="BHS2">
        <f t="array" ref="BHS2:BHS7">_xll.FDS("2119-HK","FF_OPER_PS_NET_CF(ANN_R,-5AY,NOW)")</f>
        <v>0.151445333274807</v>
      </c>
      <c r="BHT2">
        <f t="array" ref="BHT2:BHT8">_xll.FDS("2120-HK","FF_OPER_PS_NET_CF(ANN_R,-5AY,NOW)")</f>
        <v>-8.9191596059813499E-2</v>
      </c>
      <c r="BHU2" t="e">
        <f t="array" ref="BHU2:BHU7">_xll.FDS("2121-HK","FF_OPER_PS_NET_CF(ANN_R,-5AY,NOW)")</f>
        <v>#N/A</v>
      </c>
      <c r="BHV2">
        <f t="array" ref="BHV2:BHV7">_xll.FDS("2122-HK","FF_OPER_PS_NET_CF(ANN_R,-5AY,NOW)")</f>
        <v>7.5459999999999999E-2</v>
      </c>
      <c r="BHW2" t="e">
        <f t="array" ref="BHW2:BHW7">_xll.FDS("2125-HK","FF_OPER_PS_NET_CF(ANN_R,-5AY,NOW)")</f>
        <v>#N/A</v>
      </c>
      <c r="BHX2" t="e">
        <f t="array" ref="BHX2:BHX7">_xll.FDS("2126-HK","FF_OPER_PS_NET_CF(ANN_R,-5AY,NOW)")</f>
        <v>#N/A</v>
      </c>
      <c r="BHY2">
        <f t="array" ref="BHY2:BHY7">_xll.FDS("2127-HK","FF_OPER_PS_NET_CF(ANN_R,-5AY,NOW)")</f>
        <v>9.6933557825309699E-2</v>
      </c>
      <c r="BHZ2">
        <f t="array" ref="BHZ2:BHZ7">_xll.FDS("2128-HK","FF_OPER_PS_NET_CF(ANN_R,-5AY,NOW)")</f>
        <v>1.08359637348678</v>
      </c>
      <c r="BIA2" t="e">
        <f t="array" ref="BIA2:BIA7">_xll.FDS("2129-HK","FF_OPER_PS_NET_CF(ANN_R,-5AY,NOW)")</f>
        <v>#N/A</v>
      </c>
      <c r="BIB2" t="e">
        <f t="array" ref="BIB2:BIB7">_xll.FDS("2130-HK","FF_OPER_PS_NET_CF(ANN_R,-5AY,NOW)")</f>
        <v>#N/A</v>
      </c>
      <c r="BIC2" t="e">
        <f t="array" ref="BIC2:BIC7">_xll.FDS("2131-HK","FF_OPER_PS_NET_CF(ANN_R,-5AY,NOW)")</f>
        <v>#N/A</v>
      </c>
      <c r="BID2">
        <f t="array" ref="BID2:BID7">_xll.FDS("2132-HK","FF_OPER_PS_NET_CF(ANN_R,-5AY,NOW)")</f>
        <v>-6.7056249999999998E-3</v>
      </c>
      <c r="BIE2">
        <f t="array" ref="BIE2:BIE9">_xll.FDS("2133-HK","FF_OPER_PS_NET_CF(ANN_R,-5AY,NOW)")</f>
        <v>0.36933741662325698</v>
      </c>
      <c r="BIF2" t="e">
        <f t="array" ref="BIF2:BIF7">_xll.FDS("2135-HK","FF_OPER_PS_NET_CF(ANN_R,-5AY,NOW)")</f>
        <v>#N/A</v>
      </c>
      <c r="BIG2">
        <f t="array" ref="BIG2:BIG7">_xll.FDS("2136-HK","FF_OPER_PS_NET_CF(ANN_R,-5AY,NOW)")</f>
        <v>0.176468422619178</v>
      </c>
      <c r="BIH2" t="e">
        <f t="array" ref="BIH2:BIH7">_xll.FDS("2137-HK","FF_OPER_PS_NET_CF(ANN_R,-5AY,NOW)")</f>
        <v>#N/A</v>
      </c>
      <c r="BII2">
        <f t="array" ref="BII2:BII7">_xll.FDS("2138-HK","FF_OPER_PS_NET_CF(ANN_R,-5AY,NOW)")</f>
        <v>0.19123878331157801</v>
      </c>
      <c r="BIJ2">
        <f t="array" ref="BIJ2:BIJ7">_xll.FDS("2139-HK","FF_OPER_PS_NET_CF(ANN_R,-5AY,NOW)")</f>
        <v>0.69339707786173199</v>
      </c>
      <c r="BIK2" t="e">
        <f t="array" ref="BIK2:BIK7">_xll.FDS("2142-HK","FF_OPER_PS_NET_CF(ANN_R,-5AY,NOW)")</f>
        <v>#N/A</v>
      </c>
      <c r="BIL2" t="e">
        <f t="array" ref="BIL2:BIL7">_xll.FDS("2146-HK","FF_OPER_PS_NET_CF(ANN_R,-5AY,NOW)")</f>
        <v>#N/A</v>
      </c>
      <c r="BIM2" t="e">
        <f t="array" ref="BIM2:BIM7">_xll.FDS("2148-HK","FF_OPER_PS_NET_CF(ANN_R,-5AY,NOW)")</f>
        <v>#N/A</v>
      </c>
      <c r="BIN2" t="e">
        <f t="array" ref="BIN2:BIN7">_xll.FDS("2150-HK","FF_OPER_PS_NET_CF(ANN_R,-5AY,NOW)")</f>
        <v>#N/A</v>
      </c>
      <c r="BIO2" t="e">
        <f t="array" ref="BIO2:BIO7">_xll.FDS("2152-HK","FF_OPER_PS_NET_CF(ANN_R,-5AY,NOW)")</f>
        <v>#N/A</v>
      </c>
      <c r="BIP2">
        <f t="array" ref="BIP2:BIP7">_xll.FDS("2153-HK","FF_OPER_PS_NET_CF(ANN_R,-5AY,NOW)")</f>
        <v>0.241566931622928</v>
      </c>
      <c r="BIQ2" t="e">
        <f t="array" ref="BIQ2:BIQ7">_xll.FDS("2155-HK","FF_OPER_PS_NET_CF(ANN_R,-5AY,NOW)")</f>
        <v>#N/A</v>
      </c>
      <c r="BIR2" t="e">
        <f t="array" ref="BIR2:BIR7">_xll.FDS("2156-HK","FF_OPER_PS_NET_CF(ANN_R,-5AY,NOW)")</f>
        <v>#N/A</v>
      </c>
      <c r="BIS2" t="e">
        <f t="array" ref="BIS2:BIS7">_xll.FDS("2157-HK","FF_OPER_PS_NET_CF(ANN_R,-5AY,NOW)")</f>
        <v>#N/A</v>
      </c>
      <c r="BIT2" t="e">
        <f t="array" ref="BIT2:BIT7">_xll.FDS("2158-HK","FF_OPER_PS_NET_CF(ANN_R,-5AY,NOW)")</f>
        <v>#N/A</v>
      </c>
      <c r="BIU2">
        <f t="array" ref="BIU2:BIU7">_xll.FDS("2159-HK","FF_OPER_PS_NET_CF(ANN_R,-5AY,NOW)")</f>
        <v>0.155510662140911</v>
      </c>
      <c r="BIV2" t="e">
        <f t="array" ref="BIV2:BIV7">_xll.FDS("2160-HK","FF_OPER_PS_NET_CF(ANN_R,-5AY,NOW)")</f>
        <v>#N/A</v>
      </c>
      <c r="BIW2" t="e">
        <f t="array" ref="BIW2:BIW7">_xll.FDS("2161-HK","FF_OPER_PS_NET_CF(ANN_R,-5AY,NOW)")</f>
        <v>#N/A</v>
      </c>
      <c r="BIX2" t="e">
        <f t="array" ref="BIX2:BIX7">_xll.FDS("2162-HK","FF_OPER_PS_NET_CF(ANN_R,-5AY,NOW)")</f>
        <v>#N/A</v>
      </c>
      <c r="BIY2">
        <f t="array" ref="BIY2:BIY7">_xll.FDS("2163-HK","FF_OPER_PS_NET_CF(ANN_R,-5AY,NOW)")</f>
        <v>0.96288339463857497</v>
      </c>
      <c r="BIZ2" t="e">
        <f t="array" ref="BIZ2:BIZ7">_xll.FDS("2165-HK","FF_OPER_PS_NET_CF(ANN_R,-5AY,NOW)")</f>
        <v>#N/A</v>
      </c>
      <c r="BJA2">
        <f t="array" ref="BJA2:BJA7">_xll.FDS("2166-HK","FF_OPER_PS_NET_CF(ANN_R,-5AY,NOW)")</f>
        <v>0.87111534351644904</v>
      </c>
      <c r="BJB2" t="e">
        <f t="array" ref="BJB2:BJB7">_xll.FDS("2167-HK","FF_OPER_PS_NET_CF(ANN_R,-5AY,NOW)")</f>
        <v>#N/A</v>
      </c>
      <c r="BJC2">
        <f t="array" ref="BJC2:BJC7">_xll.FDS("2168-HK","FF_OPER_PS_NET_CF(ANN_R,-5AY,NOW)")</f>
        <v>1.54982370055586E-2</v>
      </c>
      <c r="BJD2" t="e">
        <f t="array" ref="BJD2:BJD7">_xll.FDS("2169-HK","FF_OPER_PS_NET_CF(ANN_R,-5AY,NOW)")</f>
        <v>#N/A</v>
      </c>
      <c r="BJE2" t="e">
        <f t="array" ref="BJE2:BJE7">_xll.FDS("2170-HK","FF_OPER_PS_NET_CF(ANN_R,-5AY,NOW)")</f>
        <v>#N/A</v>
      </c>
      <c r="BJF2" t="e">
        <f t="array" ref="BJF2:BJF7">_xll.FDS("2171-HK","FF_OPER_PS_NET_CF(ANN_R,-5AY,NOW)")</f>
        <v>#N/A</v>
      </c>
      <c r="BJG2" t="e">
        <f t="array" ref="BJG2:BJG7">_xll.FDS("2172-HK","FF_OPER_PS_NET_CF(ANN_R,-5AY,NOW)")</f>
        <v>#N/A</v>
      </c>
      <c r="BJH2" t="e">
        <f t="array" ref="BJH2:BJH8">_xll.FDS("2175-HK","FF_OPER_PS_NET_CF(ANN_R,-5AY,NOW)")</f>
        <v>#N/A</v>
      </c>
      <c r="BJI2">
        <f t="array" ref="BJI2:BJI7">_xll.FDS("2176-HK","FF_OPER_PS_NET_CF(ANN_R,-5AY,NOW)")</f>
        <v>6.6205931350400898E-2</v>
      </c>
      <c r="BJJ2" t="e">
        <f t="array" ref="BJJ2:BJJ7">_xll.FDS("2177-HK","FF_OPER_PS_NET_CF(ANN_R,-5AY,NOW)")</f>
        <v>#N/A</v>
      </c>
      <c r="BJK2">
        <f t="array" ref="BJK2:BJK7">_xll.FDS("2178-HK","FF_OPER_PS_NET_CF(ANN_R,-5AY,NOW)")</f>
        <v>-7.8963726388045399E-2</v>
      </c>
      <c r="BJL2" t="e">
        <f t="array" ref="BJL2:BJL7">_xll.FDS("2179-HK","FF_OPER_PS_NET_CF(ANN_R,-5AY,NOW)")</f>
        <v>#N/A</v>
      </c>
      <c r="BJM2">
        <f t="array" ref="BJM2:BJM7">_xll.FDS("2180-HK","FF_OPER_PS_NET_CF(ANN_R,-5AY,NOW)")</f>
        <v>0.40142355400145702</v>
      </c>
      <c r="BJN2">
        <f t="array" ref="BJN2:BJN7">_xll.FDS("2181-HK","FF_OPER_PS_NET_CF(ANN_R,-5AY,NOW)")</f>
        <v>-6.5312874645303502E-3</v>
      </c>
      <c r="BJO2">
        <f t="array" ref="BJO2:BJO7">_xll.FDS("2182-HK","FF_OPER_PS_NET_CF(ANN_R,-5AY,NOW)")</f>
        <v>6.7308064516892405E-2</v>
      </c>
      <c r="BJP2">
        <f t="array" ref="BJP2:BJP7">_xll.FDS("2183-HK","FF_OPER_PS_NET_CF(ANN_R,-5AY,NOW)")</f>
        <v>-4.2177068768879097E-2</v>
      </c>
      <c r="BJQ2" t="e">
        <f t="array" ref="BJQ2:BJQ7">_xll.FDS("2185-HK","FF_OPER_PS_NET_CF(ANN_R,-5AY,NOW)")</f>
        <v>#N/A</v>
      </c>
      <c r="BJR2">
        <f t="array" ref="BJR2:BJR7">_xll.FDS("2186-HK","FF_OPER_PS_NET_CF(ANN_R,-5AY,NOW)")</f>
        <v>0.25114845567066502</v>
      </c>
      <c r="BJS2" t="e">
        <f t="array" ref="BJS2:BJS7">_xll.FDS("2187-HK","FF_OPER_PS_NET_CF(ANN_R,-5AY,NOW)")</f>
        <v>#N/A</v>
      </c>
      <c r="BJT2">
        <f t="array" ref="BJT2:BJT7">_xll.FDS("2188-HK","FF_OPER_PS_NET_CF(ANN_R,-5AY,NOW)")</f>
        <v>9.4080415700809994E-2</v>
      </c>
      <c r="BJU2">
        <f t="array" ref="BJU2:BJU7">_xll.FDS("2189-HK","FF_OPER_PS_NET_CF(ANN_R,-5AY,NOW)")</f>
        <v>4.0148999999999997E-2</v>
      </c>
      <c r="BJV2" t="e">
        <f t="array" ref="BJV2:BJV7">_xll.FDS("2190-HK","FF_OPER_PS_NET_CF(ANN_R,-5AY,NOW)")</f>
        <v>#N/A</v>
      </c>
      <c r="BJW2" t="e">
        <f t="array" ref="BJW2:BJW7">_xll.FDS("2192-HK","FF_OPER_PS_NET_CF(ANN_R,-5AY,NOW)")</f>
        <v>#N/A</v>
      </c>
      <c r="BJX2">
        <f t="array" ref="BJX2:BJX7">_xll.FDS("2193-HK","FF_OPER_PS_NET_CF(ANN_R,-5AY,NOW)")</f>
        <v>1.36935354611461E-2</v>
      </c>
      <c r="BJY2">
        <f t="array" ref="BJY2:BJY7">_xll.FDS("2195-HK","FF_OPER_PS_NET_CF(ANN_R,-5AY,NOW)")</f>
        <v>-3.0671E-2</v>
      </c>
      <c r="BJZ2">
        <f t="array" ref="BJZ2:BJZ7">_xll.FDS("2196-HK","FF_OPER_PS_NET_CF(ANN_R,-5AY,NOW)")</f>
        <v>1.2201844923356999</v>
      </c>
      <c r="BKA2" t="e">
        <f t="array" ref="BKA2:BKA7">_xll.FDS("2197-HK","FF_OPER_PS_NET_CF(ANN_R,-5AY,NOW)")</f>
        <v>#N/A</v>
      </c>
      <c r="BKB2">
        <f t="array" ref="BKB2:BKB7">_xll.FDS("2198-HK","FF_OPER_PS_NET_CF(ANN_R,-5AY,NOW)")</f>
        <v>2.0373077304374299</v>
      </c>
      <c r="BKC2">
        <f t="array" ref="BKC2:BKC7">_xll.FDS("2199-HK","FF_OPER_PS_NET_CF(ANN_R,-5AY,NOW)")</f>
        <v>0.111830916887891</v>
      </c>
      <c r="BKD2">
        <f t="array" ref="BKD2:BKD7">_xll.FDS("2202-HK","FF_OPER_PS_NET_CF(ANN_R,-5AY,NOW)")</f>
        <v>4.6063447701614901</v>
      </c>
      <c r="BKE2">
        <f t="array" ref="BKE2:BKE7">_xll.FDS("2203-HK","FF_OPER_PS_NET_CF(ANN_R,-5AY,NOW)")</f>
        <v>4.9695000000000003E-2</v>
      </c>
      <c r="BKF2" t="e">
        <f t="array" ref="BKF2:BKF7">_xll.FDS("2205-HK","FF_OPER_PS_NET_CF(ANN_R,-5AY,NOW)")</f>
        <v>#N/A</v>
      </c>
      <c r="BKG2" t="e">
        <f t="array" ref="BKG2:BKG7">_xll.FDS("2207-HK","FF_OPER_PS_NET_CF(ANN_R,-5AY,NOW)")</f>
        <v>#N/A</v>
      </c>
      <c r="BKH2">
        <f t="array" ref="BKH2:BKH7">_xll.FDS("2208-HK","FF_OPER_PS_NET_CF(ANN_R,-5AY,NOW)")</f>
        <v>0.83402873002781297</v>
      </c>
      <c r="BKI2" t="e">
        <f t="array" ref="BKI2:BKI7">_xll.FDS("2209-HK","FF_OPER_PS_NET_CF(ANN_R,-5AY,NOW)")</f>
        <v>#N/A</v>
      </c>
      <c r="BKJ2" t="e">
        <f t="array" ref="BKJ2:BKJ7">_xll.FDS("2210-HK","FF_OPER_PS_NET_CF(ANN_R,-5AY,NOW)")</f>
        <v>#N/A</v>
      </c>
      <c r="BKK2" t="e">
        <f t="array" ref="BKK2:BKK7">_xll.FDS("2211-HK","FF_OPER_PS_NET_CF(ANN_R,-5AY,NOW)")</f>
        <v>#N/A</v>
      </c>
      <c r="BKL2">
        <f t="array" ref="BKL2:BKL7">_xll.FDS("2212-HK","FF_OPER_PS_NET_CF(ANN_R,-5AY,NOW)")</f>
        <v>-2.3869595270622102E-2</v>
      </c>
      <c r="BKM2" t="e">
        <f t="array" ref="BKM2:BKM7">_xll.FDS("2215-HK","FF_OPER_PS_NET_CF(ANN_R,-5AY,NOW)")</f>
        <v>#N/A</v>
      </c>
      <c r="BKN2" t="e">
        <f t="array" ref="BKN2:BKN7">_xll.FDS("2216-HK","FF_OPER_PS_NET_CF(ANN_R,-5AY,NOW)")</f>
        <v>#N/A</v>
      </c>
      <c r="BKO2" t="e">
        <f t="array" ref="BKO2:BKO7">_xll.FDS("2217-HK","FF_OPER_PS_NET_CF(ANN_R,-5AY,NOW)")</f>
        <v>#N/A</v>
      </c>
      <c r="BKP2">
        <f t="array" ref="BKP2:BKP7">_xll.FDS("2218-HK","FF_OPER_PS_NET_CF(ANN_R,-5AY,NOW)")</f>
        <v>0.56076666500640504</v>
      </c>
      <c r="BKQ2" t="e">
        <f t="array" ref="BKQ2:BKQ7">_xll.FDS("2219-HK","FF_OPER_PS_NET_CF(ANN_R,-5AY,NOW)")</f>
        <v>#N/A</v>
      </c>
      <c r="BKR2">
        <f t="array" ref="BKR2:BKR7">_xll.FDS("2221-HK","FF_OPER_PS_NET_CF(ANN_R,-5AY,NOW)")</f>
        <v>-0.370502402812244</v>
      </c>
      <c r="BKS2">
        <f t="array" ref="BKS2:BKS7">_xll.FDS("2222-HK","FF_OPER_PS_NET_CF(ANN_R,-5AY,NOW)")</f>
        <v>0.271517889744262</v>
      </c>
      <c r="BKT2">
        <f t="array" ref="BKT2:BKT7">_xll.FDS("2223-HK","FF_OPER_PS_NET_CF(ANN_R,-5AY,NOW)")</f>
        <v>0.109967031946508</v>
      </c>
      <c r="BKU2">
        <f t="array" ref="BKU2:BKU7">_xll.FDS("2225-HK","FF_OPER_PS_NET_CF(ANN_R,-5AY,NOW)")</f>
        <v>3.4343234377928099E-2</v>
      </c>
      <c r="BKV2">
        <f t="array" ref="BKV2:BKV9">_xll.FDS("2226-HK","FF_OPER_PS_NET_CF(ANN_R,-5AY,NOW)")</f>
        <v>-1.1100159026766701</v>
      </c>
      <c r="BKW2">
        <f t="array" ref="BKW2:BKW7">_xll.FDS("2227-HK","FF_OPER_PS_NET_CF(ANN_R,-5AY,NOW)")</f>
        <v>5.4081452015986298E-2</v>
      </c>
      <c r="BKX2">
        <f t="array" ref="BKX2:BKX7">_xll.FDS("2230-HK","FF_OPER_PS_NET_CF(ANN_R,-5AY,NOW)")</f>
        <v>2.13574297189786E-2</v>
      </c>
      <c r="BKY2">
        <f t="array" ref="BKY2:BKY7">_xll.FDS("2231-HK","FF_OPER_PS_NET_CF(ANN_R,-5AY,NOW)")</f>
        <v>0.18532250597372299</v>
      </c>
      <c r="BKZ2">
        <f t="array" ref="BKZ2:BKZ7">_xll.FDS("2232-HK","FF_OPER_PS_NET_CF(ANN_R,-5AY,NOW)")</f>
        <v>0.65313014182366402</v>
      </c>
      <c r="BLA2">
        <f t="array" ref="BLA2:BLA7">_xll.FDS("2233-HK","FF_OPER_PS_NET_CF(ANN_R,-5AY,NOW)")</f>
        <v>0.230493416820409</v>
      </c>
      <c r="BLB2" t="e">
        <f t="array" ref="BLB2:BLB7">_xll.FDS("2235-HK","FF_OPER_PS_NET_CF(ANN_R,-5AY,NOW)")</f>
        <v>#N/A</v>
      </c>
      <c r="BLC2">
        <f t="array" ref="BLC2:BLC7">_xll.FDS("2236-HK","FF_OPER_PS_NET_CF(ANN_R,-5AY,NOW)")</f>
        <v>-0.35520530630513403</v>
      </c>
      <c r="BLD2" t="e">
        <f t="array" ref="BLD2:BLD7">_xll.FDS("2237-HK","FF_OPER_PS_NET_CF(ANN_R,-5AY,NOW)")</f>
        <v>#N/A</v>
      </c>
      <c r="BLE2">
        <f t="array" ref="BLE2:BLE7">_xll.FDS("2238-HK","FF_OPER_PS_NET_CF(ANN_R,-5AY,NOW)")</f>
        <v>1.18922720143004</v>
      </c>
      <c r="BLF2">
        <f t="array" ref="BLF2:BLF7">_xll.FDS("2239-HK","FF_OPER_PS_NET_CF(ANN_R,-5AY,NOW)")</f>
        <v>7.6206681109546398E-2</v>
      </c>
      <c r="BLG2" t="e">
        <f t="array" ref="BLG2:BLG7">_xll.FDS("2245-HK","FF_OPER_PS_NET_CF(ANN_R,-5AY,NOW)")</f>
        <v>#N/A</v>
      </c>
      <c r="BLH2" t="e">
        <f t="array" ref="BLH2:BLH7">_xll.FDS("2246-HK","FF_OPER_PS_NET_CF(ANN_R,-5AY,NOW)")</f>
        <v>#N/A</v>
      </c>
      <c r="BLI2" t="e">
        <f t="array" ref="BLI2:BLI7">_xll.FDS("2250-HK","FF_OPER_PS_NET_CF(ANN_R,-5AY,NOW)")</f>
        <v>#N/A</v>
      </c>
      <c r="BLJ2" t="e">
        <f t="array" ref="BLJ2:BLJ7">_xll.FDS("2251-HK","FF_OPER_PS_NET_CF(ANN_R,-5AY,NOW)")</f>
        <v>#N/A</v>
      </c>
      <c r="BLK2" t="e">
        <f t="array" ref="BLK2:BLK7">_xll.FDS("2252-HK","FF_OPER_PS_NET_CF(ANN_R,-5AY,NOW)")</f>
        <v>#N/A</v>
      </c>
      <c r="BLL2">
        <f t="array" ref="BLL2:BLL7">_xll.FDS("2255-HK","FF_OPER_PS_NET_CF(ANN_R,-5AY,NOW)")</f>
        <v>3.95232167642963E-2</v>
      </c>
      <c r="BLM2" t="e">
        <f t="array" ref="BLM2:BLM7">_xll.FDS("2256-HK","FF_OPER_PS_NET_CF(ANN_R,-5AY,NOW)")</f>
        <v>#N/A</v>
      </c>
      <c r="BLN2" t="e">
        <f t="array" ref="BLN2:BLN7">_xll.FDS("2257-HK","FF_OPER_PS_NET_CF(ANN_R,-5AY,NOW)")</f>
        <v>#N/A</v>
      </c>
      <c r="BLO2">
        <f t="array" ref="BLO2:BLO7">_xll.FDS("2258-HK","FF_OPER_PS_NET_CF(ANN_R,-5AY,NOW)")</f>
        <v>7.9273812952463496E-2</v>
      </c>
      <c r="BLP2" t="e">
        <f t="array" ref="BLP2:BLP7">_xll.FDS("2260-HK","FF_OPER_PS_NET_CF(ANN_R,-5AY,NOW)")</f>
        <v>#N/A</v>
      </c>
      <c r="BLQ2">
        <f t="array" ref="BLQ2:BLQ7">_xll.FDS("2262-HK","FF_OPER_PS_NET_CF(ANN_R,-5AY,NOW)")</f>
        <v>6.7299645614798398E-2</v>
      </c>
      <c r="BLR2" t="e">
        <f t="array" ref="BLR2:BLR7">_xll.FDS("2263-HK","FF_OPER_PS_NET_CF(ANN_R,-5AY,NOW)")</f>
        <v>#N/A</v>
      </c>
      <c r="BLS2" t="e">
        <f t="array" ref="BLS2:BLS7">_xll.FDS("2265-HK","FF_OPER_PS_NET_CF(ANN_R,-5AY,NOW)")</f>
        <v>#N/A</v>
      </c>
      <c r="BLT2">
        <f t="array" ref="BLT2:BLT7">_xll.FDS("2266-HK","FF_OPER_PS_NET_CF(ANN_R,-5AY,NOW)")</f>
        <v>8.2527498708831401E-2</v>
      </c>
      <c r="BLU2">
        <f t="array" ref="BLU2:BLU7">_xll.FDS("2269-HK","FF_OPER_PS_NET_CF(ANN_R,-5AY,NOW)")</f>
        <v>1.7467365265689799E-2</v>
      </c>
      <c r="BLV2" t="e">
        <f t="array" ref="BLV2:BLV7">_xll.FDS("2270-HK","FF_OPER_PS_NET_CF(ANN_R,-5AY,NOW)")</f>
        <v>#N/A</v>
      </c>
      <c r="BLW2" t="e">
        <f t="array" ref="BLW2:BLW7">_xll.FDS("2273-HK","FF_OPER_PS_NET_CF(ANN_R,-5AY,NOW)")</f>
        <v>#N/A</v>
      </c>
      <c r="BLX2" t="e">
        <f t="array" ref="BLX2:BLX7">_xll.FDS("2276-HK","FF_OPER_PS_NET_CF(ANN_R,-5AY,NOW)")</f>
        <v>#N/A</v>
      </c>
      <c r="BLY2">
        <f t="array" ref="BLY2:BLY7">_xll.FDS("2278-HK","FF_OPER_PS_NET_CF(ANN_R,-5AY,NOW)")</f>
        <v>4.2952230156183999</v>
      </c>
      <c r="BLZ2" t="e">
        <f t="array" ref="BLZ2:BLZ7">_xll.FDS("2279-HK","FF_OPER_PS_NET_CF(ANN_R,-5AY,NOW)")</f>
        <v>#N/A</v>
      </c>
      <c r="BMA2">
        <f t="array" ref="BMA2:BMA7">_xll.FDS("2280-HK","FF_OPER_PS_NET_CF(ANN_R,-5AY,NOW)")</f>
        <v>-0.27748972684117501</v>
      </c>
      <c r="BMB2">
        <f t="array" ref="BMB2:BMB7">_xll.FDS("2281-HK","FF_OPER_PS_NET_CF(ANN_R,-5AY,NOW)")</f>
        <v>0.27559650896003401</v>
      </c>
      <c r="BMC2">
        <f t="array" ref="BMC2:BMC7">_xll.FDS("2282-HK","FF_OPER_PS_NET_CF(ANN_R,-5AY,NOW)")</f>
        <v>0.629685808005916</v>
      </c>
      <c r="BMD2">
        <f t="array" ref="BMD2:BMD7">_xll.FDS("2283-HK","FF_OPER_PS_NET_CF(ANN_R,-5AY,NOW)")</f>
        <v>0.32305710137914401</v>
      </c>
      <c r="BME2" t="e">
        <f t="array" ref="BME2:BME7">_xll.FDS("2285-HK","FF_OPER_PS_NET_CF(ANN_R,-5AY,NOW)")</f>
        <v>#N/A</v>
      </c>
      <c r="BMF2">
        <f t="array" ref="BMF2:BMF7">_xll.FDS("2286-HK","FF_OPER_PS_NET_CF(ANN_R,-5AY,NOW)")</f>
        <v>1.7826598280500101</v>
      </c>
      <c r="BMG2">
        <f t="array" ref="BMG2:BMG7">_xll.FDS("2288-HK","FF_OPER_PS_NET_CF(ANN_R,-5AY,NOW)")</f>
        <v>-0.21418712443475399</v>
      </c>
      <c r="BMH2">
        <f t="array" ref="BMH2:BMH7">_xll.FDS("2289-HK","FF_OPER_PS_NET_CF(ANN_R,-5AY,NOW)")</f>
        <v>-1.2349426386278599</v>
      </c>
      <c r="BMI2" t="e">
        <f t="array" ref="BMI2:BMI7">_xll.FDS("2291-HK","FF_OPER_PS_NET_CF(ANN_R,-5AY,NOW)")</f>
        <v>#N/A</v>
      </c>
      <c r="BMJ2">
        <f t="array" ref="BMJ2:BMJ7">_xll.FDS("2292-HK","FF_OPER_PS_NET_CF(ANN_R,-5AY,NOW)")</f>
        <v>4.2159722222222203E-2</v>
      </c>
      <c r="BMK2">
        <f t="array" ref="BMK2:BMK7">_xll.FDS("2293-HK","FF_OPER_PS_NET_CF(ANN_R,-5AY,NOW)")</f>
        <v>8.4919999999999995E-2</v>
      </c>
      <c r="BML2" t="e">
        <f t="array" ref="BML2:BML7">_xll.FDS("2295-HK","FF_OPER_PS_NET_CF(ANN_R,-5AY,NOW)")</f>
        <v>#N/A</v>
      </c>
      <c r="BMM2">
        <f t="array" ref="BMM2:BMM8">_xll.FDS("2296-HK","FF_OPER_PS_NET_CF(ANN_R,-5AY,NOW)")</f>
        <v>1.063106791201E-4</v>
      </c>
      <c r="BMN2" t="e">
        <f t="array" ref="BMN2:BMN7">_xll.FDS("2297-HK","FF_OPER_PS_NET_CF(ANN_R,-5AY,NOW)")</f>
        <v>#N/A</v>
      </c>
      <c r="BMO2">
        <f t="array" ref="BMO2:BMO7">_xll.FDS("2298-HK","FF_OPER_PS_NET_CF(ANN_R,-5AY,NOW)")</f>
        <v>4.1117431836263096E-3</v>
      </c>
      <c r="BMP2">
        <f t="array" ref="BMP2:BMP7">_xll.FDS("2299-HK","FF_OPER_PS_NET_CF(ANN_R,-5AY,NOW)")</f>
        <v>0.89169528437623402</v>
      </c>
      <c r="BMQ2">
        <f t="array" ref="BMQ2:BMQ7">_xll.FDS("2302-HK","FF_OPER_PS_NET_CF(ANN_R,-5AY,NOW)")</f>
        <v>-0.12901489930537399</v>
      </c>
      <c r="BMR2">
        <f t="array" ref="BMR2:BMR7">_xll.FDS("2307-HK","FF_OPER_PS_NET_CF(ANN_R,-5AY,NOW)")</f>
        <v>0.537325888962076</v>
      </c>
      <c r="BMS2">
        <f t="array" ref="BMS2:BMS7">_xll.FDS("2309-HK","FF_OPER_PS_NET_CF(ANN_R,-5AY,NOW)")</f>
        <v>-2.42105802066079E-2</v>
      </c>
      <c r="BMT2">
        <f t="array" ref="BMT2:BMT7">_xll.FDS("2310-HK","FF_OPER_PS_NET_CF(ANN_R,-5AY,NOW)")</f>
        <v>-9.0908390125311198E-2</v>
      </c>
      <c r="BMU2">
        <f t="array" ref="BMU2:BMU7">_xll.FDS("2313-HK","FF_OPER_PS_NET_CF(ANN_R,-5AY,NOW)")</f>
        <v>2.5275908737753499</v>
      </c>
      <c r="BMV2">
        <f t="array" ref="BMV2:BMV7">_xll.FDS("2314-HK","FF_OPER_PS_NET_CF(ANN_R,-5AY,NOW)")</f>
        <v>0.86206516478555395</v>
      </c>
      <c r="BMW2" t="e">
        <f t="array" ref="BMW2:BMW7">_xll.FDS("2315-HK","FF_OPER_PS_NET_CF(ANN_R,-5AY,NOW)")</f>
        <v>#N/A</v>
      </c>
      <c r="BMX2">
        <f t="array" ref="BMX2:BMX7">_xll.FDS("2317-HK","FF_OPER_PS_NET_CF(ANN_R,-5AY,NOW)")</f>
        <v>0.34110639436886298</v>
      </c>
      <c r="BMY2">
        <f t="array" ref="BMY2:BMY7">_xll.FDS("2318-HK","FF_OPER_PS_NET_CF(ANN_R,-5AY,NOW)")</f>
        <v>24.871033806833601</v>
      </c>
      <c r="BMZ2">
        <f t="array" ref="BMZ2:BMZ7">_xll.FDS("2319-HK","FF_OPER_PS_NET_CF(ANN_R,-5AY,NOW)")</f>
        <v>1.48026637665496</v>
      </c>
      <c r="BNA2">
        <f t="array" ref="BNA2:BNA7">_xll.FDS("2320-HK","FF_OPER_PS_NET_CF(ANN_R,-5AY,NOW)")</f>
        <v>0.29959358685841198</v>
      </c>
      <c r="BNB2" t="e">
        <f t="array" ref="BNB2:BNB7">_xll.FDS("2321-HK","FF_OPER_PS_NET_CF(ANN_R,-5AY,NOW)")</f>
        <v>#N/A</v>
      </c>
      <c r="BNC2">
        <f t="array" ref="BNC2:BNC7">_xll.FDS("2322-HK","FF_OPER_PS_NET_CF(ANN_R,-5AY,NOW)")</f>
        <v>-5.6841547573765201E-2</v>
      </c>
      <c r="BND2">
        <f t="array" ref="BND2:BND7">_xll.FDS("2323-HK","FF_OPER_PS_NET_CF(ANN_R,-5AY,NOW)")</f>
        <v>-2.1041791964833099E-2</v>
      </c>
      <c r="BNE2" t="e">
        <f t="array" ref="BNE2:BNE7">_xll.FDS("2325-HK","FF_OPER_PS_NET_CF(ANN_R,-5AY,NOW)")</f>
        <v>#N/A</v>
      </c>
      <c r="BNF2">
        <f t="array" ref="BNF2:BNF7">_xll.FDS("2326-HK","FF_OPER_PS_NET_CF(ANN_R,-5AY,NOW)")</f>
        <v>4.6459327941221996E-3</v>
      </c>
      <c r="BNG2">
        <f t="array" ref="BNG2:BNG7">_xll.FDS("2327-HK","FF_OPER_PS_NET_CF(ANN_R,-5AY,NOW)")</f>
        <v>-9.5579255942078098E-2</v>
      </c>
      <c r="BNH2">
        <f t="array" ref="BNH2:BNH7">_xll.FDS("2328-HK","FF_OPER_PS_NET_CF(ANN_R,-5AY,NOW)")</f>
        <v>1.90684896707774</v>
      </c>
      <c r="BNI2">
        <f t="array" ref="BNI2:BNI7">_xll.FDS("2329-HK","FF_OPER_PS_NET_CF(ANN_R,-5AY,NOW)")</f>
        <v>-0.65657991327114895</v>
      </c>
      <c r="BNJ2">
        <f t="array" ref="BNJ2:BNJ7">_xll.FDS("2330-HK","FF_OPER_PS_NET_CF(ANN_R,-5AY,NOW)")</f>
        <v>1.2437456152358299</v>
      </c>
      <c r="BNK2">
        <f t="array" ref="BNK2:BNK7">_xll.FDS("2331-HK","FF_OPER_PS_NET_CF(ANN_R,-5AY,NOW)")</f>
        <v>0.49864318175246702</v>
      </c>
      <c r="BNL2">
        <f t="array" ref="BNL2:BNL7">_xll.FDS("2333-HK","FF_OPER_PS_NET_CF(ANN_R,-5AY,NOW)")</f>
        <v>1.13810748863194</v>
      </c>
      <c r="BNM2">
        <f t="array" ref="BNM2:BNM7">_xll.FDS("2336-HK","FF_OPER_PS_NET_CF(ANN_R,-5AY,NOW)")</f>
        <v>-4.4664830666540003E-3</v>
      </c>
      <c r="BNN2">
        <f t="array" ref="BNN2:BNN7">_xll.FDS("2337-HK","FF_OPER_PS_NET_CF(ANN_R,-5AY,NOW)")</f>
        <v>0.20778738473716299</v>
      </c>
      <c r="BNO2">
        <f t="array" ref="BNO2:BNO7">_xll.FDS("2338-HK","FF_OPER_PS_NET_CF(ANN_R,-5AY,NOW)")</f>
        <v>1.1890105665513699</v>
      </c>
      <c r="BNP2">
        <f t="array" ref="BNP2:BNP7">_xll.FDS("2339-HK","FF_OPER_PS_NET_CF(ANN_R,-5AY,NOW)")</f>
        <v>0.33270485514765102</v>
      </c>
      <c r="BNQ2">
        <f t="array" ref="BNQ2:BNQ7">_xll.FDS("2340-HK","FF_OPER_PS_NET_CF(ANN_R,-5AY,NOW)")</f>
        <v>0.33633923593749099</v>
      </c>
      <c r="BNR2">
        <f t="array" ref="BNR2:BNR7">_xll.FDS("2341-HK","FF_OPER_PS_NET_CF(ANN_R,-5AY,NOW)")</f>
        <v>-2.97444499574884E-2</v>
      </c>
      <c r="BNS2">
        <f t="array" ref="BNS2:BNS7">_xll.FDS("2342-HK","FF_OPER_PS_NET_CF(ANN_R,-5AY,NOW)")</f>
        <v>0.152413287780124</v>
      </c>
      <c r="BNT2">
        <f t="array" ref="BNT2:BNT7">_xll.FDS("2343-HK","FF_OPER_PS_NET_CF(ANN_R,-5AY,NOW)")</f>
        <v>5.4162236513997097E-2</v>
      </c>
      <c r="BNU2">
        <f t="array" ref="BNU2:BNU8">_xll.FDS("2346-HK","FF_OPER_PS_NET_CF(ANN_R,-5AY,NOW)")</f>
        <v>2.3184502642242401E-2</v>
      </c>
      <c r="BNV2" t="e">
        <f t="array" ref="BNV2:BNV7">_xll.FDS("2347-HK","FF_OPER_PS_NET_CF(ANN_R,-5AY,NOW)")</f>
        <v>#N/A</v>
      </c>
      <c r="BNW2">
        <f t="array" ref="BNW2:BNW7">_xll.FDS("2348-HK","FF_OPER_PS_NET_CF(ANN_R,-5AY,NOW)")</f>
        <v>0.24558177327849101</v>
      </c>
      <c r="BNX2">
        <f t="array" ref="BNX2:BNX7">_xll.FDS("2349-HK","FF_OPER_PS_NET_CF(ANN_R,-5AY,NOW)")</f>
        <v>-0.155724659334018</v>
      </c>
      <c r="BNY2" t="e">
        <f t="array" ref="BNY2:BNY7">_xll.FDS("2350-HK","FF_OPER_PS_NET_CF(ANN_R,-5AY,NOW)")</f>
        <v>#N/A</v>
      </c>
      <c r="BNZ2" t="e">
        <f t="array" ref="BNZ2:BNZ7">_xll.FDS("2352-HK","FF_OPER_PS_NET_CF(ANN_R,-5AY,NOW)")</f>
        <v>#N/A</v>
      </c>
      <c r="BOA2">
        <f t="array" ref="BOA2:BOA7">_xll.FDS("2355-HK","FF_OPER_PS_NET_CF(ANN_R,-5AY,NOW)")</f>
        <v>2.8756786184277199</v>
      </c>
      <c r="BOB2">
        <f t="array" ref="BOB2:BOB7">_xll.FDS("2356-HK","FF_OPER_PS_NET_CF(ANN_R,-5AY,NOW)")</f>
        <v>4.4897475240809799</v>
      </c>
      <c r="BOC2">
        <f t="array" ref="BOC2:BOC7">_xll.FDS("2357-HK","FF_OPER_PS_NET_CF(ANN_R,-5AY,NOW)")</f>
        <v>-0.280305436888862</v>
      </c>
      <c r="BOD2">
        <f t="array" ref="BOD2:BOD7">_xll.FDS("2358-HK","FF_OPER_PS_NET_CF(ANN_R,-5AY,NOW)")</f>
        <v>-9.5030618821736698E-4</v>
      </c>
      <c r="BOE2">
        <f t="array" ref="BOE2:BOE7">_xll.FDS("2359-HK","FF_OPER_PS_NET_CF(ANN_R,-5AY,NOW)")</f>
        <v>0.76429889457061695</v>
      </c>
      <c r="BOF2">
        <f t="array" ref="BOF2:BOF7">_xll.FDS("2360-HK","FF_OPER_PS_NET_CF(ANN_R,-5AY,NOW)")</f>
        <v>-2.3649999999999999E-3</v>
      </c>
      <c r="BOG2" t="e">
        <f t="array" ref="BOG2:BOG7">_xll.FDS("2361-HK","FF_OPER_PS_NET_CF(ANN_R,-5AY,NOW)")</f>
        <v>#N/A</v>
      </c>
      <c r="BOH2">
        <f t="array" ref="BOH2:BOH7">_xll.FDS("2362-HK","FF_OPER_PS_NET_CF(ANN_R,-5AY,NOW)")</f>
        <v>-9.4928573554372998E-3</v>
      </c>
      <c r="BOI2">
        <f t="array" ref="BOI2:BOI7">_xll.FDS("2363-HK","FF_OPER_PS_NET_CF(ANN_R,-5AY,NOW)")</f>
        <v>-0.65654184814662397</v>
      </c>
      <c r="BOJ2" t="e">
        <f t="array" ref="BOJ2:BOJ7">_xll.FDS("2367-HK","FF_OPER_PS_NET_CF(ANN_R,-5AY,NOW)")</f>
        <v>#N/A</v>
      </c>
      <c r="BOK2">
        <f t="array" ref="BOK2:BOK7">_xll.FDS("2368-HK","FF_OPER_PS_NET_CF(ANN_R,-5AY,NOW)")</f>
        <v>0.50433077169388396</v>
      </c>
      <c r="BOL2">
        <f t="array" ref="BOL2:BOL7">_xll.FDS("2369-HK","FF_OPER_PS_NET_CF(ANN_R,-5AY,NOW)")</f>
        <v>-0.17001961686345901</v>
      </c>
      <c r="BOM2" t="e">
        <f t="array" ref="BOM2:BOM7">_xll.FDS("2370-HK","FF_OPER_PS_NET_CF(ANN_R,-5AY,NOW)")</f>
        <v>#N/A</v>
      </c>
      <c r="BON2">
        <f t="array" ref="BON2:BON7">_xll.FDS("2371-HK","FF_OPER_PS_NET_CF(ANN_R,-5AY,NOW)")</f>
        <v>3.0977691828846599E-3</v>
      </c>
      <c r="BOO2" t="e">
        <f t="array" ref="BOO2:BOO7">_xll.FDS("2372-HK","FF_OPER_PS_NET_CF(ANN_R,-5AY,NOW)")</f>
        <v>#N/A</v>
      </c>
      <c r="BOP2" t="e">
        <f t="array" ref="BOP2:BOP7">_xll.FDS("2376-HK","FF_OPER_PS_NET_CF(ANN_R,-5AY,NOW)")</f>
        <v>#N/A</v>
      </c>
      <c r="BOQ2">
        <f t="array" ref="BOQ2:BOQ7">_xll.FDS("2377-HK","FF_OPER_PS_NET_CF(ANN_R,-5AY,NOW)")</f>
        <v>0.14525254858414699</v>
      </c>
      <c r="BOR2">
        <f t="array" ref="BOR2:BOR7">_xll.FDS("2378-HK","FF_OPER_PS_NET_CF(ANN_R,-5AY,NOW)")</f>
        <v>7.5917253952802097</v>
      </c>
      <c r="BOS2">
        <f t="array" ref="BOS2:BOS8">_xll.FDS("2379-HK","FF_OPER_PS_NET_CF(ANN_R,-5AY,NOW)")</f>
        <v>0.229271665035781</v>
      </c>
      <c r="BOT2">
        <f t="array" ref="BOT2:BOT7">_xll.FDS("2380-HK","FF_OPER_PS_NET_CF(ANN_R,-5AY,NOW)")</f>
        <v>1.05408384152756</v>
      </c>
      <c r="BOU2">
        <f t="array" ref="BOU2:BOU7">_xll.FDS("2381-HK","FF_OPER_PS_NET_CF(ANN_R,-5AY,NOW)")</f>
        <v>6.1065000000692501E-3</v>
      </c>
      <c r="BOV2">
        <f t="array" ref="BOV2:BOV7">_xll.FDS("2382-HK","FF_OPER_PS_NET_CF(ANN_R,-5AY,NOW)")</f>
        <v>1.7643426718405699</v>
      </c>
      <c r="BOW2">
        <f t="array" ref="BOW2:BOW7">_xll.FDS("2383-HK","FF_OPER_PS_NET_CF(ANN_R,-5AY,NOW)")</f>
        <v>1.37858286769336E-3</v>
      </c>
      <c r="BOX2" t="e">
        <f t="array" ref="BOX2:BOX7">_xll.FDS("2385-HK","FF_OPER_PS_NET_CF(ANN_R,-5AY,NOW)")</f>
        <v>#N/A</v>
      </c>
      <c r="BOY2">
        <f t="array" ref="BOY2:BOY7">_xll.FDS("2386-HK","FF_OPER_PS_NET_CF(ANN_R,-5AY,NOW)")</f>
        <v>1.3426999569342799</v>
      </c>
      <c r="BOZ2">
        <f t="array" ref="BOZ2:BOZ7">_xll.FDS("2388-HK","FF_OPER_PS_NET_CF(ANN_R,-5AY,NOW)")</f>
        <v>4.4418779940999897</v>
      </c>
      <c r="BPA2">
        <f t="array" ref="BPA2:BPA7">_xll.FDS("2389-HK","FF_OPER_PS_NET_CF(ANN_R,-5AY,NOW)")</f>
        <v>-1.28569619134497E-2</v>
      </c>
      <c r="BPB2" t="e">
        <f t="array" ref="BPB2:BPB7">_xll.FDS("2390-HK","FF_OPER_PS_NET_CF(ANN_R,-5AY,NOW)")</f>
        <v>#N/A</v>
      </c>
      <c r="BPC2" t="e">
        <f t="array" ref="BPC2:BPC7">_xll.FDS("2391-HK","FF_OPER_PS_NET_CF(ANN_R,-5AY,NOW)")</f>
        <v>#N/A</v>
      </c>
      <c r="BPD2" t="e">
        <f t="array" ref="BPD2:BPD7">_xll.FDS("2392-HK","FF_OPER_PS_NET_CF(ANN_R,-5AY,NOW)")</f>
        <v>#N/A</v>
      </c>
      <c r="BPE2">
        <f t="array" ref="BPE2:BPE7">_xll.FDS("2393-HK","FF_OPER_PS_NET_CF(ANN_R,-5AY,NOW)")</f>
        <v>0.14024245096936799</v>
      </c>
      <c r="BPF2">
        <f t="array" ref="BPF2:BPF7">_xll.FDS("2399-HK","FF_OPER_PS_NET_CF(ANN_R,-5AY,NOW)")</f>
        <v>0.234624376878459</v>
      </c>
      <c r="BPG2">
        <f t="array" ref="BPG2:BPG7">_xll.FDS("2400-HK","FF_OPER_PS_NET_CF(ANN_R,-5AY,NOW)")</f>
        <v>-2.4326059491383601E-2</v>
      </c>
      <c r="BPH2" t="e">
        <f t="array" ref="BPH2:BPH7">_xll.FDS("2418-HK","FF_OPER_PS_NET_CF(ANN_R,-5AY,NOW)")</f>
        <v>#N/A</v>
      </c>
      <c r="BPI2" t="e">
        <f t="array" ref="BPI2:BPI7">_xll.FDS("2420-HK","FF_OPER_PS_NET_CF(ANN_R,-5AY,NOW)")</f>
        <v>#N/A</v>
      </c>
      <c r="BPJ2" t="e">
        <f t="array" ref="BPJ2:BPJ7">_xll.FDS("2422-HK","FF_OPER_PS_NET_CF(ANN_R,-5AY,NOW)")</f>
        <v>#N/A</v>
      </c>
      <c r="BPK2" t="e">
        <f t="array" ref="BPK2:BPK7">_xll.FDS("2423-HK","FF_OPER_PS_NET_CF(ANN_R,-5AY,NOW)")</f>
        <v>#N/A</v>
      </c>
      <c r="BPL2" t="e">
        <f t="array" ref="BPL2:BPL7">_xll.FDS("2436-HK","FF_OPER_PS_NET_CF(ANN_R,-5AY,NOW)")</f>
        <v>#N/A</v>
      </c>
      <c r="BPM2">
        <f t="array" ref="BPM2:BPM7">_xll.FDS("2448-HK","FF_OPER_PS_NET_CF(ANN_R,-5AY,NOW)")</f>
        <v>0.126417972343076</v>
      </c>
      <c r="BPN2">
        <f t="array" ref="BPN2:BPN7">_xll.FDS("2488-HK","FF_OPER_PS_NET_CF(ANN_R,-5AY,NOW)")</f>
        <v>0.248042176334211</v>
      </c>
      <c r="BPO2" t="e">
        <f t="array" ref="BPO2:BPO7">_xll.FDS("2500-HK","FF_OPER_PS_NET_CF(ANN_R,-5AY,NOW)")</f>
        <v>#N/A</v>
      </c>
      <c r="BPP2">
        <f t="array" ref="BPP2:BPP7">_xll.FDS("2518-HK","FF_OPER_PS_NET_CF(ANN_R,-5AY,NOW)")</f>
        <v>3.9791840096965001</v>
      </c>
      <c r="BPQ2">
        <f t="array" ref="BPQ2:BPQ7">_xll.FDS("2528-HK","FF_OPER_PS_NET_CF(ANN_R,-5AY,NOW)")</f>
        <v>0.64485999999999999</v>
      </c>
      <c r="BPR2">
        <f t="array" ref="BPR2:BPR7">_xll.FDS("2552-HK","FF_OPER_PS_NET_CF(ANN_R,-5AY,NOW)")</f>
        <v>-9.41550655876114E-2</v>
      </c>
      <c r="BPS2">
        <f t="array" ref="BPS2:BPS7">_xll.FDS("2558-HK","FF_OPER_PS_NET_CF(ANN_R,-5AY,NOW)")</f>
        <v>0.27557138599143699</v>
      </c>
      <c r="BPT2">
        <f t="array" ref="BPT2:BPT7">_xll.FDS("2588-HK","FF_OPER_PS_NET_CF(ANN_R,-5AY,NOW)")</f>
        <v>10.5941479426667</v>
      </c>
      <c r="BPU2" t="e">
        <f t="array" ref="BPU2:BPU7">_xll.FDS("2599-HK","FF_OPER_PS_NET_CF(ANN_R,-5AY,NOW)")</f>
        <v>#N/A</v>
      </c>
      <c r="BPV2">
        <f t="array" ref="BPV2:BPV7">_xll.FDS("2600-HK","FF_OPER_PS_NET_CF(ANN_R,-5AY,NOW)")</f>
        <v>0.55794708006444704</v>
      </c>
      <c r="BPW2">
        <f t="array" ref="BPW2:BPW7">_xll.FDS("2601-HK","FF_OPER_PS_NET_CF(ANN_R,-5AY,NOW)")</f>
        <v>13.772046651080601</v>
      </c>
      <c r="BPX2" t="e">
        <f t="array" ref="BPX2:BPX7">_xll.FDS("2602-HK","FF_OPER_PS_NET_CF(ANN_R,-5AY,NOW)")</f>
        <v>#N/A</v>
      </c>
      <c r="BPY2">
        <f t="array" ref="BPY2:BPY7">_xll.FDS("2607-HK","FF_OPER_PS_NET_CF(ANN_R,-5AY,NOW)")</f>
        <v>0.94949612148552998</v>
      </c>
      <c r="BPZ2">
        <f t="array" ref="BPZ2:BPZ8">_xll.FDS("2608-HK","FF_OPER_PS_NET_CF(ANN_R,-5AY,NOW)")</f>
        <v>-1.75744124418831</v>
      </c>
      <c r="BQA2">
        <f t="array" ref="BQA2:BQA7">_xll.FDS("2611-HK","FF_OPER_PS_NET_CF(ANN_R,-5AY,NOW)")</f>
        <v>4.2314223852177903</v>
      </c>
      <c r="BQB2">
        <f t="array" ref="BQB2:BQB7">_xll.FDS("2616-HK","FF_OPER_PS_NET_CF(ANN_R,-5AY,NOW)")</f>
        <v>-0.255543369090178</v>
      </c>
      <c r="BQC2" t="e">
        <f t="array" ref="BQC2:BQC7">_xll.FDS("2618-HK","FF_OPER_PS_NET_CF(ANN_R,-5AY,NOW)")</f>
        <v>#N/A</v>
      </c>
      <c r="BQD2">
        <f t="array" ref="BQD2:BQD7">_xll.FDS("2623-HK","FF_OPER_PS_NET_CF(ANN_R,-5AY,NOW)")</f>
        <v>2.13625154994448E-2</v>
      </c>
      <c r="BQE2">
        <f t="array" ref="BQE2:BQE7">_xll.FDS("2628-HK","FF_OPER_PS_NET_CF(ANN_R,-5AY,NOW)")</f>
        <v>7.5850265814498101</v>
      </c>
      <c r="BQF2">
        <f t="array" ref="BQF2:BQF7">_xll.FDS("2633-HK","FF_OPER_PS_NET_CF(ANN_R,-5AY,NOW)")</f>
        <v>9.0746338799202395E-2</v>
      </c>
      <c r="BQG2">
        <f t="array" ref="BQG2:BQG7">_xll.FDS("2638-HK","FF_OPER_PS_NET_CF(ANN_R,-5AY,NOW)")</f>
        <v>0.89438899074262701</v>
      </c>
      <c r="BQH2">
        <f t="array" ref="BQH2:BQH7">_xll.FDS("2660-HK","FF_OPER_PS_NET_CF(ANN_R,-5AY,NOW)")</f>
        <v>1.47780344766791E-2</v>
      </c>
      <c r="BQI2">
        <f t="array" ref="BQI2:BQI7">_xll.FDS("2663-HK","FF_OPER_PS_NET_CF(ANN_R,-5AY,NOW)")</f>
        <v>3.313E-2</v>
      </c>
      <c r="BQJ2">
        <f t="array" ref="BQJ2:BQJ7">_xll.FDS("2666-HK","FF_OPER_PS_NET_CF(ANN_R,-5AY,NOW)")</f>
        <v>-2.1906573494023398</v>
      </c>
      <c r="BQK2" t="e">
        <f t="array" ref="BQK2:BQK7">_xll.FDS("2668-HK","FF_OPER_PS_NET_CF(ANN_R,-5AY,NOW)")</f>
        <v>#N/A</v>
      </c>
      <c r="BQL2">
        <f t="array" ref="BQL2:BQL7">_xll.FDS("2669-HK","FF_OPER_PS_NET_CF(ANN_R,-5AY,NOW)")</f>
        <v>0.13355358566088901</v>
      </c>
      <c r="BQM2">
        <f t="array" ref="BQM2:BQM7">_xll.FDS("2678-HK","FF_OPER_PS_NET_CF(ANN_R,-5AY,NOW)")</f>
        <v>0.39054777256934903</v>
      </c>
      <c r="BQN2">
        <f t="array" ref="BQN2:BQN7">_xll.FDS("2680-HK","FF_OPER_PS_NET_CF(ANN_R,-5AY,NOW)")</f>
        <v>3.5937499999999997E-2</v>
      </c>
      <c r="BQO2">
        <f t="array" ref="BQO2:BQO7">_xll.FDS("2682-HK","FF_OPER_PS_NET_CF(ANN_R,-5AY,NOW)")</f>
        <v>2.3375E-2</v>
      </c>
      <c r="BQP2">
        <f t="array" ref="BQP2:BQP7">_xll.FDS("2683-HK","FF_OPER_PS_NET_CF(ANN_R,-5AY,NOW)")</f>
        <v>0.13279750000000001</v>
      </c>
      <c r="BQQ2">
        <f t="array" ref="BQQ2:BQQ7">_xll.FDS("2686-HK","FF_OPER_PS_NET_CF(ANN_R,-5AY,NOW)")</f>
        <v>9.3375385295653604E-2</v>
      </c>
      <c r="BQR2">
        <f t="array" ref="BQR2:BQR7">_xll.FDS("2688-HK","FF_OPER_PS_NET_CF(ANN_R,-5AY,NOW)")</f>
        <v>5.8342927576456596</v>
      </c>
      <c r="BQS2">
        <f t="array" ref="BQS2:BQS7">_xll.FDS("2689-HK","FF_OPER_PS_NET_CF(ANN_R,-5AY,NOW)")</f>
        <v>0.897604112455754</v>
      </c>
      <c r="BQT2">
        <f t="array" ref="BQT2:BQT7">_xll.FDS("2696-HK","FF_OPER_PS_NET_CF(ANN_R,-5AY,NOW)")</f>
        <v>-0.157181048838541</v>
      </c>
      <c r="BQU2">
        <f t="array" ref="BQU2:BQU7">_xll.FDS("2698-HK","FF_OPER_PS_NET_CF(ANN_R,-5AY,NOW)")</f>
        <v>3.1214024605211401</v>
      </c>
      <c r="BQV2">
        <f t="array" ref="BQV2:BQV7">_xll.FDS("2699-HK","FF_OPER_PS_NET_CF(ANN_R,-5AY,NOW)")</f>
        <v>-1.3589764515527999E-2</v>
      </c>
      <c r="BQW2">
        <f t="array" ref="BQW2:BQW7">_xll.FDS("2700-HK","FF_OPER_PS_NET_CF(ANN_R,-5AY,NOW)")</f>
        <v>-0.55909380378842799</v>
      </c>
      <c r="BQX2">
        <f t="array" ref="BQX2:BQX7">_xll.FDS("2708-HK","FF_OPER_PS_NET_CF(ANN_R,-5AY,NOW)")</f>
        <v>5.1166111081990498E-2</v>
      </c>
      <c r="BQY2">
        <f t="array" ref="BQY2:BQY7">_xll.FDS("2718-HK","FF_OPER_PS_NET_CF(ANN_R,-5AY,NOW)")</f>
        <v>0.118569568649859</v>
      </c>
      <c r="BQZ2">
        <f t="array" ref="BQZ2:BQZ7">_xll.FDS("2722-HK","FF_OPER_PS_NET_CF(ANN_R,-5AY,NOW)")</f>
        <v>1.66048968352395E-2</v>
      </c>
      <c r="BRA2">
        <f t="array" ref="BRA2:BRA7">_xll.FDS("2727-HK","FF_OPER_PS_NET_CF(ANN_R,-5AY,NOW)")</f>
        <v>1.0791919926420701</v>
      </c>
      <c r="BRB2">
        <f t="array" ref="BRB2:BRB7">_xll.FDS("2728-HK","FF_OPER_PS_NET_CF(ANN_R,-5AY,NOW)")</f>
        <v>6.0209011764484201E-4</v>
      </c>
      <c r="BRC2">
        <f t="array" ref="BRC2:BRC7">_xll.FDS("2738-HK","FF_OPER_PS_NET_CF(ANN_R,-5AY,NOW)")</f>
        <v>-0.47221387485575</v>
      </c>
      <c r="BRD2">
        <f t="array" ref="BRD2:BRD7">_xll.FDS("2768-HK","FF_OPER_PS_NET_CF(ANN_R,-5AY,NOW)")</f>
        <v>1.6263847290671301</v>
      </c>
      <c r="BRE2">
        <f t="array" ref="BRE2:BRE7">_xll.FDS("2772-HK","FF_OPER_PS_NET_CF(ANN_R,-5AY,NOW)")</f>
        <v>-4.9145757245042798</v>
      </c>
      <c r="BRF2">
        <f t="array" ref="BRF2:BRF7">_xll.FDS("2777-HK","FF_OPER_PS_NET_CF(ANN_R,-5AY,NOW)")</f>
        <v>-0.39258801650497699</v>
      </c>
      <c r="BRG2">
        <f t="array" ref="BRG2:BRG7">_xll.FDS("2779-HK","FF_OPER_PS_NET_CF(ANN_R,-5AY,NOW)")</f>
        <v>0.15256063615160201</v>
      </c>
      <c r="BRH2">
        <f t="array" ref="BRH2:BRH7">_xll.FDS("2789-HK","FF_OPER_PS_NET_CF(ANN_R,-5AY,NOW)")</f>
        <v>-2.3141968207259399E-2</v>
      </c>
      <c r="BRI2">
        <f t="array" ref="BRI2:BRI7">_xll.FDS("2798-HK","FF_OPER_PS_NET_CF(ANN_R,-5AY,NOW)")</f>
        <v>6.5270779246753896E-2</v>
      </c>
      <c r="BRJ2">
        <f t="array" ref="BRJ2:BRJ7">_xll.FDS("2799-HK","FF_OPER_PS_NET_CF(ANN_R,-5AY,NOW)")</f>
        <v>-1.46251638169022</v>
      </c>
      <c r="BRK2">
        <f t="array" ref="BRK2:BRK7">_xll.FDS("2858-HK","FF_OPER_PS_NET_CF(ANN_R,-5AY,NOW)")</f>
        <v>-2.1297075199097502</v>
      </c>
      <c r="BRL2">
        <f t="array" ref="BRL2:BRL8">_xll.FDS("2863-HK","FF_OPER_PS_NET_CF(ANN_R,-5AY,NOW)")</f>
        <v>2.7544444444444399E-2</v>
      </c>
      <c r="BRM2">
        <f t="array" ref="BRM2:BRM7">_xll.FDS("2866-HK","FF_OPER_PS_NET_CF(ANN_R,-5AY,NOW)")</f>
        <v>0.63898177675253798</v>
      </c>
      <c r="BRN2">
        <f t="array" ref="BRN2:BRN7">_xll.FDS("2869-HK","FF_OPER_PS_NET_CF(ANN_R,-5AY,NOW)")</f>
        <v>0.205490074891025</v>
      </c>
      <c r="BRO2">
        <f t="array" ref="BRO2:BRO7">_xll.FDS("2877-HK","FF_OPER_PS_NET_CF(ANN_R,-5AY,NOW)")</f>
        <v>1.1619364051518499</v>
      </c>
      <c r="BRP2">
        <f t="array" ref="BRP2:BRP7">_xll.FDS("2878-HK","FF_OPER_PS_NET_CF(ANN_R,-5AY,NOW)")</f>
        <v>-3.0860523130014798E-2</v>
      </c>
      <c r="BRQ2">
        <f t="array" ref="BRQ2:BRQ7">_xll.FDS("2880-HK","FF_OPER_PS_NET_CF(ANN_R,-5AY,NOW)")</f>
        <v>0.19807420098374501</v>
      </c>
      <c r="BRR2">
        <f t="array" ref="BRR2:BRR7">_xll.FDS("2882-HK","FF_OPER_PS_NET_CF(ANN_R,-5AY,NOW)")</f>
        <v>-1.0199994662720899</v>
      </c>
      <c r="BRS2">
        <f t="array" ref="BRS2:BRS7">_xll.FDS("2883-HK","FF_OPER_PS_NET_CF(ANN_R,-5AY,NOW)")</f>
        <v>0.51261399629369397</v>
      </c>
      <c r="BRT2">
        <f t="array" ref="BRT2:BRT7">_xll.FDS("2885-HK","FF_OPER_PS_NET_CF(ANN_R,-5AY,NOW)")</f>
        <v>0.14871000000168599</v>
      </c>
      <c r="BRU2">
        <f t="array" ref="BRU2:BRU7">_xll.FDS("2886-HK","FF_OPER_PS_NET_CF(ANN_R,-5AY,NOW)")</f>
        <v>0.313795997348148</v>
      </c>
      <c r="BRV2">
        <f t="array" ref="BRV2:BRV7">_xll.FDS("2888-HK","FF_OPER_PS_NET_CF(ANN_R,-5AY,NOW)")</f>
        <v>21.8650788144191</v>
      </c>
      <c r="BRW2">
        <f t="array" ref="BRW2:BRW7">_xll.FDS("2892-HK","FF_OPER_PS_NET_CF(ANN_R,-5AY,NOW)")</f>
        <v>0.583709173951384</v>
      </c>
      <c r="BRX2">
        <f t="array" ref="BRX2:BRX7">_xll.FDS("2899-HK","FF_OPER_PS_NET_CF(ANN_R,-5AY,NOW)")</f>
        <v>0.47614565620927801</v>
      </c>
      <c r="BRY2" t="e">
        <f>_xll.FDS("2906-HK","FF_OPER_PS_NET_CF(ANN_R,-5AY,NOW)")</f>
        <v>#N/A</v>
      </c>
      <c r="BRZ2" t="e">
        <f>_xll.FDS("2973-HK","FF_OPER_PS_NET_CF(ANN_R,-5AY,NOW)")</f>
        <v>#N/A</v>
      </c>
      <c r="BSA2" t="e">
        <f>_xll.FDS("2975-HK","FF_OPER_PS_NET_CF(ANN_R,-5AY,NOW)")</f>
        <v>#N/A</v>
      </c>
      <c r="BSB2" t="e">
        <f>_xll.FDS("2983-HK","FF_OPER_PS_NET_CF(ANN_R,-5AY,NOW)")</f>
        <v>#N/A</v>
      </c>
      <c r="BSC2" t="e">
        <f>_xll.FDS("2984-HK","FF_OPER_PS_NET_CF(ANN_R,-5AY,NOW)")</f>
        <v>#N/A</v>
      </c>
      <c r="BSD2" t="e">
        <f>_xll.FDS("2985-HK","FF_OPER_PS_NET_CF(ANN_R,-5AY,NOW)")</f>
        <v>#N/A</v>
      </c>
      <c r="BSE2" t="e">
        <f>_xll.FDS("2990-HK","FF_OPER_PS_NET_CF(ANN_R,-5AY,NOW)")</f>
        <v>#N/A</v>
      </c>
      <c r="BSF2">
        <f t="array" ref="BSF2:BSF7">_xll.FDS("3300-HK","FF_OPER_PS_NET_CF(ANN_R,-5AY,NOW)")</f>
        <v>9.7056276322199805E-2</v>
      </c>
      <c r="BSG2">
        <f t="array" ref="BSG2:BSG7">_xll.FDS("3301-HK","FF_OPER_PS_NET_CF(ANN_R,-5AY,NOW)")</f>
        <v>-15.9703998262335</v>
      </c>
      <c r="BSH2">
        <f t="array" ref="BSH2:BSH7">_xll.FDS("3302-HK","FF_OPER_PS_NET_CF(ANN_R,-5AY,NOW)")</f>
        <v>1.2479931608825301E-2</v>
      </c>
      <c r="BSI2">
        <f t="array" ref="BSI2:BSI7">_xll.FDS("3303-HK","FF_OPER_PS_NET_CF(ANN_R,-5AY,NOW)")</f>
        <v>3.7343644450389202E-3</v>
      </c>
      <c r="BSJ2">
        <f t="array" ref="BSJ2:BSJ7">_xll.FDS("3306-HK","FF_OPER_PS_NET_CF(ANN_R,-5AY,NOW)")</f>
        <v>1.08685260553902</v>
      </c>
      <c r="BSK2">
        <f t="array" ref="BSK2:BSK7">_xll.FDS("3308-HK","FF_OPER_PS_NET_CF(ANN_R,-5AY,NOW)")</f>
        <v>0.84291791389817905</v>
      </c>
      <c r="BSL2">
        <f t="array" ref="BSL2:BSL7">_xll.FDS("3309-HK","FF_OPER_PS_NET_CF(ANN_R,-5AY,NOW)")</f>
        <v>5.1781846437764102E-2</v>
      </c>
      <c r="BSM2">
        <f t="array" ref="BSM2:BSM7">_xll.FDS("3311-HK","FF_OPER_PS_NET_CF(ANN_R,-5AY,NOW)")</f>
        <v>0.66341023835444601</v>
      </c>
      <c r="BSN2">
        <f t="array" ref="BSN2:BSN7">_xll.FDS("3313-HK","FF_OPER_PS_NET_CF(ANN_R,-5AY,NOW)")</f>
        <v>-0.33545327973785299</v>
      </c>
      <c r="BSO2">
        <f t="array" ref="BSO2:BSO7">_xll.FDS("3315-HK","FF_OPER_PS_NET_CF(ANN_R,-5AY,NOW)")</f>
        <v>0.61936735264417198</v>
      </c>
      <c r="BSP2">
        <f t="array" ref="BSP2:BSP7">_xll.FDS("3316-HK","FF_OPER_PS_NET_CF(ANN_R,-5AY,NOW)")</f>
        <v>0.43838679500535699</v>
      </c>
      <c r="BSQ2">
        <f t="array" ref="BSQ2:BSQ7">_xll.FDS("3318-HK","FF_OPER_PS_NET_CF(ANN_R,-5AY,NOW)")</f>
        <v>0.204093022331893</v>
      </c>
      <c r="BSR2">
        <f t="array" ref="BSR2:BSR7">_xll.FDS("3319-HK","FF_OPER_PS_NET_CF(ANN_R,-5AY,NOW)")</f>
        <v>0.32010316042975201</v>
      </c>
      <c r="BSS2">
        <f t="array" ref="BSS2:BSS7">_xll.FDS("3320-HK","FF_OPER_PS_NET_CF(ANN_R,-5AY,NOW)")</f>
        <v>0.55500564792573703</v>
      </c>
      <c r="BST2">
        <f t="array" ref="BST2:BST7">_xll.FDS("3321-HK","FF_OPER_PS_NET_CF(ANN_R,-5AY,NOW)")</f>
        <v>-1.9495143414846E-3</v>
      </c>
      <c r="BSU2">
        <f t="array" ref="BSU2:BSU7">_xll.FDS("3322-HK","FF_OPER_PS_NET_CF(ANN_R,-5AY,NOW)")</f>
        <v>3.4245231134172098E-2</v>
      </c>
      <c r="BSV2">
        <f t="array" ref="BSV2:BSV7">_xll.FDS("3323-HK","FF_OPER_PS_NET_CF(ANN_R,-5AY,NOW)")</f>
        <v>1.1250380742792201</v>
      </c>
      <c r="BSW2">
        <f t="array" ref="BSW2:BSW7">_xll.FDS("3326-HK","FF_OPER_PS_NET_CF(ANN_R,-5AY,NOW)")</f>
        <v>6.1859938140061903E-2</v>
      </c>
      <c r="BSX2">
        <f t="array" ref="BSX2:BSX7">_xll.FDS("3328-HK","FF_OPER_PS_NET_CF(ANN_R,-5AY,NOW)")</f>
        <v>1.7181540830147499</v>
      </c>
      <c r="BSY2">
        <f t="array" ref="BSY2:BSY7">_xll.FDS("3329-HK","FF_OPER_PS_NET_CF(ANN_R,-5AY,NOW)")</f>
        <v>-0.14363924411715701</v>
      </c>
      <c r="BSZ2">
        <f t="array" ref="BSZ2:BSZ7">_xll.FDS("3330-HK","FF_OPER_PS_NET_CF(ANN_R,-5AY,NOW)")</f>
        <v>0.95728061609239201</v>
      </c>
      <c r="BTA2">
        <f t="array" ref="BTA2:BTA7">_xll.FDS("3331-HK","FF_OPER_PS_NET_CF(ANN_R,-5AY,NOW)")</f>
        <v>2.0281567601035202</v>
      </c>
      <c r="BTB2">
        <f t="array" ref="BTB2:BTB7">_xll.FDS("3332-HK","FF_OPER_PS_NET_CF(ANN_R,-5AY,NOW)")</f>
        <v>0.11664597871165901</v>
      </c>
      <c r="BTC2">
        <f t="array" ref="BTC2:BTC8">_xll.FDS("3333-HK","FF_OPER_PS_NET_CF(ANN_R,-5AY,NOW)")</f>
        <v>-1.2579281822650401</v>
      </c>
      <c r="BTD2">
        <f t="array" ref="BTD2:BTD7">_xll.FDS("3336-HK","FF_OPER_PS_NET_CF(ANN_R,-5AY,NOW)")</f>
        <v>1.68006334920374</v>
      </c>
      <c r="BTE2">
        <f t="array" ref="BTE2:BTE7">_xll.FDS("3337-HK","FF_OPER_PS_NET_CF(ANN_R,-5AY,NOW)")</f>
        <v>8.2377055304450594E-2</v>
      </c>
      <c r="BTF2">
        <f t="array" ref="BTF2:BTF7">_xll.FDS("3339-HK","FF_OPER_PS_NET_CF(ANN_R,-5AY,NOW)")</f>
        <v>0.52922935269236904</v>
      </c>
      <c r="BTG2">
        <f t="array" ref="BTG2:BTG8">_xll.FDS("3344-HK","FF_OPER_PS_NET_CF(ANN_R,-5AY,NOW)")</f>
        <v>-9.3228456619117106E-2</v>
      </c>
      <c r="BTH2" t="e">
        <f t="array" ref="BTH2:BTH7">_xll.FDS("3347-HK","FF_OPER_PS_NET_CF(ANN_R,-5AY,NOW)")</f>
        <v>#N/A</v>
      </c>
      <c r="BTI2">
        <f t="array" ref="BTI2:BTI7">_xll.FDS("3348-HK","FF_OPER_PS_NET_CF(ANN_R,-5AY,NOW)")</f>
        <v>0.28123366268206101</v>
      </c>
      <c r="BTJ2">
        <f t="array" ref="BTJ2:BTJ7">_xll.FDS("3360-HK","FF_OPER_PS_NET_CF(ANN_R,-5AY,NOW)")</f>
        <v>-5.9944005941281802</v>
      </c>
      <c r="BTK2">
        <f t="array" ref="BTK2:BTK7">_xll.FDS("3363-HK","FF_OPER_PS_NET_CF(ANN_R,-5AY,NOW)")</f>
        <v>0.68812138921293597</v>
      </c>
      <c r="BTL2">
        <f t="array" ref="BTL2:BTL7">_xll.FDS("3366-HK","FF_OPER_PS_NET_CF(ANN_R,-5AY,NOW)")</f>
        <v>6.4310512807981102</v>
      </c>
      <c r="BTM2">
        <f t="array" ref="BTM2:BTM7">_xll.FDS("3368-HK","FF_OPER_PS_NET_CF(ANN_R,-5AY,NOW)")</f>
        <v>0.16448345421511201</v>
      </c>
      <c r="BTN2">
        <f t="array" ref="BTN2:BTN7">_xll.FDS("3369-HK","FF_OPER_PS_NET_CF(ANN_R,-5AY,NOW)")</f>
        <v>0.37235979242379202</v>
      </c>
      <c r="BTO2">
        <f t="array" ref="BTO2:BTO7">_xll.FDS("3377-HK","FF_OPER_PS_NET_CF(ANN_R,-5AY,NOW)")</f>
        <v>3.137981218417</v>
      </c>
      <c r="BTP2">
        <f t="array" ref="BTP2:BTP7">_xll.FDS("3380-HK","FF_OPER_PS_NET_CF(ANN_R,-5AY,NOW)")</f>
        <v>0.71653057979912604</v>
      </c>
      <c r="BTQ2">
        <f t="array" ref="BTQ2:BTQ7">_xll.FDS("3382-HK","FF_OPER_PS_NET_CF(ANN_R,-5AY,NOW)")</f>
        <v>0.27847373909858297</v>
      </c>
      <c r="BTR2">
        <f t="array" ref="BTR2:BTR7">_xll.FDS("3383-HK","FF_OPER_PS_NET_CF(ANN_R,-5AY,NOW)")</f>
        <v>3.4495231742354</v>
      </c>
      <c r="BTS2">
        <f t="array" ref="BTS2:BTS7">_xll.FDS("3389-HK","FF_OPER_PS_NET_CF(ANN_R,-5AY,NOW)")</f>
        <v>0.20516622280802899</v>
      </c>
      <c r="BTT2">
        <f t="array" ref="BTT2:BTT7">_xll.FDS("3390-HK","FF_OPER_PS_NET_CF(ANN_R,-5AY,NOW)")</f>
        <v>3.9898749999999997E-2</v>
      </c>
      <c r="BTU2">
        <f t="array" ref="BTU2:BTU7">_xll.FDS("3393-HK","FF_OPER_PS_NET_CF(ANN_R,-5AY,NOW)")</f>
        <v>-1.40913666779733E-2</v>
      </c>
      <c r="BTV2">
        <f t="array" ref="BTV2:BTV7">_xll.FDS("3395-HK","FF_OPER_PS_NET_CF(ANN_R,-5AY,NOW)")</f>
        <v>0.16747087779579301</v>
      </c>
      <c r="BTW2">
        <f t="array" ref="BTW2:BTW7">_xll.FDS("3396-HK","FF_OPER_PS_NET_CF(ANN_R,-5AY,NOW)")</f>
        <v>4.9777569000590303</v>
      </c>
      <c r="BTX2">
        <f t="array" ref="BTX2:BTX7">_xll.FDS("3398-HK","FF_OPER_PS_NET_CF(ANN_R,-5AY,NOW)")</f>
        <v>8.6114129891257205E-2</v>
      </c>
      <c r="BTY2" t="e">
        <f t="array" ref="BTY2:BTY7">_xll.FDS("3399-HK","FF_OPER_PS_NET_CF(ANN_R,-5AY,NOW)")</f>
        <v>#N/A</v>
      </c>
      <c r="BTZ2">
        <f t="array" ref="BTZ2:BTZ7">_xll.FDS("3600-HK","FF_OPER_PS_NET_CF(ANN_R,-5AY,NOW)")</f>
        <v>0.16017756846021799</v>
      </c>
      <c r="BUA2">
        <f t="array" ref="BUA2:BUA7">_xll.FDS("3601-HK","FF_OPER_PS_NET_CF(ANN_R,-5AY,NOW)")</f>
        <v>0.12140259282720101</v>
      </c>
      <c r="BUB2">
        <f t="array" ref="BUB2:BUB7">_xll.FDS("3603-HK","FF_OPER_PS_NET_CF(ANN_R,-5AY,NOW)")</f>
        <v>0.11622181065691201</v>
      </c>
      <c r="BUC2">
        <f t="array" ref="BUC2:BUC7">_xll.FDS("3606-HK","FF_OPER_PS_NET_CF(ANN_R,-5AY,NOW)")</f>
        <v>1.6275891878259701</v>
      </c>
      <c r="BUD2">
        <f t="array" ref="BUD2:BUD7">_xll.FDS("3608-HK","FF_OPER_PS_NET_CF(ANN_R,-5AY,NOW)")</f>
        <v>0.45564151101732497</v>
      </c>
      <c r="BUE2">
        <f t="array" ref="BUE2:BUE7">_xll.FDS("3613-HK","FF_OPER_PS_NET_CF(ANN_R,-5AY,NOW)")</f>
        <v>0.56819256958547404</v>
      </c>
      <c r="BUF2">
        <f t="array" ref="BUF2:BUF7">_xll.FDS("3616-HK","FF_OPER_PS_NET_CF(ANN_R,-5AY,NOW)")</f>
        <v>-0.282735859418421</v>
      </c>
      <c r="BUG2">
        <f t="array" ref="BUG2:BUG7">_xll.FDS("3618-HK","FF_OPER_PS_NET_CF(ANN_R,-5AY,NOW)")</f>
        <v>1.4821675302994499</v>
      </c>
      <c r="BUH2">
        <f t="array" ref="BUH2:BUH7">_xll.FDS("3623-HK","FF_OPER_PS_NET_CF(ANN_R,-5AY,NOW)")</f>
        <v>-0.30044507085614502</v>
      </c>
      <c r="BUI2">
        <f t="array" ref="BUI2:BUI7">_xll.FDS("3626-HK","FF_OPER_PS_NET_CF(ANN_R,-5AY,NOW)")</f>
        <v>3.51684782608696E-2</v>
      </c>
      <c r="BUJ2">
        <f t="array" ref="BUJ2:BUJ7">_xll.FDS("3628-HK","FF_OPER_PS_NET_CF(ANN_R,-5AY,NOW)")</f>
        <v>2.2939054726368199E-2</v>
      </c>
      <c r="BUK2">
        <f t="array" ref="BUK2:BUK7">_xll.FDS("3633-HK","FF_OPER_PS_NET_CF(ANN_R,-5AY,NOW)")</f>
        <v>0.18943823666896101</v>
      </c>
      <c r="BUL2">
        <f t="array" ref="BUL2:BUL7">_xll.FDS("3636-HK","FF_OPER_PS_NET_CF(ANN_R,-5AY,NOW)")</f>
        <v>-1.41127534305758</v>
      </c>
      <c r="BUM2">
        <f t="array" ref="BUM2:BUM7">_xll.FDS("3638-HK","FF_OPER_PS_NET_CF(ANN_R,-5AY,NOW)")</f>
        <v>1.912098283541E-2</v>
      </c>
      <c r="BUN2">
        <f t="array" ref="BUN2:BUN7">_xll.FDS("3639-HK","FF_OPER_PS_NET_CF(ANN_R,-5AY,NOW)")</f>
        <v>0.65721410524634605</v>
      </c>
      <c r="BUO2" t="e">
        <f t="array" ref="BUO2:BUO7">_xll.FDS("3658-HK","FF_OPER_PS_NET_CF(ANN_R,-5AY,NOW)")</f>
        <v>#N/A</v>
      </c>
      <c r="BUP2" t="e">
        <f t="array" ref="BUP2:BUP7">_xll.FDS("3660-HK","FF_OPER_PS_NET_CF(ANN_R,-5AY,NOW)")</f>
        <v>#N/A</v>
      </c>
      <c r="BUQ2">
        <f t="array" ref="BUQ2:BUQ8">_xll.FDS("3662-HK","FF_OPER_PS_NET_CF(ANN_R,-5AY,NOW)")</f>
        <v>6.8663898739987406E-2</v>
      </c>
      <c r="BUR2">
        <f t="array" ref="BUR2:BUR7">_xll.FDS("3666-HK","FF_OPER_PS_NET_CF(ANN_R,-5AY,NOW)")</f>
        <v>0.110464005616037</v>
      </c>
      <c r="BUS2">
        <f t="array" ref="BUS2:BUS7">_xll.FDS("3668-HK","FF_OPER_PS_NET_CF(ANN_R,-5AY,NOW)")</f>
        <v>-2.72189586803482</v>
      </c>
      <c r="BUT2">
        <f t="array" ref="BUT2:BUT7">_xll.FDS("3669-HK","FF_OPER_PS_NET_CF(ANN_R,-5AY,NOW)")</f>
        <v>5.6052012498950303E-2</v>
      </c>
      <c r="BUU2">
        <f t="array" ref="BUU2:BUU7">_xll.FDS("3678-HK","FF_OPER_PS_NET_CF(ANN_R,-5AY,NOW)")</f>
        <v>-0.17787529393266299</v>
      </c>
      <c r="BUV2">
        <f t="array" ref="BUV2:BUV7">_xll.FDS("3680-HK","FF_OPER_PS_NET_CF(ANN_R,-5AY,NOW)")</f>
        <v>8.3206003438969695E-2</v>
      </c>
      <c r="BUW2" t="e">
        <f t="array" ref="BUW2:BUW7">_xll.FDS("3681-HK","FF_OPER_PS_NET_CF(ANN_R,-5AY,NOW)")</f>
        <v>#N/A</v>
      </c>
      <c r="BUX2">
        <f t="array" ref="BUX2:BUX7">_xll.FDS("3683-HK","FF_OPER_PS_NET_CF(ANN_R,-5AY,NOW)")</f>
        <v>3.30830525890526E-2</v>
      </c>
      <c r="BUY2">
        <f t="array" ref="BUY2:BUY7">_xll.FDS("3686-HK","FF_OPER_PS_NET_CF(ANN_R,-5AY,NOW)")</f>
        <v>0.108524247113875</v>
      </c>
      <c r="BUZ2">
        <f t="array" ref="BUZ2:BUZ7">_xll.FDS("3688-HK","FF_OPER_PS_NET_CF(ANN_R,-5AY,NOW)")</f>
        <v>-1.6389090835881599</v>
      </c>
      <c r="BVA2">
        <f t="array" ref="BVA2:BVA7">_xll.FDS("3689-HK","FF_OPER_PS_NET_CF(ANN_R,-5AY,NOW)")</f>
        <v>0.66832587269505195</v>
      </c>
      <c r="BVB2">
        <f t="array" ref="BVB2:BVB7">_xll.FDS("3690-HK","FF_OPER_PS_NET_CF(ANN_R,-5AY,NOW)")</f>
        <v>-0.30067562986670199</v>
      </c>
      <c r="BVC2">
        <f t="array" ref="BVC2:BVC7">_xll.FDS("3692-HK","FF_OPER_PS_NET_CF(ANN_R,-5AY,NOW)")</f>
        <v>0.254551748225395</v>
      </c>
      <c r="BVD2">
        <f t="array" ref="BVD2:BVD7">_xll.FDS("3698-HK","FF_OPER_PS_NET_CF(ANN_R,-5AY,NOW)")</f>
        <v>1.5562094382421701</v>
      </c>
      <c r="BVE2">
        <f t="array" ref="BVE2:BVE7">_xll.FDS("3699-HK","FF_OPER_PS_NET_CF(ANN_R,-5AY,NOW)")</f>
        <v>7.2993068707998696E-2</v>
      </c>
      <c r="BVF2">
        <f t="array" ref="BVF2:BVF7">_xll.FDS("3700-HK","FF_OPER_PS_NET_CF(ANN_R,-5AY,NOW)")</f>
        <v>0.73575291332738202</v>
      </c>
      <c r="BVG2">
        <f t="array" ref="BVG2:BVG9">_xll.FDS("3708-HK","FF_OPER_PS_NET_CF(ANN_R,-5AY,NOW)")</f>
        <v>8.4461224227681108E-3</v>
      </c>
      <c r="BVH2">
        <f t="array" ref="BVH2:BVH7">_xll.FDS("3709-HK","FF_OPER_PS_NET_CF(ANN_R,-5AY,NOW)")</f>
        <v>0.42960466736616099</v>
      </c>
      <c r="BVI2">
        <f t="array" ref="BVI2:BVI7">_xll.FDS("3718-HK","FF_OPER_PS_NET_CF(ANN_R,-5AY,NOW)")</f>
        <v>-3.2961388889262699E-2</v>
      </c>
      <c r="BVJ2">
        <f t="array" ref="BVJ2:BVJ7">_xll.FDS("3728-HK","FF_OPER_PS_NET_CF(ANN_R,-5AY,NOW)")</f>
        <v>-3.6928000000000002E-2</v>
      </c>
      <c r="BVK2">
        <f t="array" ref="BVK2:BVK7">_xll.FDS("3737-HK","FF_OPER_PS_NET_CF(ANN_R,-5AY,NOW)")</f>
        <v>8.4320382596841104E-2</v>
      </c>
      <c r="BVL2">
        <f t="array" ref="BVL2:BVL7">_xll.FDS("3738-HK","FF_OPER_PS_NET_CF(ANN_R,-5AY,NOW)")</f>
        <v>1.25788933961015E-2</v>
      </c>
      <c r="BVM2">
        <f t="array" ref="BVM2:BVM7">_xll.FDS("3759-HK","FF_OPER_PS_NET_CF(ANN_R,-5AY,NOW)")</f>
        <v>0.37678528709082498</v>
      </c>
      <c r="BVN2">
        <f t="array" ref="BVN2:BVN7">_xll.FDS("3768-HK","FF_OPER_PS_NET_CF(ANN_R,-5AY,NOW)")</f>
        <v>6.4317396673569699E-2</v>
      </c>
      <c r="BVO2">
        <f t="array" ref="BVO2:BVO7">_xll.FDS("3773-HK","FF_OPER_PS_NET_CF(ANN_R,-5AY,NOW)")</f>
        <v>0.42518247572905399</v>
      </c>
      <c r="BVP2">
        <f t="array" ref="BVP2:BVP7">_xll.FDS("3778-HK","FF_OPER_PS_NET_CF(ANN_R,-5AY,NOW)")</f>
        <v>9.5173372163158798E-2</v>
      </c>
      <c r="BVQ2">
        <f t="array" ref="BVQ2:BVQ7">_xll.FDS("3788-HK","FF_OPER_PS_NET_CF(ANN_R,-5AY,NOW)")</f>
        <v>0.39795759959922899</v>
      </c>
      <c r="BVR2">
        <f t="array" ref="BVR2:BVR7">_xll.FDS("3789-HK","FF_OPER_PS_NET_CF(ANN_R,-5AY,NOW)")</f>
        <v>2.3549109012557499E-2</v>
      </c>
      <c r="BVS2">
        <f t="array" ref="BVS2:BVS7">_xll.FDS("3798-HK","FF_OPER_PS_NET_CF(ANN_R,-5AY,NOW)")</f>
        <v>3.4708355703001098E-2</v>
      </c>
      <c r="BVT2">
        <f t="array" ref="BVT2:BVT7">_xll.FDS("3799-HK","FF_OPER_PS_NET_CF(ANN_R,-5AY,NOW)")</f>
        <v>0.29103516233712001</v>
      </c>
      <c r="BVU2">
        <f t="array" ref="BVU2:BVU7">_xll.FDS("3800-HK","FF_OPER_PS_NET_CF(ANN_R,-5AY,NOW)")</f>
        <v>0.35580616297421902</v>
      </c>
      <c r="BVV2">
        <f t="array" ref="BVV2:BVV7">_xll.FDS("3808-HK","FF_OPER_PS_NET_CF(ANN_R,-5AY,NOW)")</f>
        <v>2.4029376908731002</v>
      </c>
      <c r="BVW2">
        <f t="array" ref="BVW2:BVW7">_xll.FDS("3813-HK","FF_OPER_PS_NET_CF(ANN_R,-5AY,NOW)")</f>
        <v>-1.35978990904796E-2</v>
      </c>
      <c r="BVX2">
        <f t="array" ref="BVX2:BVX7">_xll.FDS("3816-HK","FF_OPER_PS_NET_CF(ANN_R,-5AY,NOW)")</f>
        <v>7.4730000000000005E-2</v>
      </c>
      <c r="BVY2">
        <f t="array" ref="BVY2:BVY6">_xll.FDS("3818-HK","FF_OPER_PS_NET_CF(ANN_R,-5AY,NOW)")</f>
        <v>3.7094553273318197E-2</v>
      </c>
      <c r="BVZ2">
        <f t="array" ref="BVZ2:BVZ7">_xll.FDS("3822-HK","FF_OPER_PS_NET_CF(ANN_R,-5AY,NOW)")</f>
        <v>0.17573630952381</v>
      </c>
      <c r="BWA2">
        <f t="array" ref="BWA2:BWA7">_xll.FDS("3828-HK","FF_OPER_PS_NET_CF(ANN_R,-5AY,NOW)")</f>
        <v>1.58256673411349E-2</v>
      </c>
      <c r="BWB2">
        <f t="array" ref="BWB2:BWB7">_xll.FDS("3830-HK","FF_OPER_PS_NET_CF(ANN_R,-5AY,NOW)")</f>
        <v>1.0564E-2</v>
      </c>
      <c r="BWC2">
        <f t="array" ref="BWC2:BWC7">_xll.FDS("3833-HK","FF_OPER_PS_NET_CF(ANN_R,-5AY,NOW)")</f>
        <v>0.11973279117692399</v>
      </c>
      <c r="BWD2">
        <f t="array" ref="BWD2:BWD7">_xll.FDS("3836-HK","FF_OPER_PS_NET_CF(ANN_R,-5AY,NOW)")</f>
        <v>-0.15323938089737699</v>
      </c>
      <c r="BWE2">
        <f t="array" ref="BWE2:BWE7">_xll.FDS("3838-HK","FF_OPER_PS_NET_CF(ANN_R,-5AY,NOW)")</f>
        <v>9.5726106328274899E-2</v>
      </c>
      <c r="BWF2" t="e">
        <f t="array" ref="BWF2:BWF7">_xll.FDS("3839-HK","FF_OPER_PS_NET_CF(ANN_R,-5AY,NOW)")</f>
        <v>#N/A</v>
      </c>
      <c r="BWG2">
        <f t="array" ref="BWG2:BWG7">_xll.FDS("3848-HK","FF_OPER_PS_NET_CF(ANN_R,-5AY,NOW)")</f>
        <v>0.57400182311154002</v>
      </c>
      <c r="BWH2">
        <f t="array" ref="BWH2:BWH7">_xll.FDS("3860-HK","FF_OPER_PS_NET_CF(ANN_R,-5AY,NOW)")</f>
        <v>4.2685333333333297E-2</v>
      </c>
      <c r="BWI2">
        <f t="array" ref="BWI2:BWI7">_xll.FDS("3866-HK","FF_OPER_PS_NET_CF(ANN_R,-5AY,NOW)")</f>
        <v>0.30353103474204401</v>
      </c>
      <c r="BWJ2">
        <f t="array" ref="BWJ2:BWJ7">_xll.FDS("3868-HK","FF_OPER_PS_NET_CF(ANN_R,-5AY,NOW)")</f>
        <v>1.8788804813864201E-2</v>
      </c>
      <c r="BWK2">
        <f t="array" ref="BWK2:BWK7">_xll.FDS("3869-HK","FF_OPER_PS_NET_CF(ANN_R,-5AY,NOW)")</f>
        <v>1.4390002901241501</v>
      </c>
      <c r="BWL2">
        <f t="array" ref="BWL2:BWL7">_xll.FDS("3877-HK","FF_OPER_PS_NET_CF(ANN_R,-5AY,NOW)")</f>
        <v>-0.45290810105880902</v>
      </c>
      <c r="BWM2">
        <f t="array" ref="BWM2:BWM7">_xll.FDS("3878-HK","FF_OPER_PS_NET_CF(ANN_R,-5AY,NOW)")</f>
        <v>3.4207500000000002E-2</v>
      </c>
      <c r="BWN2">
        <f t="array" ref="BWN2:BWN7">_xll.FDS("3882-HK","FF_OPER_PS_NET_CF(ANN_R,-5AY,NOW)")</f>
        <v>0.17054870200979899</v>
      </c>
      <c r="BWO2">
        <f t="array" ref="BWO2:BWO8">_xll.FDS("3883-HK","FF_OPER_PS_NET_CF(ANN_R,-5AY,NOW)")</f>
        <v>-1.3032373521923</v>
      </c>
      <c r="BWP2">
        <f t="array" ref="BWP2:BWP7">_xll.FDS("3886-HK","FF_OPER_PS_NET_CF(ANN_R,-5AY,NOW)")</f>
        <v>1.04736340836182E-2</v>
      </c>
      <c r="BWQ2">
        <f t="array" ref="BWQ2:BWQ7">_xll.FDS("3888-HK","FF_OPER_PS_NET_CF(ANN_R,-5AY,NOW)")</f>
        <v>1.28718132367392</v>
      </c>
      <c r="BWR2">
        <f t="array" ref="BWR2:BWR7">_xll.FDS("3889-HK","FF_OPER_PS_NET_CF(ANN_R,-5AY,NOW)")</f>
        <v>-9.9880464995096799E-2</v>
      </c>
      <c r="BWS2">
        <f t="array" ref="BWS2:BWS7">_xll.FDS("3893-HK","FF_OPER_PS_NET_CF(ANN_R,-5AY,NOW)")</f>
        <v>-0.32891228070175399</v>
      </c>
      <c r="BWT2">
        <f t="array" ref="BWT2:BWT7">_xll.FDS("3898-HK","FF_OPER_PS_NET_CF(ANN_R,-5AY,NOW)")</f>
        <v>1.49170003366884</v>
      </c>
      <c r="BWU2">
        <f t="array" ref="BWU2:BWU7">_xll.FDS("3899-HK","FF_OPER_PS_NET_CF(ANN_R,-5AY,NOW)")</f>
        <v>0.61987021852124202</v>
      </c>
      <c r="BWV2">
        <f t="array" ref="BWV2:BWV7">_xll.FDS("3900-HK","FF_OPER_PS_NET_CF(ANN_R,-5AY,NOW)")</f>
        <v>0.44269351577418498</v>
      </c>
      <c r="BWW2">
        <f t="array" ref="BWW2:BWW7">_xll.FDS("3903-HK","FF_OPER_PS_NET_CF(ANN_R,-5AY,NOW)")</f>
        <v>-0.16760785782677001</v>
      </c>
      <c r="BWX2">
        <f t="array" ref="BWX2:BWX7">_xll.FDS("3908-HK","FF_OPER_PS_NET_CF(ANN_R,-5AY,NOW)")</f>
        <v>0.40486753876062898</v>
      </c>
      <c r="BWY2" t="e">
        <f t="array" ref="BWY2:BWY7">_xll.FDS("3913-HK","FF_OPER_PS_NET_CF(ANN_R,-5AY,NOW)")</f>
        <v>#N/A</v>
      </c>
      <c r="BWZ2">
        <f t="array" ref="BWZ2:BWZ7">_xll.FDS("3918-HK","FF_OPER_PS_NET_CF(ANN_R,-5AY,NOW)")</f>
        <v>0.59450555478513101</v>
      </c>
      <c r="BXA2">
        <f t="array" ref="BXA2:BXA7">_xll.FDS("3919-HK","FF_OPER_PS_NET_CF(ANN_R,-5AY,NOW)")</f>
        <v>0.16429215367751801</v>
      </c>
      <c r="BXB2">
        <f t="array" ref="BXB2:BXB8">_xll.FDS("3928-HK","FF_OPER_PS_NET_CF(ANN_R,-5AY,NOW)")</f>
        <v>3.0925799720686702E-2</v>
      </c>
      <c r="BXC2" t="e">
        <f t="array" ref="BXC2:BXC7">_xll.FDS("3931-HK","FF_OPER_PS_NET_CF(ANN_R,-5AY,NOW)")</f>
        <v>#N/A</v>
      </c>
      <c r="BXD2">
        <f t="array" ref="BXD2:BXD7">_xll.FDS("3933-HK","FF_OPER_PS_NET_CF(ANN_R,-5AY,NOW)")</f>
        <v>0.66863342297349204</v>
      </c>
      <c r="BXE2">
        <f t="array" ref="BXE2:BXE7">_xll.FDS("3938-HK","FF_OPER_PS_NET_CF(ANN_R,-5AY,NOW)")</f>
        <v>0.116052458134943</v>
      </c>
      <c r="BXF2">
        <f t="array" ref="BXF2:BXF7">_xll.FDS("3939-HK","FF_OPER_PS_NET_CF(ANN_R,-5AY,NOW)")</f>
        <v>0.112115598525348</v>
      </c>
      <c r="BXG2">
        <f t="array" ref="BXG2:BXG7">_xll.FDS("3948-HK","FF_OPER_PS_NET_CF(ANN_R,-5AY,NOW)")</f>
        <v>2.1967326816141601</v>
      </c>
      <c r="BXH2">
        <f t="array" ref="BXH2:BXH7">_xll.FDS("3958-HK","FF_OPER_PS_NET_CF(ANN_R,-5AY,NOW)")</f>
        <v>1.3035951096190499</v>
      </c>
      <c r="BXI2">
        <f t="array" ref="BXI2:BXI7">_xll.FDS("3963-HK","FF_OPER_PS_NET_CF(ANN_R,-5AY,NOW)")</f>
        <v>-0.16768361417649999</v>
      </c>
      <c r="BXJ2">
        <f t="array" ref="BXJ2:BXJ7">_xll.FDS("3968-HK","FF_OPER_PS_NET_CF(ANN_R,-5AY,NOW)")</f>
        <v>4.6574410750756403</v>
      </c>
      <c r="BXK2">
        <f t="array" ref="BXK2:BXK7">_xll.FDS("3969-HK","FF_OPER_PS_NET_CF(ANN_R,-5AY,NOW)")</f>
        <v>0.39900771937997498</v>
      </c>
      <c r="BXL2">
        <f t="array" ref="BXL2:BXL7">_xll.FDS("3978-HK","FF_OPER_PS_NET_CF(ANN_R,-5AY,NOW)")</f>
        <v>0.23367681389501899</v>
      </c>
      <c r="BXM2">
        <f t="array" ref="BXM2:BXM7">_xll.FDS("3983-HK","FF_OPER_PS_NET_CF(ANN_R,-5AY,NOW)")</f>
        <v>0.24917348536647399</v>
      </c>
      <c r="BXN2">
        <f t="array" ref="BXN2:BXN7">_xll.FDS("3988-HK","FF_OPER_PS_NET_CF(ANN_R,-5AY,NOW)")</f>
        <v>3.7421018532159497E-2</v>
      </c>
      <c r="BXO2">
        <f t="array" ref="BXO2:BXO7">_xll.FDS("3989-HK","FF_OPER_PS_NET_CF(ANN_R,-5AY,NOW)")</f>
        <v>7.25977843569866E-3</v>
      </c>
      <c r="BXP2">
        <f t="array" ref="BXP2:BXP7">_xll.FDS("3990-HK","FF_OPER_PS_NET_CF(ANN_R,-5AY,NOW)")</f>
        <v>-4.4752945294954696</v>
      </c>
      <c r="BXQ2">
        <f t="array" ref="BXQ2:BXQ7">_xll.FDS("3991-HK","FF_OPER_PS_NET_CF(ANN_R,-5AY,NOW)")</f>
        <v>-0.165070880600034</v>
      </c>
      <c r="BXR2">
        <f t="array" ref="BXR2:BXR7">_xll.FDS("3993-HK","FF_OPER_PS_NET_CF(ANN_R,-5AY,NOW)")</f>
        <v>0.22108584243187901</v>
      </c>
      <c r="BXS2">
        <f t="array" ref="BXS2:BXS7">_xll.FDS("3996-HK","FF_OPER_PS_NET_CF(ANN_R,-5AY,NOW)")</f>
        <v>6.04580317432434E-2</v>
      </c>
      <c r="BXT2">
        <f t="array" ref="BXT2:BXT7">_xll.FDS("3997-HK","FF_OPER_PS_NET_CF(ANN_R,-5AY,NOW)")</f>
        <v>0.202739423728513</v>
      </c>
      <c r="BXU2">
        <f t="array" ref="BXU2:BXU7">_xll.FDS("3998-HK","FF_OPER_PS_NET_CF(ANN_R,-5AY,NOW)")</f>
        <v>0.15290074649445601</v>
      </c>
      <c r="BXV2">
        <f t="array" ref="BXV2:BXV7">_xll.FDS("3999-HK","FF_OPER_PS_NET_CF(ANN_R,-5AY,NOW)")</f>
        <v>0.16681998779895599</v>
      </c>
      <c r="BXW2" t="e">
        <f>_xll.FDS("4616-HK","FF_OPER_PS_NET_CF(ANN_R,-5AY,NOW)")</f>
        <v>#N/A</v>
      </c>
      <c r="BXX2" t="e">
        <f>_xll.FDS("4617-HK","FF_OPER_PS_NET_CF(ANN_R,-5AY,NOW)")</f>
        <v>#N/A</v>
      </c>
      <c r="BXY2" t="e">
        <f>_xll.FDS("4618-HK","FF_OPER_PS_NET_CF(ANN_R,-5AY,NOW)")</f>
        <v>#N/A</v>
      </c>
      <c r="BXZ2" t="e">
        <f>_xll.FDS("4619-HK","FF_OPER_PS_NET_CF(ANN_R,-5AY,NOW)")</f>
        <v>#N/A</v>
      </c>
      <c r="BYA2" t="e">
        <f>_xll.FDS("4620-HK","FF_OPER_PS_NET_CF(ANN_R,-5AY,NOW)")</f>
        <v>#N/A</v>
      </c>
      <c r="BYB2" t="e">
        <f>_xll.FDS("4621-HK","FF_OPER_PS_NET_CF(ANN_R,-5AY,NOW)")</f>
        <v>#N/A</v>
      </c>
      <c r="BYC2">
        <f t="array" ref="BYC2:BYC7">_xll.FDS("6030-HK","FF_OPER_PS_NET_CF(ANN_R,-5AY,NOW)")</f>
        <v>-1.5832227696499599</v>
      </c>
      <c r="BYD2">
        <f t="array" ref="BYD2:BYD7">_xll.FDS("6033-HK","FF_OPER_PS_NET_CF(ANN_R,-5AY,NOW)")</f>
        <v>0.52821746224406596</v>
      </c>
      <c r="BYE2">
        <f t="array" ref="BYE2:BYE7">_xll.FDS("6036-HK","FF_OPER_PS_NET_CF(ANN_R,-5AY,NOW)")</f>
        <v>-7.5579999999999994E-2</v>
      </c>
      <c r="BYF2">
        <f t="array" ref="BYF2:BYF7">_xll.FDS("6038-HK","FF_OPER_PS_NET_CF(ANN_R,-5AY,NOW)")</f>
        <v>4.7099999999999998E-3</v>
      </c>
      <c r="BYG2">
        <f t="array" ref="BYG2:BYG7">_xll.FDS("6049-HK","FF_OPER_PS_NET_CF(ANN_R,-5AY,NOW)")</f>
        <v>1.6707418442208199</v>
      </c>
      <c r="BYH2">
        <f t="array" ref="BYH2:BYH7">_xll.FDS("6055-HK","FF_OPER_PS_NET_CF(ANN_R,-5AY,NOW)")</f>
        <v>9.1686953260934803E-2</v>
      </c>
      <c r="BYI2">
        <f t="array" ref="BYI2:BYI7">_xll.FDS("6058-HK","FF_OPER_PS_NET_CF(ANN_R,-5AY,NOW)")</f>
        <v>2.76918269686031E-2</v>
      </c>
      <c r="BYJ2">
        <f t="array" ref="BYJ2:BYJ7">_xll.FDS("6060-HK","FF_OPER_PS_NET_CF(ANN_R,-5AY,NOW)")</f>
        <v>0.72137246113755704</v>
      </c>
      <c r="BYK2">
        <f t="array" ref="BYK2:BYK7">_xll.FDS("6063-HK","FF_OPER_PS_NET_CF(ANN_R,-5AY,NOW)")</f>
        <v>1.6154000000000002E-2</v>
      </c>
      <c r="BYL2">
        <f t="array" ref="BYL2:BYL7">_xll.FDS("6066-HK","FF_OPER_PS_NET_CF(ANN_R,-5AY,NOW)")</f>
        <v>3.0813234230575599</v>
      </c>
      <c r="BYM2">
        <f t="array" ref="BYM2:BYM7">_xll.FDS("6068-HK","FF_OPER_PS_NET_CF(ANN_R,-5AY,NOW)")</f>
        <v>0.23223156433865599</v>
      </c>
      <c r="BYN2">
        <f t="array" ref="BYN2:BYN7">_xll.FDS("6069-HK","FF_OPER_PS_NET_CF(ANN_R,-5AY,NOW)")</f>
        <v>-0.93733059515484596</v>
      </c>
      <c r="BYO2" t="e">
        <f t="array" ref="BYO2:BYO7">_xll.FDS("6078-HK","FF_OPER_PS_NET_CF(ANN_R,-5AY,NOW)")</f>
        <v>#N/A</v>
      </c>
      <c r="BYP2">
        <f t="array" ref="BYP2:BYP7">_xll.FDS("6080-HK","FF_OPER_PS_NET_CF(ANN_R,-5AY,NOW)")</f>
        <v>4.8937777777777802E-2</v>
      </c>
      <c r="BYQ2">
        <f t="array" ref="BYQ2:BYQ7">_xll.FDS("6083-HK","FF_OPER_PS_NET_CF(ANN_R,-5AY,NOW)")</f>
        <v>2.3793749999999999E-2</v>
      </c>
      <c r="BYR2">
        <f t="array" ref="BYR2:BYR7">_xll.FDS("6088-HK","FF_OPER_PS_NET_CF(ANN_R,-5AY,NOW)")</f>
        <v>0.279240049895225</v>
      </c>
      <c r="BYS2">
        <f t="array" ref="BYS2:BYS7">_xll.FDS("6090-HK","FF_OPER_PS_NET_CF(ANN_R,-5AY,NOW)")</f>
        <v>0.46084913314034098</v>
      </c>
      <c r="BYT2">
        <f t="array" ref="BYT2:BYT7">_xll.FDS("6093-HK","FF_OPER_PS_NET_CF(ANN_R,-5AY,NOW)")</f>
        <v>4.00270972485239E-2</v>
      </c>
      <c r="BYU2">
        <f t="array" ref="BYU2:BYU7">_xll.FDS("6098-HK","FF_OPER_PS_NET_CF(ANN_R,-5AY,NOW)")</f>
        <v>0.475452394410872</v>
      </c>
      <c r="BYV2">
        <f t="array" ref="BYV2:BYV7">_xll.FDS("6099-HK","FF_OPER_PS_NET_CF(ANN_R,-5AY,NOW)")</f>
        <v>2.3386235544071501</v>
      </c>
      <c r="BYW2">
        <f t="array" ref="BYW2:BYW7">_xll.FDS("6100-HK","FF_OPER_PS_NET_CF(ANN_R,-5AY,NOW)")</f>
        <v>-0.12675406146134099</v>
      </c>
      <c r="BYX2">
        <f t="array" ref="BYX2:BYX7">_xll.FDS("6108-HK","FF_OPER_PS_NET_CF(ANN_R,-5AY,NOW)")</f>
        <v>-5.3732861857521901E-2</v>
      </c>
      <c r="BYY2">
        <f t="array" ref="BYY2:BYY7">_xll.FDS("6110-HK","FF_OPER_PS_NET_CF(ANN_R,-5AY,NOW)")</f>
        <v>0.349458770402095</v>
      </c>
      <c r="BYZ2">
        <f t="array" ref="BYZ2:BYZ7">_xll.FDS("6111-HK","FF_OPER_PS_NET_CF(ANN_R,-5AY,NOW)")</f>
        <v>1.26882533440531</v>
      </c>
      <c r="BZA2">
        <f t="array" ref="BZA2:BZA7">_xll.FDS("6113-HK","FF_OPER_PS_NET_CF(ANN_R,-5AY,NOW)")</f>
        <v>6.1201723232344303E-2</v>
      </c>
      <c r="BZB2">
        <f t="array" ref="BZB2:BZB7">_xll.FDS("6116-HK","FF_OPER_PS_NET_CF(ANN_R,-5AY,NOW)")</f>
        <v>1.6801228602940399</v>
      </c>
      <c r="BZC2">
        <f t="array" ref="BZC2:BZC7">_xll.FDS("6117-HK","FF_OPER_PS_NET_CF(ANN_R,-5AY,NOW)")</f>
        <v>0.120687074513164</v>
      </c>
      <c r="BZD2">
        <f t="array" ref="BZD2:BZD7">_xll.FDS("6118-HK","FF_OPER_PS_NET_CF(ANN_R,-5AY,NOW)")</f>
        <v>-9.34722046253499E-2</v>
      </c>
      <c r="BZE2">
        <f t="array" ref="BZE2:BZE7">_xll.FDS("6119-HK","FF_OPER_PS_NET_CF(ANN_R,-5AY,NOW)")</f>
        <v>7.9849721257071293E-2</v>
      </c>
      <c r="BZF2">
        <f t="array" ref="BZF2:BZF7">_xll.FDS("6122-HK","FF_OPER_PS_NET_CF(ANN_R,-5AY,NOW)")</f>
        <v>1.02596020731197</v>
      </c>
      <c r="BZG2">
        <f t="array" ref="BZG2:BZG7">_xll.FDS("6123-HK","FF_OPER_PS_NET_CF(ANN_R,-5AY,NOW)")</f>
        <v>-6.3790104270219097E-2</v>
      </c>
      <c r="BZH2" t="e">
        <f t="array" ref="BZH2:BZH7">_xll.FDS("6127-HK","FF_OPER_PS_NET_CF(ANN_R,-5AY,NOW)")</f>
        <v>#N/A</v>
      </c>
      <c r="BZI2">
        <f t="array" ref="BZI2:BZI7">_xll.FDS("6128-HK","FF_OPER_PS_NET_CF(ANN_R,-5AY,NOW)")</f>
        <v>-2.6783707819808902E-2</v>
      </c>
      <c r="BZJ2">
        <f t="array" ref="BZJ2:BZJ7">_xll.FDS("6133-HK","FF_OPER_PS_NET_CF(ANN_R,-5AY,NOW)")</f>
        <v>-0.13686717013761801</v>
      </c>
      <c r="BZK2">
        <f t="array" ref="BZK2:BZK7">_xll.FDS("6136-HK","FF_OPER_PS_NET_CF(ANN_R,-5AY,NOW)")</f>
        <v>-0.261004435520439</v>
      </c>
      <c r="BZL2">
        <f t="array" ref="BZL2:BZL7">_xll.FDS("6138-HK","FF_OPER_PS_NET_CF(ANN_R,-5AY,NOW)")</f>
        <v>1.3700641124650299</v>
      </c>
      <c r="BZM2">
        <f t="array" ref="BZM2:BZM7">_xll.FDS("6158-HK","FF_OPER_PS_NET_CF(ANN_R,-5AY,NOW)")</f>
        <v>-3.56417240131554E-2</v>
      </c>
      <c r="BZN2">
        <f t="array" ref="BZN2:BZN7">_xll.FDS("6160-HK","FF_OPER_PS_NET_CF(ANN_R,-5AY,NOW)")</f>
        <v>-0.90114637610814496</v>
      </c>
      <c r="BZO2">
        <f t="array" ref="BZO2:BZO8">_xll.FDS("6161-HK","FF_OPER_PS_NET_CF(ANN_R,-5AY,NOW)")</f>
        <v>8.1061767383962799E-2</v>
      </c>
      <c r="BZP2">
        <f t="array" ref="BZP2:BZP7">_xll.FDS("6162-HK","FF_OPER_PS_NET_CF(ANN_R,-5AY,NOW)")</f>
        <v>3.0477028523111599E-2</v>
      </c>
      <c r="BZQ2">
        <f t="array" ref="BZQ2:BZQ8">_xll.FDS("6163-HK","FF_OPER_PS_NET_CF(ANN_R,-5AY,NOW)")</f>
        <v>0.12601254546308199</v>
      </c>
      <c r="BZR2">
        <f t="array" ref="BZR2:BZR8">_xll.FDS("6168-HK","FF_OPER_PS_NET_CF(ANN_R,-5AY,NOW)")</f>
        <v>-7.6290921800667405E-2</v>
      </c>
      <c r="BZS2">
        <f t="array" ref="BZS2:BZS8">_xll.FDS("6169-HK","FF_OPER_PS_NET_CF(ANN_R,-5AY,NOW)")</f>
        <v>0.16778579974139701</v>
      </c>
      <c r="BZT2">
        <f t="array" ref="BZT2:BZT7">_xll.FDS("6178-HK","FF_OPER_PS_NET_CF(ANN_R,-5AY,NOW)")</f>
        <v>1.05786184983533</v>
      </c>
      <c r="BZU2">
        <f t="array" ref="BZU2:BZU7">_xll.FDS("6182-HK","FF_OPER_PS_NET_CF(ANN_R,-5AY,NOW)")</f>
        <v>2.5486249999999998E-2</v>
      </c>
      <c r="BZV2">
        <f t="array" ref="BZV2:BZV7">_xll.FDS("6185-HK","FF_OPER_PS_NET_CF(ANN_R,-5AY,NOW)")</f>
        <v>-0.17344974735310401</v>
      </c>
      <c r="BZW2">
        <f t="array" ref="BZW2:BZW7">_xll.FDS("6186-HK","FF_OPER_PS_NET_CF(ANN_R,-5AY,NOW)")</f>
        <v>1.6884594078563402E-2</v>
      </c>
      <c r="BZX2">
        <f t="array" ref="BZX2:BZX7">_xll.FDS("6188-HK","FF_OPER_PS_NET_CF(ANN_R,-5AY,NOW)")</f>
        <v>0.614371089623443</v>
      </c>
      <c r="BZY2">
        <f t="array" ref="BZY2:BZY7">_xll.FDS("6189-HK","FF_OPER_PS_NET_CF(ANN_R,-5AY,NOW)")</f>
        <v>-0.72144345662148401</v>
      </c>
      <c r="BZZ2">
        <f t="array" ref="BZZ2:BZZ7">_xll.FDS("6190-HK","FF_OPER_PS_NET_CF(ANN_R,-5AY,NOW)")</f>
        <v>2.4721129446886398</v>
      </c>
      <c r="CAA2">
        <f t="array" ref="CAA2:CAA7">_xll.FDS("6193-HK","FF_OPER_PS_NET_CF(ANN_R,-5AY,NOW)")</f>
        <v>3.5864606291861299E-2</v>
      </c>
      <c r="CAB2">
        <f t="array" ref="CAB2:CAB7">_xll.FDS("6196-HK","FF_OPER_PS_NET_CF(ANN_R,-5AY,NOW)")</f>
        <v>1.12150644879016</v>
      </c>
      <c r="CAC2">
        <f t="array" ref="CAC2:CAC7">_xll.FDS("6198-HK","FF_OPER_PS_NET_CF(ANN_R,-5AY,NOW)")</f>
        <v>0.43298936475347199</v>
      </c>
      <c r="CAD2">
        <f t="array" ref="CAD2:CAD7">_xll.FDS("6199-HK","FF_OPER_PS_NET_CF(ANN_R,-5AY,NOW)")</f>
        <v>0.38454437932921098</v>
      </c>
      <c r="CAE2" t="e">
        <f t="array" ref="CAE2:CAE7">_xll.FDS("6600-HK","FF_OPER_PS_NET_CF(ANN_R,-5AY,NOW)")</f>
        <v>#N/A</v>
      </c>
      <c r="CAF2" t="e">
        <f t="array" ref="CAF2:CAF7">_xll.FDS("6601-HK","FF_OPER_PS_NET_CF(ANN_R,-5AY,NOW)")</f>
        <v>#N/A</v>
      </c>
      <c r="CAG2" t="e">
        <f t="array" ref="CAG2:CAG7">_xll.FDS("6606-HK","FF_OPER_PS_NET_CF(ANN_R,-5AY,NOW)")</f>
        <v>#N/A</v>
      </c>
      <c r="CAH2" t="e">
        <f t="array" ref="CAH2:CAH7">_xll.FDS("6608-HK","FF_OPER_PS_NET_CF(ANN_R,-5AY,NOW)")</f>
        <v>#N/A</v>
      </c>
      <c r="CAI2" t="e">
        <f t="array" ref="CAI2:CAI7">_xll.FDS("6609-HK","FF_OPER_PS_NET_CF(ANN_R,-5AY,NOW)")</f>
        <v>#N/A</v>
      </c>
      <c r="CAJ2" t="e">
        <f t="array" ref="CAJ2:CAJ7">_xll.FDS("6610-HK","FF_OPER_PS_NET_CF(ANN_R,-5AY,NOW)")</f>
        <v>#N/A</v>
      </c>
      <c r="CAK2">
        <f t="array" ref="CAK2:CAK7">_xll.FDS("6611-HK","FF_OPER_PS_NET_CF(ANN_R,-5AY,NOW)")</f>
        <v>-0.36996889871030503</v>
      </c>
      <c r="CAL2" t="e">
        <f t="array" ref="CAL2:CAL7">_xll.FDS("6616-HK","FF_OPER_PS_NET_CF(ANN_R,-5AY,NOW)")</f>
        <v>#N/A</v>
      </c>
      <c r="CAM2" t="e">
        <f t="array" ref="CAM2:CAM7">_xll.FDS("6618-HK","FF_OPER_PS_NET_CF(ANN_R,-5AY,NOW)")</f>
        <v>#N/A</v>
      </c>
      <c r="CAN2" t="e">
        <f t="array" ref="CAN2:CAN7">_xll.FDS("6622-HK","FF_OPER_PS_NET_CF(ANN_R,-5AY,NOW)")</f>
        <v>#N/A</v>
      </c>
      <c r="CAO2" t="e">
        <f t="array" ref="CAO2:CAO7">_xll.FDS("6626-HK","FF_OPER_PS_NET_CF(ANN_R,-5AY,NOW)")</f>
        <v>#N/A</v>
      </c>
      <c r="CAP2" t="e">
        <f t="array" ref="CAP2:CAP7">_xll.FDS("6628-HK","FF_OPER_PS_NET_CF(ANN_R,-5AY,NOW)")</f>
        <v>#N/A</v>
      </c>
      <c r="CAQ2" t="e">
        <f t="array" ref="CAQ2:CAQ7">_xll.FDS("6633-HK","FF_OPER_PS_NET_CF(ANN_R,-5AY,NOW)")</f>
        <v>#N/A</v>
      </c>
      <c r="CAR2" t="e">
        <f t="array" ref="CAR2:CAR7">_xll.FDS("6638-HK","FF_OPER_PS_NET_CF(ANN_R,-5AY,NOW)")</f>
        <v>#N/A</v>
      </c>
      <c r="CAS2" t="e">
        <f t="array" ref="CAS2:CAS7">_xll.FDS("6639-HK","FF_OPER_PS_NET_CF(ANN_R,-5AY,NOW)")</f>
        <v>#N/A</v>
      </c>
      <c r="CAT2">
        <f t="array" ref="CAT2:CAT7">_xll.FDS("6655-HK","FF_OPER_PS_NET_CF(ANN_R,-5AY,NOW)")</f>
        <v>2.4287363622466298</v>
      </c>
      <c r="CAU2" t="e">
        <f t="array" ref="CAU2:CAU7">_xll.FDS("6660-HK","FF_OPER_PS_NET_CF(ANN_R,-5AY,NOW)")</f>
        <v>#N/A</v>
      </c>
      <c r="CAV2" t="e">
        <f t="array" ref="CAV2:CAV7">_xll.FDS("6661-HK","FF_OPER_PS_NET_CF(ANN_R,-5AY,NOW)")</f>
        <v>#N/A</v>
      </c>
      <c r="CAW2">
        <f t="array" ref="CAW2:CAW7">_xll.FDS("6663-HK","FF_OPER_PS_NET_CF(ANN_R,-5AY,NOW)")</f>
        <v>6.9587499999999997E-3</v>
      </c>
      <c r="CAX2" t="e">
        <f t="array" ref="CAX2:CAX8">_xll.FDS("6666-HK","FF_OPER_PS_NET_CF(ANN_R,-5AY,NOW)")</f>
        <v>#N/A</v>
      </c>
      <c r="CAY2" t="e">
        <f t="array" ref="CAY2:CAY7">_xll.FDS("6667-HK","FF_OPER_PS_NET_CF(ANN_R,-5AY,NOW)")</f>
        <v>#N/A</v>
      </c>
      <c r="CAZ2" t="e">
        <f t="array" ref="CAZ2:CAZ7">_xll.FDS("6668-HK","FF_OPER_PS_NET_CF(ANN_R,-5AY,NOW)")</f>
        <v>#N/A</v>
      </c>
      <c r="CBA2" t="e">
        <f t="array" ref="CBA2:CBA7">_xll.FDS("6669-HK","FF_OPER_PS_NET_CF(ANN_R,-5AY,NOW)")</f>
        <v>#N/A</v>
      </c>
      <c r="CBB2" t="e">
        <f t="array" ref="CBB2:CBB7">_xll.FDS("6677-HK","FF_OPER_PS_NET_CF(ANN_R,-5AY,NOW)")</f>
        <v>#N/A</v>
      </c>
      <c r="CBC2" t="e">
        <f t="array" ref="CBC2:CBC7">_xll.FDS("6680-HK","FF_OPER_PS_NET_CF(ANN_R,-5AY,NOW)")</f>
        <v>#N/A</v>
      </c>
      <c r="CBD2">
        <f t="array" ref="CBD2:CBD7">_xll.FDS("6686-HK","FF_OPER_PS_NET_CF(ANN_R,-5AY,NOW)")</f>
        <v>21.833472778459701</v>
      </c>
      <c r="CBE2" t="e">
        <f t="array" ref="CBE2:CBE7">_xll.FDS("6689-HK","FF_OPER_PS_NET_CF(ANN_R,-5AY,NOW)")</f>
        <v>#N/A</v>
      </c>
      <c r="CBF2">
        <f t="array" ref="CBF2:CBF7">_xll.FDS("6690-HK","FF_OPER_PS_NET_CF(ANN_R,-5AY,NOW)")</f>
        <v>1.57855010697565</v>
      </c>
      <c r="CBG2" t="e">
        <f t="array" ref="CBG2:CBG7">_xll.FDS("6696-HK","FF_OPER_PS_NET_CF(ANN_R,-5AY,NOW)")</f>
        <v>#N/A</v>
      </c>
      <c r="CBH2" t="e">
        <f t="array" ref="CBH2:CBH7">_xll.FDS("6699-HK","FF_OPER_PS_NET_CF(ANN_R,-5AY,NOW)")</f>
        <v>#N/A</v>
      </c>
      <c r="CBI2">
        <f t="array" ref="CBI2:CBI7">_xll.FDS("6805-HK","FF_OPER_PS_NET_CF(ANN_R,-5AY,NOW)")</f>
        <v>4.2001515891275598E-2</v>
      </c>
      <c r="CBJ2" t="e">
        <f t="array" ref="CBJ2:CBJ7">_xll.FDS("6806-HK","FF_OPER_PS_NET_CF(ANN_R,-5AY,NOW)")</f>
        <v>#N/A</v>
      </c>
      <c r="CBK2">
        <f t="array" ref="CBK2:CBK6">_xll.FDS("6808-HK","FF_OPER_PS_NET_CF(ANN_R,-5AY,NOW)")</f>
        <v>0.89070863336431505</v>
      </c>
      <c r="CBL2">
        <f t="array" ref="CBL2:CBL7">_xll.FDS("6811-HK","FF_OPER_PS_NET_CF(ANN_R,-5AY,NOW)")</f>
        <v>0.16587399999999999</v>
      </c>
      <c r="CBM2">
        <f t="array" ref="CBM2:CBM7">_xll.FDS("6812-HK","FF_OPER_PS_NET_CF(ANN_R,-5AY,NOW)")</f>
        <v>2.7290623547671498E-2</v>
      </c>
      <c r="CBN2">
        <f t="array" ref="CBN2:CBN7">_xll.FDS("6816-HK","FF_OPER_PS_NET_CF(ANN_R,-5AY,NOW)")</f>
        <v>5.2950962367010197E-2</v>
      </c>
      <c r="CBO2">
        <f t="array" ref="CBO2:CBO7">_xll.FDS("6818-HK","FF_OPER_PS_NET_CF(ANN_R,-5AY,NOW)")</f>
        <v>0.47240767237638598</v>
      </c>
      <c r="CBP2">
        <f t="array" ref="CBP2:CBP7">_xll.FDS("6819-HK","FF_OPER_PS_NET_CF(ANN_R,-5AY,NOW)")</f>
        <v>0.165766370020134</v>
      </c>
      <c r="CBQ2">
        <f t="array" ref="CBQ2:CBQ7">_xll.FDS("6820-HK","FF_OPER_PS_NET_CF(ANN_R,-5AY,NOW)")</f>
        <v>5.5408805656388997E-2</v>
      </c>
      <c r="CBR2" t="e">
        <f t="array" ref="CBR2:CBR7">_xll.FDS("6821-HK","FF_OPER_PS_NET_CF(ANN_R,-5AY,NOW)")</f>
        <v>#N/A</v>
      </c>
      <c r="CBS2">
        <f t="array" ref="CBS2:CBS7">_xll.FDS("6822-HK","FF_OPER_PS_NET_CF(ANN_R,-5AY,NOW)")</f>
        <v>0.102848571428571</v>
      </c>
      <c r="CBT2">
        <f t="array" ref="CBT2:CBT7">_xll.FDS("6823-HK","FF_OPER_PS_NET_CF(ANN_R,-5AY,NOW)")</f>
        <v>1.5179173682837701</v>
      </c>
      <c r="CBU2">
        <f t="array" ref="CBU2:CBU7">_xll.FDS("6826-HK","FF_OPER_PS_NET_CF(ANN_R,-5AY,NOW)")</f>
        <v>1.9812156772410201</v>
      </c>
      <c r="CBV2">
        <f t="array" ref="CBV2:CBV7">_xll.FDS("6828-HK","FF_OPER_PS_NET_CF(ANN_R,-5AY,NOW)")</f>
        <v>-1.6734511686484699E-2</v>
      </c>
      <c r="CBW2">
        <f t="array" ref="CBW2:CBW7">_xll.FDS("6829-HK","FF_OPER_PS_NET_CF(ANN_R,-5AY,NOW)")</f>
        <v>6.7349166666666696E-2</v>
      </c>
      <c r="CBX2">
        <f t="array" ref="CBX2:CBX7">_xll.FDS("6830-HK","FF_OPER_PS_NET_CF(ANN_R,-5AY,NOW)")</f>
        <v>7.4159484371865203E-2</v>
      </c>
      <c r="CBY2">
        <f t="array" ref="CBY2:CBY7">_xll.FDS("6833-HK","FF_OPER_PS_NET_CF(ANN_R,-5AY,NOW)")</f>
        <v>-2.97396667188362E-2</v>
      </c>
      <c r="CBZ2">
        <f t="array" ref="CBZ2:CBZ7">_xll.FDS("6836-HK","FF_OPER_PS_NET_CF(ANN_R,-5AY,NOW)")</f>
        <v>0.143871790069063</v>
      </c>
      <c r="CCA2">
        <f t="array" ref="CCA2:CCA7">_xll.FDS("6837-HK","FF_OPER_PS_NET_CF(ANN_R,-5AY,NOW)")</f>
        <v>1.8152102932949701</v>
      </c>
      <c r="CCB2">
        <f t="array" ref="CCB2:CCB7">_xll.FDS("6838-HK","FF_OPER_PS_NET_CF(ANN_R,-5AY,NOW)")</f>
        <v>0.101176626196016</v>
      </c>
      <c r="CCC2">
        <f t="array" ref="CCC2:CCC7">_xll.FDS("6839-HK","FF_OPER_PS_NET_CF(ANN_R,-5AY,NOW)")</f>
        <v>-1.0488870380562001</v>
      </c>
      <c r="CCD2">
        <f t="array" ref="CCD2:CCD7">_xll.FDS("6855-HK","FF_OPER_PS_NET_CF(ANN_R,-5AY,NOW)")</f>
        <v>-0.26989041891589</v>
      </c>
      <c r="CCE2">
        <f t="array" ref="CCE2:CCE7">_xll.FDS("6858-HK","FF_OPER_PS_NET_CF(ANN_R,-5AY,NOW)")</f>
        <v>0.47762673696949798</v>
      </c>
      <c r="CCF2">
        <f t="array" ref="CCF2:CCF7">_xll.FDS("6860-HK","FF_OPER_PS_NET_CF(ANN_R,-5AY,NOW)")</f>
        <v>0.114456849345734</v>
      </c>
      <c r="CCG2">
        <f t="array" ref="CCG2:CCG7">_xll.FDS("6862-HK","FF_OPER_PS_NET_CF(ANN_R,-5AY,NOW)")</f>
        <v>0.310117012443136</v>
      </c>
      <c r="CCH2">
        <f t="array" ref="CCH2:CCH7">_xll.FDS("6865-HK","FF_OPER_PS_NET_CF(ANN_R,-5AY,NOW)")</f>
        <v>0.65582032956495595</v>
      </c>
      <c r="CCI2">
        <f t="array" ref="CCI2:CCI7">_xll.FDS("6866-HK","FF_OPER_PS_NET_CF(ANN_R,-5AY,NOW)")</f>
        <v>-6.4477888462680502E-2</v>
      </c>
      <c r="CCJ2">
        <f t="array" ref="CCJ2:CCJ7">_xll.FDS("6868-HK","FF_OPER_PS_NET_CF(ANN_R,-5AY,NOW)")</f>
        <v>0.28804989095299399</v>
      </c>
      <c r="CCK2">
        <f t="array" ref="CCK2:CCK7">_xll.FDS("6869-HK","FF_OPER_PS_NET_CF(ANN_R,-5AY,NOW)")</f>
        <v>2.2318080340312298</v>
      </c>
      <c r="CCL2">
        <f t="array" ref="CCL2:CCL7">_xll.FDS("6877-HK","FF_OPER_PS_NET_CF(ANN_R,-5AY,NOW)")</f>
        <v>-9.0398077925180308E-3</v>
      </c>
      <c r="CCM2">
        <f t="array" ref="CCM2:CCM7">_xll.FDS("6878-HK","FF_OPER_PS_NET_CF(ANN_R,-5AY,NOW)")</f>
        <v>-6.4520798057417297E-2</v>
      </c>
      <c r="CCN2">
        <f t="array" ref="CCN2:CCN7">_xll.FDS("6880-HK","FF_OPER_PS_NET_CF(ANN_R,-5AY,NOW)")</f>
        <v>-0.100023722622522</v>
      </c>
      <c r="CCO2">
        <f t="array" ref="CCO2:CCO7">_xll.FDS("6881-HK","FF_OPER_PS_NET_CF(ANN_R,-5AY,NOW)")</f>
        <v>7.8013985089544893E-2</v>
      </c>
      <c r="CCP2">
        <f t="array" ref="CCP2:CCP7">_xll.FDS("6882-HK","FF_OPER_PS_NET_CF(ANN_R,-5AY,NOW)")</f>
        <v>-6.89620857796796E-3</v>
      </c>
      <c r="CCQ2">
        <f t="array" ref="CCQ2:CCQ7">_xll.FDS("6885-HK","FF_OPER_PS_NET_CF(ANN_R,-5AY,NOW)")</f>
        <v>0.362084134396502</v>
      </c>
      <c r="CCR2">
        <f t="array" ref="CCR2:CCR7">_xll.FDS("6886-HK","FF_OPER_PS_NET_CF(ANN_R,-5AY,NOW)")</f>
        <v>7.0829642123840602</v>
      </c>
      <c r="CCS2">
        <f t="array" ref="CCS2:CCS7">_xll.FDS("6888-HK","FF_OPER_PS_NET_CF(ANN_R,-5AY,NOW)")</f>
        <v>-5.0516218721038002E-2</v>
      </c>
      <c r="CCT2">
        <f t="array" ref="CCT2:CCT7">_xll.FDS("6889-HK","FF_OPER_PS_NET_CF(ANN_R,-5AY,NOW)")</f>
        <v>2.4886782844581501</v>
      </c>
      <c r="CCU2">
        <f t="array" ref="CCU2:CCU7">_xll.FDS("6890-HK","FF_OPER_PS_NET_CF(ANN_R,-5AY,NOW)")</f>
        <v>0.20974223599759201</v>
      </c>
      <c r="CCV2">
        <f t="array" ref="CCV2:CCV7">_xll.FDS("6893-HK","FF_OPER_PS_NET_CF(ANN_R,-5AY,NOW)")</f>
        <v>2.7289434008789699E-2</v>
      </c>
      <c r="CCW2">
        <f t="array" ref="CCW2:CCW7">_xll.FDS("6896-HK","FF_OPER_PS_NET_CF(ANN_R,-5AY,NOW)")</f>
        <v>2.07250094212682E-2</v>
      </c>
      <c r="CCX2">
        <f t="array" ref="CCX2:CCX7">_xll.FDS("6898-HK","FF_OPER_PS_NET_CF(ANN_R,-5AY,NOW)")</f>
        <v>0.17198984740022899</v>
      </c>
      <c r="CCY2">
        <f t="array" ref="CCY2:CCY7">_xll.FDS("6899-HK","FF_OPER_PS_NET_CF(ANN_R,-5AY,NOW)")</f>
        <v>0.20543604242775601</v>
      </c>
      <c r="CCZ2" t="e">
        <f t="array" ref="CCZ2:CCZ7">_xll.FDS("6900-HK","FF_OPER_PS_NET_CF(ANN_R,-5AY,NOW)")</f>
        <v>#N/A</v>
      </c>
      <c r="CDA2">
        <f t="array" ref="CDA2:CDA7">_xll.FDS("6908-HK","FF_OPER_PS_NET_CF(ANN_R,-5AY,NOW)")</f>
        <v>-1.7335044068458101E-2</v>
      </c>
      <c r="CDB2" t="e">
        <f t="array" ref="CDB2:CDB7">_xll.FDS("6909-HK","FF_OPER_PS_NET_CF(ANN_R,-5AY,NOW)")</f>
        <v>#N/A</v>
      </c>
      <c r="CDC2" t="e">
        <f t="array" ref="CDC2:CDC7">_xll.FDS("6913-HK","FF_OPER_PS_NET_CF(ANN_R,-5AY,NOW)")</f>
        <v>#N/A</v>
      </c>
      <c r="CDD2">
        <f t="array" ref="CDD2:CDD7">_xll.FDS("6918-HK","FF_OPER_PS_NET_CF(ANN_R,-5AY,NOW)")</f>
        <v>0.15565350021971</v>
      </c>
      <c r="CDE2">
        <f t="array" ref="CDE2:CDE7">_xll.FDS("6919-HK","FF_OPER_PS_NET_CF(ANN_R,-5AY,NOW)")</f>
        <v>-0.13149604740391199</v>
      </c>
      <c r="CDF2">
        <f t="array" ref="CDF2:CDF7">_xll.FDS("6928-HK","FF_OPER_PS_NET_CF(ANN_R,-5AY,NOW)")</f>
        <v>3.7936378710941E-2</v>
      </c>
      <c r="CDG2">
        <f t="array" ref="CDG2:CDG7">_xll.FDS("6933-HK","FF_OPER_PS_NET_CF(ANN_R,-5AY,NOW)")</f>
        <v>2.21999517688667E-3</v>
      </c>
      <c r="CDH2" t="e">
        <f t="array" ref="CDH2:CDH7">_xll.FDS("6939-HK","FF_OPER_PS_NET_CF(ANN_R,-5AY,NOW)")</f>
        <v>#N/A</v>
      </c>
      <c r="CDI2" t="e">
        <f t="array" ref="CDI2:CDI7">_xll.FDS("6958-HK","FF_OPER_PS_NET_CF(ANN_R,-5AY,NOW)")</f>
        <v>#N/A</v>
      </c>
      <c r="CDJ2" t="e">
        <f t="array" ref="CDJ2:CDJ7">_xll.FDS("6966-HK","FF_OPER_PS_NET_CF(ANN_R,-5AY,NOW)")</f>
        <v>#N/A</v>
      </c>
      <c r="CDK2">
        <f t="array" ref="CDK2:CDK7">_xll.FDS("6968-HK","FF_OPER_PS_NET_CF(ANN_R,-5AY,NOW)")</f>
        <v>0.268450971236392</v>
      </c>
      <c r="CDL2">
        <f t="array" ref="CDL2:CDL7">_xll.FDS("6969-HK","FF_OPER_PS_NET_CF(ANN_R,-5AY,NOW)")</f>
        <v>2.5574061761556799E-2</v>
      </c>
      <c r="CDM2" t="e">
        <f t="array" ref="CDM2:CDM7">_xll.FDS("6978-HK","FF_OPER_PS_NET_CF(ANN_R,-5AY,NOW)")</f>
        <v>#N/A</v>
      </c>
      <c r="CDN2" t="e">
        <f t="array" ref="CDN2:CDN7">_xll.FDS("6988-HK","FF_OPER_PS_NET_CF(ANN_R,-5AY,NOW)")</f>
        <v>#N/A</v>
      </c>
      <c r="CDO2" t="e">
        <f t="array" ref="CDO2:CDO7">_xll.FDS("6989-HK","FF_OPER_PS_NET_CF(ANN_R,-5AY,NOW)")</f>
        <v>#N/A</v>
      </c>
      <c r="CDP2" t="e">
        <f t="array" ref="CDP2:CDP7">_xll.FDS("6993-HK","FF_OPER_PS_NET_CF(ANN_R,-5AY,NOW)")</f>
        <v>#N/A</v>
      </c>
      <c r="CDQ2" t="e">
        <f t="array" ref="CDQ2:CDQ7">_xll.FDS("6996-HK","FF_OPER_PS_NET_CF(ANN_R,-5AY,NOW)")</f>
        <v>#N/A</v>
      </c>
      <c r="CDR2" t="e">
        <f t="array" ref="CDR2:CDR7">_xll.FDS("6998-HK","FF_OPER_PS_NET_CF(ANN_R,-5AY,NOW)")</f>
        <v>#N/A</v>
      </c>
      <c r="CDS2" t="e">
        <f t="array" ref="CDS2:CDS7">_xll.FDS("6999-HK","FF_OPER_PS_NET_CF(ANN_R,-5AY,NOW)")</f>
        <v>#N/A</v>
      </c>
      <c r="CDT2" t="e">
        <f t="array" ref="CDT2:CDT6">_xll.FDS("7801-HK","FF_OPER_PS_NET_CF(ANN_R,-5AY,NOW)")</f>
        <v>#N/A</v>
      </c>
      <c r="CDU2" t="e">
        <f t="array" ref="CDU2:CDU6">_xll.FDS("7827-HK","FF_OPER_PS_NET_CF(ANN_R,-5AY,NOW)")</f>
        <v>#N/A</v>
      </c>
      <c r="CDV2" t="e">
        <f t="array" ref="CDV2:CDV7">_xll.FDS("7836-HK","FF_OPER_PS_NET_CF(ANN_R,-5AY,NOW)")</f>
        <v>#N/A</v>
      </c>
      <c r="CDW2" t="e">
        <f t="array" ref="CDW2:CDW6">_xll.FDS("7841-HK","FF_OPER_PS_NET_CF(ANN_R,-5AY,NOW)")</f>
        <v>#N/A</v>
      </c>
      <c r="CDX2" t="e">
        <f t="array" ref="CDX2:CDX7">_xll.FDS("9600-HK","FF_OPER_PS_NET_CF(ANN_R,-5AY,NOW)")</f>
        <v>#N/A</v>
      </c>
      <c r="CDY2" t="e">
        <f t="array" ref="CDY2:CDY7">_xll.FDS("9608-HK","FF_OPER_PS_NET_CF(ANN_R,-5AY,NOW)")</f>
        <v>#N/A</v>
      </c>
      <c r="CDZ2" t="e">
        <f t="array" ref="CDZ2:CDZ7">_xll.FDS("9616-HK","FF_OPER_PS_NET_CF(ANN_R,-5AY,NOW)")</f>
        <v>#N/A</v>
      </c>
      <c r="CEA2">
        <f t="array" ref="CEA2:CEA7">_xll.FDS("9618-HK","FF_OPER_PS_NET_CF(ANN_R,-5AY,NOW)")</f>
        <v>3.1281714518667201</v>
      </c>
      <c r="CEB2">
        <f t="array" ref="CEB2:CEB7">_xll.FDS("9626-HK","FF_OPER_PS_NET_CF(ANN_R,-5AY,NOW)")</f>
        <v>-0.61346028586046897</v>
      </c>
      <c r="CEC2" t="e">
        <f t="array" ref="CEC2:CEC7">_xll.FDS("9633-HK","FF_OPER_PS_NET_CF(ANN_R,-5AY,NOW)")</f>
        <v>#N/A</v>
      </c>
      <c r="CED2" t="e">
        <f t="array" ref="CED2:CED6">_xll.FDS("9638-HK","FF_OPER_PS_NET_CF(ANN_R,-5AY,NOW)")</f>
        <v>#N/A</v>
      </c>
      <c r="CEE2" t="e">
        <f t="array" ref="CEE2:CEE7">_xll.FDS("9666-HK","FF_OPER_PS_NET_CF(ANN_R,-5AY,NOW)")</f>
        <v>#N/A</v>
      </c>
      <c r="CEF2" t="e">
        <f t="array" ref="CEF2:CEF7">_xll.FDS("9668-HK","FF_OPER_PS_NET_CF(ANN_R,-5AY,NOW)")</f>
        <v>#N/A</v>
      </c>
      <c r="CEG2" t="e">
        <f t="array" ref="CEG2:CEG7">_xll.FDS("9677-HK","FF_OPER_PS_NET_CF(ANN_R,-5AY,NOW)")</f>
        <v>#N/A</v>
      </c>
      <c r="CEH2">
        <f t="array" ref="CEH2:CEH7">_xll.FDS("9688-HK","FF_OPER_PS_NET_CF(ANN_R,-5AY,NOW)")</f>
        <v>-0.28427560550561898</v>
      </c>
      <c r="CEI2" t="e">
        <f t="array" ref="CEI2:CEI7">_xll.FDS("9696-HK","FF_OPER_PS_NET_CF(ANN_R,-5AY,NOW)")</f>
        <v>#N/A</v>
      </c>
      <c r="CEJ2">
        <f t="array" ref="CEJ2:CEJ7">_xll.FDS("9698-HK","FF_OPER_PS_NET_CF(ANN_R,-5AY,NOW)")</f>
        <v>-0.10079226590927901</v>
      </c>
      <c r="CEK2" t="e">
        <f t="array" ref="CEK2:CEK7">_xll.FDS("9699-HK","FF_OPER_PS_NET_CF(ANN_R,-5AY,NOW)")</f>
        <v>#N/A</v>
      </c>
      <c r="CEL2" t="e">
        <f t="array" ref="CEL2:CEL7">_xll.FDS("9857-HK","FF_OPER_PS_NET_CF(ANN_R,-5AY,NOW)")</f>
        <v>#N/A</v>
      </c>
      <c r="CEM2" t="e">
        <f t="array" ref="CEM2:CEM7">_xll.FDS("9858-HK","FF_OPER_PS_NET_CF(ANN_R,-5AY,NOW)")</f>
        <v>#N/A</v>
      </c>
      <c r="CEN2" t="e">
        <f t="array" ref="CEN2:CEN7">_xll.FDS("9863-HK","FF_OPER_PS_NET_CF(ANN_R,-5AY,NOW)")</f>
        <v>#N/A</v>
      </c>
      <c r="CEO2">
        <f t="array" ref="CEO2:CEO7">_xll.FDS("9866-HK","FF_OPER_PS_NET_CF(ANN_R,-5AY,NOW)")</f>
        <v>-2.4498319301681</v>
      </c>
      <c r="CEP2" t="e">
        <f t="array" ref="CEP2:CEP7">_xll.FDS("9868-HK","FF_OPER_PS_NET_CF(ANN_R,-5AY,NOW)")</f>
        <v>#N/A</v>
      </c>
      <c r="CEQ2" t="e">
        <f t="array" ref="CEQ2:CEQ7">_xll.FDS("9869-HK","FF_OPER_PS_NET_CF(ANN_R,-5AY,NOW)")</f>
        <v>#N/A</v>
      </c>
      <c r="CER2" t="e">
        <f t="array" ref="CER2:CER7">_xll.FDS("9877-HK","FF_OPER_PS_NET_CF(ANN_R,-5AY,NOW)")</f>
        <v>#N/A</v>
      </c>
      <c r="CES2" t="e">
        <f t="array" ref="CES2:CES7">_xll.FDS("9878-HK","FF_OPER_PS_NET_CF(ANN_R,-5AY,NOW)")</f>
        <v>#N/A</v>
      </c>
      <c r="CET2" t="e">
        <f t="array" ref="CET2:CET7">_xll.FDS("9886-HK","FF_OPER_PS_NET_CF(ANN_R,-5AY,NOW)")</f>
        <v>#N/A</v>
      </c>
      <c r="CEU2">
        <f t="array" ref="CEU2:CEU7">_xll.FDS("9888-HK","FF_OPER_PS_NET_CF(ANN_R,-5AY,NOW)")</f>
        <v>9.4482729919335799</v>
      </c>
      <c r="CEV2" t="e">
        <f t="array" ref="CEV2:CEV7">_xll.FDS("9889-HK","FF_OPER_PS_NET_CF(ANN_R,-5AY,NOW)")</f>
        <v>#N/A</v>
      </c>
      <c r="CEW2" t="e">
        <f t="array" ref="CEW2:CEW7">_xll.FDS("9896-HK","FF_OPER_PS_NET_CF(ANN_R,-5AY,NOW)")</f>
        <v>#N/A</v>
      </c>
      <c r="CEX2">
        <f t="array" ref="CEX2:CEX7">_xll.FDS("9898-HK","FF_OPER_PS_NET_CF(ANN_R,-5AY,NOW)")</f>
        <v>8.2286730185037396</v>
      </c>
      <c r="CEY2" t="e">
        <f t="array" ref="CEY2:CEY7">_xll.FDS("9899-HK","FF_OPER_PS_NET_CF(ANN_R,-5AY,NOW)")</f>
        <v>#N/A</v>
      </c>
      <c r="CEZ2">
        <f t="array" ref="CEZ2:CEZ7">_xll.FDS("9900-HK","FF_OPER_PS_NET_CF(ANN_R,-5AY,NOW)")</f>
        <v>4.0067204301075299E-2</v>
      </c>
      <c r="CFA2">
        <f t="array" ref="CFA2:CFA7">_xll.FDS("9901-HK","FF_OPER_PS_NET_CF(ANN_R,-5AY,NOW)")</f>
        <v>3.0371058096544301</v>
      </c>
      <c r="CFB2">
        <f t="array" ref="CFB2:CFB7">_xll.FDS("9906-HK","FF_OPER_PS_NET_CF(ANN_R,-5AY,NOW)")</f>
        <v>4.9416313691821603E-2</v>
      </c>
      <c r="CFC2">
        <f t="array" ref="CFC2:CFC7">_xll.FDS("9908-HK","FF_OPER_PS_NET_CF(ANN_R,-5AY,NOW)")</f>
        <v>0.62589383751184202</v>
      </c>
      <c r="CFD2">
        <f t="array" ref="CFD2:CFD7">_xll.FDS("9909-HK","FF_OPER_PS_NET_CF(ANN_R,-5AY,NOW)")</f>
        <v>0.55051790921989996</v>
      </c>
      <c r="CFE2">
        <f t="array" ref="CFE2:CFE7">_xll.FDS("9911-HK","FF_OPER_PS_NET_CF(ANN_R,-5AY,NOW)")</f>
        <v>-6.6771612828180102E-2</v>
      </c>
      <c r="CFF2">
        <f t="array" ref="CFF2:CFF7">_xll.FDS("9913-HK","FF_OPER_PS_NET_CF(ANN_R,-5AY,NOW)")</f>
        <v>-2.6832000000000002E-2</v>
      </c>
      <c r="CFG2">
        <f t="array" ref="CFG2:CFG7">_xll.FDS("9916-HK","FF_OPER_PS_NET_CF(ANN_R,-5AY,NOW)")</f>
        <v>5.6869603776707599E-2</v>
      </c>
      <c r="CFH2">
        <f t="array" ref="CFH2:CFH7">_xll.FDS("9918-HK","FF_OPER_PS_NET_CF(ANN_R,-5AY,NOW)")</f>
        <v>-0.35206000000399301</v>
      </c>
      <c r="CFI2">
        <f t="array" ref="CFI2:CFI7">_xll.FDS("9919-HK","FF_OPER_PS_NET_CF(ANN_R,-5AY,NOW)")</f>
        <v>4.7849064354679803E-2</v>
      </c>
      <c r="CFJ2">
        <f t="array" ref="CFJ2:CFJ7">_xll.FDS("9922-HK","FF_OPER_PS_NET_CF(ANN_R,-5AY,NOW)")</f>
        <v>0.219512275524506</v>
      </c>
      <c r="CFK2">
        <f t="array" ref="CFK2:CFK7">_xll.FDS("9923-HK","FF_OPER_PS_NET_CF(ANN_R,-5AY,NOW)")</f>
        <v>-0.24181535704329399</v>
      </c>
      <c r="CFL2" t="e">
        <f t="array" ref="CFL2:CFL7">_xll.FDS("9926-HK","FF_OPER_PS_NET_CF(ANN_R,-5AY,NOW)")</f>
        <v>#N/A</v>
      </c>
      <c r="CFM2">
        <f t="array" ref="CFM2:CFM7">_xll.FDS("9928-HK","FF_OPER_PS_NET_CF(ANN_R,-5AY,NOW)")</f>
        <v>-2.6462830651203702E-3</v>
      </c>
      <c r="CFN2">
        <f t="array" ref="CFN2:CFN7">_xll.FDS("9929-HK","FF_OPER_PS_NET_CF(ANN_R,-5AY,NOW)")</f>
        <v>1.2185920944895699E-2</v>
      </c>
      <c r="CFO2">
        <f t="array" ref="CFO2:CFO7">_xll.FDS("9933-HK","FF_OPER_PS_NET_CF(ANN_R,-5AY,NOW)")</f>
        <v>7.2377684859076405E-2</v>
      </c>
      <c r="CFP2">
        <f t="array" ref="CFP2:CFP7">_xll.FDS("9936-HK","FF_OPER_PS_NET_CF(ANN_R,-5AY,NOW)")</f>
        <v>-1.32401995161773E-2</v>
      </c>
      <c r="CFQ2">
        <f t="array" ref="CFQ2:CFQ7">_xll.FDS("9938-HK","FF_OPER_PS_NET_CF(ANN_R,-5AY,NOW)")</f>
        <v>1.1231E-2</v>
      </c>
      <c r="CFR2" t="e">
        <f t="array" ref="CFR2:CFR7">_xll.FDS("9939-HK","FF_OPER_PS_NET_CF(ANN_R,-5AY,NOW)")</f>
        <v>#N/A</v>
      </c>
      <c r="CFS2" t="e">
        <f t="array" ref="CFS2:CFS7">_xll.FDS("9955-HK","FF_OPER_PS_NET_CF(ANN_R,-5AY,NOW)")</f>
        <v>#N/A</v>
      </c>
      <c r="CFT2" t="e">
        <f t="array" ref="CFT2:CFT7">_xll.FDS("9956-HK","FF_OPER_PS_NET_CF(ANN_R,-5AY,NOW)")</f>
        <v>#N/A</v>
      </c>
      <c r="CFU2">
        <f t="array" ref="CFU2:CFU7">_xll.FDS("9958-HK","FF_OPER_PS_NET_CF(ANN_R,-5AY,NOW)")</f>
        <v>-2.4692577932388601E-2</v>
      </c>
      <c r="CFV2" t="e">
        <f t="array" ref="CFV2:CFV7">_xll.FDS("9959-HK","FF_OPER_PS_NET_CF(ANN_R,-5AY,NOW)")</f>
        <v>#N/A</v>
      </c>
      <c r="CFW2" t="e">
        <f t="array" ref="CFW2:CFW7">_xll.FDS("9960-HK","FF_OPER_PS_NET_CF(ANN_R,-5AY,NOW)")</f>
        <v>#N/A</v>
      </c>
      <c r="CFX2">
        <f t="array" ref="CFX2:CFX7">_xll.FDS("9961-HK","FF_OPER_PS_NET_CF(ANN_R,-5AY,NOW)")</f>
        <v>104.125601269518</v>
      </c>
      <c r="CFY2">
        <f t="array" ref="CFY2:CFY7">_xll.FDS("9963-HK","FF_OPER_PS_NET_CF(ANN_R,-5AY,NOW)")</f>
        <v>0.119746153846154</v>
      </c>
      <c r="CFZ2" t="e">
        <f t="array" ref="CFZ2:CFZ7">_xll.FDS("9966-HK","FF_OPER_PS_NET_CF(ANN_R,-5AY,NOW)")</f>
        <v>#N/A</v>
      </c>
      <c r="CGA2">
        <f t="array" ref="CGA2:CGA7">_xll.FDS("9968-HK","FF_OPER_PS_NET_CF(ANN_R,-5AY,NOW)")</f>
        <v>9.2676448023064698E-2</v>
      </c>
      <c r="CGB2" t="e">
        <f t="array" ref="CGB2:CGB7">_xll.FDS("9969-HK","FF_OPER_PS_NET_CF(ANN_R,-5AY,NOW)")</f>
        <v>#N/A</v>
      </c>
      <c r="CGC2">
        <f t="array" ref="CGC2:CGC7">_xll.FDS("9977-HK","FF_OPER_PS_NET_CF(ANN_R,-5AY,NOW)")</f>
        <v>0.12572433587659401</v>
      </c>
      <c r="CGD2" t="e">
        <f t="array" ref="CGD2:CGD7">_xll.FDS("9978-HK","FF_OPER_PS_NET_CF(ANN_R,-5AY,NOW)")</f>
        <v>#N/A</v>
      </c>
      <c r="CGE2" t="e">
        <f t="array" ref="CGE2:CGE7">_xll.FDS("9979-HK","FF_OPER_PS_NET_CF(ANN_R,-5AY,NOW)")</f>
        <v>#N/A</v>
      </c>
      <c r="CGF2" t="e">
        <f t="array" ref="CGF2:CGF7">_xll.FDS("9982-HK","FF_OPER_PS_NET_CF(ANN_R,-5AY,NOW)")</f>
        <v>#N/A</v>
      </c>
      <c r="CGG2">
        <f t="array" ref="CGG2:CGG7">_xll.FDS("9983-HK","FF_OPER_PS_NET_CF(ANN_R,-5AY,NOW)")</f>
        <v>5.5005765086664597E-2</v>
      </c>
      <c r="CGH2" t="e">
        <f t="array" ref="CGH2:CGH7">_xll.FDS("9986-HK","FF_OPER_PS_NET_CF(ANN_R,-5AY,NOW)")</f>
        <v>#N/A</v>
      </c>
      <c r="CGI2">
        <f t="array" ref="CGI2:CGI7">_xll.FDS("9987-HK","FF_OPER_PS_NET_CF(ANN_R,-5AY,NOW)")</f>
        <v>18.168426423704599</v>
      </c>
      <c r="CGJ2">
        <f t="array" ref="CGJ2:CGJ7">_xll.FDS("9988-HK","FF_OPER_PS_NET_CF(ANN_R,-5AY,NOW)")</f>
        <v>4.4998172784212196</v>
      </c>
      <c r="CGK2" t="e">
        <f t="array" ref="CGK2:CGK7">_xll.FDS("9989-HK","FF_OPER_PS_NET_CF(ANN_R,-5AY,NOW)")</f>
        <v>#N/A</v>
      </c>
      <c r="CGL2" t="e">
        <f t="array" ref="CGL2:CGL7">_xll.FDS("9990-HK","FF_OPER_PS_NET_CF(ANN_R,-5AY,NOW)")</f>
        <v>#N/A</v>
      </c>
      <c r="CGM2">
        <f t="array" ref="CGM2:CGM7">_xll.FDS("9991-HK","FF_OPER_PS_NET_CF(ANN_R,-5AY,NOW)")</f>
        <v>-0.503293318222927</v>
      </c>
      <c r="CGN2" t="e">
        <f t="array" ref="CGN2:CGN7">_xll.FDS("9992-HK","FF_OPER_PS_NET_CF(ANN_R,-5AY,NOW)")</f>
        <v>#N/A</v>
      </c>
      <c r="CGO2" t="e">
        <f t="array" ref="CGO2:CGO7">_xll.FDS("9993-HK","FF_OPER_PS_NET_CF(ANN_R,-5AY,NOW)")</f>
        <v>#N/A</v>
      </c>
      <c r="CGP2" t="e">
        <f t="array" ref="CGP2:CGP7">_xll.FDS("9995-HK","FF_OPER_PS_NET_CF(ANN_R,-5AY,NOW)")</f>
        <v>#N/A</v>
      </c>
      <c r="CGQ2" t="e">
        <f t="array" ref="CGQ2:CGQ7">_xll.FDS("9996-HK","FF_OPER_PS_NET_CF(ANN_R,-5AY,NOW)")</f>
        <v>#N/A</v>
      </c>
      <c r="CGR2" t="e">
        <f t="array" ref="CGR2:CGR7">_xll.FDS("9997-HK","FF_OPER_PS_NET_CF(ANN_R,-5AY,NOW)")</f>
        <v>#N/A</v>
      </c>
      <c r="CGS2">
        <f t="array" ref="CGS2:CGS7">_xll.FDS("9998-HK","FF_OPER_PS_NET_CF(ANN_R,-5AY,NOW)")</f>
        <v>5.3590806375957201E-2</v>
      </c>
      <c r="CGT2">
        <f t="array" ref="CGT2:CGT7">_xll.FDS("9999-HK","FF_OPER_PS_NET_CF(ANN_R,-5AY,NOW)")</f>
        <v>5.2376695300000202</v>
      </c>
      <c r="CGU2" t="e">
        <f t="array" ref="CGU2:CGU6">_xll.FDS("80737-HK","FF_OPER_PS_NET_CF(ANN_R,-5AY,NOW)")</f>
        <v>#N/A</v>
      </c>
    </row>
    <row r="3" spans="1:2231" x14ac:dyDescent="0.3">
      <c r="A3">
        <v>13.584335760483899</v>
      </c>
      <c r="B3">
        <v>9.5070120101280402</v>
      </c>
      <c r="C3">
        <v>0.48840848518230201</v>
      </c>
      <c r="D3">
        <v>1.7154150197628499</v>
      </c>
      <c r="E3">
        <v>3.3253025926561701</v>
      </c>
      <c r="F3">
        <v>2.28603648051112</v>
      </c>
      <c r="G3">
        <v>-9.6415312856961508E-3</v>
      </c>
      <c r="H3">
        <v>1.1935455208094401</v>
      </c>
      <c r="I3">
        <v>-1.60599115482029E-3</v>
      </c>
      <c r="J3">
        <v>6.0161527165932496</v>
      </c>
      <c r="K3">
        <v>17.940806194008999</v>
      </c>
      <c r="L3">
        <v>0.359234730543601</v>
      </c>
      <c r="M3">
        <v>-0.112920208689024</v>
      </c>
      <c r="N3">
        <v>2.3838688169822602</v>
      </c>
      <c r="O3">
        <v>2.4760784329715402</v>
      </c>
      <c r="P3">
        <v>2.8685329092782101</v>
      </c>
      <c r="Q3">
        <v>3.7837825922095003E-2</v>
      </c>
      <c r="R3">
        <v>10.3766416676917</v>
      </c>
      <c r="S3" t="e">
        <v>#N/A</v>
      </c>
      <c r="T3">
        <v>-3.5488272406194399E-2</v>
      </c>
      <c r="U3">
        <v>1.6463184392699799E-2</v>
      </c>
      <c r="V3">
        <v>1.0578754578754599</v>
      </c>
      <c r="W3">
        <v>-1.3409753318672</v>
      </c>
      <c r="X3">
        <v>1.14421152829863</v>
      </c>
      <c r="Y3">
        <v>4.4406748812203602</v>
      </c>
      <c r="Z3">
        <v>6.6563620568248993E-2</v>
      </c>
      <c r="AA3">
        <v>0.16175847924212799</v>
      </c>
      <c r="AB3">
        <v>-4.10839738812869E-2</v>
      </c>
      <c r="AC3">
        <v>5.2405785112715597E-2</v>
      </c>
      <c r="AD3">
        <v>2.5028093203966901</v>
      </c>
      <c r="AE3">
        <v>-0.67966256988334495</v>
      </c>
      <c r="AF3">
        <v>-0.52326949667183198</v>
      </c>
      <c r="AG3">
        <v>7.3682393499503604E-2</v>
      </c>
      <c r="AH3">
        <v>-5.2042082803741103E-3</v>
      </c>
      <c r="AI3">
        <v>-3.86288425820395E-3</v>
      </c>
      <c r="AJ3">
        <v>-0.54728600308824005</v>
      </c>
      <c r="AK3">
        <v>-6.3957922429534603E-2</v>
      </c>
      <c r="AL3">
        <v>0.15587307746575299</v>
      </c>
      <c r="AM3">
        <v>2.3925428431789002</v>
      </c>
      <c r="AN3">
        <v>6.0682150078743301E-2</v>
      </c>
      <c r="AO3">
        <v>0.69835234474017704</v>
      </c>
      <c r="AP3">
        <v>0.24581178843093601</v>
      </c>
      <c r="AQ3">
        <v>-6.4383604440713504E-2</v>
      </c>
      <c r="AR3">
        <v>1.63820650863801</v>
      </c>
      <c r="AS3">
        <v>1.7743300423131201</v>
      </c>
      <c r="AT3">
        <v>2.7178057400948199</v>
      </c>
      <c r="AU3">
        <v>11.2976726559173</v>
      </c>
      <c r="AV3">
        <v>-6.9276504835273006E-2</v>
      </c>
      <c r="AW3">
        <v>-0.25835659941547701</v>
      </c>
      <c r="AX3">
        <v>-0.37397702401753402</v>
      </c>
      <c r="AY3">
        <v>-0.12674325114551599</v>
      </c>
      <c r="AZ3">
        <v>0.109586033145085</v>
      </c>
      <c r="BA3">
        <v>-0.244986296571407</v>
      </c>
      <c r="BB3">
        <v>4.3939592378675796</v>
      </c>
      <c r="BC3">
        <v>-3.4932045736550198E-2</v>
      </c>
      <c r="BD3">
        <v>-8.6946945964362005E-2</v>
      </c>
      <c r="BE3">
        <v>-4.33027252105967E-2</v>
      </c>
      <c r="BF3">
        <v>3.2179160025059201</v>
      </c>
      <c r="BG3">
        <v>1.29620151065143</v>
      </c>
      <c r="BH3">
        <v>0.37707782110175497</v>
      </c>
      <c r="BI3">
        <v>1.3787835432601101</v>
      </c>
      <c r="BJ3">
        <v>1.09633050434935E-3</v>
      </c>
      <c r="BK3">
        <v>1.56483843738555E-2</v>
      </c>
      <c r="BL3">
        <v>3.67315710529681E-2</v>
      </c>
      <c r="BM3">
        <v>-1.32841632113328</v>
      </c>
      <c r="BN3">
        <v>8.7848539541051193E-2</v>
      </c>
      <c r="BO3">
        <v>0.19001432822660699</v>
      </c>
      <c r="BP3">
        <v>0.134387289897548</v>
      </c>
      <c r="BQ3">
        <v>1.3674608514773601</v>
      </c>
      <c r="BR3">
        <v>-6.8835100858873399E-2</v>
      </c>
      <c r="BS3">
        <v>-1.04060621242879</v>
      </c>
      <c r="BT3">
        <v>4.79104115343525E-2</v>
      </c>
      <c r="BU3">
        <v>0.101918249032451</v>
      </c>
      <c r="BV3">
        <v>-0.15886818495514199</v>
      </c>
      <c r="BW3">
        <v>2.0753283335383399</v>
      </c>
      <c r="BX3">
        <v>1.18390736147557</v>
      </c>
      <c r="BY3">
        <v>0.112591088676305</v>
      </c>
      <c r="BZ3">
        <v>0.3257105898332</v>
      </c>
      <c r="CA3">
        <v>-6.8892116724919794E-2</v>
      </c>
      <c r="CB3">
        <v>-0.22851487663039</v>
      </c>
      <c r="CC3">
        <v>7.4686753407030796E-3</v>
      </c>
      <c r="CD3">
        <v>-3.9990868565614899E-3</v>
      </c>
      <c r="CE3">
        <v>7.1191609586580606E-2</v>
      </c>
      <c r="CF3">
        <v>0.23347688949526099</v>
      </c>
      <c r="CG3">
        <v>5.1520555440679801E-2</v>
      </c>
      <c r="CH3">
        <v>-0.450983871034981</v>
      </c>
      <c r="CI3">
        <v>-0.31849340834803302</v>
      </c>
      <c r="CJ3">
        <v>1.7710602356079099</v>
      </c>
      <c r="CK3">
        <v>0.121646840693902</v>
      </c>
      <c r="CL3">
        <v>-0.106052806196183</v>
      </c>
      <c r="CM3">
        <v>0.20931336821400201</v>
      </c>
      <c r="CN3">
        <v>1.2351333333333301</v>
      </c>
      <c r="CO3">
        <v>0.18413142193034901</v>
      </c>
      <c r="CP3">
        <v>-0.35611209828712997</v>
      </c>
      <c r="CQ3">
        <v>-1.8527589680724599E-2</v>
      </c>
      <c r="CR3">
        <v>-0.27412103889948097</v>
      </c>
      <c r="CS3">
        <v>-0.12929550209792301</v>
      </c>
      <c r="CT3">
        <v>1.13602338034854</v>
      </c>
      <c r="CU3">
        <v>-5.7693390803645703E-2</v>
      </c>
      <c r="CV3">
        <v>-1.11891376692702E-2</v>
      </c>
      <c r="CW3">
        <v>-0.11110572600542599</v>
      </c>
      <c r="CX3">
        <v>0.73949896519327196</v>
      </c>
      <c r="CY3">
        <v>1.9273829610296601E-2</v>
      </c>
      <c r="CZ3">
        <v>2.1222128582554798</v>
      </c>
      <c r="DA3">
        <v>5.1809964958717501E-2</v>
      </c>
      <c r="DB3">
        <v>7.81230150974854E-3</v>
      </c>
      <c r="DC3">
        <v>-2.0542415276822599</v>
      </c>
      <c r="DD3">
        <v>-0.62891488430412701</v>
      </c>
      <c r="DE3">
        <v>0.61079628169886202</v>
      </c>
      <c r="DF3">
        <v>0.122878439543747</v>
      </c>
      <c r="DG3">
        <v>0.788756003000744</v>
      </c>
      <c r="DH3">
        <v>-3.05387181086734E-2</v>
      </c>
      <c r="DI3">
        <v>0.55236054130002199</v>
      </c>
      <c r="DJ3">
        <v>-3.79918730246935E-2</v>
      </c>
      <c r="DK3">
        <v>-0.42097671418784999</v>
      </c>
      <c r="DL3">
        <v>-9.2026699852778698E-3</v>
      </c>
      <c r="DM3">
        <v>1.6719759990846501</v>
      </c>
      <c r="DN3">
        <v>1.6529791173409501E-2</v>
      </c>
      <c r="DO3">
        <v>0.27123487345062902</v>
      </c>
      <c r="DP3">
        <v>-9.1786440552183296E-2</v>
      </c>
      <c r="DQ3">
        <v>-2.67540988784945E-2</v>
      </c>
      <c r="DR3">
        <v>1.1932147606324399E-2</v>
      </c>
      <c r="DS3">
        <v>1.91345431448313</v>
      </c>
      <c r="DT3">
        <v>1.34030208651657</v>
      </c>
      <c r="DU3">
        <v>-0.390452160076949</v>
      </c>
      <c r="DV3">
        <v>-1.9200045243110999E-2</v>
      </c>
      <c r="DW3">
        <v>3.6088261730248101E-3</v>
      </c>
      <c r="DX3">
        <v>5.9661808452880598E-2</v>
      </c>
      <c r="DY3">
        <v>2.98460741263499E-2</v>
      </c>
      <c r="DZ3">
        <v>-1.98090002670039E-3</v>
      </c>
      <c r="EA3">
        <v>0.40858472535009999</v>
      </c>
      <c r="EB3">
        <v>0.44151944159732498</v>
      </c>
      <c r="EC3">
        <v>0.10194369876100499</v>
      </c>
      <c r="ED3">
        <v>4.1425231739976198E-2</v>
      </c>
      <c r="EE3">
        <v>1.2737120088409199E-2</v>
      </c>
      <c r="EF3">
        <v>6.1001599999999998</v>
      </c>
      <c r="EG3">
        <v>-4.1650248547326803E-3</v>
      </c>
      <c r="EH3">
        <v>-1.4280443599003501</v>
      </c>
      <c r="EI3">
        <v>0.18697917460190999</v>
      </c>
      <c r="EJ3">
        <v>-0.25927672593059298</v>
      </c>
      <c r="EK3">
        <v>-0.52308057497782701</v>
      </c>
      <c r="EL3">
        <v>0.78479162548790204</v>
      </c>
      <c r="EM3">
        <v>-5.7633411154140004E-3</v>
      </c>
      <c r="EN3">
        <v>-2.0807747624289101E-2</v>
      </c>
      <c r="EO3">
        <v>1.95050953301994</v>
      </c>
      <c r="EP3">
        <v>-0.35239295713090801</v>
      </c>
      <c r="EQ3">
        <v>0.12933596546413001</v>
      </c>
      <c r="ER3">
        <v>-0.87645672547218401</v>
      </c>
      <c r="ES3">
        <v>-0.866143373467261</v>
      </c>
      <c r="ET3">
        <v>1.5105204436327899</v>
      </c>
      <c r="EU3">
        <v>-0.10421052138975299</v>
      </c>
      <c r="EV3">
        <v>1.2374406056053</v>
      </c>
      <c r="EW3">
        <v>0.25140853072254898</v>
      </c>
      <c r="EX3">
        <v>3.4384261110061902</v>
      </c>
      <c r="EY3">
        <v>0.15157039642831599</v>
      </c>
      <c r="EZ3">
        <v>8.0636814235307899E-3</v>
      </c>
      <c r="FA3">
        <v>1.99765612773431E-2</v>
      </c>
      <c r="FB3">
        <v>1.00232763278988</v>
      </c>
      <c r="FC3">
        <v>1.4712375073486199</v>
      </c>
      <c r="FD3">
        <v>-20.766705197820201</v>
      </c>
      <c r="FE3">
        <v>-1.8207639925712799E-3</v>
      </c>
      <c r="FF3">
        <v>-0.61932916062378895</v>
      </c>
      <c r="FG3">
        <v>-2.6212031417053899E-2</v>
      </c>
      <c r="FH3">
        <v>0.629903686145171</v>
      </c>
      <c r="FI3">
        <v>1.83408263116952</v>
      </c>
      <c r="FJ3">
        <v>0.89756710084323599</v>
      </c>
      <c r="FK3">
        <v>1.89962350175697</v>
      </c>
      <c r="FL3">
        <v>0.120828041317949</v>
      </c>
      <c r="FM3">
        <v>-3.7075441830060597E-2</v>
      </c>
      <c r="FN3">
        <v>-1.28050875904495E-2</v>
      </c>
      <c r="FO3">
        <v>0.13068234153769301</v>
      </c>
      <c r="FP3">
        <v>5.4038221634961001</v>
      </c>
      <c r="FQ3">
        <v>2.1693628436900599E-2</v>
      </c>
      <c r="FR3">
        <v>-2.27298100536612E-2</v>
      </c>
      <c r="FS3">
        <v>-0.38180005051994997</v>
      </c>
      <c r="FT3">
        <v>-3.6906330821064898E-2</v>
      </c>
      <c r="FU3">
        <v>0.247294602916976</v>
      </c>
      <c r="FV3">
        <v>-9.2677526582088804E-2</v>
      </c>
      <c r="FW3">
        <v>-0.17732246944664101</v>
      </c>
      <c r="FX3">
        <v>-0.152397141426725</v>
      </c>
      <c r="FY3">
        <v>6.3469126313092499</v>
      </c>
      <c r="FZ3">
        <v>0.42212125697073299</v>
      </c>
      <c r="GA3">
        <v>0.97212886072000004</v>
      </c>
      <c r="GB3">
        <v>0.403401412480413</v>
      </c>
      <c r="GC3">
        <v>0.42609824075203701</v>
      </c>
      <c r="GD3">
        <v>2.4368011992440899E-2</v>
      </c>
      <c r="GE3">
        <v>-0.57843564992229601</v>
      </c>
      <c r="GF3">
        <v>0.55053526786848594</v>
      </c>
      <c r="GG3">
        <v>0.65572120905658604</v>
      </c>
      <c r="GH3">
        <v>9.2177443273767798E-2</v>
      </c>
      <c r="GI3">
        <v>-0.192502682943586</v>
      </c>
      <c r="GJ3">
        <v>0.15541420477339701</v>
      </c>
      <c r="GK3">
        <v>0.58412016004627398</v>
      </c>
      <c r="GL3">
        <v>0.684264955774464</v>
      </c>
      <c r="GM3">
        <v>3.4412415611828999E-2</v>
      </c>
      <c r="GN3">
        <v>7.0234175638461899E-4</v>
      </c>
      <c r="GO3">
        <v>0.167542477328052</v>
      </c>
      <c r="GP3">
        <v>9.7586503830770804E-2</v>
      </c>
      <c r="GQ3">
        <v>7.4936460882164505E-2</v>
      </c>
      <c r="GR3">
        <v>1.4414997425324301E-2</v>
      </c>
      <c r="GS3">
        <v>-6.5979271843168499E-2</v>
      </c>
      <c r="GT3">
        <v>0.12778041181831901</v>
      </c>
      <c r="GU3">
        <v>0.133930850804446</v>
      </c>
      <c r="GV3">
        <v>0.316188550913102</v>
      </c>
      <c r="GW3">
        <v>0.38091100736143202</v>
      </c>
      <c r="GX3">
        <v>-1.01756424812093E-2</v>
      </c>
      <c r="GY3">
        <v>0.73132852010034999</v>
      </c>
      <c r="GZ3">
        <v>-0.422849206198815</v>
      </c>
      <c r="HA3">
        <v>-0.190181167477874</v>
      </c>
      <c r="HB3">
        <v>-8.9786554323404398E-3</v>
      </c>
      <c r="HC3">
        <v>-3.7861589284486299</v>
      </c>
      <c r="HD3">
        <v>-1.7584076441104001E-2</v>
      </c>
      <c r="HE3">
        <v>1.10112202816179E-2</v>
      </c>
      <c r="HF3">
        <v>0.163421169470121</v>
      </c>
      <c r="HG3">
        <v>0.31667062186536399</v>
      </c>
      <c r="HH3">
        <v>1.15674660622255</v>
      </c>
      <c r="HI3">
        <v>5.86257520488523E-2</v>
      </c>
      <c r="HJ3">
        <v>0.37855879713316198</v>
      </c>
      <c r="HK3">
        <v>0.69305256005133098</v>
      </c>
      <c r="HL3">
        <v>-0.87299786607667296</v>
      </c>
      <c r="HM3">
        <v>0.935544960763661</v>
      </c>
      <c r="HN3">
        <v>9.6898336089178305E-2</v>
      </c>
      <c r="HO3">
        <v>-4.3997171379003601E-2</v>
      </c>
      <c r="HP3">
        <v>2.8299288571397799E-2</v>
      </c>
      <c r="HQ3">
        <v>8.6191849611675406E-2</v>
      </c>
      <c r="HR3">
        <v>-1.20612475897413E-2</v>
      </c>
      <c r="HS3">
        <v>-5.9236451590981096E-3</v>
      </c>
      <c r="HT3">
        <v>0.95189952970163605</v>
      </c>
      <c r="HU3">
        <v>-2.54623581986937</v>
      </c>
      <c r="HV3">
        <v>0.345160937336079</v>
      </c>
      <c r="HW3">
        <v>-7.5768082978339398E-3</v>
      </c>
      <c r="HX3">
        <v>0.73448817619671902</v>
      </c>
      <c r="HY3">
        <v>0.15205543751565001</v>
      </c>
      <c r="HZ3">
        <v>0.12677009548520499</v>
      </c>
      <c r="IA3">
        <v>-2.8341215546759099E-2</v>
      </c>
      <c r="IB3">
        <v>-1.4781438584958E-2</v>
      </c>
      <c r="IC3">
        <v>0.61202131765021095</v>
      </c>
      <c r="ID3">
        <v>0.257006693059177</v>
      </c>
      <c r="IE3">
        <v>2.6090691137566099E-3</v>
      </c>
      <c r="IF3">
        <v>-0.66564034100835301</v>
      </c>
      <c r="IG3">
        <v>8.08536774509276E-2</v>
      </c>
      <c r="IH3">
        <v>6.1900495098294601E-2</v>
      </c>
      <c r="II3">
        <v>0.93106207467632895</v>
      </c>
      <c r="IJ3">
        <v>-1.30417973023398E-2</v>
      </c>
      <c r="IK3">
        <v>0.45754202500000002</v>
      </c>
      <c r="IL3">
        <v>0.817672190878866</v>
      </c>
      <c r="IM3">
        <v>2.0787278733991399</v>
      </c>
      <c r="IN3">
        <v>-0.28873650956903901</v>
      </c>
      <c r="IO3">
        <v>1.5045470618163801</v>
      </c>
      <c r="IP3">
        <v>6.2906389618375594E-2</v>
      </c>
      <c r="IQ3">
        <v>1.0393989661974199</v>
      </c>
      <c r="IR3">
        <v>0.118458219668389</v>
      </c>
      <c r="IS3">
        <v>-3.9186925049547801E-2</v>
      </c>
      <c r="IT3">
        <v>0.40613690948674902</v>
      </c>
      <c r="IU3">
        <v>-0.27444345882866</v>
      </c>
      <c r="IV3">
        <v>-7.3893177631710202E-2</v>
      </c>
      <c r="IW3">
        <v>0.18921640628143199</v>
      </c>
      <c r="IX3">
        <v>5.0236826752080001E-2</v>
      </c>
      <c r="IY3">
        <v>7.7294406280778105E-2</v>
      </c>
      <c r="IZ3">
        <v>5.4643458213582798</v>
      </c>
      <c r="JA3">
        <v>-0.800954345341375</v>
      </c>
      <c r="JB3">
        <v>0.91900772386427099</v>
      </c>
      <c r="JC3">
        <v>0.174183890439743</v>
      </c>
      <c r="JD3">
        <v>-1.5769744371604201E-2</v>
      </c>
      <c r="JE3">
        <v>7.5892533353535893E-2</v>
      </c>
      <c r="JF3">
        <v>2.87240441322111E-2</v>
      </c>
      <c r="JG3">
        <v>-6.0487463648377503E-2</v>
      </c>
      <c r="JH3">
        <v>2.06565500573278</v>
      </c>
      <c r="JI3">
        <v>5.5634707620395201</v>
      </c>
      <c r="JJ3">
        <v>-0.443499440410979</v>
      </c>
      <c r="JK3">
        <v>-3.5870784070039803E-2</v>
      </c>
      <c r="JL3">
        <v>0.210877807388445</v>
      </c>
      <c r="JM3">
        <v>0.156171099690674</v>
      </c>
      <c r="JN3">
        <v>1.4482131066049799</v>
      </c>
      <c r="JO3">
        <v>0.759874839647246</v>
      </c>
      <c r="JP3">
        <v>-0.16170763047098299</v>
      </c>
      <c r="JQ3">
        <v>0.222260108533544</v>
      </c>
      <c r="JR3">
        <v>-0.371608734297381</v>
      </c>
      <c r="JS3">
        <v>-0.14327342435656901</v>
      </c>
      <c r="JT3">
        <v>-0.126448893572181</v>
      </c>
      <c r="JU3">
        <v>-5.6522222222222203E-2</v>
      </c>
      <c r="JV3">
        <v>-6.4998386845520895E-2</v>
      </c>
      <c r="JW3">
        <v>9.2640646657986894E-2</v>
      </c>
      <c r="JX3">
        <v>-6.1432645140836002E-3</v>
      </c>
      <c r="JY3">
        <v>7.0820867607613094E-2</v>
      </c>
      <c r="JZ3" t="e">
        <v>#N/A</v>
      </c>
      <c r="KA3">
        <v>3.3930473886325099</v>
      </c>
      <c r="KB3">
        <v>0.82855076294079599</v>
      </c>
      <c r="KC3">
        <v>2.9956338638431498E-4</v>
      </c>
      <c r="KD3">
        <v>1.5832818562714499</v>
      </c>
      <c r="KE3">
        <v>0.506961567427341</v>
      </c>
      <c r="KF3">
        <v>-2.0134368143977999E-2</v>
      </c>
      <c r="KG3">
        <v>1.0089212134879999</v>
      </c>
      <c r="KH3">
        <v>-1.15878435706574E-2</v>
      </c>
      <c r="KI3">
        <v>0.84666142308631298</v>
      </c>
      <c r="KJ3">
        <v>-0.12029491479193299</v>
      </c>
      <c r="KK3">
        <v>-0.29386135638824601</v>
      </c>
      <c r="KL3">
        <v>-6.4369938127617501E-2</v>
      </c>
      <c r="KM3">
        <v>-0.14790952507438401</v>
      </c>
      <c r="KN3">
        <v>0.11609913664262</v>
      </c>
      <c r="KO3">
        <v>1.15175728822024E-2</v>
      </c>
      <c r="KP3">
        <v>2.5898964035199601</v>
      </c>
      <c r="KQ3">
        <v>0.57717792843120297</v>
      </c>
      <c r="KR3">
        <v>0.24713461270432699</v>
      </c>
      <c r="KS3">
        <v>2.8424406494984302E-3</v>
      </c>
      <c r="KT3">
        <v>-5.6246094688776702E-3</v>
      </c>
      <c r="KU3">
        <v>0.13478750309005</v>
      </c>
      <c r="KV3">
        <v>1.74464665992793</v>
      </c>
      <c r="KW3">
        <v>3.9635616438356197E-2</v>
      </c>
      <c r="KX3">
        <v>0.25417901502120899</v>
      </c>
      <c r="KY3">
        <v>-0.36336999114816299</v>
      </c>
      <c r="KZ3">
        <v>6.3817499999999999E-2</v>
      </c>
      <c r="LA3">
        <v>0.66438131208347995</v>
      </c>
      <c r="LB3">
        <v>-0.10042716917474701</v>
      </c>
      <c r="LC3">
        <v>-0.90609277235697505</v>
      </c>
      <c r="LD3">
        <v>-0.104215620605598</v>
      </c>
      <c r="LE3">
        <v>-1.0602382302892801</v>
      </c>
      <c r="LF3">
        <v>0.191387216139671</v>
      </c>
      <c r="LG3">
        <v>-0.30809578932137199</v>
      </c>
      <c r="LH3">
        <v>5.6632481621712E-2</v>
      </c>
      <c r="LI3" t="e">
        <v>#N/A</v>
      </c>
      <c r="LJ3">
        <v>-2.52788020020508E-2</v>
      </c>
      <c r="LK3">
        <v>-0.85433768278704703</v>
      </c>
      <c r="LL3">
        <v>2.3153599795990298E-3</v>
      </c>
      <c r="LM3">
        <v>-0.85576940938635204</v>
      </c>
      <c r="LN3">
        <v>0.37454468377739197</v>
      </c>
      <c r="LO3">
        <v>-3.3929387490102501E-4</v>
      </c>
      <c r="LP3">
        <v>1.1598070282992201</v>
      </c>
      <c r="LQ3">
        <v>0.26039703580393703</v>
      </c>
      <c r="LR3">
        <v>1.8817119621387199</v>
      </c>
      <c r="LS3">
        <v>6.1888638895563501E-2</v>
      </c>
      <c r="LT3">
        <v>13.6309938755182</v>
      </c>
      <c r="LU3">
        <v>-4.35683085316138E-3</v>
      </c>
      <c r="LV3">
        <v>1.6085158061467</v>
      </c>
      <c r="LW3">
        <v>-5.7598756461079705E-4</v>
      </c>
      <c r="LX3">
        <v>10.112730184799499</v>
      </c>
      <c r="LY3">
        <v>6.4633835128808104E-2</v>
      </c>
      <c r="LZ3">
        <v>-6.08312370967533E-3</v>
      </c>
      <c r="MA3">
        <v>7.7785849884133501E-3</v>
      </c>
      <c r="MB3">
        <v>0.12355945667260899</v>
      </c>
      <c r="MC3">
        <v>0.87828113772979799</v>
      </c>
      <c r="MD3">
        <v>-2.72313827480394E-2</v>
      </c>
      <c r="ME3">
        <v>0.76382403207014904</v>
      </c>
      <c r="MF3">
        <v>0.22369672680921401</v>
      </c>
      <c r="MG3">
        <v>8.5237129500033301E-2</v>
      </c>
      <c r="MH3">
        <v>0.610868167731072</v>
      </c>
      <c r="MI3">
        <v>3.3323107532277803E-2</v>
      </c>
      <c r="MJ3">
        <v>-0.71307236692015896</v>
      </c>
      <c r="MK3">
        <v>1.9664160927263601</v>
      </c>
      <c r="ML3" t="e">
        <v>#N/A</v>
      </c>
      <c r="MM3">
        <v>-1.39762290307009E-2</v>
      </c>
      <c r="MN3">
        <v>3.9719004420444501</v>
      </c>
      <c r="MO3">
        <v>0.97164961199250999</v>
      </c>
      <c r="MP3">
        <v>4.8100974902797702E-2</v>
      </c>
      <c r="MQ3">
        <v>3.86068950260951E-3</v>
      </c>
      <c r="MR3">
        <v>0.174506469133272</v>
      </c>
      <c r="MS3">
        <v>2.38641098059671E-2</v>
      </c>
      <c r="MT3">
        <v>0.26967794253938798</v>
      </c>
      <c r="MU3">
        <v>1.8231736386819699</v>
      </c>
      <c r="MV3">
        <v>-2.1768520828136701E-2</v>
      </c>
      <c r="MW3">
        <v>7.2111111111111098E-2</v>
      </c>
      <c r="MX3">
        <v>-1.44241111746883E-2</v>
      </c>
      <c r="MY3">
        <v>-0.70033531282614103</v>
      </c>
      <c r="MZ3">
        <v>-2.9999821817709101E-2</v>
      </c>
      <c r="NA3">
        <v>0.46644376514627001</v>
      </c>
      <c r="NB3">
        <v>7.1737581954158205E-2</v>
      </c>
      <c r="NC3">
        <v>-1.00937151656655</v>
      </c>
      <c r="ND3">
        <v>-1.49471622238492E-2</v>
      </c>
      <c r="NE3">
        <v>16.519612119999199</v>
      </c>
      <c r="NF3">
        <v>0.13359537994699699</v>
      </c>
      <c r="NG3">
        <v>-5.0309112806101999E-3</v>
      </c>
      <c r="NH3">
        <v>4.6828649287288998E-2</v>
      </c>
      <c r="NI3">
        <v>0.168415832895218</v>
      </c>
      <c r="NJ3">
        <v>2.6934234212285399E-2</v>
      </c>
      <c r="NK3">
        <v>-0.48356292442746002</v>
      </c>
      <c r="NL3">
        <v>0.37084797584547602</v>
      </c>
      <c r="NM3">
        <v>3.8511409713434398E-2</v>
      </c>
      <c r="NN3">
        <v>0.24366480384099801</v>
      </c>
      <c r="NO3">
        <v>-3.9385521243318698E-2</v>
      </c>
      <c r="NP3">
        <v>0.39232369218009799</v>
      </c>
      <c r="NQ3">
        <v>0.122294441307726</v>
      </c>
      <c r="NR3">
        <v>0.268721359208276</v>
      </c>
      <c r="NS3">
        <v>-0.61547764848655395</v>
      </c>
      <c r="NT3">
        <v>-0.170056059826592</v>
      </c>
      <c r="NU3">
        <v>4.1330402436366197E-3</v>
      </c>
      <c r="NV3">
        <v>-6.0320432414089797E-2</v>
      </c>
      <c r="NW3">
        <v>-9.1364430770132597E-3</v>
      </c>
      <c r="NX3">
        <v>-2.4304501709918498E-3</v>
      </c>
      <c r="NY3">
        <v>0.121593423947659</v>
      </c>
      <c r="NZ3">
        <v>-0.68691678842633996</v>
      </c>
      <c r="OA3">
        <v>9.8072840111056506E-3</v>
      </c>
      <c r="OB3">
        <v>-0.58882688452439802</v>
      </c>
      <c r="OC3">
        <v>-0.30855308607940302</v>
      </c>
      <c r="OD3">
        <v>1.03763920442894</v>
      </c>
      <c r="OE3">
        <v>-1.57341198837063E-2</v>
      </c>
      <c r="OF3">
        <v>1.25640360695336</v>
      </c>
      <c r="OG3">
        <v>1.8687884354709601</v>
      </c>
      <c r="OH3">
        <v>-1.52924946340896E-3</v>
      </c>
      <c r="OI3">
        <v>-0.102935200270628</v>
      </c>
      <c r="OJ3">
        <v>-2.7403107138503999E-2</v>
      </c>
      <c r="OK3">
        <v>1.07850362142297</v>
      </c>
      <c r="OL3">
        <v>-2.21804327748381E-2</v>
      </c>
      <c r="OM3">
        <v>-0.33459460687033599</v>
      </c>
      <c r="ON3">
        <v>-3.5342326352511798E-2</v>
      </c>
      <c r="OO3">
        <v>-9.3321749613861596E-2</v>
      </c>
      <c r="OP3">
        <v>0.213579506726361</v>
      </c>
      <c r="OQ3">
        <v>-6.5056269580933496E-2</v>
      </c>
      <c r="OR3">
        <v>0.22084859082477601</v>
      </c>
      <c r="OS3">
        <v>-0.107579390652613</v>
      </c>
      <c r="OT3">
        <v>0.10546121720469501</v>
      </c>
      <c r="OU3">
        <v>-0.31413260652311098</v>
      </c>
      <c r="OV3">
        <v>8.1063926940639297E-2</v>
      </c>
      <c r="OW3">
        <v>0.22984652101240799</v>
      </c>
      <c r="OX3">
        <v>-0.18806114240910801</v>
      </c>
      <c r="OY3">
        <v>-0.48357278228654699</v>
      </c>
      <c r="OZ3">
        <v>8.4440811227265003E-2</v>
      </c>
      <c r="PA3">
        <v>-0.18043535770466099</v>
      </c>
      <c r="PB3">
        <v>-4.38956114863851E-2</v>
      </c>
      <c r="PC3">
        <v>0.43679642256858803</v>
      </c>
      <c r="PD3">
        <v>-7.2883445980048797E-2</v>
      </c>
      <c r="PE3">
        <v>3.6741207136157201</v>
      </c>
      <c r="PF3">
        <v>-2.3178422144179499E-2</v>
      </c>
      <c r="PG3">
        <v>0.43025307792212802</v>
      </c>
      <c r="PH3">
        <v>-1.2913930425927499E-3</v>
      </c>
      <c r="PI3">
        <v>8.1796739765651993E-2</v>
      </c>
      <c r="PJ3">
        <v>0.167275708161955</v>
      </c>
      <c r="PK3">
        <v>0.39723875331789699</v>
      </c>
      <c r="PL3">
        <v>-0.945444754945578</v>
      </c>
      <c r="PM3">
        <v>7.4336354276393193E-2</v>
      </c>
      <c r="PN3">
        <v>5.9045132413278599E-2</v>
      </c>
      <c r="PO3">
        <v>0.27000937828976201</v>
      </c>
      <c r="PP3">
        <v>0.28548925013040399</v>
      </c>
      <c r="PQ3">
        <v>0.103750470334627</v>
      </c>
      <c r="PR3">
        <v>0.39043306322705401</v>
      </c>
      <c r="PS3">
        <v>4.6373333333356699E-2</v>
      </c>
      <c r="PT3">
        <v>-3.2483395368941002E-3</v>
      </c>
      <c r="PU3">
        <v>0.16483096739168099</v>
      </c>
      <c r="PV3">
        <v>-0.18386270795098</v>
      </c>
      <c r="PW3">
        <v>0.37880081367354801</v>
      </c>
      <c r="PX3">
        <v>-0.18510573219194501</v>
      </c>
      <c r="PY3">
        <v>1.78499129959324</v>
      </c>
      <c r="PZ3">
        <v>-2.8635015638251299E-2</v>
      </c>
      <c r="QA3">
        <v>3.03315223446354</v>
      </c>
      <c r="QB3">
        <v>1.1803286429780799</v>
      </c>
      <c r="QC3">
        <v>0.350112923940265</v>
      </c>
      <c r="QD3">
        <v>2.3054204559885001E-2</v>
      </c>
      <c r="QE3">
        <v>-2.9142898571889301E-3</v>
      </c>
      <c r="QF3">
        <v>-0.40829001532644399</v>
      </c>
      <c r="QG3">
        <v>0.11160720681408499</v>
      </c>
      <c r="QH3">
        <v>-2.1963648738200201E-2</v>
      </c>
      <c r="QI3">
        <v>0.35775015690434198</v>
      </c>
      <c r="QJ3">
        <v>-0.30094048904266202</v>
      </c>
      <c r="QK3">
        <v>0.85418960676299704</v>
      </c>
      <c r="QL3">
        <v>3.8096017011531903E-2</v>
      </c>
      <c r="QM3">
        <v>-5.6186130563819103E-2</v>
      </c>
      <c r="QN3">
        <v>4.7717321511467597E-2</v>
      </c>
      <c r="QO3">
        <v>0.28862839600521101</v>
      </c>
      <c r="QP3">
        <v>-0.175455823564485</v>
      </c>
      <c r="QQ3">
        <v>-11.7191742857527</v>
      </c>
      <c r="QR3">
        <v>0.33562309842183902</v>
      </c>
      <c r="QS3">
        <v>-0.120206478057842</v>
      </c>
      <c r="QT3">
        <v>-2.5126182657202501E-2</v>
      </c>
      <c r="QU3">
        <v>1.8511394060472199</v>
      </c>
      <c r="QV3">
        <v>-1.33314975628959</v>
      </c>
      <c r="QW3">
        <v>0.74662109781500896</v>
      </c>
      <c r="QX3">
        <v>0.12088318977310999</v>
      </c>
      <c r="QY3">
        <v>1.3283657295596401</v>
      </c>
      <c r="QZ3">
        <v>-0.18337033957717</v>
      </c>
      <c r="RA3">
        <v>2.1567912604105999E-2</v>
      </c>
      <c r="RB3">
        <v>-2.0495195118124102E-2</v>
      </c>
      <c r="RC3">
        <v>0.31701376058148201</v>
      </c>
      <c r="RD3" t="e">
        <v>#N/A</v>
      </c>
      <c r="RE3">
        <v>-0.97326257292709695</v>
      </c>
      <c r="RF3">
        <v>-3.59025135913757E-3</v>
      </c>
      <c r="RG3">
        <v>0.849394195632029</v>
      </c>
      <c r="RH3">
        <v>-8.8757227709012395E-3</v>
      </c>
      <c r="RI3">
        <v>1.03188101069243E-2</v>
      </c>
      <c r="RJ3">
        <v>0.375994696184836</v>
      </c>
      <c r="RK3">
        <v>0.17828580949610301</v>
      </c>
      <c r="RL3">
        <v>8.9936472959984998E-2</v>
      </c>
      <c r="RM3">
        <v>0.71080101621435798</v>
      </c>
      <c r="RN3">
        <v>1.1596858351255099E-2</v>
      </c>
      <c r="RO3">
        <v>0.81521849037534</v>
      </c>
      <c r="RP3">
        <v>0.60275651497475402</v>
      </c>
      <c r="RQ3">
        <v>0.104710292629232</v>
      </c>
      <c r="RR3">
        <v>0.23135000635153399</v>
      </c>
      <c r="RS3">
        <v>-0.54047451376340006</v>
      </c>
      <c r="RT3">
        <v>-5.0528126095537802</v>
      </c>
      <c r="RU3" t="e">
        <v>#N/A</v>
      </c>
      <c r="RV3">
        <v>0.107099189722548</v>
      </c>
      <c r="RW3">
        <v>-0.31837725989087901</v>
      </c>
      <c r="RX3">
        <v>0.37261838506273898</v>
      </c>
      <c r="RY3">
        <v>0.81428499492426198</v>
      </c>
      <c r="RZ3">
        <v>-0.162796165967244</v>
      </c>
      <c r="SA3">
        <v>-0.22670147866798199</v>
      </c>
      <c r="SB3">
        <v>-4.0792379541089598</v>
      </c>
      <c r="SC3">
        <v>3.0504216759375401E-3</v>
      </c>
      <c r="SD3">
        <v>0.78401690329247997</v>
      </c>
      <c r="SE3">
        <v>0.39359195463261698</v>
      </c>
      <c r="SF3">
        <v>-0.38394488115547698</v>
      </c>
      <c r="SG3">
        <v>-2.56238171758191E-3</v>
      </c>
      <c r="SH3">
        <v>0.18078731329782499</v>
      </c>
      <c r="SI3">
        <v>0.61075193192256505</v>
      </c>
      <c r="SJ3">
        <v>0.43651544719086599</v>
      </c>
      <c r="SK3" t="e">
        <v>#N/A</v>
      </c>
      <c r="SL3">
        <v>1.2096402230774199E-2</v>
      </c>
      <c r="SM3">
        <v>-5.51369448338122E-2</v>
      </c>
      <c r="SN3">
        <v>-5.2859349356491399E-2</v>
      </c>
      <c r="SO3">
        <v>0.20614733506858801</v>
      </c>
      <c r="SP3">
        <v>-0.15850542933047501</v>
      </c>
      <c r="SQ3">
        <v>9.8415245371562196E-2</v>
      </c>
      <c r="SR3">
        <v>0.14377969879480501</v>
      </c>
      <c r="SS3">
        <v>1.01208324081306</v>
      </c>
      <c r="ST3">
        <v>1.13665158372029E-3</v>
      </c>
      <c r="SU3">
        <v>6.28633977906565E-2</v>
      </c>
      <c r="SV3">
        <v>0.30937177802881599</v>
      </c>
      <c r="SW3">
        <v>9.0858439885148801E-2</v>
      </c>
      <c r="SX3">
        <v>2.92484453173548E-2</v>
      </c>
      <c r="SY3">
        <v>-3.2483662208052898E-2</v>
      </c>
      <c r="SZ3">
        <v>6.1541382995368203E-2</v>
      </c>
      <c r="TA3">
        <v>-0.15410671543524301</v>
      </c>
      <c r="TB3">
        <v>1.6181402591824099</v>
      </c>
      <c r="TC3">
        <v>9.1411282487284893E-3</v>
      </c>
      <c r="TD3">
        <v>-3.0585005180190499</v>
      </c>
      <c r="TE3">
        <v>1.0351448147816E-2</v>
      </c>
      <c r="TF3">
        <v>4.1810957423384096E-3</v>
      </c>
      <c r="TG3">
        <v>3.63869511218105</v>
      </c>
      <c r="TH3">
        <v>-4.1899711698539501E-3</v>
      </c>
      <c r="TI3">
        <v>1.26396802617989</v>
      </c>
      <c r="TJ3">
        <v>1.7663092482545799</v>
      </c>
      <c r="TK3">
        <v>3.4132053283302999E-3</v>
      </c>
      <c r="TL3">
        <v>8.1429845821347796E-2</v>
      </c>
      <c r="TM3">
        <v>0.41679526775257097</v>
      </c>
      <c r="TN3">
        <v>0.19273708949106899</v>
      </c>
      <c r="TO3">
        <v>0.122126652157742</v>
      </c>
      <c r="TP3">
        <v>0.536699771202645</v>
      </c>
      <c r="TQ3">
        <v>7.8938713807034197E-2</v>
      </c>
      <c r="TR3">
        <v>2.5812891027612599</v>
      </c>
      <c r="TS3">
        <v>1.2817579842132401</v>
      </c>
      <c r="TT3">
        <v>0.42928708243462699</v>
      </c>
      <c r="TU3">
        <v>-9.5696181206626804E-2</v>
      </c>
      <c r="TV3">
        <v>1.8348290224401102E-2</v>
      </c>
      <c r="TW3">
        <v>9.32420166229221E-2</v>
      </c>
      <c r="TX3">
        <v>0.141991058039665</v>
      </c>
      <c r="TY3">
        <v>1.17567911043814E-2</v>
      </c>
      <c r="TZ3">
        <v>-0.106101218720574</v>
      </c>
      <c r="UA3">
        <v>-0.28726732469890698</v>
      </c>
      <c r="UB3">
        <v>7.0052363119879904E-2</v>
      </c>
      <c r="UC3">
        <v>2.0485756938814999E-2</v>
      </c>
      <c r="UD3">
        <v>-9.0135657600373103E-3</v>
      </c>
      <c r="UE3">
        <v>8.9822211778532601</v>
      </c>
      <c r="UF3">
        <v>-8.9135535263376003E-2</v>
      </c>
      <c r="UG3">
        <v>0.114471261919784</v>
      </c>
      <c r="UH3">
        <v>1.01397018635283E-2</v>
      </c>
      <c r="UI3">
        <v>-5.4885412135352896</v>
      </c>
      <c r="UJ3">
        <v>-4.1082394344536004</v>
      </c>
      <c r="UK3">
        <v>-2.3006661483948899E-4</v>
      </c>
      <c r="UL3">
        <v>-1.2526696949315E-2</v>
      </c>
      <c r="UM3">
        <v>0.66747925222151006</v>
      </c>
      <c r="UN3">
        <v>0.75495763442174102</v>
      </c>
      <c r="UO3">
        <v>1.04666553447226</v>
      </c>
      <c r="UP3">
        <v>6.5343679694361598E-2</v>
      </c>
      <c r="UQ3">
        <v>1.25101046052265</v>
      </c>
      <c r="UR3">
        <v>-9.3915661035277501E-2</v>
      </c>
      <c r="US3">
        <v>9.4215479208339906E-2</v>
      </c>
      <c r="UT3">
        <v>13.5040308685591</v>
      </c>
      <c r="UU3">
        <v>-6.4522731165773506E-2</v>
      </c>
      <c r="UV3">
        <v>-1.9809607463131202E-3</v>
      </c>
      <c r="UW3">
        <v>7.8568068364215093E-3</v>
      </c>
      <c r="UX3">
        <v>0.27175642272324202</v>
      </c>
      <c r="UY3">
        <v>-4.2190923961788002E-2</v>
      </c>
      <c r="UZ3">
        <v>-3.3061105072770602E-2</v>
      </c>
      <c r="VA3">
        <v>0.449342761479542</v>
      </c>
      <c r="VB3">
        <v>-0.41988407112962001</v>
      </c>
      <c r="VC3">
        <v>-0.128655373185043</v>
      </c>
      <c r="VD3">
        <v>-0.28302071752909203</v>
      </c>
      <c r="VE3">
        <v>-3.6535854693396301E-3</v>
      </c>
      <c r="VF3">
        <v>-0.11289166614846401</v>
      </c>
      <c r="VG3">
        <v>0.184486615916228</v>
      </c>
      <c r="VH3">
        <v>-0.103295788095441</v>
      </c>
      <c r="VI3">
        <v>9.9684328428928007E-2</v>
      </c>
      <c r="VJ3">
        <v>0.47780543738186099</v>
      </c>
      <c r="VK3">
        <v>1.2131334478462099E-3</v>
      </c>
      <c r="VL3">
        <v>4.2022529650592499E-2</v>
      </c>
      <c r="VM3">
        <v>-1.1026689802972001E-2</v>
      </c>
      <c r="VN3">
        <v>6.8052880515283798E-2</v>
      </c>
      <c r="VO3">
        <v>5.8675700399079198E-2</v>
      </c>
      <c r="VP3">
        <v>-2.59382750749786E-2</v>
      </c>
      <c r="VQ3">
        <v>-2.7145773882436299E-2</v>
      </c>
      <c r="VR3">
        <v>1.3749157962206799</v>
      </c>
      <c r="VS3">
        <v>5.3512535290596699E-2</v>
      </c>
      <c r="VT3">
        <v>-1.98458772437617</v>
      </c>
      <c r="VU3">
        <v>1.11069131770378</v>
      </c>
      <c r="VV3">
        <v>-1.2267144112497299</v>
      </c>
      <c r="VW3">
        <v>-0.34040683491491802</v>
      </c>
      <c r="VX3">
        <v>0.17033520697311999</v>
      </c>
      <c r="VY3">
        <v>0.123693235549372</v>
      </c>
      <c r="VZ3">
        <v>0.66674556946974495</v>
      </c>
      <c r="WA3">
        <v>1.0099435421996801E-2</v>
      </c>
      <c r="WB3">
        <v>1.00469575757576</v>
      </c>
      <c r="WC3">
        <v>8.4012549419979002E-2</v>
      </c>
      <c r="WD3">
        <v>-0.110066693032125</v>
      </c>
      <c r="WE3" t="e">
        <v>#N/A</v>
      </c>
      <c r="WF3">
        <v>0.26740679314329502</v>
      </c>
      <c r="WG3">
        <v>1.9967237635022099</v>
      </c>
      <c r="WH3">
        <v>-0.14889646243306601</v>
      </c>
      <c r="WI3">
        <v>-2.9223114017330899E-2</v>
      </c>
      <c r="WJ3">
        <v>-4.8089983947432503E-2</v>
      </c>
      <c r="WK3">
        <v>-3.6551259145630302E-2</v>
      </c>
      <c r="WL3">
        <v>-1.9403099904632001E-2</v>
      </c>
      <c r="WM3">
        <v>-3.8886757484152497E-2</v>
      </c>
      <c r="WN3">
        <v>-5.0730557315063499E-2</v>
      </c>
      <c r="WO3">
        <v>4.0031598594105899</v>
      </c>
      <c r="WP3">
        <v>1.92440963440855</v>
      </c>
      <c r="WQ3">
        <v>-0.27995944697401398</v>
      </c>
      <c r="WR3">
        <v>-1.5630562891715601E-2</v>
      </c>
      <c r="WS3">
        <v>5.8594687483397301E-2</v>
      </c>
      <c r="WT3">
        <v>-7.2002615054340699E-3</v>
      </c>
      <c r="WU3">
        <v>-1.71700046974506E-2</v>
      </c>
      <c r="WV3">
        <v>7.5547129020639398E-2</v>
      </c>
      <c r="WW3">
        <v>1.52929287374417</v>
      </c>
      <c r="WX3">
        <v>1.18737002621872E-2</v>
      </c>
      <c r="WY3">
        <v>-0.15258940272843199</v>
      </c>
      <c r="WZ3">
        <v>0.78669179798305799</v>
      </c>
      <c r="XA3">
        <v>0.40062694024593998</v>
      </c>
      <c r="XB3">
        <v>-6.1756614060670498E-2</v>
      </c>
      <c r="XC3">
        <v>0.20042437276826999</v>
      </c>
      <c r="XD3">
        <v>-1.9185338705469701E-3</v>
      </c>
      <c r="XE3">
        <v>0.31520287054926899</v>
      </c>
      <c r="XF3">
        <v>0.15635780129777599</v>
      </c>
      <c r="XG3">
        <v>2.2179460606243699E-2</v>
      </c>
      <c r="XH3">
        <v>0.98275572782990195</v>
      </c>
      <c r="XI3">
        <v>9.3438754212810896E-3</v>
      </c>
      <c r="XJ3">
        <v>-0.80114695144623504</v>
      </c>
      <c r="XK3">
        <v>-0.50984346182808704</v>
      </c>
      <c r="XL3">
        <v>0.20386965376782101</v>
      </c>
      <c r="XM3">
        <v>0.32337769749822398</v>
      </c>
      <c r="XN3">
        <v>-0.71252959743200395</v>
      </c>
      <c r="XO3">
        <v>-2.0664484120918002E-2</v>
      </c>
      <c r="XP3">
        <v>0.40971000230639198</v>
      </c>
      <c r="XQ3">
        <v>-5.2801312815238602E-2</v>
      </c>
      <c r="XR3">
        <v>-1.0680031675589201</v>
      </c>
      <c r="XS3">
        <v>1.80842407616261</v>
      </c>
      <c r="XT3">
        <v>0.40975031334024098</v>
      </c>
      <c r="XU3" t="e">
        <v>#N/A</v>
      </c>
      <c r="XV3">
        <v>-2.8952016005073502</v>
      </c>
      <c r="XW3">
        <v>-3.3699889874583798E-2</v>
      </c>
      <c r="XX3">
        <v>2.2135673731973</v>
      </c>
      <c r="XY3">
        <v>-0.14993958977240801</v>
      </c>
      <c r="XZ3">
        <v>3.0088745823259301E-2</v>
      </c>
      <c r="YA3">
        <v>1.2157910500032299E-2</v>
      </c>
      <c r="YB3">
        <v>5.3032680449632698E-2</v>
      </c>
      <c r="YC3">
        <v>3.9127004168630103E-2</v>
      </c>
      <c r="YD3">
        <v>-1.9475244351866702E-2</v>
      </c>
      <c r="YE3">
        <v>0.145491747631077</v>
      </c>
      <c r="YF3">
        <v>-2.7409773398374901E-2</v>
      </c>
      <c r="YG3">
        <v>0.40781422179541099</v>
      </c>
      <c r="YH3">
        <v>2.5398835935784998</v>
      </c>
      <c r="YI3">
        <v>-0.15409521086814301</v>
      </c>
      <c r="YJ3">
        <v>6.3344832941985202E-2</v>
      </c>
      <c r="YK3">
        <v>3.3095408058772402</v>
      </c>
      <c r="YL3">
        <v>0.58546231123493198</v>
      </c>
      <c r="YM3">
        <v>0.15982443481806</v>
      </c>
      <c r="YN3">
        <v>0.24282165875504899</v>
      </c>
      <c r="YO3">
        <v>-5.0495840483342602E-2</v>
      </c>
      <c r="YP3">
        <v>-0.44004146449850501</v>
      </c>
      <c r="YQ3">
        <v>-0.21691718086158501</v>
      </c>
      <c r="YR3">
        <v>4.3215691104552E-2</v>
      </c>
      <c r="YS3">
        <v>0.38415548427712398</v>
      </c>
      <c r="YT3">
        <v>-0.63834238201106297</v>
      </c>
      <c r="YU3">
        <v>0.21014775080697401</v>
      </c>
      <c r="YV3">
        <v>-0.59249779508004896</v>
      </c>
      <c r="YW3">
        <v>0.73180217553140403</v>
      </c>
      <c r="YX3">
        <v>0.47916315960496902</v>
      </c>
      <c r="YY3">
        <v>-1.8800789207026201</v>
      </c>
      <c r="YZ3">
        <v>0.93279560412988105</v>
      </c>
      <c r="ZA3">
        <v>-1.59691752164419</v>
      </c>
      <c r="ZB3">
        <v>2.2458865095683298</v>
      </c>
      <c r="ZC3">
        <v>7.0738601823708202E-3</v>
      </c>
      <c r="ZD3" t="e">
        <v>#N/A</v>
      </c>
      <c r="ZE3">
        <v>-2.3763348518622999E-2</v>
      </c>
      <c r="ZF3">
        <v>0.53266560125389895</v>
      </c>
      <c r="ZG3">
        <v>-1.11623557597972E-2</v>
      </c>
      <c r="ZH3">
        <v>-6.2604683357245297E-2</v>
      </c>
      <c r="ZI3">
        <v>4.8363988710031898E-2</v>
      </c>
      <c r="ZJ3">
        <v>2.1206920006386101E-2</v>
      </c>
      <c r="ZK3">
        <v>8.5764407809272303E-2</v>
      </c>
      <c r="ZL3">
        <v>0.93759676650232404</v>
      </c>
      <c r="ZM3">
        <v>0.96741437409091702</v>
      </c>
      <c r="ZN3">
        <v>0.109109773092049</v>
      </c>
      <c r="ZO3">
        <v>0.24806365544193601</v>
      </c>
      <c r="ZP3">
        <v>-0.105123196101853</v>
      </c>
      <c r="ZQ3">
        <v>0.126645673561251</v>
      </c>
      <c r="ZR3">
        <v>1.3892820833256101</v>
      </c>
      <c r="ZS3">
        <v>-0.54123387259557298</v>
      </c>
      <c r="ZT3">
        <v>1.5138365954813101E-3</v>
      </c>
      <c r="ZU3">
        <v>4.1234923884335499</v>
      </c>
      <c r="ZV3">
        <v>0.43455324779202797</v>
      </c>
      <c r="ZW3">
        <v>2.12322732387012</v>
      </c>
      <c r="ZX3">
        <v>0.67026196297589902</v>
      </c>
      <c r="ZY3" t="e">
        <v>#N/A</v>
      </c>
      <c r="ZZ3">
        <v>0.61410812887640398</v>
      </c>
      <c r="AAA3">
        <v>-7.5585323747665301E-2</v>
      </c>
      <c r="AAB3">
        <v>4.6301838245209101E-2</v>
      </c>
      <c r="AAC3">
        <v>-6.4464843460189603E-2</v>
      </c>
      <c r="AAD3">
        <v>0.14622812499999999</v>
      </c>
      <c r="AAE3">
        <v>3.5740257302197397E-2</v>
      </c>
      <c r="AAF3">
        <v>-0.114678223859631</v>
      </c>
      <c r="AAG3">
        <v>0.88680321430338005</v>
      </c>
      <c r="AAH3">
        <v>0.102068124843689</v>
      </c>
      <c r="AAI3">
        <v>6.5660567504213802E-3</v>
      </c>
      <c r="AAJ3">
        <v>0.20090082471558701</v>
      </c>
      <c r="AAK3">
        <v>-0.230839537149024</v>
      </c>
      <c r="AAL3">
        <v>0.73157562934908804</v>
      </c>
      <c r="AAM3">
        <v>1.5571568550535899</v>
      </c>
      <c r="AAN3">
        <v>-1.4995758903467999</v>
      </c>
      <c r="AAO3">
        <v>0.55765519033384803</v>
      </c>
      <c r="AAP3">
        <v>-0.40627864914720202</v>
      </c>
      <c r="AAQ3">
        <v>0.13030113642188201</v>
      </c>
      <c r="AAR3" t="e">
        <v>#N/A</v>
      </c>
      <c r="AAS3">
        <v>0.10270376763187999</v>
      </c>
      <c r="AAT3">
        <v>0.152941093583773</v>
      </c>
      <c r="AAU3">
        <v>3.77268533398543</v>
      </c>
      <c r="AAV3">
        <v>2.58034243135844E-2</v>
      </c>
      <c r="AAW3">
        <v>1.36723802706111</v>
      </c>
      <c r="AAX3">
        <v>-0.23887418050029899</v>
      </c>
      <c r="AAY3">
        <v>-2.87633630537136E-2</v>
      </c>
      <c r="AAZ3">
        <v>0.40698375746584398</v>
      </c>
      <c r="ABA3">
        <v>-8.8763796543280902E-3</v>
      </c>
      <c r="ABB3">
        <v>5.7305223720746298E-3</v>
      </c>
      <c r="ABC3">
        <v>-4.0242029477843701E-2</v>
      </c>
      <c r="ABD3">
        <v>-2.5103773088271001E-2</v>
      </c>
      <c r="ABE3">
        <v>-1.89659485729246E-2</v>
      </c>
      <c r="ABF3">
        <v>7.7323337274573301E-2</v>
      </c>
      <c r="ABG3">
        <v>-0.19682147233313099</v>
      </c>
      <c r="ABH3">
        <v>0.16074276401527601</v>
      </c>
      <c r="ABI3">
        <v>-2.44702481961378E-2</v>
      </c>
      <c r="ABJ3">
        <v>-1.08964396432024E-2</v>
      </c>
      <c r="ABK3">
        <v>0.57558926215529205</v>
      </c>
      <c r="ABL3">
        <v>9.0076601704166606E-2</v>
      </c>
      <c r="ABM3">
        <v>-0.46821325672604602</v>
      </c>
      <c r="ABN3">
        <v>2.3238892487098899</v>
      </c>
      <c r="ABO3">
        <v>14.7162517721274</v>
      </c>
      <c r="ABP3">
        <v>-2.7173653424579398E-3</v>
      </c>
      <c r="ABQ3">
        <v>53.782067084793702</v>
      </c>
      <c r="ABR3">
        <v>8.9278797551733992E-3</v>
      </c>
      <c r="ABS3">
        <v>-0.471165527382018</v>
      </c>
      <c r="ABT3">
        <v>0.63041654215815901</v>
      </c>
      <c r="ABU3">
        <v>0.35950443322317099</v>
      </c>
      <c r="ABV3">
        <v>-0.63078681462967601</v>
      </c>
      <c r="ABW3">
        <v>-6.2788209537499196E-2</v>
      </c>
      <c r="ABX3">
        <v>0.14376470602296301</v>
      </c>
      <c r="ABY3">
        <v>0.83364217048939404</v>
      </c>
      <c r="ABZ3">
        <v>-0.39358896040298602</v>
      </c>
      <c r="ACA3">
        <v>13.388008371466601</v>
      </c>
      <c r="ACB3">
        <v>23.405188401396099</v>
      </c>
      <c r="ACC3">
        <v>0.183493619770183</v>
      </c>
      <c r="ACD3">
        <v>2.5121623965169499E-2</v>
      </c>
      <c r="ACE3">
        <v>1.7576213638412101E-2</v>
      </c>
      <c r="ACF3">
        <v>1.0633473156839599</v>
      </c>
      <c r="ACG3">
        <v>0.119521950496873</v>
      </c>
      <c r="ACH3">
        <v>0.58949458811208399</v>
      </c>
      <c r="ACI3">
        <v>0.30494712481233099</v>
      </c>
      <c r="ACJ3">
        <v>0.30847860842671398</v>
      </c>
      <c r="ACK3" t="e">
        <v>#N/A</v>
      </c>
      <c r="ACL3">
        <v>0.24230170468798801</v>
      </c>
      <c r="ACM3">
        <v>1.22272308625945</v>
      </c>
      <c r="ACN3">
        <v>-1.82844132163754E-3</v>
      </c>
      <c r="ACO3">
        <v>1.15495867768595</v>
      </c>
      <c r="ACP3">
        <v>1.17474230769231</v>
      </c>
      <c r="ACQ3">
        <v>-2.6451781215888399</v>
      </c>
      <c r="ACR3">
        <v>2.0178557739177299E-2</v>
      </c>
      <c r="ACS3">
        <v>5.4298793308624201E-2</v>
      </c>
      <c r="ACT3">
        <v>-0.24330367556827601</v>
      </c>
      <c r="ACU3">
        <v>-6.8431471100347599E-3</v>
      </c>
      <c r="ACV3">
        <v>-5.0498128539053402E-2</v>
      </c>
      <c r="ACW3">
        <v>1.2299902362272499</v>
      </c>
      <c r="ACX3">
        <v>-0.53659429720115204</v>
      </c>
      <c r="ACY3">
        <v>-1.0960030420939899</v>
      </c>
      <c r="ACZ3">
        <v>-0.16981811059089999</v>
      </c>
      <c r="ADA3">
        <v>0.48667537543265699</v>
      </c>
      <c r="ADB3">
        <v>-3.35268699620707</v>
      </c>
      <c r="ADC3">
        <v>-1.7041130126460999</v>
      </c>
      <c r="ADD3">
        <v>2.0659745981758602</v>
      </c>
      <c r="ADE3">
        <v>-8.2360010259002595E-2</v>
      </c>
      <c r="ADF3">
        <v>9.5269113116488696E-2</v>
      </c>
      <c r="ADG3">
        <v>-7.8399099162300891E-3</v>
      </c>
      <c r="ADH3">
        <v>-0.19086542718087901</v>
      </c>
      <c r="ADI3" t="e">
        <v>#N/A</v>
      </c>
      <c r="ADJ3">
        <v>9.8174696477004206E-2</v>
      </c>
      <c r="ADK3">
        <v>9.3950232619978197E-4</v>
      </c>
      <c r="ADL3">
        <v>0.244988631181496</v>
      </c>
      <c r="ADM3" t="e">
        <v>#N/A</v>
      </c>
      <c r="ADN3">
        <v>-3.94014029062323E-2</v>
      </c>
      <c r="ADO3">
        <v>7.22218640024304E-2</v>
      </c>
      <c r="ADP3">
        <v>-9.36087508844528E-3</v>
      </c>
      <c r="ADQ3">
        <v>8.2469346606821904E-3</v>
      </c>
      <c r="ADR3">
        <v>-4.1252872630368399E-2</v>
      </c>
      <c r="ADS3">
        <v>-2.2458593434942699E-2</v>
      </c>
      <c r="ADT3">
        <v>0.55980524937778597</v>
      </c>
      <c r="ADU3">
        <v>4.38024653567161E-2</v>
      </c>
      <c r="ADV3">
        <v>2.0231576899699299E-2</v>
      </c>
      <c r="ADW3">
        <v>-0.42057692953336001</v>
      </c>
      <c r="ADX3">
        <v>6.9567446312332804E-2</v>
      </c>
      <c r="ADY3">
        <v>8.1670161662988107E-3</v>
      </c>
      <c r="ADZ3">
        <v>-2.7639364502711499</v>
      </c>
      <c r="AEA3">
        <v>2.31064209588265E-2</v>
      </c>
      <c r="AEB3">
        <v>-2.70114817400883E-2</v>
      </c>
      <c r="AEC3">
        <v>1.1112500000000001E-2</v>
      </c>
      <c r="AED3">
        <v>0.226859212756019</v>
      </c>
      <c r="AEE3">
        <v>-3.7663777949736001E-2</v>
      </c>
      <c r="AEF3">
        <v>6.7137349254529504</v>
      </c>
      <c r="AEG3">
        <v>-9.8326240794988404E-2</v>
      </c>
      <c r="AEH3">
        <v>3.9019777736599401</v>
      </c>
      <c r="AEI3">
        <v>0.70426532850753798</v>
      </c>
      <c r="AEJ3">
        <v>-5.1774413926012799E-2</v>
      </c>
      <c r="AEK3">
        <v>4.9233477789815801E-2</v>
      </c>
      <c r="AEL3">
        <v>-0.23385778692855799</v>
      </c>
      <c r="AEM3">
        <v>7.8469870553794493E-2</v>
      </c>
      <c r="AEN3">
        <v>0.68658654456845603</v>
      </c>
      <c r="AEO3">
        <v>1.3494041917625099</v>
      </c>
      <c r="AEP3">
        <v>6.5396867221893806E-2</v>
      </c>
      <c r="AEQ3">
        <v>2.0861066232724501</v>
      </c>
      <c r="AER3">
        <v>-4.3077652814836997E-2</v>
      </c>
      <c r="AES3">
        <v>3.8970742668939198E-2</v>
      </c>
      <c r="AET3">
        <v>-6.60895655523344E-3</v>
      </c>
      <c r="AEU3">
        <v>-5.67967221881071E-2</v>
      </c>
      <c r="AEV3">
        <v>0.34151052302574902</v>
      </c>
      <c r="AEW3">
        <v>-3.1782896267027899E-3</v>
      </c>
      <c r="AEX3">
        <v>2.96127985412287E-2</v>
      </c>
      <c r="AEY3">
        <v>1.3244347354533901</v>
      </c>
      <c r="AEZ3">
        <v>0.32205985186720298</v>
      </c>
      <c r="AFA3">
        <v>-0.19544140850448399</v>
      </c>
      <c r="AFB3">
        <v>-1.91541693906917E-2</v>
      </c>
      <c r="AFC3">
        <v>0.25827620531697898</v>
      </c>
      <c r="AFD3">
        <v>0.89465258495215805</v>
      </c>
      <c r="AFE3">
        <v>1.01415859236649</v>
      </c>
      <c r="AFF3">
        <v>-4.5965603702645699E-2</v>
      </c>
      <c r="AFG3">
        <v>9.3242605969615394E-2</v>
      </c>
      <c r="AFH3">
        <v>-3.8593960654001801E-2</v>
      </c>
      <c r="AFI3">
        <v>-7.1552518193323006E-2</v>
      </c>
      <c r="AFJ3">
        <v>0.16473426573646199</v>
      </c>
      <c r="AFK3">
        <v>-0.11217177947812</v>
      </c>
      <c r="AFL3">
        <v>0.68570732516204203</v>
      </c>
      <c r="AFM3">
        <v>0.121722500000061</v>
      </c>
      <c r="AFN3">
        <v>-1.7037750449255099E-2</v>
      </c>
      <c r="AFO3">
        <v>1.5902699041428801E-2</v>
      </c>
      <c r="AFP3">
        <v>1.4532369571246999</v>
      </c>
      <c r="AFQ3">
        <v>5.2593708536409203</v>
      </c>
      <c r="AFR3">
        <v>1.14326849736918</v>
      </c>
      <c r="AFS3">
        <v>-1.4129963345047999E-2</v>
      </c>
      <c r="AFT3">
        <v>0.28287620209367598</v>
      </c>
      <c r="AFU3">
        <v>-0.11943990720356</v>
      </c>
      <c r="AFV3">
        <v>-0.27338250306812201</v>
      </c>
      <c r="AFW3">
        <v>-5.8402713017435798E-2</v>
      </c>
      <c r="AFX3">
        <v>10.4247567347202</v>
      </c>
      <c r="AFY3">
        <v>0.41426997489533102</v>
      </c>
      <c r="AFZ3">
        <v>0.22220955598064199</v>
      </c>
      <c r="AGA3">
        <v>1.05792599833057E-2</v>
      </c>
      <c r="AGB3">
        <v>-0.33411173862473798</v>
      </c>
      <c r="AGC3">
        <v>-0.247954515525283</v>
      </c>
      <c r="AGD3">
        <v>5.9619469183439799E-2</v>
      </c>
      <c r="AGE3">
        <v>0.190756022606032</v>
      </c>
      <c r="AGF3">
        <v>-1.7157288739900201</v>
      </c>
      <c r="AGG3">
        <v>-0.68042451090203204</v>
      </c>
      <c r="AGH3">
        <v>0.99699214392956703</v>
      </c>
      <c r="AGI3">
        <v>0.124237009011059</v>
      </c>
      <c r="AGJ3">
        <v>2.8248823305323301</v>
      </c>
      <c r="AGK3">
        <v>12.8422786646482</v>
      </c>
      <c r="AGL3">
        <v>2.20675120774072E-2</v>
      </c>
      <c r="AGM3">
        <v>0.197789737906821</v>
      </c>
      <c r="AGN3">
        <v>-0.197842843030587</v>
      </c>
      <c r="AGO3">
        <v>3.2375310970701697E-2</v>
      </c>
      <c r="AGP3">
        <v>-0.57777540497132596</v>
      </c>
      <c r="AGQ3">
        <v>0.33204261021819798</v>
      </c>
      <c r="AGR3">
        <v>0.15114557539424001</v>
      </c>
      <c r="AGS3">
        <v>2.3662509789449001E-2</v>
      </c>
      <c r="AGT3">
        <v>0.27438182519599702</v>
      </c>
      <c r="AGU3">
        <v>7.2908683201359896E-3</v>
      </c>
      <c r="AGV3">
        <v>0.17203407244706601</v>
      </c>
      <c r="AGW3">
        <v>-0.76915786073659298</v>
      </c>
      <c r="AGX3">
        <v>0.41733432811565102</v>
      </c>
      <c r="AGY3">
        <v>0.20072543391040601</v>
      </c>
      <c r="AGZ3">
        <v>2.2359680758865599</v>
      </c>
      <c r="AHA3">
        <v>6.1187801684440199E-2</v>
      </c>
      <c r="AHB3">
        <v>-4.2113405717727301E-2</v>
      </c>
      <c r="AHC3">
        <v>6.5876666984160295E-2</v>
      </c>
      <c r="AHD3">
        <v>-2.06486553612431</v>
      </c>
      <c r="AHE3">
        <v>5.4597999999999702E-2</v>
      </c>
      <c r="AHF3">
        <v>-0.17355135924214199</v>
      </c>
      <c r="AHG3">
        <v>0.81759744841961601</v>
      </c>
      <c r="AHH3">
        <v>-1.37508494325091</v>
      </c>
      <c r="AHI3">
        <v>-0.239375969553667</v>
      </c>
      <c r="AHJ3">
        <v>-0.134363026532202</v>
      </c>
      <c r="AHK3">
        <v>-2.1750304076574101E-3</v>
      </c>
      <c r="AHL3">
        <v>3.1734329675217297E-2</v>
      </c>
      <c r="AHM3">
        <v>1.2210613684347201E-2</v>
      </c>
      <c r="AHN3">
        <v>0.25016053953541501</v>
      </c>
      <c r="AHO3">
        <v>5.33896022183033E-2</v>
      </c>
      <c r="AHP3">
        <v>2.4084521384928701E-2</v>
      </c>
      <c r="AHQ3">
        <v>-6.4169285757959896E-3</v>
      </c>
      <c r="AHR3">
        <v>-3.3490071530603301E-2</v>
      </c>
      <c r="AHS3">
        <v>0.200969806345552</v>
      </c>
      <c r="AHT3">
        <v>-8.5748576560275194E-2</v>
      </c>
      <c r="AHU3">
        <v>0.21504358955021799</v>
      </c>
      <c r="AHV3">
        <v>-9.1351867819440304E-3</v>
      </c>
      <c r="AHW3">
        <v>0.22233738171454601</v>
      </c>
      <c r="AHX3">
        <v>3.6538645011617598E-3</v>
      </c>
      <c r="AHY3">
        <v>9.5217210304093206E-2</v>
      </c>
      <c r="AHZ3">
        <v>-2.9600998134480201E-2</v>
      </c>
      <c r="AIA3" t="e">
        <v>#N/A</v>
      </c>
      <c r="AIB3">
        <v>-0.209755203926523</v>
      </c>
      <c r="AIC3">
        <v>8.9196648728585806E-2</v>
      </c>
      <c r="AID3">
        <v>2.892848971951</v>
      </c>
      <c r="AIE3">
        <v>9.0349181120640899E-4</v>
      </c>
      <c r="AIF3">
        <v>1.0611296691238101E-2</v>
      </c>
      <c r="AIG3">
        <v>-0.34919002642626001</v>
      </c>
      <c r="AIH3">
        <v>-0.102555142357665</v>
      </c>
      <c r="AII3">
        <v>0.32280103757693601</v>
      </c>
      <c r="AIJ3">
        <v>0.96512224490033505</v>
      </c>
      <c r="AIK3">
        <v>5.4972271986390202E-2</v>
      </c>
      <c r="AIL3">
        <v>0.20878117775519001</v>
      </c>
      <c r="AIM3">
        <v>-6.7958968484144594E-2</v>
      </c>
      <c r="AIN3">
        <v>2.3120774341567899E-2</v>
      </c>
      <c r="AIO3">
        <v>-1.1216075866516699</v>
      </c>
      <c r="AIP3">
        <v>-3.7976233580969902E-2</v>
      </c>
      <c r="AIQ3">
        <v>2.0603629098397902</v>
      </c>
      <c r="AIR3">
        <v>1.4016706663474601E-3</v>
      </c>
      <c r="AIS3">
        <v>0.17874813171330101</v>
      </c>
      <c r="AIT3">
        <v>-1.7484830838174599E-2</v>
      </c>
      <c r="AIU3">
        <v>-0.30426025025422898</v>
      </c>
      <c r="AIV3">
        <v>3.8006753920393899</v>
      </c>
      <c r="AIW3">
        <v>-2.2789569296558598</v>
      </c>
      <c r="AIX3">
        <v>3.9643100249052198E-3</v>
      </c>
      <c r="AIY3">
        <v>-6.1127481074232798E-2</v>
      </c>
      <c r="AIZ3">
        <v>-8.5670691135815297E-3</v>
      </c>
      <c r="AJA3">
        <v>0.93918684938242103</v>
      </c>
      <c r="AJB3">
        <v>0.43764048542850997</v>
      </c>
      <c r="AJC3">
        <v>-0.222987068515897</v>
      </c>
      <c r="AJD3">
        <v>0.46632245360010199</v>
      </c>
      <c r="AJE3">
        <v>9.7408199490300204E-2</v>
      </c>
      <c r="AJF3" t="e">
        <v>#N/A</v>
      </c>
      <c r="AJG3">
        <v>8.7599758422204799E-2</v>
      </c>
      <c r="AJH3">
        <v>0.19239056785292399</v>
      </c>
      <c r="AJI3">
        <v>-0.100434401181535</v>
      </c>
      <c r="AJJ3">
        <v>1.8917671818594399</v>
      </c>
      <c r="AJK3">
        <v>0.27048261166196702</v>
      </c>
      <c r="AJL3">
        <v>-0.193334402107814</v>
      </c>
      <c r="AJM3">
        <v>1.58173978053386</v>
      </c>
      <c r="AJN3">
        <v>1.07536876313111</v>
      </c>
      <c r="AJO3">
        <v>-8.5260000000000002E-2</v>
      </c>
      <c r="AJP3">
        <v>7.5482358391345704E-3</v>
      </c>
      <c r="AJQ3">
        <v>1.8597074233773401</v>
      </c>
      <c r="AJR3">
        <v>-4.2020940135496403</v>
      </c>
      <c r="AJS3">
        <v>-1.54520202020202E-2</v>
      </c>
      <c r="AJT3">
        <v>0.24397898321035699</v>
      </c>
      <c r="AJU3">
        <v>-5.3911754840098303E-2</v>
      </c>
      <c r="AJV3">
        <v>2.8698682725653399E-3</v>
      </c>
      <c r="AJW3">
        <v>0.10017206330924799</v>
      </c>
      <c r="AJX3">
        <v>-2.4409217972692701</v>
      </c>
      <c r="AJY3" t="e">
        <v>#N/A</v>
      </c>
      <c r="AJZ3">
        <v>4.3731253656279903E-2</v>
      </c>
      <c r="AKA3">
        <v>2.2454476653077801E-2</v>
      </c>
      <c r="AKB3">
        <v>3.0300240907543499E-3</v>
      </c>
      <c r="AKC3">
        <v>-0.50546422115407297</v>
      </c>
      <c r="AKD3">
        <v>-4.1492797749490196</v>
      </c>
      <c r="AKE3">
        <v>0.52579215774370802</v>
      </c>
      <c r="AKF3">
        <v>-1.7860932787360902E-2</v>
      </c>
      <c r="AKG3">
        <v>7.0308598944551506E-2</v>
      </c>
      <c r="AKH3">
        <v>0.34402374896303201</v>
      </c>
      <c r="AKI3">
        <v>-0.35521870486469098</v>
      </c>
      <c r="AKJ3">
        <v>2.6070449269784199</v>
      </c>
      <c r="AKK3">
        <v>3.31982587234632E-2</v>
      </c>
      <c r="AKL3">
        <v>-6.6426710526315796E-2</v>
      </c>
      <c r="AKM3">
        <v>0.177352000754185</v>
      </c>
      <c r="AKN3">
        <v>0.16793616655003801</v>
      </c>
      <c r="AKO3">
        <v>-0.74348915995438702</v>
      </c>
      <c r="AKP3">
        <v>1.3036188173497601E-2</v>
      </c>
      <c r="AKQ3">
        <v>2.44037651430342E-2</v>
      </c>
      <c r="AKR3">
        <v>0.103922899301594</v>
      </c>
      <c r="AKS3">
        <v>5.0864569024895299E-2</v>
      </c>
      <c r="AKT3">
        <v>0.27480500000013802</v>
      </c>
      <c r="AKU3">
        <v>-0.114652253494538</v>
      </c>
      <c r="AKV3">
        <v>0.68603550190206897</v>
      </c>
      <c r="AKW3">
        <v>-0.346342887317166</v>
      </c>
      <c r="AKX3">
        <v>0.12059982725846601</v>
      </c>
      <c r="AKY3">
        <v>-9.4864731785082299E-2</v>
      </c>
      <c r="AKZ3">
        <v>0.88817851563375805</v>
      </c>
      <c r="ALA3">
        <v>-2.1396115794248299E-2</v>
      </c>
      <c r="ALB3">
        <v>1.0247116805684799</v>
      </c>
      <c r="ALC3">
        <v>0.23168055495076501</v>
      </c>
      <c r="ALD3">
        <v>-1.2345439060282699</v>
      </c>
      <c r="ALE3">
        <v>0.22253039256516</v>
      </c>
      <c r="ALF3">
        <v>-0.63066452545262797</v>
      </c>
      <c r="ALG3">
        <v>0.26368965813564599</v>
      </c>
      <c r="ALH3">
        <v>-5.75373493975904E-2</v>
      </c>
      <c r="ALI3">
        <v>9.5199018267657198E-2</v>
      </c>
      <c r="ALJ3">
        <v>-5.03667229397897E-2</v>
      </c>
      <c r="ALK3">
        <v>-6.1717974321862901</v>
      </c>
      <c r="ALL3">
        <v>-0.416268895312083</v>
      </c>
      <c r="ALM3">
        <v>0.51814831480865298</v>
      </c>
      <c r="ALN3">
        <v>8.4075E-3</v>
      </c>
      <c r="ALO3">
        <v>-7.72707146398553E-3</v>
      </c>
      <c r="ALP3">
        <v>0.36270823105892902</v>
      </c>
      <c r="ALQ3">
        <v>1.3431327018127699</v>
      </c>
      <c r="ALR3">
        <v>0.67185328670101796</v>
      </c>
      <c r="ALS3">
        <v>7.8591665107039493E-2</v>
      </c>
      <c r="ALT3">
        <v>2.0102178576249701</v>
      </c>
      <c r="ALU3">
        <v>0.39272067607466599</v>
      </c>
      <c r="ALV3">
        <v>0.16087699026698801</v>
      </c>
      <c r="ALW3">
        <v>-0.10516229588258499</v>
      </c>
      <c r="ALX3">
        <v>1.31915214596362</v>
      </c>
      <c r="ALY3">
        <v>-9.0119336169070793E-2</v>
      </c>
      <c r="ALZ3">
        <v>-0.118286054776772</v>
      </c>
      <c r="AMA3">
        <v>4.0194292239564201E-2</v>
      </c>
      <c r="AMB3">
        <v>-1.3942386492151499E-2</v>
      </c>
      <c r="AMC3">
        <v>0.30741842499727201</v>
      </c>
      <c r="AMD3">
        <v>0.760552446352186</v>
      </c>
      <c r="AME3">
        <v>0.97139542370634502</v>
      </c>
      <c r="AMF3">
        <v>-1.8760338416100801E-2</v>
      </c>
      <c r="AMG3">
        <v>1.0662888537824</v>
      </c>
      <c r="AMH3">
        <v>0.12148227522237801</v>
      </c>
      <c r="AMI3">
        <v>-1.5166658617786001E-2</v>
      </c>
      <c r="AMJ3">
        <v>1.8319577863574701</v>
      </c>
      <c r="AMK3">
        <v>0.29330024049122499</v>
      </c>
      <c r="AML3">
        <v>1.69773121802318E-5</v>
      </c>
      <c r="AMM3">
        <v>1.0739212638184101E-2</v>
      </c>
      <c r="AMN3">
        <v>-0.114422785517225</v>
      </c>
      <c r="AMO3">
        <v>2.5803145956869299E-2</v>
      </c>
      <c r="AMP3">
        <v>-0.98587928657693302</v>
      </c>
      <c r="AMQ3">
        <v>-7.6051416530705301E-3</v>
      </c>
      <c r="AMR3">
        <v>-5.2231370633534002E-2</v>
      </c>
      <c r="AMS3">
        <v>-0.270683118750986</v>
      </c>
      <c r="AMT3">
        <v>-1.7924510102823098E-2</v>
      </c>
      <c r="AMU3">
        <v>0.32085598705395202</v>
      </c>
      <c r="AMV3">
        <v>4.77150979361355E-2</v>
      </c>
      <c r="AMW3">
        <v>16.0276499456705</v>
      </c>
      <c r="AMX3">
        <v>1.5936617018417702E-2</v>
      </c>
      <c r="AMY3">
        <v>0.75481005015483305</v>
      </c>
      <c r="AMZ3">
        <v>9.9307753284274297E-2</v>
      </c>
      <c r="ANA3">
        <v>1.60515809782515E-2</v>
      </c>
      <c r="ANB3">
        <v>5.6207165081454E-2</v>
      </c>
      <c r="ANC3">
        <v>0.21205017476527599</v>
      </c>
      <c r="AND3">
        <v>6.08444850793207E-2</v>
      </c>
      <c r="ANE3">
        <v>1.95517584204095</v>
      </c>
      <c r="ANF3">
        <v>4.4627304250619997E-2</v>
      </c>
      <c r="ANG3">
        <v>6.0952120848516401E-2</v>
      </c>
      <c r="ANH3">
        <v>7.1929560567503999E-3</v>
      </c>
      <c r="ANI3">
        <v>-1.46043363615699E-2</v>
      </c>
      <c r="ANJ3">
        <v>1.6288120188420099E-2</v>
      </c>
      <c r="ANK3">
        <v>0.13564494022158599</v>
      </c>
      <c r="ANL3">
        <v>3.7266388744683399</v>
      </c>
      <c r="ANM3">
        <v>-1.22340311325819E-2</v>
      </c>
      <c r="ANN3">
        <v>0.398492191122929</v>
      </c>
      <c r="ANO3">
        <v>9.9642857142857107E-4</v>
      </c>
      <c r="ANP3">
        <v>4.4684962435740799E-2</v>
      </c>
      <c r="ANQ3">
        <v>0.32347471024994401</v>
      </c>
      <c r="ANR3">
        <v>9.1248625454188506E-2</v>
      </c>
      <c r="ANS3">
        <v>-5.19878178115721E-2</v>
      </c>
      <c r="ANT3">
        <v>3.8991888727725903E-2</v>
      </c>
      <c r="ANU3">
        <v>0.161618393948744</v>
      </c>
      <c r="ANV3">
        <v>-1.2205438388699901</v>
      </c>
      <c r="ANW3">
        <v>5.9323434724869797E-2</v>
      </c>
      <c r="ANX3">
        <v>4.5469815234922502</v>
      </c>
      <c r="ANY3">
        <v>0.29925487666369599</v>
      </c>
      <c r="ANZ3">
        <v>-1.18286327131423</v>
      </c>
      <c r="AOA3">
        <v>-0.33669345747815799</v>
      </c>
      <c r="AOB3">
        <v>0.41029076556443</v>
      </c>
      <c r="AOC3">
        <v>3.1447049999132698E-2</v>
      </c>
      <c r="AOD3">
        <v>0.30872505345482898</v>
      </c>
      <c r="AOE3">
        <v>-0.12959706448111</v>
      </c>
      <c r="AOF3">
        <v>4.2786806738422903E-2</v>
      </c>
      <c r="AOG3">
        <v>0.38532105301168401</v>
      </c>
      <c r="AOH3">
        <v>2.0674999999999999E-3</v>
      </c>
      <c r="AOI3">
        <v>-3.05735178959507E-2</v>
      </c>
      <c r="AOJ3">
        <v>1.9036903690378699E-3</v>
      </c>
      <c r="AOK3">
        <v>0.14805177087277099</v>
      </c>
      <c r="AOL3">
        <v>5.5831325301204798E-2</v>
      </c>
      <c r="AOM3">
        <v>1.7506101210377301</v>
      </c>
      <c r="AON3">
        <v>0.14917651325841899</v>
      </c>
      <c r="AOO3">
        <v>-14.233441174186501</v>
      </c>
      <c r="AOP3">
        <v>7.68947527413361E-2</v>
      </c>
      <c r="AOQ3">
        <v>2.4604000000000001E-2</v>
      </c>
      <c r="AOR3">
        <v>7.8187999999999994E-2</v>
      </c>
      <c r="AOS3" t="e">
        <v>#N/A</v>
      </c>
      <c r="AOT3">
        <v>2.8318447501276E-2</v>
      </c>
      <c r="AOU3">
        <v>1.1102686745335899E-2</v>
      </c>
      <c r="AOV3">
        <v>9.6939849624060104E-2</v>
      </c>
      <c r="AOW3" t="e">
        <v>#N/A</v>
      </c>
      <c r="AOX3">
        <v>0.57595236320002197</v>
      </c>
      <c r="AOY3">
        <v>2.87567486793746E-2</v>
      </c>
      <c r="AOZ3">
        <v>0.152069998575457</v>
      </c>
      <c r="APA3">
        <v>-2.89411097815888E-2</v>
      </c>
      <c r="APB3">
        <v>0.131304944370985</v>
      </c>
      <c r="APC3">
        <v>-4.1844429974309899E-2</v>
      </c>
      <c r="APD3">
        <v>-9.4130424835650706E-2</v>
      </c>
      <c r="APE3">
        <v>-6.0864000000030401E-2</v>
      </c>
      <c r="APF3">
        <v>-0.14074265348199</v>
      </c>
      <c r="APG3">
        <v>-1.7843623998543401</v>
      </c>
      <c r="APH3">
        <v>9.2425000000000007E-3</v>
      </c>
      <c r="API3">
        <v>0.106631482730304</v>
      </c>
      <c r="APJ3">
        <v>-3.39886988470103E-2</v>
      </c>
      <c r="APK3">
        <v>1.7974500000000001E-2</v>
      </c>
      <c r="APL3">
        <v>8.7027044585781296E-2</v>
      </c>
      <c r="APM3">
        <v>3.9106118441637402E-2</v>
      </c>
      <c r="APN3">
        <v>5.6395518547079498E-3</v>
      </c>
      <c r="APO3">
        <v>0.134876241906769</v>
      </c>
      <c r="APP3">
        <v>7.2891893210396005E-2</v>
      </c>
      <c r="APQ3">
        <v>0.20879249999999999</v>
      </c>
      <c r="APR3">
        <v>0.37008117755797698</v>
      </c>
      <c r="APS3">
        <v>6.3305629323858803E-2</v>
      </c>
      <c r="APT3">
        <v>0.10843165127650201</v>
      </c>
      <c r="APU3">
        <v>3.3680000000017002E-2</v>
      </c>
      <c r="APV3">
        <v>-6.4303043837887194E-2</v>
      </c>
      <c r="APW3">
        <v>1.1072000000095899E-2</v>
      </c>
      <c r="APX3">
        <v>-0.25728372589662402</v>
      </c>
      <c r="APY3">
        <v>0.35263266643630398</v>
      </c>
      <c r="APZ3">
        <v>0.24820684030825199</v>
      </c>
      <c r="AQA3">
        <v>3.9409608815810099E-2</v>
      </c>
      <c r="AQB3">
        <v>-6.7674081811562994E-2</v>
      </c>
      <c r="AQC3">
        <v>1.6339566116083001E-2</v>
      </c>
      <c r="AQD3">
        <v>0.28940099244935102</v>
      </c>
      <c r="AQE3">
        <v>-1.8569313038996699E-2</v>
      </c>
      <c r="AQF3">
        <v>-0.32956839999999998</v>
      </c>
      <c r="AQG3">
        <v>3.6948750000000002E-2</v>
      </c>
      <c r="AQH3">
        <v>1.9348000000000001E-2</v>
      </c>
      <c r="AQI3">
        <v>-1.8426999999999999E-2</v>
      </c>
      <c r="AQJ3">
        <v>0.29172364728939199</v>
      </c>
      <c r="AQK3">
        <v>-0.99885199603034003</v>
      </c>
      <c r="AQL3" t="e">
        <v>#N/A</v>
      </c>
      <c r="AQM3">
        <v>2.2493486572258901</v>
      </c>
      <c r="AQN3">
        <v>0.15080416666674301</v>
      </c>
      <c r="AQO3">
        <v>2.6939065524366399E-2</v>
      </c>
      <c r="AQP3">
        <v>-2.1496052556845099E-2</v>
      </c>
      <c r="AQQ3">
        <v>0.102383362896786</v>
      </c>
      <c r="AQR3">
        <v>3.49145678394212E-2</v>
      </c>
      <c r="AQS3" t="e">
        <v>#N/A</v>
      </c>
      <c r="AQT3">
        <v>1.9317650985436498E-2</v>
      </c>
      <c r="AQU3">
        <v>1.45071798783528E-2</v>
      </c>
      <c r="AQV3">
        <v>7.6752314814814801E-2</v>
      </c>
      <c r="AQW3">
        <v>-0.24371056215859899</v>
      </c>
      <c r="AQX3">
        <v>1.14131508931965E-2</v>
      </c>
      <c r="AQY3">
        <v>0.100077108433735</v>
      </c>
      <c r="AQZ3">
        <v>0.29350923915791099</v>
      </c>
      <c r="ARA3">
        <v>0.33943667478617601</v>
      </c>
      <c r="ARB3">
        <v>0.35163104013483398</v>
      </c>
      <c r="ARC3">
        <v>1.6433842095573601</v>
      </c>
      <c r="ARD3">
        <v>0.44412333221243799</v>
      </c>
      <c r="ARE3">
        <v>3.087159342098E-2</v>
      </c>
      <c r="ARF3">
        <v>0.252651580469896</v>
      </c>
      <c r="ARG3">
        <v>-4.2640632605167601E-2</v>
      </c>
      <c r="ARH3">
        <v>2.5307894239419499E-2</v>
      </c>
      <c r="ARI3">
        <v>2.9927248363420301E-2</v>
      </c>
      <c r="ARJ3">
        <v>2.2013481919112302E-2</v>
      </c>
      <c r="ARK3">
        <v>-1.5862585756165101E-2</v>
      </c>
      <c r="ARL3">
        <v>2.2885321480458801E-2</v>
      </c>
      <c r="ARM3">
        <v>2.5675401549162799E-2</v>
      </c>
      <c r="ARN3">
        <v>1.8844130688571801</v>
      </c>
      <c r="ARO3">
        <v>-1.3694678527921901E-2</v>
      </c>
      <c r="ARP3">
        <v>0.41664520809595701</v>
      </c>
      <c r="ARQ3">
        <v>3.2675933877041298E-2</v>
      </c>
      <c r="ARR3">
        <v>-2.4978947368421101E-2</v>
      </c>
      <c r="ARS3">
        <v>0.20261857789939799</v>
      </c>
      <c r="ART3">
        <v>-4.9306000000000003E-2</v>
      </c>
      <c r="ARU3">
        <v>9.3692985347555602E-2</v>
      </c>
      <c r="ARV3">
        <v>2.2969713248542099</v>
      </c>
      <c r="ARW3">
        <v>-2.8496740925489102E-2</v>
      </c>
      <c r="ARX3">
        <v>2.1837730253450999E-2</v>
      </c>
      <c r="ARY3">
        <v>0.21937875000000001</v>
      </c>
      <c r="ARZ3">
        <v>4.4657500000000003E-2</v>
      </c>
      <c r="ASA3">
        <v>9.7180383534813494E-2</v>
      </c>
      <c r="ASB3">
        <v>8.3700000000000007E-3</v>
      </c>
      <c r="ASC3">
        <v>1.28685339151832</v>
      </c>
      <c r="ASD3">
        <v>1.0616901373248199E-2</v>
      </c>
      <c r="ASE3">
        <v>6.6638747074044505E-2</v>
      </c>
      <c r="ASF3">
        <v>1.6778466386176898E-2</v>
      </c>
      <c r="ASG3">
        <v>6.5748000000000001E-2</v>
      </c>
      <c r="ASH3">
        <v>-1.0829999999999999E-2</v>
      </c>
      <c r="ASI3">
        <v>0.86894529343836302</v>
      </c>
      <c r="ASJ3">
        <v>-0.111023640318561</v>
      </c>
      <c r="ASK3">
        <v>-1.33472218653458</v>
      </c>
      <c r="ASL3">
        <v>4.3166666666688301E-2</v>
      </c>
      <c r="ASM3">
        <v>-0.403739539563716</v>
      </c>
      <c r="ASN3">
        <v>0.24949389746763001</v>
      </c>
      <c r="ASO3">
        <v>0.26016452232104398</v>
      </c>
      <c r="ASP3">
        <v>-0.20188999216943701</v>
      </c>
      <c r="ASQ3">
        <v>7.8981785132056295E-2</v>
      </c>
      <c r="ASR3">
        <v>4.0912411754504596</v>
      </c>
      <c r="ASS3">
        <v>0.47913732248219398</v>
      </c>
      <c r="AST3">
        <v>0.14754600953449701</v>
      </c>
      <c r="ASU3">
        <v>3.9328300557389603E-3</v>
      </c>
      <c r="ASV3">
        <v>0.36016726848413</v>
      </c>
      <c r="ASW3">
        <v>0.150044213111799</v>
      </c>
      <c r="ASX3">
        <v>2.9739656936538998</v>
      </c>
      <c r="ASY3">
        <v>0.42392637958906798</v>
      </c>
      <c r="ASZ3">
        <v>-3.71321164482767E-2</v>
      </c>
      <c r="ATA3">
        <v>8.1826133488050498E-2</v>
      </c>
      <c r="ATB3">
        <v>1.011112</v>
      </c>
      <c r="ATC3">
        <v>-6.9319034324292206E-2</v>
      </c>
      <c r="ATD3">
        <v>0.51017330368013902</v>
      </c>
      <c r="ATE3">
        <v>0.103382338707652</v>
      </c>
      <c r="ATF3">
        <v>7.5556018855172796E-2</v>
      </c>
      <c r="ATG3">
        <v>0.52783110919787302</v>
      </c>
      <c r="ATH3">
        <v>3.9985000000000003E-3</v>
      </c>
      <c r="ATI3">
        <v>1.8868333333333299E-2</v>
      </c>
      <c r="ATJ3">
        <v>0.15312146093104001</v>
      </c>
      <c r="ATK3">
        <v>-5.1732483799522201E-2</v>
      </c>
      <c r="ATL3">
        <v>-3.8347057810722798E-2</v>
      </c>
      <c r="ATM3">
        <v>5.8369893055858102E-2</v>
      </c>
      <c r="ATN3">
        <v>8.8760781293199906E-2</v>
      </c>
      <c r="ATO3">
        <v>0.576823448604871</v>
      </c>
      <c r="ATP3">
        <v>-1.1156974954712E-2</v>
      </c>
      <c r="ATQ3">
        <v>-0.51818097305449995</v>
      </c>
      <c r="ATR3">
        <v>0.23498302325228801</v>
      </c>
      <c r="ATS3">
        <v>-0.277379707112971</v>
      </c>
      <c r="ATT3">
        <v>0.16322836958314799</v>
      </c>
      <c r="ATU3">
        <v>-7.5790548304612806E-2</v>
      </c>
      <c r="ATV3">
        <v>-2.7279363377327701E-2</v>
      </c>
      <c r="ATW3">
        <v>-1.33838987101017E-2</v>
      </c>
      <c r="ATX3">
        <v>4.4092234410195302E-2</v>
      </c>
      <c r="ATY3">
        <v>9.3121982647118004E-2</v>
      </c>
      <c r="ATZ3">
        <v>3.8443093476483003E-2</v>
      </c>
      <c r="AUA3">
        <v>1.0452499698661</v>
      </c>
      <c r="AUB3">
        <v>9.46666666682047E-4</v>
      </c>
      <c r="AUC3">
        <v>1.8871348467925E-2</v>
      </c>
      <c r="AUD3">
        <v>-0.10861409808182999</v>
      </c>
      <c r="AUE3">
        <v>5.6322146784977198E-2</v>
      </c>
      <c r="AUF3">
        <v>0.180378410388356</v>
      </c>
      <c r="AUG3">
        <v>0.30921599999999999</v>
      </c>
      <c r="AUH3">
        <v>0.63367770217143804</v>
      </c>
      <c r="AUI3">
        <v>4.5528482998514197E-2</v>
      </c>
      <c r="AUJ3">
        <v>-2.6584348374183799E-2</v>
      </c>
      <c r="AUK3">
        <v>0.30533984375000001</v>
      </c>
      <c r="AUL3">
        <v>3.3012499999999999E-3</v>
      </c>
      <c r="AUM3">
        <v>-1.05352318364367E-2</v>
      </c>
      <c r="AUN3">
        <v>0.26311154594875502</v>
      </c>
      <c r="AUO3">
        <v>-0.247266544740297</v>
      </c>
      <c r="AUP3">
        <v>0.15568750000000001</v>
      </c>
      <c r="AUQ3">
        <v>2.5959277853749798</v>
      </c>
      <c r="AUR3">
        <v>-4.1539955425527499E-3</v>
      </c>
      <c r="AUS3">
        <v>-5.0918395512343798E-2</v>
      </c>
      <c r="AUT3">
        <v>9.2923292716390493E-2</v>
      </c>
      <c r="AUU3">
        <v>1.7244104906352399E-2</v>
      </c>
      <c r="AUV3">
        <v>7.1183605659968499E-3</v>
      </c>
      <c r="AUW3">
        <v>0.69938726504109405</v>
      </c>
      <c r="AUX3">
        <v>0.26109058312597699</v>
      </c>
      <c r="AUY3">
        <v>7.9249999999999893E-3</v>
      </c>
      <c r="AUZ3">
        <v>0.20427115662488801</v>
      </c>
      <c r="AVA3">
        <v>7.3812207881992095E-2</v>
      </c>
      <c r="AVB3">
        <v>0.143625</v>
      </c>
      <c r="AVC3">
        <v>0.36328454696553703</v>
      </c>
      <c r="AVD3">
        <v>4.5318805488296999E-3</v>
      </c>
      <c r="AVE3">
        <v>6.55175313084604E-2</v>
      </c>
      <c r="AVF3">
        <v>8.9181999999999997E-2</v>
      </c>
      <c r="AVG3">
        <v>-0.14351819219450199</v>
      </c>
      <c r="AVH3">
        <v>4.3664313370531102E-2</v>
      </c>
      <c r="AVI3">
        <v>0.63104747102646397</v>
      </c>
      <c r="AVJ3">
        <v>-7.8342997715691504E-2</v>
      </c>
      <c r="AVK3">
        <v>0.208405198593275</v>
      </c>
      <c r="AVL3">
        <v>0.46290249999999999</v>
      </c>
      <c r="AVM3">
        <v>0.54457325842272997</v>
      </c>
      <c r="AVN3">
        <v>-0.196839208059987</v>
      </c>
      <c r="AVO3">
        <v>-0.162513334524053</v>
      </c>
      <c r="AVP3">
        <v>0.82562629625744099</v>
      </c>
      <c r="AVQ3">
        <v>0.63707092178239999</v>
      </c>
      <c r="AVR3">
        <v>-0.13864609028970501</v>
      </c>
      <c r="AVS3">
        <v>3.6268566986662802E-2</v>
      </c>
      <c r="AVT3">
        <v>0.30794409807942102</v>
      </c>
      <c r="AVU3">
        <v>-3.6555459381537703E-2</v>
      </c>
      <c r="AVV3">
        <v>-4.7050000000000002E-2</v>
      </c>
      <c r="AVW3">
        <v>-9.2502240625123196E-3</v>
      </c>
      <c r="AVX3">
        <v>0.170597182873442</v>
      </c>
      <c r="AVY3">
        <v>0.10332139149844199</v>
      </c>
      <c r="AVZ3">
        <v>1.4040624999999999E-2</v>
      </c>
      <c r="AWA3">
        <v>-6.2220439399191002E-2</v>
      </c>
      <c r="AWB3">
        <v>1.5682499999999999E-2</v>
      </c>
      <c r="AWC3">
        <v>-3.08427524497807E-2</v>
      </c>
      <c r="AWD3">
        <v>-8.8711120592580104E-3</v>
      </c>
      <c r="AWE3">
        <v>0.42315186066731703</v>
      </c>
      <c r="AWF3">
        <v>0.728821917351686</v>
      </c>
      <c r="AWG3">
        <v>0.87483640033522903</v>
      </c>
      <c r="AWH3">
        <v>1.0640641356057801E-2</v>
      </c>
      <c r="AWI3">
        <v>2.2866866232993902E-2</v>
      </c>
      <c r="AWJ3">
        <v>0.25214483080413302</v>
      </c>
      <c r="AWK3">
        <v>6.6814999999999999E-2</v>
      </c>
      <c r="AWL3">
        <v>5.6832342948591803E-2</v>
      </c>
      <c r="AWM3">
        <v>-6.7518694465573501E-2</v>
      </c>
      <c r="AWN3">
        <v>-5.1821723978601004E-3</v>
      </c>
      <c r="AWO3">
        <v>-0.67632381221748505</v>
      </c>
      <c r="AWP3">
        <v>1.5619672848116101E-3</v>
      </c>
      <c r="AWQ3">
        <v>7.0985609669226707E-2</v>
      </c>
      <c r="AWR3">
        <v>2.8755185813605301E-3</v>
      </c>
      <c r="AWS3">
        <v>4.9046086493890698E-3</v>
      </c>
      <c r="AWT3">
        <v>0.340771749164758</v>
      </c>
      <c r="AWU3">
        <v>1.07083336401125E-2</v>
      </c>
      <c r="AWV3">
        <v>3.2163987467686297E-2</v>
      </c>
      <c r="AWW3">
        <v>0.46679383552718001</v>
      </c>
      <c r="AWX3">
        <v>-3.5927336458333299E-2</v>
      </c>
      <c r="AWY3">
        <v>1.30041349375334E-2</v>
      </c>
      <c r="AWZ3">
        <v>6.1804024484524503E-3</v>
      </c>
      <c r="AXA3">
        <v>3.8781234804439603E-2</v>
      </c>
      <c r="AXB3">
        <v>-7.2432268156406897E-3</v>
      </c>
      <c r="AXC3">
        <v>4.3987499999999999E-2</v>
      </c>
      <c r="AXD3">
        <v>0.109055114993148</v>
      </c>
      <c r="AXE3">
        <v>2.3153381194843801E-5</v>
      </c>
      <c r="AXF3">
        <v>-1.17739453114498</v>
      </c>
      <c r="AXG3">
        <v>-0.95912303611685401</v>
      </c>
      <c r="AXH3">
        <v>0.111568719797972</v>
      </c>
      <c r="AXI3">
        <v>0.144350762643081</v>
      </c>
      <c r="AXJ3">
        <v>0.21540875640017099</v>
      </c>
      <c r="AXK3">
        <v>-5.7175704933550096E-4</v>
      </c>
      <c r="AXL3">
        <v>-0.16545738947489899</v>
      </c>
      <c r="AXM3">
        <v>9.3506663577479793E-3</v>
      </c>
      <c r="AXN3">
        <v>4.1135822056116898E-2</v>
      </c>
      <c r="AXO3">
        <v>6.5850833432809096E-4</v>
      </c>
      <c r="AXP3">
        <v>0.25369822738793002</v>
      </c>
      <c r="AXQ3">
        <v>-0.111445857257405</v>
      </c>
      <c r="AXR3">
        <v>-3.1645150060276198E-2</v>
      </c>
      <c r="AXS3">
        <v>1.0104999999999999E-2</v>
      </c>
      <c r="AXT3">
        <v>2.3888799300676201E-2</v>
      </c>
      <c r="AXU3">
        <v>2.4432065960354601E-2</v>
      </c>
      <c r="AXV3">
        <v>-2.8372999999999999E-2</v>
      </c>
      <c r="AXW3">
        <v>0.15710419665099501</v>
      </c>
      <c r="AXX3">
        <v>0.39414117839859902</v>
      </c>
      <c r="AXY3">
        <v>6.3816107515978202E-2</v>
      </c>
      <c r="AXZ3">
        <v>1.8889444444453899E-2</v>
      </c>
      <c r="AYA3">
        <v>-2.3511904761904798E-3</v>
      </c>
      <c r="AYB3">
        <v>9.2625110454632193E-3</v>
      </c>
      <c r="AYC3">
        <v>0.280165368905059</v>
      </c>
      <c r="AYD3">
        <v>0.27878406875228301</v>
      </c>
      <c r="AYE3">
        <v>0.33529948609476001</v>
      </c>
      <c r="AYF3">
        <v>-2.068E-2</v>
      </c>
      <c r="AYG3">
        <v>9.9146945503082298E-2</v>
      </c>
      <c r="AYH3">
        <v>0.428809527785591</v>
      </c>
      <c r="AYI3">
        <v>-1.9979159518104202E-2</v>
      </c>
      <c r="AYJ3">
        <v>0.120509185061526</v>
      </c>
      <c r="AYK3">
        <v>-0.17563386325345401</v>
      </c>
      <c r="AYL3">
        <v>1.67269477933752</v>
      </c>
      <c r="AYM3">
        <v>0.135021754340027</v>
      </c>
      <c r="AYN3">
        <v>0.679765043939766</v>
      </c>
      <c r="AYO3">
        <v>4.1095548740240198E-2</v>
      </c>
      <c r="AYP3">
        <v>0.36080601502520099</v>
      </c>
      <c r="AYQ3">
        <v>5.4408405183995E-2</v>
      </c>
      <c r="AYR3">
        <v>0.40529484096382601</v>
      </c>
      <c r="AYS3">
        <v>0.26223939843605698</v>
      </c>
      <c r="AYT3">
        <v>0.100882437616106</v>
      </c>
      <c r="AYU3">
        <v>-5.2576132989918201E-2</v>
      </c>
      <c r="AYV3">
        <v>-0.34760372633360298</v>
      </c>
      <c r="AYW3">
        <v>0.37150703607011698</v>
      </c>
      <c r="AYX3">
        <v>5.1290322580645404E-4</v>
      </c>
      <c r="AYY3">
        <v>-1.9574514955280599E-2</v>
      </c>
      <c r="AYZ3">
        <v>-2.0830000000000001E-2</v>
      </c>
      <c r="AZA3">
        <v>0.20627356559235999</v>
      </c>
      <c r="AZB3">
        <v>0.64224710530124796</v>
      </c>
      <c r="AZC3" t="e">
        <v>#N/A</v>
      </c>
      <c r="AZD3">
        <v>0.59244391829337595</v>
      </c>
      <c r="AZE3">
        <v>0.178934422714841</v>
      </c>
      <c r="AZF3">
        <v>8.2200000000040097E-4</v>
      </c>
      <c r="AZG3">
        <v>2.1697608986212601E-2</v>
      </c>
      <c r="AZH3">
        <v>9.5711249999999998E-2</v>
      </c>
      <c r="AZI3">
        <v>7.8284991175517196E-2</v>
      </c>
      <c r="AZJ3">
        <v>7.9833333333333301E-3</v>
      </c>
      <c r="AZK3">
        <v>0.24926970237260401</v>
      </c>
      <c r="AZL3">
        <v>0.20002076627992799</v>
      </c>
      <c r="AZM3">
        <v>1.4276118485249301</v>
      </c>
      <c r="AZN3">
        <v>2.1687655857092301</v>
      </c>
      <c r="AZO3">
        <v>-0.51212690861839505</v>
      </c>
      <c r="AZP3">
        <v>-0.37763207596641302</v>
      </c>
      <c r="AZQ3">
        <v>-6.2389920933294103E-2</v>
      </c>
      <c r="AZR3">
        <v>-1.6781820278205799</v>
      </c>
      <c r="AZS3">
        <v>0.32659597427674297</v>
      </c>
      <c r="AZT3">
        <v>5.6396551880361703E-2</v>
      </c>
      <c r="AZU3">
        <v>0.372314311399013</v>
      </c>
      <c r="AZV3">
        <v>-0.177142435127885</v>
      </c>
      <c r="AZW3">
        <v>-3.44861596881106</v>
      </c>
      <c r="AZX3">
        <v>0.17157178461858499</v>
      </c>
      <c r="AZY3">
        <v>0.69268308967973802</v>
      </c>
      <c r="AZZ3">
        <v>0.48826918408685999</v>
      </c>
      <c r="BAA3">
        <v>0.22273896757228501</v>
      </c>
      <c r="BAB3">
        <v>0.282004447083607</v>
      </c>
      <c r="BAC3">
        <v>-3.9924079556017102E-2</v>
      </c>
      <c r="BAD3">
        <v>-5.9156752954716597E-2</v>
      </c>
      <c r="BAE3">
        <v>0.29220228400821202</v>
      </c>
      <c r="BAF3">
        <v>-2.3625E-2</v>
      </c>
      <c r="BAG3">
        <v>-4.0284090909090901E-2</v>
      </c>
      <c r="BAH3">
        <v>8.5790000000000005E-2</v>
      </c>
      <c r="BAI3">
        <v>0.22281710421105899</v>
      </c>
      <c r="BAJ3">
        <v>-0.110464121184495</v>
      </c>
      <c r="BAK3">
        <v>0.23593779550124</v>
      </c>
      <c r="BAL3">
        <v>-0.547217413946672</v>
      </c>
      <c r="BAM3">
        <v>0.17658758038929601</v>
      </c>
      <c r="BAN3">
        <v>0.32145309716095599</v>
      </c>
      <c r="BAO3">
        <v>0.983306402131919</v>
      </c>
      <c r="BAP3">
        <v>-0.38517442741088598</v>
      </c>
      <c r="BAQ3">
        <v>1.16321184816553</v>
      </c>
      <c r="BAR3">
        <v>9.6699999999999994E-2</v>
      </c>
      <c r="BAS3">
        <v>4.63470000000233E-2</v>
      </c>
      <c r="BAT3">
        <v>2.3141752636593401E-2</v>
      </c>
      <c r="BAU3">
        <v>2.6638003628596502E-2</v>
      </c>
      <c r="BAV3">
        <v>0.236274553090004</v>
      </c>
      <c r="BAW3">
        <v>8.3219701759911099E-2</v>
      </c>
      <c r="BAX3">
        <v>6.1933652686163798</v>
      </c>
      <c r="BAY3">
        <v>4.2364676087125699E-2</v>
      </c>
      <c r="BAZ3">
        <v>-4.5976250000000003E-2</v>
      </c>
      <c r="BBA3">
        <v>0.143723056881289</v>
      </c>
      <c r="BBB3" t="e">
        <v>#N/A</v>
      </c>
      <c r="BBC3">
        <v>3.3648437500000002E-3</v>
      </c>
      <c r="BBD3">
        <v>-0.56063504183967305</v>
      </c>
      <c r="BBE3">
        <v>-0.128345570563937</v>
      </c>
      <c r="BBF3">
        <v>-0.172082034108651</v>
      </c>
      <c r="BBG3">
        <v>0.31783049712648198</v>
      </c>
      <c r="BBH3">
        <v>-3.3626175922963401E-2</v>
      </c>
      <c r="BBI3">
        <v>0.25461499490336797</v>
      </c>
      <c r="BBJ3">
        <v>9.8258434691083904E-2</v>
      </c>
      <c r="BBK3">
        <v>1.2470267784579301</v>
      </c>
      <c r="BBL3">
        <v>0.120274494042886</v>
      </c>
      <c r="BBM3">
        <v>1.74764533619573E-2</v>
      </c>
      <c r="BBN3">
        <v>0.65996820278094104</v>
      </c>
      <c r="BBO3">
        <v>-7.1330465986483302E-3</v>
      </c>
      <c r="BBP3">
        <v>-4.1614191714894999E-2</v>
      </c>
      <c r="BBQ3">
        <v>3.4626860113576102E-2</v>
      </c>
      <c r="BBR3">
        <v>5.72192307692308E-2</v>
      </c>
      <c r="BBS3">
        <v>0.102105844633736</v>
      </c>
      <c r="BBT3">
        <v>8.3413838515406999E-2</v>
      </c>
      <c r="BBU3">
        <v>2.07247541051035E-2</v>
      </c>
      <c r="BBV3">
        <v>-0.24015158714978599</v>
      </c>
      <c r="BBW3">
        <v>0.78322425513154204</v>
      </c>
      <c r="BBX3">
        <v>-0.44915372414537502</v>
      </c>
      <c r="BBY3">
        <v>0.79449005430449404</v>
      </c>
      <c r="BBZ3" t="e">
        <v>#N/A</v>
      </c>
      <c r="BCA3">
        <v>1.4766831046134601</v>
      </c>
      <c r="BCB3">
        <v>0.43969286224598397</v>
      </c>
      <c r="BCC3">
        <v>6.4047272727272703E-2</v>
      </c>
      <c r="BCD3">
        <v>5.0774794950940297E-2</v>
      </c>
      <c r="BCE3">
        <v>0.92647502107800805</v>
      </c>
      <c r="BCF3">
        <v>-8.6996966005277496E-2</v>
      </c>
      <c r="BCG3">
        <v>0.27616891610980399</v>
      </c>
      <c r="BCH3" t="e">
        <v>#N/A</v>
      </c>
      <c r="BCI3">
        <v>1.5764721208962999E-2</v>
      </c>
      <c r="BCJ3">
        <v>0.21253005813463999</v>
      </c>
      <c r="BCK3">
        <v>1.12085704885175</v>
      </c>
      <c r="BCL3">
        <v>1.2171906556702E-2</v>
      </c>
      <c r="BCM3">
        <v>1.16760504507435</v>
      </c>
      <c r="BCN3">
        <v>0.69967616863028603</v>
      </c>
      <c r="BCO3">
        <v>6.3655853369234804E-3</v>
      </c>
      <c r="BCP3">
        <v>3.18534676840833E-2</v>
      </c>
      <c r="BCQ3">
        <v>-3.9425769454157197E-2</v>
      </c>
      <c r="BCR3">
        <v>0.18906088202590701</v>
      </c>
      <c r="BCS3">
        <v>-1.4369505859904901</v>
      </c>
      <c r="BCT3">
        <v>2.46895122531452E-2</v>
      </c>
      <c r="BCU3">
        <v>0.568655938892347</v>
      </c>
      <c r="BCV3">
        <v>-24.7066961851157</v>
      </c>
      <c r="BCW3">
        <v>8.1313364082148606E-3</v>
      </c>
      <c r="BCX3">
        <v>1.8333074347178699</v>
      </c>
      <c r="BCY3">
        <v>-7.3503512521029296E-2</v>
      </c>
      <c r="BCZ3">
        <v>8.8375683069052296E-4</v>
      </c>
      <c r="BDA3">
        <v>1.5361269641597399</v>
      </c>
      <c r="BDB3">
        <v>-0.33758930676884802</v>
      </c>
      <c r="BDC3">
        <v>1.2871286364419301</v>
      </c>
      <c r="BDD3">
        <v>8.1588418018285602E-3</v>
      </c>
      <c r="BDE3">
        <v>1.2826725160692201</v>
      </c>
      <c r="BDF3">
        <v>0.52499251055275298</v>
      </c>
      <c r="BDG3">
        <v>7.3749999999999996E-3</v>
      </c>
      <c r="BDH3">
        <v>5.2694533694360002E-2</v>
      </c>
      <c r="BDI3">
        <v>0.21951433398481299</v>
      </c>
      <c r="BDJ3">
        <v>0.18249622375695901</v>
      </c>
      <c r="BDK3">
        <v>4.2009846276983599E-3</v>
      </c>
      <c r="BDL3">
        <v>2.4138933094579098</v>
      </c>
      <c r="BDM3">
        <v>0.26737000000231698</v>
      </c>
      <c r="BDN3">
        <v>6.3353389424028905E-2</v>
      </c>
      <c r="BDO3">
        <v>2.8213184325331701E-2</v>
      </c>
      <c r="BDP3">
        <v>-0.18544069284923201</v>
      </c>
      <c r="BDQ3">
        <v>1.7383671256686901E-2</v>
      </c>
      <c r="BDR3">
        <v>8.9604941323341E-2</v>
      </c>
      <c r="BDS3">
        <v>5.3841768693160498E-3</v>
      </c>
      <c r="BDT3">
        <v>-4.8833230042221502E-2</v>
      </c>
      <c r="BDU3">
        <v>-0.46402207705429599</v>
      </c>
      <c r="BDV3">
        <v>-0.22450000000000001</v>
      </c>
      <c r="BDW3">
        <v>0.13496803322475001</v>
      </c>
      <c r="BDX3">
        <v>0.143598877579071</v>
      </c>
      <c r="BDY3">
        <v>0.106106012441524</v>
      </c>
      <c r="BDZ3">
        <v>1.2196E-2</v>
      </c>
      <c r="BEA3">
        <v>0.21542753187210201</v>
      </c>
      <c r="BEB3" t="e">
        <v>#N/A</v>
      </c>
      <c r="BEC3">
        <v>0.111311097990102</v>
      </c>
      <c r="BED3">
        <v>1.7638770246891599E-2</v>
      </c>
      <c r="BEE3">
        <v>2.38295440358786E-2</v>
      </c>
      <c r="BEF3" t="e">
        <v>#N/A</v>
      </c>
      <c r="BEG3">
        <v>8.5705288359830406E-2</v>
      </c>
      <c r="BEH3">
        <v>-3.4821999999999999E-2</v>
      </c>
      <c r="BEI3">
        <v>7.9882169307513906E-2</v>
      </c>
      <c r="BEJ3">
        <v>3.5101127368602398</v>
      </c>
      <c r="BEK3">
        <v>-5.3796116042262199E-2</v>
      </c>
      <c r="BEL3">
        <v>4.6765044204324299E-2</v>
      </c>
      <c r="BEM3">
        <v>0.16207206529964399</v>
      </c>
      <c r="BEN3">
        <v>-3.9565718821866297E-2</v>
      </c>
      <c r="BEO3">
        <v>1.1752382380562501</v>
      </c>
      <c r="BEP3" t="e">
        <v>#N/A</v>
      </c>
      <c r="BEQ3">
        <v>1.1542878865853601</v>
      </c>
      <c r="BER3">
        <v>0.23423807203723501</v>
      </c>
      <c r="BES3">
        <v>0.113018750000056</v>
      </c>
      <c r="BET3">
        <v>0.35853246425880603</v>
      </c>
      <c r="BEU3">
        <v>0.76176270662422296</v>
      </c>
      <c r="BEV3">
        <v>0.218953141138086</v>
      </c>
      <c r="BEW3">
        <v>2.0095726495726498</v>
      </c>
      <c r="BEX3">
        <v>5.4068961168444703E-3</v>
      </c>
      <c r="BEY3">
        <v>0.27942214285714301</v>
      </c>
      <c r="BEZ3">
        <v>6.8398749999999994E-2</v>
      </c>
      <c r="BFA3">
        <v>0.19590466686807601</v>
      </c>
      <c r="BFB3">
        <v>0.36153876832187098</v>
      </c>
      <c r="BFC3">
        <v>0.12005371163179999</v>
      </c>
      <c r="BFD3">
        <v>7.8238202830517495E-2</v>
      </c>
      <c r="BFE3">
        <v>-3.9216247432562299</v>
      </c>
      <c r="BFF3">
        <v>4.0733333333333403E-3</v>
      </c>
      <c r="BFG3">
        <v>0.214571445584641</v>
      </c>
      <c r="BFH3">
        <v>5.7601265648935501E-2</v>
      </c>
      <c r="BFI3">
        <v>2.11702665247407</v>
      </c>
      <c r="BFJ3">
        <v>2.35380116959064E-2</v>
      </c>
      <c r="BFK3">
        <v>-7.4560343574954197E-2</v>
      </c>
      <c r="BFL3">
        <v>3.18658532861543</v>
      </c>
      <c r="BFM3">
        <v>0.28152458684883003</v>
      </c>
      <c r="BFN3">
        <v>0.15234122834139599</v>
      </c>
      <c r="BFO3">
        <v>-1.0416952286210299</v>
      </c>
      <c r="BFP3">
        <v>3.1776276809723898</v>
      </c>
      <c r="BFQ3">
        <v>0.38108442379166602</v>
      </c>
      <c r="BFR3">
        <v>0.144905337065281</v>
      </c>
      <c r="BFS3">
        <v>0.31293429187676203</v>
      </c>
      <c r="BFT3">
        <v>-3.10958054808444E-2</v>
      </c>
      <c r="BFU3">
        <v>-11.7196887967155</v>
      </c>
      <c r="BFV3">
        <v>0.192101370087914</v>
      </c>
      <c r="BFW3">
        <v>1.2903442683480499</v>
      </c>
      <c r="BFX3">
        <v>3.8571127913680399E-2</v>
      </c>
      <c r="BFY3">
        <v>-1.25421363165291</v>
      </c>
      <c r="BFZ3">
        <v>4.3574684061896102E-2</v>
      </c>
      <c r="BGA3">
        <v>-1.6787390300881699</v>
      </c>
      <c r="BGB3">
        <v>2.8607933193783099E-2</v>
      </c>
      <c r="BGC3" t="e">
        <v>#N/A</v>
      </c>
      <c r="BGD3">
        <v>8.74058476181752E-2</v>
      </c>
      <c r="BGE3">
        <v>-0.14886727577293801</v>
      </c>
      <c r="BGF3">
        <v>4.8727485830939896</v>
      </c>
      <c r="BGG3">
        <v>0.167031362500352</v>
      </c>
      <c r="BGH3">
        <v>1.37471194080798</v>
      </c>
      <c r="BGI3">
        <v>-1.28176334159341E-2</v>
      </c>
      <c r="BGJ3">
        <v>8.6601630412358292E-3</v>
      </c>
      <c r="BGK3">
        <v>0.16761415254958401</v>
      </c>
      <c r="BGL3">
        <v>2.5123618182116898E-2</v>
      </c>
      <c r="BGM3">
        <v>0.47721356475403198</v>
      </c>
      <c r="BGN3">
        <v>1.5968E-2</v>
      </c>
      <c r="BGO3">
        <v>0.20484810663431199</v>
      </c>
      <c r="BGP3">
        <v>-0.11969008845144199</v>
      </c>
      <c r="BGQ3">
        <v>1.1280997644619799</v>
      </c>
      <c r="BGR3">
        <v>-0.23227964206332499</v>
      </c>
      <c r="BGS3">
        <v>0.51716541323690801</v>
      </c>
      <c r="BGT3">
        <v>5.0506945899814601</v>
      </c>
      <c r="BGU3">
        <v>-0.28354446636032798</v>
      </c>
      <c r="BGV3">
        <v>0.92167717880448197</v>
      </c>
      <c r="BGW3">
        <v>0.53207758108121195</v>
      </c>
      <c r="BGX3">
        <v>-0.105245517569181</v>
      </c>
      <c r="BGY3">
        <v>2.9213704846870501E-2</v>
      </c>
      <c r="BGZ3">
        <v>5.3513369737012997E-2</v>
      </c>
      <c r="BHA3">
        <v>2.7829141034727001E-3</v>
      </c>
      <c r="BHB3">
        <v>0.39894242856807499</v>
      </c>
      <c r="BHC3">
        <v>-0.30044094094892698</v>
      </c>
      <c r="BHD3">
        <v>2.0478237329801399</v>
      </c>
      <c r="BHE3">
        <v>2.4482448714158202E-2</v>
      </c>
      <c r="BHF3">
        <v>-7.6732167489012501E-2</v>
      </c>
      <c r="BHG3">
        <v>-0.11053200000000001</v>
      </c>
      <c r="BHH3">
        <v>-0.66331964719769598</v>
      </c>
      <c r="BHI3" t="e">
        <v>#N/A</v>
      </c>
      <c r="BHJ3">
        <v>5.08051110975982E-2</v>
      </c>
      <c r="BHK3" t="e">
        <v>#N/A</v>
      </c>
      <c r="BHL3">
        <v>0.19790775521869</v>
      </c>
      <c r="BHM3">
        <v>-0.66904966617561901</v>
      </c>
      <c r="BHN3">
        <v>-2.9549983718658399E-2</v>
      </c>
      <c r="BHO3">
        <v>-8.0716082714414302E-4</v>
      </c>
      <c r="BHP3">
        <v>4.6051407905814003E-2</v>
      </c>
      <c r="BHQ3">
        <v>-1.0783247679668799</v>
      </c>
      <c r="BHR3">
        <v>-0.99651389686660896</v>
      </c>
      <c r="BHS3">
        <v>2.9828150645515202E-2</v>
      </c>
      <c r="BHT3">
        <v>0.88834360525502498</v>
      </c>
      <c r="BHU3" t="e">
        <v>#N/A</v>
      </c>
      <c r="BHV3">
        <v>-0.16155659252049301</v>
      </c>
      <c r="BHW3">
        <v>-9.6937692814396598E-2</v>
      </c>
      <c r="BHX3" t="e">
        <v>#N/A</v>
      </c>
      <c r="BHY3">
        <v>8.3348964460100303E-2</v>
      </c>
      <c r="BHZ3">
        <v>0.26941352781369199</v>
      </c>
      <c r="BIA3" t="e">
        <v>#N/A</v>
      </c>
      <c r="BIB3">
        <v>0.55666400000000005</v>
      </c>
      <c r="BIC3">
        <v>1.8480472880366101E-2</v>
      </c>
      <c r="BID3">
        <v>2.4038750000000001E-2</v>
      </c>
      <c r="BIE3">
        <v>6.1096995724452E-2</v>
      </c>
      <c r="BIF3">
        <v>1.9385326559733299E-2</v>
      </c>
      <c r="BIG3">
        <v>0.25570949036026402</v>
      </c>
      <c r="BIH3" t="e">
        <v>#N/A</v>
      </c>
      <c r="BII3">
        <v>0.34244535971699103</v>
      </c>
      <c r="BIJ3">
        <v>0.59164408474986196</v>
      </c>
      <c r="BIK3" t="e">
        <v>#N/A</v>
      </c>
      <c r="BIL3">
        <v>0.20997528371479199</v>
      </c>
      <c r="BIM3">
        <v>-4.1978753940589898E-2</v>
      </c>
      <c r="BIN3" t="e">
        <v>#N/A</v>
      </c>
      <c r="BIO3" t="e">
        <v>#N/A</v>
      </c>
      <c r="BIP3">
        <v>0.24845816644346799</v>
      </c>
      <c r="BIQ3">
        <v>0.39782220325134399</v>
      </c>
      <c r="BIR3">
        <v>3.5485970642278597E-2</v>
      </c>
      <c r="BIS3" t="e">
        <v>#N/A</v>
      </c>
      <c r="BIT3">
        <v>-0.254825869262441</v>
      </c>
      <c r="BIU3">
        <v>-9.7435842705254991E-3</v>
      </c>
      <c r="BIV3" t="e">
        <v>#N/A</v>
      </c>
      <c r="BIW3" t="e">
        <v>#N/A</v>
      </c>
      <c r="BIX3" t="e">
        <v>#N/A</v>
      </c>
      <c r="BIY3">
        <v>1.77559761211204</v>
      </c>
      <c r="BIZ3" t="e">
        <v>#N/A</v>
      </c>
      <c r="BJA3">
        <v>-3.5067674416385999E-3</v>
      </c>
      <c r="BJB3" t="e">
        <v>#N/A</v>
      </c>
      <c r="BJC3">
        <v>0.19139595205281601</v>
      </c>
      <c r="BJD3" t="e">
        <v>#N/A</v>
      </c>
      <c r="BJE3" t="e">
        <v>#N/A</v>
      </c>
      <c r="BJF3" t="e">
        <v>#N/A</v>
      </c>
      <c r="BJG3" t="e">
        <v>#N/A</v>
      </c>
      <c r="BJH3" t="e">
        <v>#N/A</v>
      </c>
      <c r="BJI3">
        <v>5.8283600787784898E-2</v>
      </c>
      <c r="BJJ3">
        <v>-0.44910659355659999</v>
      </c>
      <c r="BJK3">
        <v>-2.0802421302468201E-2</v>
      </c>
      <c r="BJL3" t="e">
        <v>#N/A</v>
      </c>
      <c r="BJM3">
        <v>0.81300128173505803</v>
      </c>
      <c r="BJN3">
        <v>-1.8966849011572098E-2</v>
      </c>
      <c r="BJO3">
        <v>0.12875806451619401</v>
      </c>
      <c r="BJP3">
        <v>-5.3956680044093E-2</v>
      </c>
      <c r="BJQ3" t="e">
        <v>#N/A</v>
      </c>
      <c r="BJR3">
        <v>0.41864218571998502</v>
      </c>
      <c r="BJS3">
        <v>-4.9716852246421299E-2</v>
      </c>
      <c r="BJT3">
        <v>-0.133185084561526</v>
      </c>
      <c r="BJU3">
        <v>4.1439999999999998E-2</v>
      </c>
      <c r="BJV3" t="e">
        <v>#N/A</v>
      </c>
      <c r="BJW3" t="e">
        <v>#N/A</v>
      </c>
      <c r="BJX3">
        <v>-1.10893983067186E-2</v>
      </c>
      <c r="BJY3">
        <v>1.0479E-2</v>
      </c>
      <c r="BJZ3">
        <v>1.1234495872819299</v>
      </c>
      <c r="BKA3" t="e">
        <v>#N/A</v>
      </c>
      <c r="BKB3">
        <v>0.99970649227891695</v>
      </c>
      <c r="BKC3">
        <v>0.32718889115785199</v>
      </c>
      <c r="BKD3">
        <v>8.8732159520454292</v>
      </c>
      <c r="BKE3">
        <v>3.0474999999999999E-2</v>
      </c>
      <c r="BKF3" t="e">
        <v>#N/A</v>
      </c>
      <c r="BKG3">
        <v>5.8963329810037601E-2</v>
      </c>
      <c r="BKH3">
        <v>0.75173876511344695</v>
      </c>
      <c r="BKI3">
        <v>8.1844019859974096E-2</v>
      </c>
      <c r="BKJ3" t="e">
        <v>#N/A</v>
      </c>
      <c r="BKK3">
        <v>-0.74625090540572903</v>
      </c>
      <c r="BKL3">
        <v>-5.3586785846682097E-2</v>
      </c>
      <c r="BKM3" t="e">
        <v>#N/A</v>
      </c>
      <c r="BKN3" t="e">
        <v>#N/A</v>
      </c>
      <c r="BKO3" t="e">
        <v>#N/A</v>
      </c>
      <c r="BKP3">
        <v>0.42746828628213801</v>
      </c>
      <c r="BKQ3" t="e">
        <v>#N/A</v>
      </c>
      <c r="BKR3">
        <v>-0.37744241128148798</v>
      </c>
      <c r="BKS3">
        <v>0.141733755826707</v>
      </c>
      <c r="BKT3">
        <v>0.190316988608317</v>
      </c>
      <c r="BKU3">
        <v>-7.5896694287364E-3</v>
      </c>
      <c r="BKV3">
        <v>0.20326096958510101</v>
      </c>
      <c r="BKW3">
        <v>2.5056433883648799E-3</v>
      </c>
      <c r="BKX3">
        <v>4.5897590361843502E-2</v>
      </c>
      <c r="BKY3">
        <v>-0.14557978343697101</v>
      </c>
      <c r="BKZ3">
        <v>0.51735437543324503</v>
      </c>
      <c r="BLA3">
        <v>0.328807124041608</v>
      </c>
      <c r="BLB3" t="e">
        <v>#N/A</v>
      </c>
      <c r="BLC3">
        <v>1.33177816133639E-3</v>
      </c>
      <c r="BLD3" t="e">
        <v>#N/A</v>
      </c>
      <c r="BLE3">
        <v>2.6413285102432802</v>
      </c>
      <c r="BLF3">
        <v>0.50092034284696696</v>
      </c>
      <c r="BLG3" t="e">
        <v>#N/A</v>
      </c>
      <c r="BLH3" t="e">
        <v>#N/A</v>
      </c>
      <c r="BLI3" t="e">
        <v>#N/A</v>
      </c>
      <c r="BLJ3" t="e">
        <v>#N/A</v>
      </c>
      <c r="BLK3" t="e">
        <v>#N/A</v>
      </c>
      <c r="BLL3">
        <v>0.12419394480439799</v>
      </c>
      <c r="BLM3" t="e">
        <v>#N/A</v>
      </c>
      <c r="BLN3" t="e">
        <v>#N/A</v>
      </c>
      <c r="BLO3">
        <v>-2.2166258514133799E-2</v>
      </c>
      <c r="BLP3">
        <v>9.5518835740791702E-2</v>
      </c>
      <c r="BLQ3">
        <v>5.5090309649150501E-2</v>
      </c>
      <c r="BLR3" t="e">
        <v>#N/A</v>
      </c>
      <c r="BLS3" t="e">
        <v>#N/A</v>
      </c>
      <c r="BLT3">
        <v>-7.2585740011659294E-2</v>
      </c>
      <c r="BLU3">
        <v>0.10836261814318</v>
      </c>
      <c r="BLV3" t="e">
        <v>#N/A</v>
      </c>
      <c r="BLW3" t="e">
        <v>#N/A</v>
      </c>
      <c r="BLX3" t="e">
        <v>#N/A</v>
      </c>
      <c r="BLY3">
        <v>6.5930203192950003</v>
      </c>
      <c r="BLZ3" t="e">
        <v>#N/A</v>
      </c>
      <c r="BMA3">
        <v>-2.8991986003005801E-2</v>
      </c>
      <c r="BMB3">
        <v>0.40075649976682798</v>
      </c>
      <c r="BMC3">
        <v>1.7448854833980101</v>
      </c>
      <c r="BMD3">
        <v>0.45895229706908702</v>
      </c>
      <c r="BME3" t="e">
        <v>#N/A</v>
      </c>
      <c r="BMF3">
        <v>-0.50642214934746599</v>
      </c>
      <c r="BMG3">
        <v>0.58369201188822994</v>
      </c>
      <c r="BMH3">
        <v>-0.33734234098244298</v>
      </c>
      <c r="BMI3" t="e">
        <v>#N/A</v>
      </c>
      <c r="BMJ3">
        <v>2.4573611111111102E-2</v>
      </c>
      <c r="BMK3">
        <v>5.9819999999999998E-2</v>
      </c>
      <c r="BML3">
        <v>2.3345000000000001E-2</v>
      </c>
      <c r="BMM3">
        <v>1.3229610146685901E-2</v>
      </c>
      <c r="BMN3" t="e">
        <v>#N/A</v>
      </c>
      <c r="BMO3">
        <v>0.20631978890050601</v>
      </c>
      <c r="BMP3">
        <v>0.12762257092216001</v>
      </c>
      <c r="BMQ3">
        <v>-7.6282537911266296E-2</v>
      </c>
      <c r="BMR3">
        <v>0.26201864771317801</v>
      </c>
      <c r="BMS3">
        <v>-4.15066237605657E-2</v>
      </c>
      <c r="BMT3">
        <v>-2.6849646400470099E-2</v>
      </c>
      <c r="BMU3">
        <v>2.9632303844772099</v>
      </c>
      <c r="BMV3">
        <v>0.892866786432441</v>
      </c>
      <c r="BMW3" t="e">
        <v>#N/A</v>
      </c>
      <c r="BMX3">
        <v>7.0653876434357901E-2</v>
      </c>
      <c r="BMY3">
        <v>20.5455774685359</v>
      </c>
      <c r="BMZ3">
        <v>1.88802026574528</v>
      </c>
      <c r="BNA3">
        <v>0.13700014055801499</v>
      </c>
      <c r="BNB3" t="e">
        <v>#N/A</v>
      </c>
      <c r="BNC3">
        <v>1.00315166005543E-2</v>
      </c>
      <c r="BND3">
        <v>-0.15288880467965099</v>
      </c>
      <c r="BNE3" t="e">
        <v>#N/A</v>
      </c>
      <c r="BNF3">
        <v>-1.12653759872783E-2</v>
      </c>
      <c r="BNG3">
        <v>-2.0413028954065399E-2</v>
      </c>
      <c r="BNH3">
        <v>1.82957218113594</v>
      </c>
      <c r="BNI3">
        <v>-1.2116403480640801</v>
      </c>
      <c r="BNJ3">
        <v>-0.167152738924051</v>
      </c>
      <c r="BNK3">
        <v>0.58382475633515196</v>
      </c>
      <c r="BNL3">
        <v>-0.118972214780037</v>
      </c>
      <c r="BNM3">
        <v>9.2625523629346392E-3</v>
      </c>
      <c r="BNN3">
        <v>0.26969923578159999</v>
      </c>
      <c r="BNO3">
        <v>2.38794886229892</v>
      </c>
      <c r="BNP3">
        <v>-0.12921113003582099</v>
      </c>
      <c r="BNQ3">
        <v>-0.11033718376311701</v>
      </c>
      <c r="BNR3">
        <v>0.55866798767259596</v>
      </c>
      <c r="BNS3">
        <v>0.116829179545797</v>
      </c>
      <c r="BNT3">
        <v>0.181844679794886</v>
      </c>
      <c r="BNU3">
        <v>5.1632414140327397E-2</v>
      </c>
      <c r="BNV3" t="e">
        <v>#N/A</v>
      </c>
      <c r="BNW3">
        <v>0.29224219021854297</v>
      </c>
      <c r="BNX3">
        <v>-1.7580565152719E-2</v>
      </c>
      <c r="BNY3" t="e">
        <v>#N/A</v>
      </c>
      <c r="BNZ3" t="e">
        <v>#N/A</v>
      </c>
      <c r="BOA3">
        <v>-4.4044196163782701</v>
      </c>
      <c r="BOB3">
        <v>4.2127689545354601</v>
      </c>
      <c r="BOC3">
        <v>0.43069119367755399</v>
      </c>
      <c r="BOD3">
        <v>-6.9729552059066696E-2</v>
      </c>
      <c r="BOE3">
        <v>0.75378671408253095</v>
      </c>
      <c r="BOF3">
        <v>6.1751E-2</v>
      </c>
      <c r="BOG3" t="e">
        <v>#N/A</v>
      </c>
      <c r="BOH3">
        <v>-2.0304321536293701E-3</v>
      </c>
      <c r="BOI3">
        <v>-0.19285814737519499</v>
      </c>
      <c r="BOJ3" t="e">
        <v>#N/A</v>
      </c>
      <c r="BOK3">
        <v>0.173463016330451</v>
      </c>
      <c r="BOL3">
        <v>-9.2504292136519006E-2</v>
      </c>
      <c r="BOM3" t="e">
        <v>#N/A</v>
      </c>
      <c r="BON3">
        <v>1.2145002753462799E-3</v>
      </c>
      <c r="BOO3" t="e">
        <v>#N/A</v>
      </c>
      <c r="BOP3" t="e">
        <v>#N/A</v>
      </c>
      <c r="BOQ3">
        <v>0.331670879102264</v>
      </c>
      <c r="BOR3">
        <v>4.8537444376227796</v>
      </c>
      <c r="BOS3">
        <v>1.6065406440894402E-2</v>
      </c>
      <c r="BOT3">
        <v>0.53618678173814904</v>
      </c>
      <c r="BOU3">
        <v>-1.8145000000009499E-3</v>
      </c>
      <c r="BOV3">
        <v>2.6167680391769199</v>
      </c>
      <c r="BOW3">
        <v>8.7233988808581003E-3</v>
      </c>
      <c r="BOX3" t="e">
        <v>#N/A</v>
      </c>
      <c r="BOY3">
        <v>1.2338800594208199</v>
      </c>
      <c r="BOZ3">
        <v>3.3730011503863402</v>
      </c>
      <c r="BPA3">
        <v>-1.9403300945936001E-2</v>
      </c>
      <c r="BPB3" t="e">
        <v>#N/A</v>
      </c>
      <c r="BPC3" t="e">
        <v>#N/A</v>
      </c>
      <c r="BPD3" t="e">
        <v>#N/A</v>
      </c>
      <c r="BPE3">
        <v>4.8627697286021503E-2</v>
      </c>
      <c r="BPF3">
        <v>0.15627125165938299</v>
      </c>
      <c r="BPG3">
        <v>0.82066499844143603</v>
      </c>
      <c r="BPH3" t="e">
        <v>#N/A</v>
      </c>
      <c r="BPI3" t="e">
        <v>#N/A</v>
      </c>
      <c r="BPJ3" t="e">
        <v>#N/A</v>
      </c>
      <c r="BPK3">
        <v>-2.1703468795432199</v>
      </c>
      <c r="BPL3" t="e">
        <v>#N/A</v>
      </c>
      <c r="BPM3">
        <v>-8.5760094700604902E-2</v>
      </c>
      <c r="BPN3">
        <v>0.437848400767198</v>
      </c>
      <c r="BPO3">
        <v>-0.238754354396814</v>
      </c>
      <c r="BPP3">
        <v>5.7024643527058902</v>
      </c>
      <c r="BPQ3">
        <v>0.82379500000000005</v>
      </c>
      <c r="BPR3">
        <v>-0.24269861267444601</v>
      </c>
      <c r="BPS3">
        <v>0.92382628704694902</v>
      </c>
      <c r="BPT3">
        <v>11.383333091927501</v>
      </c>
      <c r="BPU3">
        <v>-3.7132877462366398</v>
      </c>
      <c r="BPV3">
        <v>0.64918952594608204</v>
      </c>
      <c r="BPW3">
        <v>17.5613530971826</v>
      </c>
      <c r="BPX3" t="e">
        <v>#N/A</v>
      </c>
      <c r="BPY3">
        <v>1.38341393626475</v>
      </c>
      <c r="BPZ3">
        <v>-0.28761839340906897</v>
      </c>
      <c r="BQA3">
        <v>-3.3991885145463598</v>
      </c>
      <c r="BQB3">
        <v>-0.27755684347110299</v>
      </c>
      <c r="BQC3" t="e">
        <v>#N/A</v>
      </c>
      <c r="BQD3">
        <v>6.0607430699977398E-3</v>
      </c>
      <c r="BQE3">
        <v>13.1502492646551</v>
      </c>
      <c r="BQF3">
        <v>0.11779249569707401</v>
      </c>
      <c r="BQG3">
        <v>0.65288246078631096</v>
      </c>
      <c r="BQH3">
        <v>0.11334465238998501</v>
      </c>
      <c r="BQI3">
        <v>3.2731666666666701E-2</v>
      </c>
      <c r="BQJ3">
        <v>-4.1999265806722903</v>
      </c>
      <c r="BQK3">
        <v>-2.7631064955328601E-2</v>
      </c>
      <c r="BQL3">
        <v>0.16368233654799</v>
      </c>
      <c r="BQM3">
        <v>2.3681257374809599</v>
      </c>
      <c r="BQN3">
        <v>0.102713333333333</v>
      </c>
      <c r="BQO3">
        <v>4.1638000000000001E-2</v>
      </c>
      <c r="BQP3">
        <v>7.6845911291255106E-2</v>
      </c>
      <c r="BQQ3">
        <v>0.14883321676071101</v>
      </c>
      <c r="BQR3">
        <v>6.9099922727073899</v>
      </c>
      <c r="BQS3">
        <v>2.20341749582632</v>
      </c>
      <c r="BQT3">
        <v>-0.38315635010097299</v>
      </c>
      <c r="BQU3">
        <v>2.3796422454008299</v>
      </c>
      <c r="BQV3">
        <v>0.21136978168064899</v>
      </c>
      <c r="BQW3">
        <v>0.48184734970905801</v>
      </c>
      <c r="BQX3">
        <v>-0.116334667729978</v>
      </c>
      <c r="BQY3">
        <v>0.17567500310194201</v>
      </c>
      <c r="BQZ3">
        <v>-0.13929435578442101</v>
      </c>
      <c r="BRA3">
        <v>-0.42254556970470097</v>
      </c>
      <c r="BRB3">
        <v>3.5312457485287699E-3</v>
      </c>
      <c r="BRC3">
        <v>-0.224969175205528</v>
      </c>
      <c r="BRD3">
        <v>0.16134476165988201</v>
      </c>
      <c r="BRE3">
        <v>-1.6544975467269101</v>
      </c>
      <c r="BRF3">
        <v>-2.9641714753013502</v>
      </c>
      <c r="BRG3">
        <v>0.184406248892581</v>
      </c>
      <c r="BRH3">
        <v>-1.4693523083356599E-2</v>
      </c>
      <c r="BRI3">
        <v>0.25986759033699097</v>
      </c>
      <c r="BRJ3">
        <v>1.45204167312064</v>
      </c>
      <c r="BRK3">
        <v>-3.0601091136377301</v>
      </c>
      <c r="BRL3">
        <v>9.6695156953931105E-2</v>
      </c>
      <c r="BRM3">
        <v>0.90666529898153503</v>
      </c>
      <c r="BRN3">
        <v>0.242211776814584</v>
      </c>
      <c r="BRO3">
        <v>0.90358649880214403</v>
      </c>
      <c r="BRP3">
        <v>-2.8691589395996302E-2</v>
      </c>
      <c r="BRQ3">
        <v>0.13505445604671601</v>
      </c>
      <c r="BRR3">
        <v>-2.3379738117712798</v>
      </c>
      <c r="BRS3">
        <v>1.11786858200116</v>
      </c>
      <c r="BRT3">
        <v>2.4100000000012001E-2</v>
      </c>
      <c r="BRU3">
        <v>0.391543757074931</v>
      </c>
      <c r="BRV3">
        <v>47.809222417801699</v>
      </c>
      <c r="BRW3">
        <v>-0.54863259528206498</v>
      </c>
      <c r="BRX3">
        <v>0.51633876184183203</v>
      </c>
      <c r="BSF3">
        <v>2.6949167059095499E-2</v>
      </c>
      <c r="BSG3">
        <v>-11.7273699813643</v>
      </c>
      <c r="BSH3">
        <v>1.98341341632567E-2</v>
      </c>
      <c r="BSI3">
        <v>-4.00852689815114E-2</v>
      </c>
      <c r="BSJ3">
        <v>0.90793859151697398</v>
      </c>
      <c r="BSK3">
        <v>2.0419245544271898</v>
      </c>
      <c r="BSL3">
        <v>6.3917245398475098E-2</v>
      </c>
      <c r="BSM3">
        <v>-1.1435800056672401</v>
      </c>
      <c r="BSN3">
        <v>-2.6418942583465101</v>
      </c>
      <c r="BSO3">
        <v>0.24060796205769799</v>
      </c>
      <c r="BSP3">
        <v>0.64608358989407999</v>
      </c>
      <c r="BSQ3">
        <v>7.8780950260703905E-2</v>
      </c>
      <c r="BSR3">
        <v>0.25063373550082102</v>
      </c>
      <c r="BSS3">
        <v>0.50300560905121305</v>
      </c>
      <c r="BST3">
        <v>1.5477670394365799E-2</v>
      </c>
      <c r="BSU3">
        <v>6.7759800701929995E-2</v>
      </c>
      <c r="BSV3">
        <v>2.9770292821136701</v>
      </c>
      <c r="BSW3">
        <v>-2.39952409524249E-2</v>
      </c>
      <c r="BSX3">
        <v>1.5987663083380601</v>
      </c>
      <c r="BSY3">
        <v>-0.95192397104622195</v>
      </c>
      <c r="BSZ3">
        <v>0.30912945092076299</v>
      </c>
      <c r="BTA3">
        <v>0.84251847950113401</v>
      </c>
      <c r="BTB3">
        <v>-0.13049047373631301</v>
      </c>
      <c r="BTC3">
        <v>-1.87066386023595</v>
      </c>
      <c r="BTD3">
        <v>0.99535431931546903</v>
      </c>
      <c r="BTE3">
        <v>9.3289900966005007E-3</v>
      </c>
      <c r="BTF3">
        <v>0.51214020014087702</v>
      </c>
      <c r="BTG3">
        <v>-5.4151656618435802E-2</v>
      </c>
      <c r="BTH3">
        <v>0.71957887957534905</v>
      </c>
      <c r="BTI3">
        <v>0.14376918035712499</v>
      </c>
      <c r="BTJ3">
        <v>-11.6538324084386</v>
      </c>
      <c r="BTK3">
        <v>0.368039969266096</v>
      </c>
      <c r="BTL3">
        <v>3.45570912970607</v>
      </c>
      <c r="BTM3">
        <v>0.214001924910693</v>
      </c>
      <c r="BTN3">
        <v>0.65869930308275204</v>
      </c>
      <c r="BTO3">
        <v>-8.3587022911258704E-2</v>
      </c>
      <c r="BTP3">
        <v>1.9738267711842701</v>
      </c>
      <c r="BTQ3">
        <v>0.31760668613200099</v>
      </c>
      <c r="BTR3">
        <v>0.99601838101298101</v>
      </c>
      <c r="BTS3">
        <v>0.190690323396567</v>
      </c>
      <c r="BTT3">
        <v>4.7974999999999997E-3</v>
      </c>
      <c r="BTU3">
        <v>0.71745421238275298</v>
      </c>
      <c r="BTV3">
        <v>-4.63748339940728E-2</v>
      </c>
      <c r="BTW3">
        <v>-4.2346820925465796</v>
      </c>
      <c r="BTX3">
        <v>-1.7560569535082601E-2</v>
      </c>
      <c r="BTY3">
        <v>1.1089537256936699</v>
      </c>
      <c r="BTZ3">
        <v>0.169785246850092</v>
      </c>
      <c r="BUA3">
        <v>0.220959740609665</v>
      </c>
      <c r="BUB3">
        <v>1.0297834705164899E-2</v>
      </c>
      <c r="BUC3">
        <v>2.1077275431466602</v>
      </c>
      <c r="BUD3">
        <v>0.237823675528542</v>
      </c>
      <c r="BUE3">
        <v>0.576555967029029</v>
      </c>
      <c r="BUF3">
        <v>0.34973912801342</v>
      </c>
      <c r="BUG3">
        <v>2.3780828667637599</v>
      </c>
      <c r="BUH3">
        <v>-0.29109521790526799</v>
      </c>
      <c r="BUI3">
        <v>7.4413043478260901E-2</v>
      </c>
      <c r="BUJ3">
        <v>-2.13905472636816E-2</v>
      </c>
      <c r="BUK3">
        <v>0.15955001393145701</v>
      </c>
      <c r="BUL3">
        <v>-3.04867512945154</v>
      </c>
      <c r="BUM3">
        <v>4.3538189621604099E-2</v>
      </c>
      <c r="BUN3">
        <v>0.25246871880196797</v>
      </c>
      <c r="BUO3" t="e">
        <v>#N/A</v>
      </c>
      <c r="BUP3">
        <v>-0.44485124622119798</v>
      </c>
      <c r="BUQ3">
        <v>3.7738510273923997E-2</v>
      </c>
      <c r="BUR3">
        <v>0.111919221180588</v>
      </c>
      <c r="BUS3">
        <v>3.1537217999516902</v>
      </c>
      <c r="BUT3">
        <v>-0.76555544115299301</v>
      </c>
      <c r="BUU3">
        <v>1.1262684085228301</v>
      </c>
      <c r="BUV3">
        <v>0.104974148287338</v>
      </c>
      <c r="BUW3">
        <v>-4.4809527515668503E-2</v>
      </c>
      <c r="BUX3">
        <v>3.9816625514980102E-2</v>
      </c>
      <c r="BUY3">
        <v>8.61374273100948E-2</v>
      </c>
      <c r="BUZ3">
        <v>-3.2437676482253801</v>
      </c>
      <c r="BVA3">
        <v>0.77759934176659395</v>
      </c>
      <c r="BVB3">
        <v>0.87591488476095003</v>
      </c>
      <c r="BVC3">
        <v>0.28337602680243401</v>
      </c>
      <c r="BVD3">
        <v>3.0630037070635199</v>
      </c>
      <c r="BVE3">
        <v>8.0661223573468097E-2</v>
      </c>
      <c r="BVF3">
        <v>0.41719316894326902</v>
      </c>
      <c r="BVG3">
        <v>-6.1222738648551997E-3</v>
      </c>
      <c r="BVH3">
        <v>0.35026099139906602</v>
      </c>
      <c r="BVI3">
        <v>-1.32152777777844E-2</v>
      </c>
      <c r="BVJ3">
        <v>-3.1999150421156898E-2</v>
      </c>
      <c r="BVK3">
        <v>8.1268799492352495E-2</v>
      </c>
      <c r="BVL3">
        <v>-4.9888753466172204E-3</v>
      </c>
      <c r="BVM3">
        <v>0.69910622585599902</v>
      </c>
      <c r="BVN3">
        <v>0.13750271672481601</v>
      </c>
      <c r="BVO3">
        <v>-2.5137294331060898E-2</v>
      </c>
      <c r="BVP3">
        <v>-1.98475181472655E-2</v>
      </c>
      <c r="BVQ3">
        <v>0.16886989095861499</v>
      </c>
      <c r="BVR3">
        <v>-2.3192500000000001E-2</v>
      </c>
      <c r="BVS3">
        <v>0.166191403062948</v>
      </c>
      <c r="BVT3">
        <v>0.21016583996764401</v>
      </c>
      <c r="BVU3">
        <v>0.37882072984967302</v>
      </c>
      <c r="BVV3">
        <v>2.44099175049978</v>
      </c>
      <c r="BVW3">
        <v>-6.5804850294958098E-2</v>
      </c>
      <c r="BVX3">
        <v>0.15431333333467101</v>
      </c>
      <c r="BVY3">
        <v>-2.3613643817346399E-2</v>
      </c>
      <c r="BVZ3">
        <v>3.98315476190476E-2</v>
      </c>
      <c r="BWA3">
        <v>0.14691371560135999</v>
      </c>
      <c r="BWB3">
        <v>3.4761738475234602E-2</v>
      </c>
      <c r="BWC3">
        <v>0.183516090965782</v>
      </c>
      <c r="BWD3">
        <v>2.9279098893630201E-2</v>
      </c>
      <c r="BWE3">
        <v>8.9684891059679903E-2</v>
      </c>
      <c r="BWF3" t="e">
        <v>#N/A</v>
      </c>
      <c r="BWG3">
        <v>-4.81708492921139</v>
      </c>
      <c r="BWH3">
        <v>4.8809885693367201E-2</v>
      </c>
      <c r="BWI3">
        <v>1.9535649426120201</v>
      </c>
      <c r="BWJ3">
        <v>7.65206438227619E-2</v>
      </c>
      <c r="BWK3">
        <v>0.43046824369929498</v>
      </c>
      <c r="BWL3">
        <v>0.48275719328988398</v>
      </c>
      <c r="BWM3">
        <v>-0.26189305338778301</v>
      </c>
      <c r="BWN3">
        <v>-0.25161093958559899</v>
      </c>
      <c r="BWO3">
        <v>2.56992915284849</v>
      </c>
      <c r="BWP3">
        <v>2.2607213708011099E-2</v>
      </c>
      <c r="BWQ3">
        <v>1.7271435640469699</v>
      </c>
      <c r="BWR3">
        <v>2.9785557081565299E-3</v>
      </c>
      <c r="BWS3">
        <v>-0.35275000000000001</v>
      </c>
      <c r="BWT3">
        <v>1.4900878367622701</v>
      </c>
      <c r="BWU3">
        <v>0.43911542220706101</v>
      </c>
      <c r="BWV3">
        <v>-9.4949365303638995</v>
      </c>
      <c r="BWW3">
        <v>-0.21749825836124501</v>
      </c>
      <c r="BWX3">
        <v>3.7441910159867202</v>
      </c>
      <c r="BWY3">
        <v>5.1136041490441403E-2</v>
      </c>
      <c r="BWZ3">
        <v>0.573407038637334</v>
      </c>
      <c r="BXA3">
        <v>1.1329676361063801E-2</v>
      </c>
      <c r="BXB3">
        <v>0.17719629419668401</v>
      </c>
      <c r="BXC3" t="e">
        <v>#N/A</v>
      </c>
      <c r="BXD3">
        <v>0.40578665021312899</v>
      </c>
      <c r="BXE3">
        <v>0.126580512091787</v>
      </c>
      <c r="BXF3">
        <v>0.25492437365589898</v>
      </c>
      <c r="BXG3">
        <v>2.89234033125005</v>
      </c>
      <c r="BXH3">
        <v>-3.74776030813047</v>
      </c>
      <c r="BXI3">
        <v>0.21371654921653599</v>
      </c>
      <c r="BXJ3">
        <v>6.02160111402479</v>
      </c>
      <c r="BXK3">
        <v>-0.11068266944823101</v>
      </c>
      <c r="BXL3">
        <v>0.32373699154560398</v>
      </c>
      <c r="BXM3">
        <v>0.39991554823606501</v>
      </c>
      <c r="BXN3">
        <v>1.5276888352028799</v>
      </c>
      <c r="BXO3">
        <v>-7.3275422013686703E-3</v>
      </c>
      <c r="BXP3">
        <v>-4.8575708122145498</v>
      </c>
      <c r="BXQ3">
        <v>-0.38123687036086101</v>
      </c>
      <c r="BXR3">
        <v>0.50684446799409699</v>
      </c>
      <c r="BXS3">
        <v>5.9607669363863199E-2</v>
      </c>
      <c r="BXT3">
        <v>0.26179937157237998</v>
      </c>
      <c r="BXU3">
        <v>0.13257791846177899</v>
      </c>
      <c r="BXV3">
        <v>0.42324688012254302</v>
      </c>
      <c r="BYC3">
        <v>-7.8830210991246901</v>
      </c>
      <c r="BYD3">
        <v>0.38976315567946002</v>
      </c>
      <c r="BYE3">
        <v>-0.19342200000009699</v>
      </c>
      <c r="BYF3">
        <v>-2.2396426657781299E-2</v>
      </c>
      <c r="BYG3">
        <v>0.77610796460390996</v>
      </c>
      <c r="BYH3">
        <v>0.56935052798943997</v>
      </c>
      <c r="BYI3">
        <v>-8.9397273250000006E-2</v>
      </c>
      <c r="BYJ3">
        <v>2.54564945075593E-2</v>
      </c>
      <c r="BYK3">
        <v>2.2606999999999999E-2</v>
      </c>
      <c r="BYL3">
        <v>-2.04124075472191</v>
      </c>
      <c r="BYM3">
        <v>0.33656189143894899</v>
      </c>
      <c r="BYN3">
        <v>-6.5957713904145898E-3</v>
      </c>
      <c r="BYO3">
        <v>0.110720597881557</v>
      </c>
      <c r="BYP3">
        <v>-3.2550840422256602E-2</v>
      </c>
      <c r="BYQ3">
        <v>4.82104166666667E-2</v>
      </c>
      <c r="BYR3">
        <v>0.19487766125129999</v>
      </c>
      <c r="BYS3">
        <v>0.28978287978776102</v>
      </c>
      <c r="BYT3">
        <v>8.3420071485348704E-2</v>
      </c>
      <c r="BYU3">
        <v>0.42529350105701502</v>
      </c>
      <c r="BYV3">
        <v>-3.6888307913415002</v>
      </c>
      <c r="BYW3">
        <v>0.45083658272926502</v>
      </c>
      <c r="BYX3">
        <v>-7.3431138840355903E-2</v>
      </c>
      <c r="BYY3">
        <v>0.50361003081606004</v>
      </c>
      <c r="BYZ3">
        <v>-3.2051199904807701</v>
      </c>
      <c r="BZA3">
        <v>1.51041848945356E-2</v>
      </c>
      <c r="BZB3">
        <v>1.2712581855401901</v>
      </c>
      <c r="BZC3">
        <v>0.154020456284573</v>
      </c>
      <c r="BZD3">
        <v>-1.68379994146554E-2</v>
      </c>
      <c r="BZE3">
        <v>6.1555622127207998E-2</v>
      </c>
      <c r="BZF3">
        <v>0.56356353683856797</v>
      </c>
      <c r="BZG3">
        <v>6.7462361498564993E-2</v>
      </c>
      <c r="BZH3" t="e">
        <v>#N/A</v>
      </c>
      <c r="BZI3">
        <v>7.8924424547670898E-3</v>
      </c>
      <c r="BZJ3">
        <v>-0.26863940214740101</v>
      </c>
      <c r="BZK3">
        <v>-0.62582013184984897</v>
      </c>
      <c r="BZL3">
        <v>1.25838566872936</v>
      </c>
      <c r="BZM3">
        <v>-0.89401570621206405</v>
      </c>
      <c r="BZN3">
        <v>0.12887918725931299</v>
      </c>
      <c r="BZO3">
        <v>0.20166505912055099</v>
      </c>
      <c r="BZP3">
        <v>1.4715118422286001E-2</v>
      </c>
      <c r="BZQ3">
        <v>-0.16525510307659799</v>
      </c>
      <c r="BZR3">
        <v>-9.2731235250213997E-2</v>
      </c>
      <c r="BZS3">
        <v>0.22271382159672001</v>
      </c>
      <c r="BZT3">
        <v>0.49834604589769999</v>
      </c>
      <c r="BZU3">
        <v>-5.8449952228404399E-2</v>
      </c>
      <c r="BZV3">
        <v>-0.26125599792705501</v>
      </c>
      <c r="BZW3">
        <v>0.28468842307382802</v>
      </c>
      <c r="BZX3">
        <v>-0.13175279593834299</v>
      </c>
      <c r="BZY3">
        <v>-2.1511777143689499</v>
      </c>
      <c r="BZZ3">
        <v>2.2974393533294202</v>
      </c>
      <c r="CAA3">
        <v>-8.0139539266455505E-4</v>
      </c>
      <c r="CAB3">
        <v>1.3284321135636099</v>
      </c>
      <c r="CAC3">
        <v>0.72624245547629296</v>
      </c>
      <c r="CAD3">
        <v>0.29570039326137898</v>
      </c>
      <c r="CAE3">
        <v>0.27462217665065197</v>
      </c>
      <c r="CAF3">
        <v>0.49768896182804001</v>
      </c>
      <c r="CAG3" t="e">
        <v>#N/A</v>
      </c>
      <c r="CAH3">
        <v>-0.33895851042179598</v>
      </c>
      <c r="CAI3" t="e">
        <v>#N/A</v>
      </c>
      <c r="CAJ3" t="e">
        <v>#N/A</v>
      </c>
      <c r="CAK3">
        <v>-0.52655146765391703</v>
      </c>
      <c r="CAL3">
        <v>4.2536254506219499E-2</v>
      </c>
      <c r="CAM3">
        <v>1.3048223323265599E-2</v>
      </c>
      <c r="CAN3" t="e">
        <v>#N/A</v>
      </c>
      <c r="CAO3" t="e">
        <v>#N/A</v>
      </c>
      <c r="CAP3" t="e">
        <v>#N/A</v>
      </c>
      <c r="CAQ3" t="e">
        <v>#N/A</v>
      </c>
      <c r="CAR3">
        <v>-0.31079250734154001</v>
      </c>
      <c r="CAS3" t="e">
        <v>#N/A</v>
      </c>
      <c r="CAT3">
        <v>3.0541786937335198</v>
      </c>
      <c r="CAU3" t="e">
        <v>#N/A</v>
      </c>
      <c r="CAV3" t="e">
        <v>#N/A</v>
      </c>
      <c r="CAW3">
        <v>2.12625E-2</v>
      </c>
      <c r="CAX3" t="e">
        <v>#N/A</v>
      </c>
      <c r="CAY3" t="e">
        <v>#N/A</v>
      </c>
      <c r="CAZ3">
        <v>8.2914838119690804E-2</v>
      </c>
      <c r="CBA3" t="e">
        <v>#N/A</v>
      </c>
      <c r="CBB3">
        <v>7.4067329134646101E-2</v>
      </c>
      <c r="CBC3" t="e">
        <v>#N/A</v>
      </c>
      <c r="CBD3">
        <v>33.503217135590702</v>
      </c>
      <c r="CBE3" t="e">
        <v>#N/A</v>
      </c>
      <c r="CBF3">
        <v>3.0764478593960498</v>
      </c>
      <c r="CBG3" t="e">
        <v>#N/A</v>
      </c>
      <c r="CBH3" t="e">
        <v>#N/A</v>
      </c>
      <c r="CBI3">
        <v>0.12695589678268801</v>
      </c>
      <c r="CBJ3" t="e">
        <v>#N/A</v>
      </c>
      <c r="CBK3">
        <v>1.06976631111752</v>
      </c>
      <c r="CBL3">
        <v>0.17954500000000001</v>
      </c>
      <c r="CBM3">
        <v>-7.3316666666666704E-3</v>
      </c>
      <c r="CBN3">
        <v>-3.805625E-2</v>
      </c>
      <c r="CBO3">
        <v>1.15526425031649</v>
      </c>
      <c r="CBP3" t="e">
        <v>#N/A</v>
      </c>
      <c r="CBQ3">
        <v>6.5218111439137694E-2</v>
      </c>
      <c r="CBR3" t="e">
        <v>#N/A</v>
      </c>
      <c r="CBS3">
        <v>0.138284285714286</v>
      </c>
      <c r="CBT3">
        <v>1.2440009833730099</v>
      </c>
      <c r="CBU3">
        <v>3.0131142677516198</v>
      </c>
      <c r="CBV3">
        <v>-2.8150702806221499E-2</v>
      </c>
      <c r="CBW3">
        <v>2.6731654538897299E-2</v>
      </c>
      <c r="CBX3">
        <v>0.19025895101700199</v>
      </c>
      <c r="CBY3">
        <v>-0.28003059575820199</v>
      </c>
      <c r="CBZ3">
        <v>0.13332341643043599</v>
      </c>
      <c r="CCA3">
        <v>-2.7153675845076499</v>
      </c>
      <c r="CCB3">
        <v>0.227708242250036</v>
      </c>
      <c r="CCC3">
        <v>-1.87732547823076</v>
      </c>
      <c r="CCD3">
        <v>-0.64795232838521299</v>
      </c>
      <c r="CCE3">
        <v>0.22383331254296401</v>
      </c>
      <c r="CCF3">
        <v>0.17361933976992699</v>
      </c>
      <c r="CCG3">
        <v>0.30454439084427498</v>
      </c>
      <c r="CCH3">
        <v>0.17460618321471999</v>
      </c>
      <c r="CCI3">
        <v>0.20903608757692799</v>
      </c>
      <c r="CCJ3">
        <v>0.27255522608171201</v>
      </c>
      <c r="CCK3">
        <v>3.07179511456168</v>
      </c>
      <c r="CCL3">
        <v>5.55546362791298E-2</v>
      </c>
      <c r="CCM3">
        <v>3.8548580312395803E-2</v>
      </c>
      <c r="CCN3">
        <v>-8.2823392220694694E-2</v>
      </c>
      <c r="CCO3">
        <v>0.27958972112819402</v>
      </c>
      <c r="CCP3">
        <v>9.3527714200417902E-2</v>
      </c>
      <c r="CCQ3">
        <v>1.1660749670183399</v>
      </c>
      <c r="CCR3">
        <v>-2.8728417129475599</v>
      </c>
      <c r="CCS3">
        <v>4.2410255927227601E-2</v>
      </c>
      <c r="CCT3">
        <v>2.5518979251196501</v>
      </c>
      <c r="CCU3">
        <v>3.7172545894883703E-2</v>
      </c>
      <c r="CCV3">
        <v>1.53273995766649E-2</v>
      </c>
      <c r="CCW3">
        <v>0.13392491756425101</v>
      </c>
      <c r="CCX3">
        <v>6.7950806404526706E-2</v>
      </c>
      <c r="CCY3">
        <v>0.11420501285104501</v>
      </c>
      <c r="CCZ3">
        <v>-2.9588409779245501E-2</v>
      </c>
      <c r="CDA3">
        <v>-5.48004547286087E-2</v>
      </c>
      <c r="CDB3" t="e">
        <v>#N/A</v>
      </c>
      <c r="CDC3">
        <v>0.13782327308380199</v>
      </c>
      <c r="CDD3">
        <v>4.8874134624709999E-2</v>
      </c>
      <c r="CDE3">
        <v>0.14960155511244899</v>
      </c>
      <c r="CDF3">
        <v>2.4663699794682898E-3</v>
      </c>
      <c r="CDG3">
        <v>8.4528956716924994E-2</v>
      </c>
      <c r="CDH3">
        <v>0.10285423970702801</v>
      </c>
      <c r="CDI3">
        <v>7.8942635068490405E-2</v>
      </c>
      <c r="CDJ3">
        <v>8.2903171930563697E-3</v>
      </c>
      <c r="CDK3">
        <v>4.8998227063795703E-2</v>
      </c>
      <c r="CDL3">
        <v>8.5679920434184001E-2</v>
      </c>
      <c r="CDM3">
        <v>-2.7279666431394699E-2</v>
      </c>
      <c r="CDN3">
        <v>2.5343691731316499E-3</v>
      </c>
      <c r="CDO3">
        <v>0.10606222472056701</v>
      </c>
      <c r="CDP3">
        <v>0.113650882749897</v>
      </c>
      <c r="CDQ3" t="e">
        <v>#N/A</v>
      </c>
      <c r="CDR3" t="e">
        <v>#N/A</v>
      </c>
      <c r="CDS3" t="e">
        <v>#N/A</v>
      </c>
      <c r="CDT3" t="e">
        <v>#N/A</v>
      </c>
      <c r="CDU3" t="e">
        <v>#N/A</v>
      </c>
      <c r="CDV3" t="e">
        <v>#N/A</v>
      </c>
      <c r="CDW3" t="e">
        <v>#N/A</v>
      </c>
      <c r="CDX3">
        <v>4.2015603770093101E-3</v>
      </c>
      <c r="CDY3">
        <v>1.76883529834162E-2</v>
      </c>
      <c r="CDZ3" t="e">
        <v>#N/A</v>
      </c>
      <c r="CEA3">
        <v>10.0614477109585</v>
      </c>
      <c r="CEB3">
        <v>1.41351841920453</v>
      </c>
      <c r="CEC3">
        <v>0.47590329374884299</v>
      </c>
      <c r="CED3">
        <v>1.30164521245695</v>
      </c>
      <c r="CEE3">
        <v>6.8916946517744604E-2</v>
      </c>
      <c r="CEF3">
        <v>6.6183355671814201</v>
      </c>
      <c r="CEG3">
        <v>-0.63673320631462105</v>
      </c>
      <c r="CEH3">
        <v>-0.28724354428115301</v>
      </c>
      <c r="CEI3">
        <v>3.1965031245761999</v>
      </c>
      <c r="CEJ3">
        <v>-0.12713273624247101</v>
      </c>
      <c r="CEK3" t="e">
        <v>#N/A</v>
      </c>
      <c r="CEL3" t="e">
        <v>#N/A</v>
      </c>
      <c r="CEM3">
        <v>0.208208313159533</v>
      </c>
      <c r="CEN3" t="e">
        <v>#N/A</v>
      </c>
      <c r="CEO3">
        <v>-5.0238076783288896</v>
      </c>
      <c r="CEP3" t="e">
        <v>#N/A</v>
      </c>
      <c r="CEQ3" t="e">
        <v>#N/A</v>
      </c>
      <c r="CER3" t="e">
        <v>#N/A</v>
      </c>
      <c r="CES3" t="e">
        <v>#N/A</v>
      </c>
      <c r="CET3" t="e">
        <v>#N/A</v>
      </c>
      <c r="CEU3">
        <v>13.5375347495072</v>
      </c>
      <c r="CEV3">
        <v>0.234577687672406</v>
      </c>
      <c r="CEW3" t="e">
        <v>#N/A</v>
      </c>
      <c r="CEX3">
        <v>18.643276974154201</v>
      </c>
      <c r="CEY3" t="e">
        <v>#N/A</v>
      </c>
      <c r="CEZ3">
        <v>-7.9776613111092007E-2</v>
      </c>
      <c r="CFA3">
        <v>3.85280966154499</v>
      </c>
      <c r="CFB3">
        <v>0.33858282706054899</v>
      </c>
      <c r="CFC3">
        <v>2.0970288598932401</v>
      </c>
      <c r="CFD3">
        <v>0.54326343833236201</v>
      </c>
      <c r="CFE3">
        <v>-1.67935575521822E-2</v>
      </c>
      <c r="CFF3">
        <v>2.7109000000000001E-2</v>
      </c>
      <c r="CFG3">
        <v>0.13613093826196501</v>
      </c>
      <c r="CFH3">
        <v>0.216010000000111</v>
      </c>
      <c r="CFI3">
        <v>3.6646236822005102E-2</v>
      </c>
      <c r="CFJ3">
        <v>0.26084714154027699</v>
      </c>
      <c r="CFK3">
        <v>-8.5484086870041706E-2</v>
      </c>
      <c r="CFL3">
        <v>2.99487801460579E-2</v>
      </c>
      <c r="CFM3">
        <v>1.3611071847894099E-2</v>
      </c>
      <c r="CFN3">
        <v>1.3996116949341501E-2</v>
      </c>
      <c r="CFO3">
        <v>5.25184957615824E-2</v>
      </c>
      <c r="CFP3">
        <v>-8.2518741895037703E-2</v>
      </c>
      <c r="CFQ3">
        <v>8.5400000000000298E-4</v>
      </c>
      <c r="CFR3">
        <v>-0.13497618650391699</v>
      </c>
      <c r="CFS3" t="e">
        <v>#N/A</v>
      </c>
      <c r="CFT3" t="e">
        <v>#N/A</v>
      </c>
      <c r="CFU3">
        <v>-0.33544450889215399</v>
      </c>
      <c r="CFV3" t="e">
        <v>#N/A</v>
      </c>
      <c r="CFW3" t="e">
        <v>#N/A</v>
      </c>
      <c r="CFX3">
        <v>113.56419163269901</v>
      </c>
      <c r="CFY3">
        <v>0.82328508271534495</v>
      </c>
      <c r="CFZ3">
        <v>-8.3759048443014794E-2</v>
      </c>
      <c r="CGA3">
        <v>-2.1559476821606999E-2</v>
      </c>
      <c r="CGB3">
        <v>-4.5054069453244E-2</v>
      </c>
      <c r="CGC3">
        <v>1.5401946395505701E-2</v>
      </c>
      <c r="CGD3">
        <v>2.0233040094725899E-3</v>
      </c>
      <c r="CGE3">
        <v>0.22829697722841699</v>
      </c>
      <c r="CGF3" t="e">
        <v>#N/A</v>
      </c>
      <c r="CGG3">
        <v>5.1156306513460002E-2</v>
      </c>
      <c r="CGH3">
        <v>0.198878662373841</v>
      </c>
      <c r="CGI3">
        <v>17.308667886144299</v>
      </c>
      <c r="CGJ3">
        <v>7.0638564739547096</v>
      </c>
      <c r="CGK3">
        <v>-0.42587717788997898</v>
      </c>
      <c r="CGL3">
        <v>0.94487088941238795</v>
      </c>
      <c r="CGM3">
        <v>-0.66739759217698702</v>
      </c>
      <c r="CGN3">
        <v>1.2980619968034001E-2</v>
      </c>
      <c r="CGO3">
        <v>-2.4656571416828301</v>
      </c>
      <c r="CGP3" t="e">
        <v>#N/A</v>
      </c>
      <c r="CGQ3" t="e">
        <v>#N/A</v>
      </c>
      <c r="CGR3">
        <v>0.132342679304156</v>
      </c>
      <c r="CGS3">
        <v>-2.14009380233726E-2</v>
      </c>
      <c r="CGT3">
        <v>3.9678287701373001</v>
      </c>
      <c r="CGU3" t="e">
        <v>#N/A</v>
      </c>
    </row>
    <row r="4" spans="1:2231" x14ac:dyDescent="0.3">
      <c r="A4">
        <v>14.1884691214174</v>
      </c>
      <c r="B4">
        <v>8.8555052126481009</v>
      </c>
      <c r="C4">
        <v>0.54485921080106003</v>
      </c>
      <c r="D4">
        <v>-2.6545275590551198</v>
      </c>
      <c r="E4">
        <v>12.9017688974435</v>
      </c>
      <c r="F4">
        <v>3.2245343428730302</v>
      </c>
      <c r="G4">
        <v>-2.47283972239071E-2</v>
      </c>
      <c r="H4">
        <v>0.69052373227123998</v>
      </c>
      <c r="I4">
        <v>-5.78018760896956E-2</v>
      </c>
      <c r="J4">
        <v>3.8759177679882502</v>
      </c>
      <c r="K4">
        <v>8.7282283661641102</v>
      </c>
      <c r="L4">
        <v>0.76862704180868802</v>
      </c>
      <c r="M4">
        <v>-0.30981404448796401</v>
      </c>
      <c r="N4">
        <v>2.64834425173441</v>
      </c>
      <c r="O4">
        <v>6.7628654116890896</v>
      </c>
      <c r="P4">
        <v>2.17629274497334</v>
      </c>
      <c r="Q4">
        <v>2.0142474452642801E-3</v>
      </c>
      <c r="R4">
        <v>10.279835193586299</v>
      </c>
      <c r="S4">
        <v>-2.43199105779087E-2</v>
      </c>
      <c r="T4">
        <v>-1.3975910888399201E-2</v>
      </c>
      <c r="U4">
        <v>1.4482490819278901E-2</v>
      </c>
      <c r="V4">
        <v>6.8655971479500897</v>
      </c>
      <c r="W4">
        <v>2.21562094274132</v>
      </c>
      <c r="X4">
        <v>1.84971520296523</v>
      </c>
      <c r="Y4">
        <v>3.4582420440239598</v>
      </c>
      <c r="Z4">
        <v>-6.1957738711109697E-2</v>
      </c>
      <c r="AA4">
        <v>0.157545368109234</v>
      </c>
      <c r="AB4">
        <v>-3.68985301873287E-2</v>
      </c>
      <c r="AC4">
        <v>5.4624894085034001E-2</v>
      </c>
      <c r="AD4">
        <v>2.6295131584596199</v>
      </c>
      <c r="AE4">
        <v>-4.0444790106433301E-3</v>
      </c>
      <c r="AF4">
        <v>1.35518237991861</v>
      </c>
      <c r="AG4">
        <v>-0.83717689297069398</v>
      </c>
      <c r="AH4">
        <v>-1.83359279038587E-3</v>
      </c>
      <c r="AI4">
        <v>1.85988298211778E-2</v>
      </c>
      <c r="AJ4">
        <v>-0.38423065835577302</v>
      </c>
      <c r="AK4">
        <v>-2.7028190316599199E-2</v>
      </c>
      <c r="AL4">
        <v>0.20638741848834299</v>
      </c>
      <c r="AM4">
        <v>3.9181988212098702</v>
      </c>
      <c r="AN4">
        <v>-6.23231586261046E-3</v>
      </c>
      <c r="AO4">
        <v>0.78500000000000003</v>
      </c>
      <c r="AP4">
        <v>0.27109232033979702</v>
      </c>
      <c r="AQ4">
        <v>-0.10516745477313</v>
      </c>
      <c r="AR4">
        <v>-1.57073551472103</v>
      </c>
      <c r="AS4">
        <v>-0.71509167842030996</v>
      </c>
      <c r="AT4">
        <v>2.2498474514741198</v>
      </c>
      <c r="AU4">
        <v>9.0376275283459009</v>
      </c>
      <c r="AV4">
        <v>-0.30900890672151599</v>
      </c>
      <c r="AW4">
        <v>0.12992211651247901</v>
      </c>
      <c r="AX4">
        <v>-0.13936326432155199</v>
      </c>
      <c r="AY4">
        <v>0.23567602248129199</v>
      </c>
      <c r="AZ4">
        <v>-2.3668456696432E-2</v>
      </c>
      <c r="BA4">
        <v>0.85328156707059299</v>
      </c>
      <c r="BB4">
        <v>4.1298182356313404</v>
      </c>
      <c r="BC4">
        <v>-1.57986479382442E-2</v>
      </c>
      <c r="BD4">
        <v>3.57699522927339E-2</v>
      </c>
      <c r="BE4">
        <v>4.3175913454478097E-2</v>
      </c>
      <c r="BF4">
        <v>1.69356516253235</v>
      </c>
      <c r="BG4">
        <v>1.2359777656367801</v>
      </c>
      <c r="BH4">
        <v>0.120539909029748</v>
      </c>
      <c r="BI4">
        <v>1.49193087097563</v>
      </c>
      <c r="BJ4">
        <v>4.3526674491784802E-4</v>
      </c>
      <c r="BK4">
        <v>-2.4253142021666001E-2</v>
      </c>
      <c r="BL4">
        <v>4.25698009441886E-2</v>
      </c>
      <c r="BM4">
        <v>0.51816072031483595</v>
      </c>
      <c r="BN4">
        <v>0.11710363241183799</v>
      </c>
      <c r="BO4">
        <v>0.66366266132621299</v>
      </c>
      <c r="BP4">
        <v>-7.6717919575339202E-2</v>
      </c>
      <c r="BQ4">
        <v>0.99356660969902699</v>
      </c>
      <c r="BR4">
        <v>-5.8234884194210801E-2</v>
      </c>
      <c r="BS4">
        <v>2.26845518794926</v>
      </c>
      <c r="BT4">
        <v>7.0208146595137605E-2</v>
      </c>
      <c r="BU4">
        <v>-2.9595462176925401E-2</v>
      </c>
      <c r="BV4">
        <v>-1.5072518722153601E-2</v>
      </c>
      <c r="BW4">
        <v>2.0559670387172599</v>
      </c>
      <c r="BX4">
        <v>1.1320881362434301</v>
      </c>
      <c r="BY4">
        <v>0.28198719144801299</v>
      </c>
      <c r="BZ4">
        <v>0.33729300295792303</v>
      </c>
      <c r="CA4">
        <v>-7.3329666399797794E-2</v>
      </c>
      <c r="CB4">
        <v>-4.1276629979984297E-2</v>
      </c>
      <c r="CC4">
        <v>-1.6860071013969399E-2</v>
      </c>
      <c r="CD4">
        <v>8.24971880437953E-2</v>
      </c>
      <c r="CE4">
        <v>0.21515784595148199</v>
      </c>
      <c r="CF4">
        <v>0.21811607621736101</v>
      </c>
      <c r="CG4">
        <v>5.0536086228437603E-2</v>
      </c>
      <c r="CH4">
        <v>3.1118607298338299</v>
      </c>
      <c r="CI4">
        <v>0.58679287081699705</v>
      </c>
      <c r="CJ4">
        <v>1.10582481102712</v>
      </c>
      <c r="CK4">
        <v>0.133910202918882</v>
      </c>
      <c r="CL4">
        <v>-8.6761116938384203E-2</v>
      </c>
      <c r="CM4">
        <v>5.93908336802998E-2</v>
      </c>
      <c r="CN4">
        <v>1.1623749999999999</v>
      </c>
      <c r="CO4">
        <v>0.42944946635860398</v>
      </c>
      <c r="CP4">
        <v>0.45639041079861797</v>
      </c>
      <c r="CQ4">
        <v>-3.57434405783758E-2</v>
      </c>
      <c r="CR4">
        <v>-0.17499920543857</v>
      </c>
      <c r="CS4">
        <v>0.71915466739529399</v>
      </c>
      <c r="CT4">
        <v>2.3319442844478302</v>
      </c>
      <c r="CU4">
        <v>1.2934849319510101E-2</v>
      </c>
      <c r="CV4">
        <v>-1.94341566389474</v>
      </c>
      <c r="CW4">
        <v>1.53872025070962</v>
      </c>
      <c r="CX4">
        <v>0.70082772829437101</v>
      </c>
      <c r="CY4">
        <v>-4.4469392579049603E-2</v>
      </c>
      <c r="CZ4">
        <v>0.21152646833004299</v>
      </c>
      <c r="DA4">
        <v>-1.5193897012078799E-2</v>
      </c>
      <c r="DB4">
        <v>-1.6326417339521799E-2</v>
      </c>
      <c r="DC4">
        <v>5.0365481468885598</v>
      </c>
      <c r="DD4">
        <v>7.6374633710048406E-2</v>
      </c>
      <c r="DE4">
        <v>0.533925394429279</v>
      </c>
      <c r="DF4">
        <v>-3.8242292005827502E-2</v>
      </c>
      <c r="DG4">
        <v>1.05006917893171</v>
      </c>
      <c r="DH4">
        <v>-0.201118501860405</v>
      </c>
      <c r="DI4">
        <v>0.24455695826922899</v>
      </c>
      <c r="DJ4">
        <v>-0.11128746570347001</v>
      </c>
      <c r="DK4">
        <v>0.28898045547870099</v>
      </c>
      <c r="DL4">
        <v>-0.28406398536729799</v>
      </c>
      <c r="DM4">
        <v>2.2189821146020998</v>
      </c>
      <c r="DN4">
        <v>4.0682284338044397E-2</v>
      </c>
      <c r="DO4">
        <v>0.28373182134406999</v>
      </c>
      <c r="DP4">
        <v>7.4253343901099694E-2</v>
      </c>
      <c r="DQ4">
        <v>-5.5623488627599103E-3</v>
      </c>
      <c r="DR4">
        <v>-3.4513219272355399E-3</v>
      </c>
      <c r="DS4">
        <v>1.7909281789742999</v>
      </c>
      <c r="DT4">
        <v>1.4640078797843701</v>
      </c>
      <c r="DU4">
        <v>-9.7235698358212996E-2</v>
      </c>
      <c r="DV4" t="e">
        <v>#N/A</v>
      </c>
      <c r="DW4">
        <v>-1.2918896880032399E-3</v>
      </c>
      <c r="DX4">
        <v>3.09003359749518</v>
      </c>
      <c r="DY4">
        <v>1.9762851365808801E-2</v>
      </c>
      <c r="DZ4">
        <v>-2.9802518403681398E-3</v>
      </c>
      <c r="EA4">
        <v>0.43762709264578697</v>
      </c>
      <c r="EB4">
        <v>0.92626932686700603</v>
      </c>
      <c r="EC4">
        <v>0.15315335522085399</v>
      </c>
      <c r="ED4">
        <v>-5.5719804900732202E-2</v>
      </c>
      <c r="EE4">
        <v>3.9812678135250003E-2</v>
      </c>
      <c r="EF4">
        <v>6.1647999999999996</v>
      </c>
      <c r="EG4">
        <v>-3.2505049678460498E-3</v>
      </c>
      <c r="EH4">
        <v>-0.97757545261196999</v>
      </c>
      <c r="EI4">
        <v>-3.9267347504882401E-2</v>
      </c>
      <c r="EJ4">
        <v>0.16352482183873901</v>
      </c>
      <c r="EK4">
        <v>-0.127438534655336</v>
      </c>
      <c r="EL4">
        <v>0.75468399264976704</v>
      </c>
      <c r="EM4">
        <v>-1.1550239970326E-2</v>
      </c>
      <c r="EN4">
        <v>-1.28077263565402E-2</v>
      </c>
      <c r="EO4">
        <v>3.9272392009058401</v>
      </c>
      <c r="EP4">
        <v>-0.23461945647191901</v>
      </c>
      <c r="EQ4">
        <v>-2.4146907607870399E-2</v>
      </c>
      <c r="ER4">
        <v>0.47461082460881099</v>
      </c>
      <c r="ES4">
        <v>0.20180539276308801</v>
      </c>
      <c r="ET4">
        <v>1.8133098095709499</v>
      </c>
      <c r="EU4">
        <v>-0.14398903879088101</v>
      </c>
      <c r="EV4">
        <v>1.4252486392761301</v>
      </c>
      <c r="EW4">
        <v>0.11904302231264501</v>
      </c>
      <c r="EX4">
        <v>3.9543037566458299</v>
      </c>
      <c r="EY4">
        <v>8.94604181832718E-2</v>
      </c>
      <c r="EZ4">
        <v>7.0090638001442098E-3</v>
      </c>
      <c r="FA4">
        <v>5.9650189345913998E-2</v>
      </c>
      <c r="FB4">
        <v>-3.6262694827046103E-2</v>
      </c>
      <c r="FC4">
        <v>1.38014109347443</v>
      </c>
      <c r="FD4">
        <v>-23.0005557791551</v>
      </c>
      <c r="FE4">
        <v>-1.8207639925712799E-4</v>
      </c>
      <c r="FF4">
        <v>3.1480621361163502E-2</v>
      </c>
      <c r="FG4">
        <v>6.6233830440150599E-3</v>
      </c>
      <c r="FH4">
        <v>2.1301002802120301</v>
      </c>
      <c r="FI4">
        <v>0.22917640966921901</v>
      </c>
      <c r="FJ4">
        <v>1.41553697296363</v>
      </c>
      <c r="FK4">
        <v>1.7952237953144501</v>
      </c>
      <c r="FL4">
        <v>6.8112737920937E-2</v>
      </c>
      <c r="FM4">
        <v>4.6370205854918002E-2</v>
      </c>
      <c r="FN4">
        <v>2.76174002473616E-2</v>
      </c>
      <c r="FO4">
        <v>-0.21886561818808001</v>
      </c>
      <c r="FP4">
        <v>5.45146117544778</v>
      </c>
      <c r="FQ4">
        <v>2.8690011938011802E-2</v>
      </c>
      <c r="FR4">
        <v>9.1894035131272703E-3</v>
      </c>
      <c r="FS4">
        <v>-0.15151064624482999</v>
      </c>
      <c r="FT4">
        <v>-9.9724538554363806E-2</v>
      </c>
      <c r="FU4">
        <v>0.15839454947823101</v>
      </c>
      <c r="FV4">
        <v>-0.17166389257932799</v>
      </c>
      <c r="FW4">
        <v>-9.5969882003833107E-2</v>
      </c>
      <c r="FX4">
        <v>-0.189060749499635</v>
      </c>
      <c r="FY4">
        <v>1.53976682785013</v>
      </c>
      <c r="FZ4">
        <v>-0.31544135269888901</v>
      </c>
      <c r="GA4">
        <v>0.60880723853437702</v>
      </c>
      <c r="GB4">
        <v>0.14318631699402601</v>
      </c>
      <c r="GC4">
        <v>0.71174585957633296</v>
      </c>
      <c r="GD4">
        <v>1.52187732071068E-2</v>
      </c>
      <c r="GE4">
        <v>1.3742869365817201</v>
      </c>
      <c r="GF4">
        <v>0.73803636733233902</v>
      </c>
      <c r="GG4">
        <v>0.71831120960908601</v>
      </c>
      <c r="GH4">
        <v>0.40563927719374099</v>
      </c>
      <c r="GI4">
        <v>-0.12886096223161</v>
      </c>
      <c r="GJ4">
        <v>0.128646470573686</v>
      </c>
      <c r="GK4">
        <v>0.69481237347621805</v>
      </c>
      <c r="GL4">
        <v>-1.2789027362649401</v>
      </c>
      <c r="GM4">
        <v>0.42103083863017299</v>
      </c>
      <c r="GN4">
        <v>4.2725264034875797E-3</v>
      </c>
      <c r="GO4">
        <v>1.7579064362938299E-2</v>
      </c>
      <c r="GP4">
        <v>-0.59297895850279403</v>
      </c>
      <c r="GQ4">
        <v>-9.8525606557717596E-3</v>
      </c>
      <c r="GR4">
        <v>1.02813510751647E-2</v>
      </c>
      <c r="GS4">
        <v>-2.0925887968210401E-2</v>
      </c>
      <c r="GT4">
        <v>4.8590552745912299E-2</v>
      </c>
      <c r="GU4">
        <v>0.21965182988666901</v>
      </c>
      <c r="GV4">
        <v>0.17859709922456701</v>
      </c>
      <c r="GW4">
        <v>0.51622864725842599</v>
      </c>
      <c r="GX4">
        <v>4.0713674467782499E-2</v>
      </c>
      <c r="GY4">
        <v>-0.70855989846268497</v>
      </c>
      <c r="GZ4">
        <v>-0.115513010621119</v>
      </c>
      <c r="HA4">
        <v>-0.20017173675859201</v>
      </c>
      <c r="HB4">
        <v>4.7040969909521398E-2</v>
      </c>
      <c r="HC4">
        <v>8.3040521728157195</v>
      </c>
      <c r="HD4">
        <v>1.6863786160362802E-2</v>
      </c>
      <c r="HE4">
        <v>3.3448287666316598E-3</v>
      </c>
      <c r="HF4">
        <v>0.44011492514799899</v>
      </c>
      <c r="HG4">
        <v>-0.14892498419195499</v>
      </c>
      <c r="HH4">
        <v>1.55558267084702</v>
      </c>
      <c r="HI4">
        <v>3.1340335245538098E-4</v>
      </c>
      <c r="HJ4">
        <v>0.52848344940454495</v>
      </c>
      <c r="HK4">
        <v>0.14669014445223599</v>
      </c>
      <c r="HL4">
        <v>-1.1382766280011001</v>
      </c>
      <c r="HM4">
        <v>8.0076928585004897E-2</v>
      </c>
      <c r="HN4">
        <v>0.157512520060061</v>
      </c>
      <c r="HO4">
        <v>-1.7589581478700701E-2</v>
      </c>
      <c r="HP4">
        <v>-3.4832756840905199E-2</v>
      </c>
      <c r="HQ4">
        <v>8.6172127655856801E-2</v>
      </c>
      <c r="HR4">
        <v>-4.4034031523057002E-2</v>
      </c>
      <c r="HS4">
        <v>-3.6990708124872802E-3</v>
      </c>
      <c r="HT4">
        <v>0.89814286391720799</v>
      </c>
      <c r="HU4">
        <v>2.8326916466139598</v>
      </c>
      <c r="HV4">
        <v>0.33531143172960798</v>
      </c>
      <c r="HW4">
        <v>-2.9928533767888698E-3</v>
      </c>
      <c r="HX4">
        <v>1.02208329973274</v>
      </c>
      <c r="HY4">
        <v>2.3712889436809801E-2</v>
      </c>
      <c r="HZ4">
        <v>1.32588936931947</v>
      </c>
      <c r="IA4">
        <v>2.7107571401234799E-2</v>
      </c>
      <c r="IB4">
        <v>-0.114606020857138</v>
      </c>
      <c r="IC4">
        <v>0.60824193172866203</v>
      </c>
      <c r="ID4">
        <v>0.29634922668364</v>
      </c>
      <c r="IE4">
        <v>5.0676628637566098E-2</v>
      </c>
      <c r="IF4">
        <v>-0.85101987719664496</v>
      </c>
      <c r="IG4">
        <v>2.76757917482152E-2</v>
      </c>
      <c r="IH4">
        <v>-2.49715506113386E-2</v>
      </c>
      <c r="II4">
        <v>2.4906872882388198</v>
      </c>
      <c r="IJ4">
        <v>6.5581868031926497E-4</v>
      </c>
      <c r="IK4">
        <v>0.66312802500000001</v>
      </c>
      <c r="IL4">
        <v>0.67316188698080404</v>
      </c>
      <c r="IM4">
        <v>1.1764361577229701</v>
      </c>
      <c r="IN4">
        <v>-0.22361169735505201</v>
      </c>
      <c r="IO4">
        <v>1.45346911389496</v>
      </c>
      <c r="IP4">
        <v>9.6508194217670706E-2</v>
      </c>
      <c r="IQ4">
        <v>3.3196994676676002</v>
      </c>
      <c r="IR4">
        <v>0.18372608199353799</v>
      </c>
      <c r="IS4">
        <v>1.5270408038611899E-2</v>
      </c>
      <c r="IT4">
        <v>0.39721795181189601</v>
      </c>
      <c r="IU4">
        <v>-0.13983910896212201</v>
      </c>
      <c r="IV4">
        <v>-1.33406543177163E-2</v>
      </c>
      <c r="IW4">
        <v>-1.1784075073228899</v>
      </c>
      <c r="IX4">
        <v>-1.24707063241565E-2</v>
      </c>
      <c r="IY4">
        <v>2.9569792339725801E-2</v>
      </c>
      <c r="IZ4">
        <v>7.77658339693967</v>
      </c>
      <c r="JA4">
        <v>-1.4171316611271401</v>
      </c>
      <c r="JB4">
        <v>0.78952578159181797</v>
      </c>
      <c r="JC4">
        <v>0.14591377342525499</v>
      </c>
      <c r="JD4">
        <v>-9.8838111164955503E-3</v>
      </c>
      <c r="JE4">
        <v>0.179235833387375</v>
      </c>
      <c r="JF4">
        <v>-8.82272452426726E-2</v>
      </c>
      <c r="JG4">
        <v>1.6607798517630699E-2</v>
      </c>
      <c r="JH4">
        <v>1.2231196641056601</v>
      </c>
      <c r="JI4">
        <v>6.7285789740598103</v>
      </c>
      <c r="JJ4">
        <v>-1.2002207058175101</v>
      </c>
      <c r="JK4">
        <v>-2.32582542490684E-2</v>
      </c>
      <c r="JL4">
        <v>-3.0849837800922E-2</v>
      </c>
      <c r="JM4">
        <v>0.193394914573777</v>
      </c>
      <c r="JN4">
        <v>1.5449423899342201</v>
      </c>
      <c r="JO4">
        <v>2.1851619013498502</v>
      </c>
      <c r="JP4">
        <v>-0.31826459100293603</v>
      </c>
      <c r="JQ4">
        <v>0.20051100079557799</v>
      </c>
      <c r="JR4">
        <v>-0.33919962802408099</v>
      </c>
      <c r="JS4">
        <v>-8.0810574630663795E-2</v>
      </c>
      <c r="JT4">
        <v>-0.564129856306546</v>
      </c>
      <c r="JU4">
        <v>0.47489111111111099</v>
      </c>
      <c r="JV4">
        <v>-0.15021083826595799</v>
      </c>
      <c r="JW4">
        <v>-1.39000317514286E-2</v>
      </c>
      <c r="JX4">
        <v>1.6854797431076599E-2</v>
      </c>
      <c r="JY4">
        <v>-4.4737445583971601E-2</v>
      </c>
      <c r="JZ4">
        <v>0.49006527264466798</v>
      </c>
      <c r="KA4">
        <v>9.6365886856680794E-2</v>
      </c>
      <c r="KB4">
        <v>0.863248859037412</v>
      </c>
      <c r="KC4">
        <v>-2.6970061116960999E-3</v>
      </c>
      <c r="KD4">
        <v>3.30024066561232</v>
      </c>
      <c r="KE4">
        <v>-0.37064396253465098</v>
      </c>
      <c r="KF4">
        <v>-1.15355547773462E-2</v>
      </c>
      <c r="KG4">
        <v>1.1990879529901901</v>
      </c>
      <c r="KH4">
        <v>5.4717056165238098E-3</v>
      </c>
      <c r="KI4">
        <v>1.0860384800913101</v>
      </c>
      <c r="KJ4" t="e">
        <v>#N/A</v>
      </c>
      <c r="KK4">
        <v>-0.204296328677396</v>
      </c>
      <c r="KL4">
        <v>2.12204172254351E-2</v>
      </c>
      <c r="KM4">
        <v>-1.9966334653088599E-2</v>
      </c>
      <c r="KN4">
        <v>3.8123705449029002E-2</v>
      </c>
      <c r="KO4">
        <v>-0.30601161121168602</v>
      </c>
      <c r="KP4">
        <v>3.0664549327277801</v>
      </c>
      <c r="KQ4">
        <v>2.6701513055786998</v>
      </c>
      <c r="KR4">
        <v>9.0945227160206199E-2</v>
      </c>
      <c r="KS4">
        <v>-1.1516671950328201E-2</v>
      </c>
      <c r="KT4">
        <v>-1.01379476087479E-3</v>
      </c>
      <c r="KU4">
        <v>-1.3898294343945901</v>
      </c>
      <c r="KV4">
        <v>-1.13864807536676</v>
      </c>
      <c r="KW4">
        <v>-1.12920962199313E-2</v>
      </c>
      <c r="KX4">
        <v>0.31142252937457099</v>
      </c>
      <c r="KY4">
        <v>-0.25336056534561302</v>
      </c>
      <c r="KZ4">
        <v>1.9851250000000001E-2</v>
      </c>
      <c r="LA4">
        <v>-0.29177076093850002</v>
      </c>
      <c r="LB4">
        <v>-1.1706161497424801E-2</v>
      </c>
      <c r="LC4">
        <v>-0.79778460241821003</v>
      </c>
      <c r="LD4">
        <v>-4.3200585583736899E-2</v>
      </c>
      <c r="LE4">
        <v>-2.37485779294653E-2</v>
      </c>
      <c r="LF4">
        <v>0.17058606824317099</v>
      </c>
      <c r="LG4">
        <v>-0.37039984565668299</v>
      </c>
      <c r="LH4">
        <v>4.8898827968314601E-2</v>
      </c>
      <c r="LI4">
        <v>-22.194170661909698</v>
      </c>
      <c r="LJ4">
        <v>1.7094757827208599E-4</v>
      </c>
      <c r="LK4">
        <v>-0.38716866688513801</v>
      </c>
      <c r="LL4">
        <v>9.3829456899202704E-3</v>
      </c>
      <c r="LM4">
        <v>-0.61693397006723405</v>
      </c>
      <c r="LN4">
        <v>0.58897270874360697</v>
      </c>
      <c r="LO4">
        <v>1.3994681047311899E-2</v>
      </c>
      <c r="LP4">
        <v>1.77250376152235</v>
      </c>
      <c r="LQ4">
        <v>-0.195891995122636</v>
      </c>
      <c r="LR4">
        <v>1.823710094892</v>
      </c>
      <c r="LS4">
        <v>1.3673742589405199E-2</v>
      </c>
      <c r="LT4">
        <v>6.9279203867553303</v>
      </c>
      <c r="LU4">
        <v>6.2664287730802197E-3</v>
      </c>
      <c r="LV4">
        <v>0.38067526097983601</v>
      </c>
      <c r="LW4">
        <v>1.9664944724944798E-3</v>
      </c>
      <c r="LX4">
        <v>9.1883490927262503</v>
      </c>
      <c r="LY4">
        <v>1.4987128938707701E-2</v>
      </c>
      <c r="LZ4">
        <v>9.3414141113555397E-4</v>
      </c>
      <c r="MA4">
        <v>-1.4471427642379199E-3</v>
      </c>
      <c r="MB4">
        <v>-0.123856511928711</v>
      </c>
      <c r="MC4">
        <v>0.496509208572816</v>
      </c>
      <c r="MD4">
        <v>-3.7093470601211702E-2</v>
      </c>
      <c r="ME4">
        <v>-0.26610746839865601</v>
      </c>
      <c r="MF4">
        <v>-0.40647061684970098</v>
      </c>
      <c r="MG4">
        <v>7.1261675569139399E-2</v>
      </c>
      <c r="MH4">
        <v>0.35972995085532899</v>
      </c>
      <c r="MI4">
        <v>1.21484920110007</v>
      </c>
      <c r="MJ4">
        <v>8.2628035577148096E-2</v>
      </c>
      <c r="MK4">
        <v>1.7528958992130199</v>
      </c>
      <c r="ML4">
        <v>-5.4912677900562E-2</v>
      </c>
      <c r="MM4">
        <v>-1.71441650527577E-2</v>
      </c>
      <c r="MN4">
        <v>2.2276440473133201</v>
      </c>
      <c r="MO4">
        <v>0.99243859732253203</v>
      </c>
      <c r="MP4">
        <v>3.3607085689941002E-2</v>
      </c>
      <c r="MQ4">
        <v>5.6029338039771098E-3</v>
      </c>
      <c r="MR4">
        <v>0.351987975439155</v>
      </c>
      <c r="MS4">
        <v>-0.19833409345549699</v>
      </c>
      <c r="MT4">
        <v>0.19413113994439299</v>
      </c>
      <c r="MU4">
        <v>2.1130044697171599</v>
      </c>
      <c r="MV4">
        <v>-1.5796956847094E-2</v>
      </c>
      <c r="MW4">
        <v>7.3548148148148196E-2</v>
      </c>
      <c r="MX4">
        <v>4.1031219406069798E-4</v>
      </c>
      <c r="MY4">
        <v>-7.4445278186229</v>
      </c>
      <c r="MZ4">
        <v>-2.3147936419506101E-2</v>
      </c>
      <c r="NA4">
        <v>0.33683941484916602</v>
      </c>
      <c r="NB4">
        <v>5.9589280131512802E-2</v>
      </c>
      <c r="NC4">
        <v>-2.8773837506417399</v>
      </c>
      <c r="ND4">
        <v>-7.7488306264373003E-2</v>
      </c>
      <c r="NE4">
        <v>3.0964491243903201</v>
      </c>
      <c r="NF4">
        <v>-4.9478563151795999E-3</v>
      </c>
      <c r="NG4">
        <v>-1.6119770936724401E-2</v>
      </c>
      <c r="NH4">
        <v>3.9573542726868798E-2</v>
      </c>
      <c r="NI4">
        <v>0.34306327073318199</v>
      </c>
      <c r="NJ4">
        <v>1.19220384354672E-2</v>
      </c>
      <c r="NK4">
        <v>-0.34241390602204402</v>
      </c>
      <c r="NL4">
        <v>-0.421895949884667</v>
      </c>
      <c r="NM4">
        <v>2.5947896178059E-2</v>
      </c>
      <c r="NN4">
        <v>0.24089990248548501</v>
      </c>
      <c r="NO4">
        <v>-5.1590275689672997E-2</v>
      </c>
      <c r="NP4">
        <v>1.8550659937174101</v>
      </c>
      <c r="NQ4">
        <v>0.14990871531712299</v>
      </c>
      <c r="NR4">
        <v>0.35564560858140798</v>
      </c>
      <c r="NS4">
        <v>8.0520738072130102E-2</v>
      </c>
      <c r="NT4">
        <v>-6.9823267604649297E-2</v>
      </c>
      <c r="NU4">
        <v>-1.7016196478212599E-2</v>
      </c>
      <c r="NV4">
        <v>-0.12140764056337</v>
      </c>
      <c r="NW4">
        <v>-1.7216993298956901E-2</v>
      </c>
      <c r="NX4">
        <v>-1.28698241500276E-2</v>
      </c>
      <c r="NY4">
        <v>0.254576100434039</v>
      </c>
      <c r="NZ4">
        <v>-0.62641154229316898</v>
      </c>
      <c r="OA4">
        <v>0.19653492296804401</v>
      </c>
      <c r="OB4">
        <v>1.2409828880887599</v>
      </c>
      <c r="OC4">
        <v>1.6334751518924499E-2</v>
      </c>
      <c r="OD4">
        <v>0.58189576033365498</v>
      </c>
      <c r="OE4">
        <v>-2.95685103250975E-2</v>
      </c>
      <c r="OF4">
        <v>0.13157039381881999</v>
      </c>
      <c r="OG4">
        <v>-1.8251828296097901</v>
      </c>
      <c r="OH4">
        <v>-1.27913595226899E-2</v>
      </c>
      <c r="OI4">
        <v>-8.1992607603701098E-2</v>
      </c>
      <c r="OJ4">
        <v>-4.1753434545241198E-2</v>
      </c>
      <c r="OK4">
        <v>0.46835243159871298</v>
      </c>
      <c r="OL4">
        <v>0.162146299375616</v>
      </c>
      <c r="OM4">
        <v>9.4246291582171293E-2</v>
      </c>
      <c r="ON4" t="e">
        <v>#N/A</v>
      </c>
      <c r="OO4">
        <v>-0.14709651557185199</v>
      </c>
      <c r="OP4">
        <v>5.9470993167245502E-2</v>
      </c>
      <c r="OQ4">
        <v>0.14304102089859699</v>
      </c>
      <c r="OR4">
        <v>0.54181621840120997</v>
      </c>
      <c r="OS4">
        <v>-4.0396573269909197E-2</v>
      </c>
      <c r="OT4">
        <v>0.13915558148809601</v>
      </c>
      <c r="OU4">
        <v>0.29329605907516398</v>
      </c>
      <c r="OV4">
        <v>0.38330365296803698</v>
      </c>
      <c r="OW4">
        <v>0.44597072549942701</v>
      </c>
      <c r="OX4">
        <v>-1.3893641238322801E-2</v>
      </c>
      <c r="OY4">
        <v>-0.13380888133618901</v>
      </c>
      <c r="OZ4">
        <v>0.136567571398059</v>
      </c>
      <c r="PA4">
        <v>-5.553166622966E-2</v>
      </c>
      <c r="PB4">
        <v>3.3813343158047002E-2</v>
      </c>
      <c r="PC4">
        <v>0.55498157014704497</v>
      </c>
      <c r="PD4">
        <v>0.12918890383399401</v>
      </c>
      <c r="PE4">
        <v>4.6589351931435896</v>
      </c>
      <c r="PF4">
        <v>-7.9246272109699506E-2</v>
      </c>
      <c r="PG4">
        <v>0.54672373604758895</v>
      </c>
      <c r="PH4">
        <v>6.2330758275426102E-3</v>
      </c>
      <c r="PI4">
        <v>2.0058428485902401E-2</v>
      </c>
      <c r="PJ4">
        <v>0.53424879258302804</v>
      </c>
      <c r="PK4">
        <v>0.33420152319843099</v>
      </c>
      <c r="PL4">
        <v>-2.85317870429471E-2</v>
      </c>
      <c r="PM4">
        <v>-1.5162840795958799E-2</v>
      </c>
      <c r="PN4">
        <v>-0.46508224790892799</v>
      </c>
      <c r="PO4">
        <v>0.315556024000818</v>
      </c>
      <c r="PP4">
        <v>0.44787032752946099</v>
      </c>
      <c r="PQ4">
        <v>0.103666593677089</v>
      </c>
      <c r="PR4">
        <v>0.401791751918534</v>
      </c>
      <c r="PS4">
        <v>0.112130000000507</v>
      </c>
      <c r="PT4">
        <v>-7.6175628174464001E-3</v>
      </c>
      <c r="PU4">
        <v>0.14946588197576899</v>
      </c>
      <c r="PV4">
        <v>-0.13203941612561601</v>
      </c>
      <c r="PW4">
        <v>0.704130573140475</v>
      </c>
      <c r="PX4">
        <v>-0.16245365776459</v>
      </c>
      <c r="PY4">
        <v>1.9545024266350399</v>
      </c>
      <c r="PZ4">
        <v>-1.0749474456184601E-2</v>
      </c>
      <c r="QA4">
        <v>2.24409531903347</v>
      </c>
      <c r="QB4">
        <v>0.73825501361522905</v>
      </c>
      <c r="QC4">
        <v>0.153902554563283</v>
      </c>
      <c r="QD4">
        <v>2.9770634066309101E-2</v>
      </c>
      <c r="QE4">
        <v>0.79769867270860895</v>
      </c>
      <c r="QF4">
        <v>-0.24284174645345599</v>
      </c>
      <c r="QG4">
        <v>2.2278840270041698E-2</v>
      </c>
      <c r="QH4">
        <v>-4.3279195633508898E-3</v>
      </c>
      <c r="QI4">
        <v>0.267475758748908</v>
      </c>
      <c r="QJ4">
        <v>-0.14247367424427501</v>
      </c>
      <c r="QK4">
        <v>2.88694503018827</v>
      </c>
      <c r="QL4">
        <v>4.3787259347357499E-2</v>
      </c>
      <c r="QM4">
        <v>-0.166250549039963</v>
      </c>
      <c r="QN4">
        <v>0.55067704424331698</v>
      </c>
      <c r="QO4">
        <v>0.216738873332355</v>
      </c>
      <c r="QP4">
        <v>0.76258906298588203</v>
      </c>
      <c r="QQ4">
        <v>-6.9531529077073602</v>
      </c>
      <c r="QR4">
        <v>0.29659033789719003</v>
      </c>
      <c r="QS4">
        <v>9.7290116883163996E-3</v>
      </c>
      <c r="QT4">
        <v>-8.0284395113261395E-3</v>
      </c>
      <c r="QU4">
        <v>2.2868167275352298</v>
      </c>
      <c r="QV4">
        <v>-0.36145567076285701</v>
      </c>
      <c r="QW4">
        <v>0.64051259334654898</v>
      </c>
      <c r="QX4">
        <v>0.24179818198818701</v>
      </c>
      <c r="QY4">
        <v>2.6415708121304</v>
      </c>
      <c r="QZ4">
        <v>-5.28300576996108E-2</v>
      </c>
      <c r="RA4">
        <v>0.94732015436004402</v>
      </c>
      <c r="RB4">
        <v>-4.7254381228535002E-2</v>
      </c>
      <c r="RC4">
        <v>0.70168361637127197</v>
      </c>
      <c r="RD4">
        <v>0.14172221650897401</v>
      </c>
      <c r="RE4">
        <v>0.56997925438267005</v>
      </c>
      <c r="RF4">
        <v>0.10755030823104</v>
      </c>
      <c r="RG4">
        <v>-0.19567273712998401</v>
      </c>
      <c r="RH4">
        <v>-2.6644122564652502E-3</v>
      </c>
      <c r="RI4">
        <v>-0.107136892896097</v>
      </c>
      <c r="RJ4">
        <v>-2.14989325515003</v>
      </c>
      <c r="RK4">
        <v>-5.4083468877462405E-4</v>
      </c>
      <c r="RL4">
        <v>0.28926859049876602</v>
      </c>
      <c r="RM4">
        <v>0.63805769462023798</v>
      </c>
      <c r="RN4">
        <v>7.7751037024918396E-2</v>
      </c>
      <c r="RO4">
        <v>-8.7945637062075102E-2</v>
      </c>
      <c r="RP4">
        <v>0.78157072237910197</v>
      </c>
      <c r="RQ4">
        <v>7.8065500493499806E-2</v>
      </c>
      <c r="RR4">
        <v>0.21453674645613599</v>
      </c>
      <c r="RS4">
        <v>0.119716681306614</v>
      </c>
      <c r="RT4">
        <v>-0.25712922009151301</v>
      </c>
      <c r="RU4">
        <v>3.1000725902603499E-2</v>
      </c>
      <c r="RV4">
        <v>-1.6827091630771E-2</v>
      </c>
      <c r="RW4">
        <v>0.59551528715774005</v>
      </c>
      <c r="RX4">
        <v>1.96098875077764E-2</v>
      </c>
      <c r="RY4">
        <v>1.2001061110197</v>
      </c>
      <c r="RZ4">
        <v>-1.8838697885530001E-2</v>
      </c>
      <c r="SA4">
        <v>0.107614209255444</v>
      </c>
      <c r="SB4">
        <v>-1.4653418605922399</v>
      </c>
      <c r="SC4">
        <v>-0.31984568455051099</v>
      </c>
      <c r="SD4">
        <v>-7.8924751945937302E-2</v>
      </c>
      <c r="SE4">
        <v>-0.41740647570689698</v>
      </c>
      <c r="SF4">
        <v>-7.5511448788553204E-2</v>
      </c>
      <c r="SG4">
        <v>-2.3536383164957601E-3</v>
      </c>
      <c r="SH4">
        <v>-3.4228095265130203E-2</v>
      </c>
      <c r="SI4">
        <v>0.24059394867668801</v>
      </c>
      <c r="SJ4">
        <v>0.467169841881524</v>
      </c>
      <c r="SK4">
        <v>0.16759763807342601</v>
      </c>
      <c r="SL4">
        <v>-0.20060823532243599</v>
      </c>
      <c r="SM4">
        <v>-0.58684476657360296</v>
      </c>
      <c r="SN4">
        <v>-0.101941880485043</v>
      </c>
      <c r="SO4">
        <v>9.1131460131567102E-2</v>
      </c>
      <c r="SP4">
        <v>-0.230907251817147</v>
      </c>
      <c r="SQ4">
        <v>0.42379318722043402</v>
      </c>
      <c r="SR4">
        <v>9.2533857890812102E-2</v>
      </c>
      <c r="SS4">
        <v>1.03206156180661</v>
      </c>
      <c r="ST4">
        <v>0.176983408750055</v>
      </c>
      <c r="SU4">
        <v>-6.4291777539074502E-2</v>
      </c>
      <c r="SV4">
        <v>0.33667104439461298</v>
      </c>
      <c r="SW4">
        <v>5.8641583732280199E-2</v>
      </c>
      <c r="SX4">
        <v>7.8743556952855606E-2</v>
      </c>
      <c r="SY4">
        <v>2.0145664892511602E-3</v>
      </c>
      <c r="SZ4">
        <v>0.93497595443351</v>
      </c>
      <c r="TA4">
        <v>-0.177478434312899</v>
      </c>
      <c r="TB4">
        <v>-0.109222439705596</v>
      </c>
      <c r="TC4">
        <v>1.4807308500091799E-2</v>
      </c>
      <c r="TD4">
        <v>0.37794316263515298</v>
      </c>
      <c r="TE4">
        <v>-8.2884843838917695E-3</v>
      </c>
      <c r="TF4">
        <v>-3.2863262405668899E-2</v>
      </c>
      <c r="TG4">
        <v>2.0800413751496798</v>
      </c>
      <c r="TH4">
        <v>-5.6517085062407603E-3</v>
      </c>
      <c r="TI4">
        <v>0.17895543164154901</v>
      </c>
      <c r="TJ4">
        <v>1.1783330864729</v>
      </c>
      <c r="TK4">
        <v>-6.4704982083074103E-3</v>
      </c>
      <c r="TL4">
        <v>-1.48490426104547E-3</v>
      </c>
      <c r="TM4">
        <v>0.22210837373816</v>
      </c>
      <c r="TN4">
        <v>-0.140622524083824</v>
      </c>
      <c r="TO4">
        <v>-0.19202201210726799</v>
      </c>
      <c r="TP4">
        <v>0.54579135106132304</v>
      </c>
      <c r="TQ4">
        <v>-1.96799313050856E-2</v>
      </c>
      <c r="TR4">
        <v>3.4917537563233898</v>
      </c>
      <c r="TS4">
        <v>1.49551000856772</v>
      </c>
      <c r="TT4">
        <v>-0.28248600121499801</v>
      </c>
      <c r="TU4">
        <v>-4.1350478160368499E-2</v>
      </c>
      <c r="TV4">
        <v>-4.7904287055921001E-2</v>
      </c>
      <c r="TW4">
        <v>3.1974758506214097E-2</v>
      </c>
      <c r="TX4">
        <v>-3.7222037484452103E-2</v>
      </c>
      <c r="TY4">
        <v>1.56971488364268E-2</v>
      </c>
      <c r="TZ4">
        <v>-0.13279452754667501</v>
      </c>
      <c r="UA4">
        <v>-3.5536461042143398E-2</v>
      </c>
      <c r="UB4">
        <v>4.7446377427571601E-2</v>
      </c>
      <c r="UC4">
        <v>2.6931407772174901E-2</v>
      </c>
      <c r="UD4">
        <v>-4.8068775352156003E-3</v>
      </c>
      <c r="UE4">
        <v>12.055644153346201</v>
      </c>
      <c r="UF4">
        <v>8.7975840182689304E-3</v>
      </c>
      <c r="UG4">
        <v>8.6116124194007507E-2</v>
      </c>
      <c r="UH4">
        <v>-7.3453541269467598E-2</v>
      </c>
      <c r="UI4">
        <v>-1.4602239667135</v>
      </c>
      <c r="UJ4">
        <v>-1.3375580641501601</v>
      </c>
      <c r="UK4">
        <v>-2.92564874972225E-2</v>
      </c>
      <c r="UL4">
        <v>-1.427627438284E-2</v>
      </c>
      <c r="UM4">
        <v>0.73120624409401003</v>
      </c>
      <c r="UN4">
        <v>0.52343331301851803</v>
      </c>
      <c r="UO4">
        <v>1.2446683937262499</v>
      </c>
      <c r="UP4">
        <v>0.31696586875011501</v>
      </c>
      <c r="UQ4">
        <v>0.638324322597143</v>
      </c>
      <c r="UR4">
        <v>0.11821125718315501</v>
      </c>
      <c r="US4">
        <v>0.149350650766849</v>
      </c>
      <c r="UT4">
        <v>13.939368393484701</v>
      </c>
      <c r="UU4">
        <v>-3.4467349491921602E-2</v>
      </c>
      <c r="UV4">
        <v>-4.2390823176714602E-2</v>
      </c>
      <c r="UW4">
        <v>4.1176581236747001E-2</v>
      </c>
      <c r="UX4">
        <v>0.42572208858832</v>
      </c>
      <c r="UY4">
        <v>5.0883887711284E-3</v>
      </c>
      <c r="UZ4">
        <v>-0.25368672427299299</v>
      </c>
      <c r="VA4">
        <v>0.387148965577788</v>
      </c>
      <c r="VB4">
        <v>0.344734151289466</v>
      </c>
      <c r="VC4">
        <v>-0.118319526909841</v>
      </c>
      <c r="VD4">
        <v>-0.12587476087864199</v>
      </c>
      <c r="VE4">
        <v>-1.6902557418768199E-2</v>
      </c>
      <c r="VF4">
        <v>-0.14720653359566199</v>
      </c>
      <c r="VG4">
        <v>-0.156902022074765</v>
      </c>
      <c r="VH4">
        <v>0.132725773589843</v>
      </c>
      <c r="VI4">
        <v>-6.4889276612279598E-3</v>
      </c>
      <c r="VJ4">
        <v>0.46880605472162401</v>
      </c>
      <c r="VK4">
        <v>-2.0501993586145101E-2</v>
      </c>
      <c r="VL4">
        <v>6.9079452432376898E-2</v>
      </c>
      <c r="VM4">
        <v>-2.4912312658577299E-2</v>
      </c>
      <c r="VN4">
        <v>-0.17607884993671</v>
      </c>
      <c r="VO4">
        <v>2.0959197418550599E-3</v>
      </c>
      <c r="VP4">
        <v>-2.5919918841015199E-2</v>
      </c>
      <c r="VQ4">
        <v>-8.6232653061224504E-2</v>
      </c>
      <c r="VR4">
        <v>1.3056444573133099</v>
      </c>
      <c r="VS4">
        <v>0.24223785633879699</v>
      </c>
      <c r="VT4">
        <v>-0.20055908968448899</v>
      </c>
      <c r="VU4">
        <v>0.41355785442366799</v>
      </c>
      <c r="VV4">
        <v>0.70401752098749204</v>
      </c>
      <c r="VW4">
        <v>-0.69799684520304195</v>
      </c>
      <c r="VX4">
        <v>0.2118889149081</v>
      </c>
      <c r="VY4">
        <v>7.2314516191993694E-2</v>
      </c>
      <c r="VZ4">
        <v>2.0364890801269899</v>
      </c>
      <c r="WA4">
        <v>-7.7294508788607798E-3</v>
      </c>
      <c r="WB4">
        <v>1.52539557047189</v>
      </c>
      <c r="WC4">
        <v>0.21777492422455899</v>
      </c>
      <c r="WD4">
        <v>-1.54864264031471</v>
      </c>
      <c r="WE4">
        <v>-1.03317976096247</v>
      </c>
      <c r="WF4">
        <v>0.10895103965481701</v>
      </c>
      <c r="WG4">
        <v>2.5280971076053298</v>
      </c>
      <c r="WH4">
        <v>0.86977991546143996</v>
      </c>
      <c r="WI4">
        <v>8.9470294136465095E-2</v>
      </c>
      <c r="WJ4">
        <v>-0.501907982628229</v>
      </c>
      <c r="WK4">
        <v>0.29173890198345098</v>
      </c>
      <c r="WL4">
        <v>-3.4061427113226399E-2</v>
      </c>
      <c r="WM4">
        <v>9.2030691783887397E-2</v>
      </c>
      <c r="WN4">
        <v>-1.05746750755643E-2</v>
      </c>
      <c r="WO4">
        <v>3.6088333451164898</v>
      </c>
      <c r="WP4">
        <v>-2.07933100101513</v>
      </c>
      <c r="WQ4">
        <v>-4.8109674139165098E-3</v>
      </c>
      <c r="WR4">
        <v>-0.11346993366557299</v>
      </c>
      <c r="WS4">
        <v>-6.9799660063832605E-2</v>
      </c>
      <c r="WT4">
        <v>6.0701759281796698E-2</v>
      </c>
      <c r="WU4">
        <v>2.6902677542078202E-2</v>
      </c>
      <c r="WV4">
        <v>0.157500949803245</v>
      </c>
      <c r="WW4">
        <v>1.39845046145944</v>
      </c>
      <c r="WX4">
        <v>1.2027169078832301E-2</v>
      </c>
      <c r="WY4">
        <v>2.8105889152862402E-3</v>
      </c>
      <c r="WZ4">
        <v>1.57600285642266</v>
      </c>
      <c r="XA4">
        <v>1.6495417535453401</v>
      </c>
      <c r="XB4">
        <v>-4.4324999999999998E-3</v>
      </c>
      <c r="XC4">
        <v>0.29280320388161601</v>
      </c>
      <c r="XD4">
        <v>4.6462397460796001E-2</v>
      </c>
      <c r="XE4">
        <v>3.9932365918129202E-2</v>
      </c>
      <c r="XF4">
        <v>-2.9421138509884599E-2</v>
      </c>
      <c r="XG4">
        <v>-4.7128706131176999E-2</v>
      </c>
      <c r="XH4">
        <v>1.42344491451868</v>
      </c>
      <c r="XI4">
        <v>-1.04531944936881E-3</v>
      </c>
      <c r="XJ4">
        <v>-1.6727230551902301E-2</v>
      </c>
      <c r="XK4">
        <v>-6.4990609811576797E-2</v>
      </c>
      <c r="XL4">
        <v>-0.263975560081466</v>
      </c>
      <c r="XM4">
        <v>1.0716870435665999</v>
      </c>
      <c r="XN4">
        <v>-0.39955334470165799</v>
      </c>
      <c r="XO4">
        <v>-7.4565263679798793E-2</v>
      </c>
      <c r="XP4">
        <v>1.0614220029958701</v>
      </c>
      <c r="XQ4">
        <v>-0.230549080027181</v>
      </c>
      <c r="XR4">
        <v>3.9382841558434198</v>
      </c>
      <c r="XS4">
        <v>2.19905082894457</v>
      </c>
      <c r="XT4">
        <v>-0.41391990428077902</v>
      </c>
      <c r="XU4">
        <v>-2.6006677735975099E-2</v>
      </c>
      <c r="XV4">
        <v>-0.26541496224753103</v>
      </c>
      <c r="XW4">
        <v>0.270736745516657</v>
      </c>
      <c r="XX4">
        <v>1.9615247885167899</v>
      </c>
      <c r="XY4">
        <v>-5.5306705156430602E-2</v>
      </c>
      <c r="XZ4">
        <v>0.20114540636908201</v>
      </c>
      <c r="YA4">
        <v>8.4986166670185603E-2</v>
      </c>
      <c r="YB4">
        <v>0.32985194564541198</v>
      </c>
      <c r="YC4">
        <v>1.48625705076319E-2</v>
      </c>
      <c r="YD4">
        <v>-7.9697163916039093E-2</v>
      </c>
      <c r="YE4">
        <v>0.101087682497912</v>
      </c>
      <c r="YF4">
        <v>0.17131676675736299</v>
      </c>
      <c r="YG4">
        <v>0.34982455010732999</v>
      </c>
      <c r="YH4">
        <v>2.2052046986257801</v>
      </c>
      <c r="YI4">
        <v>-0.29048224047198601</v>
      </c>
      <c r="YJ4">
        <v>1.0322838956473599</v>
      </c>
      <c r="YK4">
        <v>3.0102638843219101</v>
      </c>
      <c r="YL4">
        <v>0.37955633755606699</v>
      </c>
      <c r="YM4">
        <v>0.12027089415773599</v>
      </c>
      <c r="YN4">
        <v>0.64277000872196999</v>
      </c>
      <c r="YO4">
        <v>-3.2644026531785497E-2</v>
      </c>
      <c r="YP4">
        <v>0.88265678095450095</v>
      </c>
      <c r="YQ4">
        <v>0.63705388041601896</v>
      </c>
      <c r="YR4">
        <v>-6.5771668086311904E-3</v>
      </c>
      <c r="YS4">
        <v>0.47969248148298599</v>
      </c>
      <c r="YT4">
        <v>0.54439112548971502</v>
      </c>
      <c r="YU4">
        <v>0.8493744702728</v>
      </c>
      <c r="YV4">
        <v>-0.62383162261156799</v>
      </c>
      <c r="YW4">
        <v>-0.21531276233643201</v>
      </c>
      <c r="YX4">
        <v>0.35470826857447302</v>
      </c>
      <c r="YY4">
        <v>0.64189029854947099</v>
      </c>
      <c r="YZ4">
        <v>0.72573831598656602</v>
      </c>
      <c r="ZA4">
        <v>-0.74860641016545004</v>
      </c>
      <c r="ZB4">
        <v>2.2150308401436001</v>
      </c>
      <c r="ZC4">
        <v>3.9158054711246199E-3</v>
      </c>
      <c r="ZD4">
        <v>-2.8522678075737899E-3</v>
      </c>
      <c r="ZE4">
        <v>-2.27228563787353E-2</v>
      </c>
      <c r="ZF4">
        <v>3.5147326141012701E-2</v>
      </c>
      <c r="ZG4">
        <v>-1.05925044404068E-2</v>
      </c>
      <c r="ZH4">
        <v>0.13143361365721301</v>
      </c>
      <c r="ZI4">
        <v>4.7672593679482102E-2</v>
      </c>
      <c r="ZJ4">
        <v>2.5042782259983101E-2</v>
      </c>
      <c r="ZK4">
        <v>0.25778085245919302</v>
      </c>
      <c r="ZL4">
        <v>0.82780412129113401</v>
      </c>
      <c r="ZM4">
        <v>1.2503864175321699</v>
      </c>
      <c r="ZN4">
        <v>1.4221951526082299E-2</v>
      </c>
      <c r="ZO4">
        <v>0.130613025853169</v>
      </c>
      <c r="ZP4">
        <v>-3.2863151340599299E-2</v>
      </c>
      <c r="ZQ4">
        <v>0.15831812527574601</v>
      </c>
      <c r="ZR4">
        <v>3.9550990585317298</v>
      </c>
      <c r="ZS4">
        <v>-1.87369574084569</v>
      </c>
      <c r="ZT4">
        <v>-1.12144686960872E-3</v>
      </c>
      <c r="ZU4">
        <v>1.83047015139514</v>
      </c>
      <c r="ZV4">
        <v>0.64152369232195605</v>
      </c>
      <c r="ZW4">
        <v>0.60648612039915795</v>
      </c>
      <c r="ZX4">
        <v>0.190813501496127</v>
      </c>
      <c r="ZY4" t="e">
        <v>#N/A</v>
      </c>
      <c r="ZZ4">
        <v>-0.77026693161847803</v>
      </c>
      <c r="AAA4">
        <v>0.14146899613620201</v>
      </c>
      <c r="AAB4">
        <v>-1.5878179408936498E-2</v>
      </c>
      <c r="AAC4">
        <v>-1.9735855052253799E-2</v>
      </c>
      <c r="AAD4">
        <v>0.12670000000000001</v>
      </c>
      <c r="AAE4">
        <v>9.2662210557445404E-2</v>
      </c>
      <c r="AAF4">
        <v>-4.0845508760419501E-2</v>
      </c>
      <c r="AAG4">
        <v>1.21493443851399</v>
      </c>
      <c r="AAH4">
        <v>-0.71724902349041497</v>
      </c>
      <c r="AAI4">
        <v>4.0084396904101698E-2</v>
      </c>
      <c r="AAJ4">
        <v>0.20997657401272601</v>
      </c>
      <c r="AAK4">
        <v>0.15096323300651801</v>
      </c>
      <c r="AAL4">
        <v>1.42076004260136</v>
      </c>
      <c r="AAM4">
        <v>1.44974628310265</v>
      </c>
      <c r="AAN4">
        <v>-1.1516176515068499</v>
      </c>
      <c r="AAO4">
        <v>0.228195142050719</v>
      </c>
      <c r="AAP4">
        <v>-0.14628278175463</v>
      </c>
      <c r="AAQ4">
        <v>0.19120965007437399</v>
      </c>
      <c r="AAR4">
        <v>0.101943730084867</v>
      </c>
      <c r="AAS4">
        <v>-9.0816309695104201E-3</v>
      </c>
      <c r="AAT4">
        <v>0.12530252442277501</v>
      </c>
      <c r="AAU4">
        <v>8.2254713762256095</v>
      </c>
      <c r="AAV4">
        <v>1.9484925385115901E-2</v>
      </c>
      <c r="AAW4">
        <v>1.5906828945320099</v>
      </c>
      <c r="AAX4">
        <v>-0.467067985950818</v>
      </c>
      <c r="AAY4">
        <v>3.7075285080075002E-2</v>
      </c>
      <c r="AAZ4">
        <v>0.95043095799398403</v>
      </c>
      <c r="ABA4">
        <v>3.62511979170171E-2</v>
      </c>
      <c r="ABB4">
        <v>-3.3257246669039999E-3</v>
      </c>
      <c r="ABC4">
        <v>-7.3081566212071002E-3</v>
      </c>
      <c r="ABD4">
        <v>-6.0110681215042601E-2</v>
      </c>
      <c r="ABE4">
        <v>-1.8080849938279999</v>
      </c>
      <c r="ABF4">
        <v>-0.10742994852398501</v>
      </c>
      <c r="ABG4">
        <v>-5.1288605945438499E-2</v>
      </c>
      <c r="ABH4">
        <v>0.161983682772603</v>
      </c>
      <c r="ABI4">
        <v>5.4456245520336398E-3</v>
      </c>
      <c r="ABJ4">
        <v>-1.96504746827506E-2</v>
      </c>
      <c r="ABK4">
        <v>0.67450284776522795</v>
      </c>
      <c r="ABL4">
        <v>-4.69169811320755E-2</v>
      </c>
      <c r="ABM4">
        <v>-0.15583850775271099</v>
      </c>
      <c r="ABN4">
        <v>2.6406950596057199</v>
      </c>
      <c r="ABO4">
        <v>12.6402400641783</v>
      </c>
      <c r="ABP4">
        <v>-6.3487908480760503E-3</v>
      </c>
      <c r="ABQ4">
        <v>58.363156329244099</v>
      </c>
      <c r="ABR4">
        <v>0.38076697076586902</v>
      </c>
      <c r="ABS4">
        <v>-5.0926119656206303E-2</v>
      </c>
      <c r="ABT4">
        <v>0.585006569728171</v>
      </c>
      <c r="ABU4">
        <v>2.8894706390871101</v>
      </c>
      <c r="ABV4">
        <v>-7.1928654996959704E-2</v>
      </c>
      <c r="ABW4">
        <v>-3.7706852302690899E-2</v>
      </c>
      <c r="ABX4">
        <v>0.10011844141591</v>
      </c>
      <c r="ABY4">
        <v>1.0407314462216499</v>
      </c>
      <c r="ABZ4">
        <v>-9.6474597157549399E-2</v>
      </c>
      <c r="ACA4">
        <v>14.9261893524139</v>
      </c>
      <c r="ACB4">
        <v>23.187761030964399</v>
      </c>
      <c r="ACC4">
        <v>0.30959382628334797</v>
      </c>
      <c r="ACD4">
        <v>-2.43695177940653E-2</v>
      </c>
      <c r="ACE4">
        <v>5.3952673669970697E-2</v>
      </c>
      <c r="ACF4">
        <v>1.04444718906004</v>
      </c>
      <c r="ACG4">
        <v>3.4388910043192299E-2</v>
      </c>
      <c r="ACH4">
        <v>0.93818110317554204</v>
      </c>
      <c r="ACI4">
        <v>0.25486667003198299</v>
      </c>
      <c r="ACJ4">
        <v>8.6659234556085096E-2</v>
      </c>
      <c r="ACK4">
        <v>-5.6848039133844799E-2</v>
      </c>
      <c r="ACL4">
        <v>0.28279101077053798</v>
      </c>
      <c r="ACM4">
        <v>1.75888766904609</v>
      </c>
      <c r="ACN4">
        <v>3.0677115015326599E-3</v>
      </c>
      <c r="ACO4">
        <v>-0.66369710467706</v>
      </c>
      <c r="ACP4">
        <v>0.43025384615384599</v>
      </c>
      <c r="ACQ4">
        <v>2.4156152056926201</v>
      </c>
      <c r="ACR4">
        <v>-4.7755799877068301E-2</v>
      </c>
      <c r="ACS4">
        <v>8.7089328244170303E-3</v>
      </c>
      <c r="ACT4">
        <v>0.15825925167472699</v>
      </c>
      <c r="ACU4">
        <v>-1.96133862225835E-2</v>
      </c>
      <c r="ACV4">
        <v>0.17880442802677901</v>
      </c>
      <c r="ACW4">
        <v>0.73747546432651601</v>
      </c>
      <c r="ACX4">
        <v>0.94296347852180795</v>
      </c>
      <c r="ACY4">
        <v>-5.1848338537971397E-2</v>
      </c>
      <c r="ACZ4">
        <v>-0.18910380398684201</v>
      </c>
      <c r="ADA4">
        <v>0.58288619712263201</v>
      </c>
      <c r="ADB4">
        <v>0.17558925857937699</v>
      </c>
      <c r="ADC4">
        <v>-0.92418941590974701</v>
      </c>
      <c r="ADD4">
        <v>2.7524416856883902</v>
      </c>
      <c r="ADE4">
        <v>-0.45391759567731998</v>
      </c>
      <c r="ADF4">
        <v>-0.183227051765285</v>
      </c>
      <c r="ADG4">
        <v>1.5097920049392E-2</v>
      </c>
      <c r="ADH4">
        <v>-2.25699912909233E-2</v>
      </c>
      <c r="ADI4">
        <v>-1.9792303488529498E-3</v>
      </c>
      <c r="ADJ4">
        <v>0.21313060117455199</v>
      </c>
      <c r="ADK4">
        <v>-3.4139111706308398</v>
      </c>
      <c r="ADL4">
        <v>0.24903357070193299</v>
      </c>
      <c r="ADM4">
        <v>1.9567514901505101E-2</v>
      </c>
      <c r="ADN4">
        <v>-9.2320856123379702E-2</v>
      </c>
      <c r="ADO4">
        <v>-0.13906086702666201</v>
      </c>
      <c r="ADP4">
        <v>-1.0644582788848301E-3</v>
      </c>
      <c r="ADQ4">
        <v>-1.3584595957627199E-2</v>
      </c>
      <c r="ADR4">
        <v>-8.6657137395384706E-2</v>
      </c>
      <c r="ADS4">
        <v>0.20392062918984799</v>
      </c>
      <c r="ADT4">
        <v>0.52377868244765202</v>
      </c>
      <c r="ADU4">
        <v>-1.08407323337627E-3</v>
      </c>
      <c r="ADV4">
        <v>-2.0262992391779502E-2</v>
      </c>
      <c r="ADW4">
        <v>-0.54011313150527795</v>
      </c>
      <c r="ADX4">
        <v>0.10076350499645199</v>
      </c>
      <c r="ADY4">
        <v>1.51869725059553E-2</v>
      </c>
      <c r="ADZ4">
        <v>0.84405886037172895</v>
      </c>
      <c r="AEA4">
        <v>0.209965277403246</v>
      </c>
      <c r="AEB4">
        <v>-0.22354700527004401</v>
      </c>
      <c r="AEC4">
        <v>-1.2615824696665301E-3</v>
      </c>
      <c r="AED4">
        <v>1.22289304788546</v>
      </c>
      <c r="AEE4">
        <v>-4.2555828222184802E-2</v>
      </c>
      <c r="AEF4">
        <v>4.88885001251652</v>
      </c>
      <c r="AEG4">
        <v>-0.16062669651853501</v>
      </c>
      <c r="AEH4">
        <v>3.9945635848580099</v>
      </c>
      <c r="AEI4">
        <v>0.92600697656180297</v>
      </c>
      <c r="AEJ4">
        <v>0.16798762191872399</v>
      </c>
      <c r="AEK4">
        <v>-8.7250812567713998E-2</v>
      </c>
      <c r="AEL4">
        <v>0.12817092439736899</v>
      </c>
      <c r="AEM4">
        <v>0.108411388942676</v>
      </c>
      <c r="AEN4">
        <v>0.89268381523000795</v>
      </c>
      <c r="AEO4">
        <v>1.52275935679128</v>
      </c>
      <c r="AEP4">
        <v>0.178654269189533</v>
      </c>
      <c r="AEQ4">
        <v>1.73109941434811</v>
      </c>
      <c r="AER4">
        <v>-1.24760273167299E-2</v>
      </c>
      <c r="AES4">
        <v>7.5835611753488297E-2</v>
      </c>
      <c r="AET4">
        <v>0.116614632959637</v>
      </c>
      <c r="AEU4">
        <v>-2.3791573749266201E-2</v>
      </c>
      <c r="AEV4">
        <v>0.33092864740977701</v>
      </c>
      <c r="AEW4">
        <v>2.5154230184537298E-2</v>
      </c>
      <c r="AEX4">
        <v>3.5124537223654301E-2</v>
      </c>
      <c r="AEY4">
        <v>0.60951953233640899</v>
      </c>
      <c r="AEZ4">
        <v>0.55745882418049397</v>
      </c>
      <c r="AFA4">
        <v>6.5856318673481002E-3</v>
      </c>
      <c r="AFB4">
        <v>-1.31108064869864E-3</v>
      </c>
      <c r="AFC4">
        <v>0.93243959497364204</v>
      </c>
      <c r="AFD4">
        <v>1.45734713822513</v>
      </c>
      <c r="AFE4">
        <v>-0.15106207893459001</v>
      </c>
      <c r="AFF4">
        <v>2.7465947811051001E-3</v>
      </c>
      <c r="AFG4">
        <v>8.7276055801324401E-2</v>
      </c>
      <c r="AFH4">
        <v>-3.73722220894964E-2</v>
      </c>
      <c r="AFI4">
        <v>3.3052177046855001E-2</v>
      </c>
      <c r="AFJ4">
        <v>6.1182475450935303E-2</v>
      </c>
      <c r="AFK4">
        <v>-7.4041556044762605E-2</v>
      </c>
      <c r="AFL4">
        <v>0.56306960780834303</v>
      </c>
      <c r="AFM4">
        <v>2.4947500000113799E-2</v>
      </c>
      <c r="AFN4">
        <v>0.512877692007501</v>
      </c>
      <c r="AFO4">
        <v>0.181404037184899</v>
      </c>
      <c r="AFP4">
        <v>1.8494893150104801</v>
      </c>
      <c r="AFQ4">
        <v>5.0241693382202204</v>
      </c>
      <c r="AFR4">
        <v>0.38290917699339899</v>
      </c>
      <c r="AFS4">
        <v>7.4209433451005294E-2</v>
      </c>
      <c r="AFT4">
        <v>0.37509045425569798</v>
      </c>
      <c r="AFU4">
        <v>-0.103547348055522</v>
      </c>
      <c r="AFV4">
        <v>5.3780047413923102E-2</v>
      </c>
      <c r="AFW4">
        <v>-2.99511041356114E-2</v>
      </c>
      <c r="AFX4">
        <v>8.02864270497974</v>
      </c>
      <c r="AFY4">
        <v>3.69634642392664E-2</v>
      </c>
      <c r="AFZ4">
        <v>5.5076377419332703E-2</v>
      </c>
      <c r="AGA4">
        <v>-2.1401989885307102E-2</v>
      </c>
      <c r="AGB4">
        <v>0.149684278376152</v>
      </c>
      <c r="AGC4">
        <v>-0.18315282994750501</v>
      </c>
      <c r="AGD4">
        <v>-4.9131519678016301E-2</v>
      </c>
      <c r="AGE4">
        <v>0.142751524516325</v>
      </c>
      <c r="AGF4">
        <v>-2.2704590340836099</v>
      </c>
      <c r="AGG4">
        <v>-0.17005118362315699</v>
      </c>
      <c r="AGH4">
        <v>3.8314153266136</v>
      </c>
      <c r="AGI4">
        <v>0.13544634550410101</v>
      </c>
      <c r="AGJ4">
        <v>2.1682052873361801</v>
      </c>
      <c r="AGK4">
        <v>3.81936790257173</v>
      </c>
      <c r="AGL4">
        <v>1.2860458385533201E-2</v>
      </c>
      <c r="AGM4">
        <v>9.8980359770916904E-2</v>
      </c>
      <c r="AGN4">
        <v>-4.1605430728771702E-2</v>
      </c>
      <c r="AGO4">
        <v>0.20483457640716601</v>
      </c>
      <c r="AGP4">
        <v>-0.24913399979534501</v>
      </c>
      <c r="AGQ4">
        <v>0.179889215364268</v>
      </c>
      <c r="AGR4">
        <v>-0.123584357946456</v>
      </c>
      <c r="AGS4">
        <v>3.7214485459566302E-3</v>
      </c>
      <c r="AGT4">
        <v>0.34923874865035598</v>
      </c>
      <c r="AGU4">
        <v>4.9522560795184302E-4</v>
      </c>
      <c r="AGV4">
        <v>-0.94454759199182203</v>
      </c>
      <c r="AGW4">
        <v>4.0655281226329096</v>
      </c>
      <c r="AGX4">
        <v>0.60460062198518205</v>
      </c>
      <c r="AGY4">
        <v>4.7550829055730603E-2</v>
      </c>
      <c r="AGZ4">
        <v>1.6323377928570799</v>
      </c>
      <c r="AHA4">
        <v>0.159264671259577</v>
      </c>
      <c r="AHB4">
        <v>-1.53913151864547E-2</v>
      </c>
      <c r="AHC4">
        <v>1.44284911104046E-2</v>
      </c>
      <c r="AHD4">
        <v>-0.39449610425005699</v>
      </c>
      <c r="AHE4">
        <v>2.0568000000093001E-2</v>
      </c>
      <c r="AHF4">
        <v>-0.239467349614918</v>
      </c>
      <c r="AHG4">
        <v>0.33946636446767198</v>
      </c>
      <c r="AHH4">
        <v>-2.4703286102128401</v>
      </c>
      <c r="AHI4">
        <v>-0.39388468441491098</v>
      </c>
      <c r="AHJ4">
        <v>-0.312843613962967</v>
      </c>
      <c r="AHK4">
        <v>-1.7462335501708601E-2</v>
      </c>
      <c r="AHL4">
        <v>2.6727911611653499E-2</v>
      </c>
      <c r="AHM4">
        <v>7.0522384540317E-3</v>
      </c>
      <c r="AHN4">
        <v>0.35800902622897501</v>
      </c>
      <c r="AHO4">
        <v>-4.4876392368036797E-2</v>
      </c>
      <c r="AHP4">
        <v>-2.66446028513238E-2</v>
      </c>
      <c r="AHQ4">
        <v>0.23112840959480699</v>
      </c>
      <c r="AHR4">
        <v>-1.48043885070756E-2</v>
      </c>
      <c r="AHS4">
        <v>0.56549491249370398</v>
      </c>
      <c r="AHT4">
        <v>-0.26241721696623299</v>
      </c>
      <c r="AHU4">
        <v>0.249854905105969</v>
      </c>
      <c r="AHV4">
        <v>-1.8666666666666699E-3</v>
      </c>
      <c r="AHW4">
        <v>9.1103055737640506E-2</v>
      </c>
      <c r="AHX4">
        <v>2.1685029821639001E-2</v>
      </c>
      <c r="AHY4">
        <v>0.50664340008848796</v>
      </c>
      <c r="AHZ4">
        <v>-3.4241549119974797E-2</v>
      </c>
      <c r="AIA4">
        <v>-0.122264970892362</v>
      </c>
      <c r="AIB4">
        <v>0.15501588112508299</v>
      </c>
      <c r="AIC4">
        <v>-5.5289925450013502E-2</v>
      </c>
      <c r="AID4">
        <v>4.49740306423476</v>
      </c>
      <c r="AIE4">
        <v>-3.9818901858371296E-3</v>
      </c>
      <c r="AIF4">
        <v>1.37887991822479E-2</v>
      </c>
      <c r="AIG4">
        <v>-3.5738500134158899E-2</v>
      </c>
      <c r="AIH4">
        <v>-0.22513716030575201</v>
      </c>
      <c r="AII4">
        <v>0.35009104835552302</v>
      </c>
      <c r="AIJ4">
        <v>1.1895029014451</v>
      </c>
      <c r="AIK4">
        <v>0.113891568497935</v>
      </c>
      <c r="AIL4">
        <v>0.213761822923764</v>
      </c>
      <c r="AIM4">
        <v>-0.24594597848182001</v>
      </c>
      <c r="AIN4">
        <v>-1.6655239962539502E-2</v>
      </c>
      <c r="AIO4">
        <v>1.32451900414964</v>
      </c>
      <c r="AIP4">
        <v>-1.04969204567934E-2</v>
      </c>
      <c r="AIQ4">
        <v>0.13965301940557401</v>
      </c>
      <c r="AIR4">
        <v>-1.46764865975848E-2</v>
      </c>
      <c r="AIS4">
        <v>4.57393496745356E-2</v>
      </c>
      <c r="AIT4">
        <v>-6.8416699787796006E-2</v>
      </c>
      <c r="AIU4">
        <v>4.43000409722474E-2</v>
      </c>
      <c r="AIV4">
        <v>3.9460985615515498</v>
      </c>
      <c r="AIW4">
        <v>0.32425350727629298</v>
      </c>
      <c r="AIX4">
        <v>2.32567447042086E-3</v>
      </c>
      <c r="AIY4">
        <v>-0.20042777605954901</v>
      </c>
      <c r="AIZ4">
        <v>6.7838720297107094E-2</v>
      </c>
      <c r="AJA4">
        <v>0.94299819230316095</v>
      </c>
      <c r="AJB4">
        <v>7.0719703194502903E-3</v>
      </c>
      <c r="AJC4">
        <v>-0.439372263329805</v>
      </c>
      <c r="AJD4">
        <v>-0.126375076254925</v>
      </c>
      <c r="AJE4">
        <v>0.14293521435268899</v>
      </c>
      <c r="AJF4">
        <v>1.3396173482549401E-2</v>
      </c>
      <c r="AJG4">
        <v>0.143243965927634</v>
      </c>
      <c r="AJH4">
        <v>0.33693571201060102</v>
      </c>
      <c r="AJI4">
        <v>-4.1981513648285097E-2</v>
      </c>
      <c r="AJJ4">
        <v>0.95398008970780401</v>
      </c>
      <c r="AJK4">
        <v>0.56298792825840305</v>
      </c>
      <c r="AJL4">
        <v>-0.177486110023368</v>
      </c>
      <c r="AJM4">
        <v>3.9228222178059</v>
      </c>
      <c r="AJN4">
        <v>1.32331803067039</v>
      </c>
      <c r="AJO4">
        <v>8.8999999999999996E-2</v>
      </c>
      <c r="AJP4">
        <v>-1.34592389943407E-2</v>
      </c>
      <c r="AJQ4">
        <v>0.44551915820821603</v>
      </c>
      <c r="AJR4">
        <v>4.5183360174406202</v>
      </c>
      <c r="AJS4">
        <v>-7.1780303030303E-2</v>
      </c>
      <c r="AJT4">
        <v>0.21600076524109499</v>
      </c>
      <c r="AJU4">
        <v>-3.4258005564976102E-2</v>
      </c>
      <c r="AJV4">
        <v>-1.7674171186549101E-2</v>
      </c>
      <c r="AJW4">
        <v>-0.12822078531844899</v>
      </c>
      <c r="AJX4">
        <v>-0.108526129083372</v>
      </c>
      <c r="AJY4" t="e">
        <v>#N/A</v>
      </c>
      <c r="AJZ4">
        <v>6.1828273057472002E-3</v>
      </c>
      <c r="AKA4">
        <v>9.3549078606141103E-2</v>
      </c>
      <c r="AKB4">
        <v>-3.9078094926879798E-3</v>
      </c>
      <c r="AKC4">
        <v>-0.80495151303898904</v>
      </c>
      <c r="AKD4">
        <v>0.37776546427903701</v>
      </c>
      <c r="AKE4">
        <v>0.51407768994189396</v>
      </c>
      <c r="AKF4">
        <v>-9.8758459477850894E-3</v>
      </c>
      <c r="AKG4">
        <v>3.1928461855410602E-2</v>
      </c>
      <c r="AKH4">
        <v>0.38278324388503598</v>
      </c>
      <c r="AKI4">
        <v>-0.21903644455936599</v>
      </c>
      <c r="AKJ4">
        <v>0.107330087683866</v>
      </c>
      <c r="AKK4">
        <v>1.2094185323223899E-2</v>
      </c>
      <c r="AKL4">
        <v>-4.7262039473684202E-2</v>
      </c>
      <c r="AKM4">
        <v>0.27326273722498601</v>
      </c>
      <c r="AKN4">
        <v>0.26175446330174101</v>
      </c>
      <c r="AKO4">
        <v>-0.91782406095667002</v>
      </c>
      <c r="AKP4">
        <v>7.7374669218677299E-3</v>
      </c>
      <c r="AKQ4">
        <v>2.16910831850003E-2</v>
      </c>
      <c r="AKR4">
        <v>1.51543384505582</v>
      </c>
      <c r="AKS4">
        <v>6.4262778691972404E-3</v>
      </c>
      <c r="AKT4">
        <v>9.6558466399789905E-2</v>
      </c>
      <c r="AKU4">
        <v>-0.21972403752522901</v>
      </c>
      <c r="AKV4">
        <v>0.35220966980429302</v>
      </c>
      <c r="AKW4">
        <v>-0.114456549309781</v>
      </c>
      <c r="AKX4">
        <v>0.25567615667867899</v>
      </c>
      <c r="AKY4">
        <v>4.0558221187057597E-2</v>
      </c>
      <c r="AKZ4">
        <v>-0.92126875582920598</v>
      </c>
      <c r="ALA4">
        <v>0.148920781433378</v>
      </c>
      <c r="ALB4">
        <v>0.50979502049321401</v>
      </c>
      <c r="ALC4">
        <v>0.45222640131445302</v>
      </c>
      <c r="ALD4">
        <v>-0.278704880055198</v>
      </c>
      <c r="ALE4">
        <v>0.22759829231808501</v>
      </c>
      <c r="ALF4">
        <v>-3.0569007062223999E-2</v>
      </c>
      <c r="ALG4">
        <v>0.122066274041661</v>
      </c>
      <c r="ALH4">
        <v>8.1204819277108202E-3</v>
      </c>
      <c r="ALI4">
        <v>0.147871691526933</v>
      </c>
      <c r="ALJ4">
        <v>-7.4917063348038895E-2</v>
      </c>
      <c r="ALK4">
        <v>-5.00891362697178</v>
      </c>
      <c r="ALL4">
        <v>0.37729098957113899</v>
      </c>
      <c r="ALM4">
        <v>-0.18498128542248299</v>
      </c>
      <c r="ALN4">
        <v>9.8600000000000007E-3</v>
      </c>
      <c r="ALO4">
        <v>0.51687284423481195</v>
      </c>
      <c r="ALP4">
        <v>0.37820651284739698</v>
      </c>
      <c r="ALQ4">
        <v>0.29548951747171898</v>
      </c>
      <c r="ALR4">
        <v>4.4407767284727298E-2</v>
      </c>
      <c r="ALS4">
        <v>0.14263171880860501</v>
      </c>
      <c r="ALT4">
        <v>0.62621173179631695</v>
      </c>
      <c r="ALU4">
        <v>0.15603936767785501</v>
      </c>
      <c r="ALV4">
        <v>0.14437228287849899</v>
      </c>
      <c r="ALW4">
        <v>0.52715634262150601</v>
      </c>
      <c r="ALX4">
        <v>1.9349453585357099</v>
      </c>
      <c r="ALY4">
        <v>-2.1996528540903799E-3</v>
      </c>
      <c r="ALZ4">
        <v>5.96850271043807E-2</v>
      </c>
      <c r="AMA4">
        <v>5.03364440640197E-2</v>
      </c>
      <c r="AMB4">
        <v>7.8191504127111594E-2</v>
      </c>
      <c r="AMC4">
        <v>0.56117606364833195</v>
      </c>
      <c r="AMD4">
        <v>0.71740812197500903</v>
      </c>
      <c r="AME4">
        <v>0.92468555594328095</v>
      </c>
      <c r="AMF4">
        <v>7.3404416755911799E-3</v>
      </c>
      <c r="AMG4">
        <v>1.72532154049217</v>
      </c>
      <c r="AMH4">
        <v>8.1925721225868997E-2</v>
      </c>
      <c r="AMI4">
        <v>-1.2990345809619601E-3</v>
      </c>
      <c r="AMJ4">
        <v>1.82679856390631</v>
      </c>
      <c r="AMK4">
        <v>0.31206471159335297</v>
      </c>
      <c r="AML4">
        <v>6.3083382191539E-2</v>
      </c>
      <c r="AMM4">
        <v>-0.21021318734431599</v>
      </c>
      <c r="AMN4">
        <v>-1.95763172016203E-2</v>
      </c>
      <c r="AMO4">
        <v>-1.84530538543092E-2</v>
      </c>
      <c r="AMP4">
        <v>-6.04290826610729E-2</v>
      </c>
      <c r="AMQ4">
        <v>5.9233810978207902E-4</v>
      </c>
      <c r="AMR4">
        <v>7.2944229693128096E-2</v>
      </c>
      <c r="AMS4">
        <v>-0.25828167891791598</v>
      </c>
      <c r="AMT4">
        <v>-4.3200016820942003E-2</v>
      </c>
      <c r="AMU4">
        <v>0.46403300400388298</v>
      </c>
      <c r="AMV4">
        <v>3.3764409949781099E-4</v>
      </c>
      <c r="AMW4">
        <v>17.813814065863699</v>
      </c>
      <c r="AMX4">
        <v>2.8545471670524299E-3</v>
      </c>
      <c r="AMY4">
        <v>0.437569661377949</v>
      </c>
      <c r="AMZ4">
        <v>-0.31834490214488398</v>
      </c>
      <c r="ANA4">
        <v>-3.23124645347262E-2</v>
      </c>
      <c r="ANB4">
        <v>6.0889519909398997E-2</v>
      </c>
      <c r="ANC4">
        <v>0.12513367896000899</v>
      </c>
      <c r="AND4">
        <v>4.6813228595345202E-2</v>
      </c>
      <c r="ANE4">
        <v>2.04489123504568</v>
      </c>
      <c r="ANF4">
        <v>-1.14439247011325E-2</v>
      </c>
      <c r="ANG4">
        <v>0.22245011999061201</v>
      </c>
      <c r="ANH4">
        <v>-1.5255766087996E-3</v>
      </c>
      <c r="ANI4">
        <v>4.32443341290415E-3</v>
      </c>
      <c r="ANJ4">
        <v>-0.53134642943577104</v>
      </c>
      <c r="ANK4">
        <v>6.8322901794919594E-2</v>
      </c>
      <c r="ANL4">
        <v>0.43356785348979399</v>
      </c>
      <c r="ANM4">
        <v>-0.112476250876466</v>
      </c>
      <c r="ANN4">
        <v>0.110961384467995</v>
      </c>
      <c r="ANO4">
        <v>-0.145485714285714</v>
      </c>
      <c r="ANP4">
        <v>0.47653693410154602</v>
      </c>
      <c r="ANQ4">
        <v>0.127243882394146</v>
      </c>
      <c r="ANR4">
        <v>0.25748854629460899</v>
      </c>
      <c r="ANS4">
        <v>-4.78598261571287E-2</v>
      </c>
      <c r="ANT4">
        <v>-0.22145999999999999</v>
      </c>
      <c r="ANU4">
        <v>0.14859371490526299</v>
      </c>
      <c r="ANV4">
        <v>0.497947030152884</v>
      </c>
      <c r="ANW4">
        <v>1.25930159397507E-2</v>
      </c>
      <c r="ANX4">
        <v>0.81123471027310101</v>
      </c>
      <c r="ANY4">
        <v>0.33734727320942498</v>
      </c>
      <c r="ANZ4">
        <v>-0.48597153022066297</v>
      </c>
      <c r="AOA4">
        <v>-0.13003963773805899</v>
      </c>
      <c r="AOB4">
        <v>0.76279138260384405</v>
      </c>
      <c r="AOC4">
        <v>-1.0784268325758699E-2</v>
      </c>
      <c r="AOD4">
        <v>3.5773328020769303E-2</v>
      </c>
      <c r="AOE4">
        <v>-0.198001708462993</v>
      </c>
      <c r="AOF4">
        <v>-6.43659623507188E-2</v>
      </c>
      <c r="AOG4">
        <v>0.31465853388237203</v>
      </c>
      <c r="AOH4">
        <v>4.8501831453414404E-3</v>
      </c>
      <c r="AOI4">
        <v>0.16638941470664401</v>
      </c>
      <c r="AOJ4">
        <v>4.1472580391285298E-2</v>
      </c>
      <c r="AOK4">
        <v>0.88724796252423399</v>
      </c>
      <c r="AOL4">
        <v>-2.70819277108434E-2</v>
      </c>
      <c r="AOM4">
        <v>1.36325125249866</v>
      </c>
      <c r="AON4">
        <v>0.43815951783158003</v>
      </c>
      <c r="AOO4">
        <v>-2.4916677825932401</v>
      </c>
      <c r="AOP4">
        <v>0.38854706923448401</v>
      </c>
      <c r="AOQ4">
        <v>2.4895E-2</v>
      </c>
      <c r="AOR4">
        <v>0.120508</v>
      </c>
      <c r="AOS4" t="e">
        <v>#N/A</v>
      </c>
      <c r="AOT4">
        <v>3.5475711113882202E-2</v>
      </c>
      <c r="AOU4">
        <v>2.3199377021493599E-2</v>
      </c>
      <c r="AOV4">
        <v>0.20416353383458599</v>
      </c>
      <c r="AOW4" t="e">
        <v>#N/A</v>
      </c>
      <c r="AOX4">
        <v>0.82253227587055999</v>
      </c>
      <c r="AOY4">
        <v>2.2587588534638301E-2</v>
      </c>
      <c r="AOZ4">
        <v>-0.134670323828181</v>
      </c>
      <c r="APA4">
        <v>1.0171416946952099E-2</v>
      </c>
      <c r="APB4">
        <v>0.13607650299697699</v>
      </c>
      <c r="APC4">
        <v>5.2271093070707597E-2</v>
      </c>
      <c r="APD4">
        <v>-8.2803117799958408E-3</v>
      </c>
      <c r="APE4">
        <v>1.02000000000464E-3</v>
      </c>
      <c r="APF4">
        <v>-0.99715660111645399</v>
      </c>
      <c r="APG4">
        <v>2.67551858956835</v>
      </c>
      <c r="APH4">
        <v>3.1230625000000001E-2</v>
      </c>
      <c r="API4">
        <v>7.2634944922308001E-2</v>
      </c>
      <c r="APJ4">
        <v>0.16321694063559999</v>
      </c>
      <c r="APK4">
        <v>2.2558999999999999E-2</v>
      </c>
      <c r="APL4">
        <v>-0.108754994818545</v>
      </c>
      <c r="APM4">
        <v>4.8424423154573501E-2</v>
      </c>
      <c r="APN4">
        <v>3.2765056907535402E-2</v>
      </c>
      <c r="APO4">
        <v>2.7630769230769198E-2</v>
      </c>
      <c r="APP4">
        <v>0.107628090202822</v>
      </c>
      <c r="APQ4">
        <v>0.29448000000000002</v>
      </c>
      <c r="APR4">
        <v>0.37607151495512597</v>
      </c>
      <c r="APS4">
        <v>0.21154059724218599</v>
      </c>
      <c r="APT4">
        <v>7.9975808421787198E-2</v>
      </c>
      <c r="APU4">
        <v>-0.15140622994258199</v>
      </c>
      <c r="APV4">
        <v>-8.3938518256413894E-2</v>
      </c>
      <c r="APW4">
        <v>4.6914400000514098E-2</v>
      </c>
      <c r="APX4">
        <v>-0.13410255780173</v>
      </c>
      <c r="APY4">
        <v>0.20530606368434601</v>
      </c>
      <c r="APZ4">
        <v>0.71318176949687095</v>
      </c>
      <c r="AQA4">
        <v>7.0889297304976201E-2</v>
      </c>
      <c r="AQB4">
        <v>0.68951672660402397</v>
      </c>
      <c r="AQC4">
        <v>2.2369386065947801E-2</v>
      </c>
      <c r="AQD4">
        <v>-0.14185953226210399</v>
      </c>
      <c r="AQE4">
        <v>5.9904203582653E-3</v>
      </c>
      <c r="AQF4">
        <v>0.26400200000000001</v>
      </c>
      <c r="AQG4">
        <v>-9.3675000000000008E-3</v>
      </c>
      <c r="AQH4">
        <v>4.1498E-2</v>
      </c>
      <c r="AQI4">
        <v>-5.3140000000000001E-3</v>
      </c>
      <c r="AQJ4">
        <v>0.279432199699648</v>
      </c>
      <c r="AQK4">
        <v>0.87217024999106296</v>
      </c>
      <c r="AQL4">
        <v>-8.6809307974407196E-2</v>
      </c>
      <c r="AQM4">
        <v>-0.142320776433665</v>
      </c>
      <c r="AQN4">
        <v>0.37049583333500702</v>
      </c>
      <c r="AQO4">
        <v>-1.8683999999999999E-2</v>
      </c>
      <c r="AQP4">
        <v>3.2398748055550299E-2</v>
      </c>
      <c r="AQQ4">
        <v>-0.107877064056338</v>
      </c>
      <c r="AQR4">
        <v>-5.5977594742750603E-2</v>
      </c>
      <c r="AQS4">
        <v>-1.2746410256410301</v>
      </c>
      <c r="AQT4">
        <v>3.9782714194026597E-2</v>
      </c>
      <c r="AQU4">
        <v>-1.45715161018794</v>
      </c>
      <c r="AQV4">
        <v>7.53773148148148E-2</v>
      </c>
      <c r="AQW4">
        <v>0.18821919163568901</v>
      </c>
      <c r="AQX4">
        <v>2.9760547320410499E-3</v>
      </c>
      <c r="AQY4">
        <v>-3.1053012048192798E-2</v>
      </c>
      <c r="AQZ4">
        <v>0.50200866145656597</v>
      </c>
      <c r="ARA4">
        <v>0.359119442387136</v>
      </c>
      <c r="ARB4">
        <v>0.322345368719687</v>
      </c>
      <c r="ARC4">
        <v>1.6111697670103799</v>
      </c>
      <c r="ARD4">
        <v>0.30800885616900803</v>
      </c>
      <c r="ARE4">
        <v>6.0433291423525999E-2</v>
      </c>
      <c r="ARF4">
        <v>6.2393763711116899E-2</v>
      </c>
      <c r="ARG4">
        <v>-8.08816568047337E-3</v>
      </c>
      <c r="ARH4">
        <v>8.8750309214734605E-2</v>
      </c>
      <c r="ARI4">
        <v>4.6585023301545098E-2</v>
      </c>
      <c r="ARJ4">
        <v>0.145840730524715</v>
      </c>
      <c r="ARK4">
        <v>0.419933142225761</v>
      </c>
      <c r="ARL4">
        <v>3.9382625522070898E-2</v>
      </c>
      <c r="ARM4">
        <v>-0.66954984901843095</v>
      </c>
      <c r="ARN4">
        <v>1.82233808550912</v>
      </c>
      <c r="ARO4">
        <v>2.9306350344118302E-2</v>
      </c>
      <c r="ARP4">
        <v>0.49329277612210398</v>
      </c>
      <c r="ARQ4">
        <v>5.4058114190474703E-2</v>
      </c>
      <c r="ARR4">
        <v>-4.1457894736842103E-2</v>
      </c>
      <c r="ARS4">
        <v>8.5572833096704298E-2</v>
      </c>
      <c r="ART4">
        <v>-4.4946186964661503E-2</v>
      </c>
      <c r="ARU4">
        <v>5.8195847685062396E-3</v>
      </c>
      <c r="ARV4">
        <v>0.90383250265929005</v>
      </c>
      <c r="ARW4">
        <v>0.29129848953306903</v>
      </c>
      <c r="ARX4">
        <v>-1.30112341813075E-3</v>
      </c>
      <c r="ARY4">
        <v>5.1248750000000003E-2</v>
      </c>
      <c r="ARZ4">
        <v>-5.1462499999999998E-3</v>
      </c>
      <c r="ASA4">
        <v>1.3107587622944401</v>
      </c>
      <c r="ASB4">
        <v>6.2071428571428596E-4</v>
      </c>
      <c r="ASC4">
        <v>2.1674837843549599</v>
      </c>
      <c r="ASD4">
        <v>1.49512948743767E-2</v>
      </c>
      <c r="ASE4">
        <v>0.26320378404919398</v>
      </c>
      <c r="ASF4">
        <v>3.8306226194448102E-2</v>
      </c>
      <c r="ASG4">
        <v>-1.70653333333333E-2</v>
      </c>
      <c r="ASH4">
        <v>-4.9055000000000001E-2</v>
      </c>
      <c r="ASI4">
        <v>0.95453641423713198</v>
      </c>
      <c r="ASJ4">
        <v>-4.9531830748197302E-2</v>
      </c>
      <c r="ASK4">
        <v>-0.90707068774769095</v>
      </c>
      <c r="ASL4">
        <v>2.4046666666775299E-2</v>
      </c>
      <c r="ASM4">
        <v>0.43901783389097498</v>
      </c>
      <c r="ASN4">
        <v>0.29851991094010799</v>
      </c>
      <c r="ASO4">
        <v>0.23410048659010699</v>
      </c>
      <c r="ASP4">
        <v>0.21954165720666699</v>
      </c>
      <c r="ASQ4">
        <v>3.4705824624531603E-2</v>
      </c>
      <c r="ASR4">
        <v>-3.3866480892841899</v>
      </c>
      <c r="ASS4">
        <v>0.42107545044279698</v>
      </c>
      <c r="AST4">
        <v>6.5915751739753101E-2</v>
      </c>
      <c r="ASU4">
        <v>7.1902273320792104E-2</v>
      </c>
      <c r="ASV4">
        <v>0.43601083142922598</v>
      </c>
      <c r="ASW4">
        <v>0.176845372102826</v>
      </c>
      <c r="ASX4">
        <v>-0.21302583765430699</v>
      </c>
      <c r="ASY4">
        <v>0.40933017065177502</v>
      </c>
      <c r="ASZ4">
        <v>-3.6400749694573298E-2</v>
      </c>
      <c r="ATA4">
        <v>0.167360564854871</v>
      </c>
      <c r="ATB4">
        <v>-0.99615949051640595</v>
      </c>
      <c r="ATC4">
        <v>0.20566399294950499</v>
      </c>
      <c r="ATD4">
        <v>0.24909061583296799</v>
      </c>
      <c r="ATE4">
        <v>4.66168599186597E-2</v>
      </c>
      <c r="ATF4">
        <v>8.1277811693257901E-2</v>
      </c>
      <c r="ATG4">
        <v>0.75098325331284999</v>
      </c>
      <c r="ATH4">
        <v>-6.0592500000000004E-3</v>
      </c>
      <c r="ATI4">
        <v>-9.6443728683301394E-2</v>
      </c>
      <c r="ATJ4">
        <v>0.182966495348487</v>
      </c>
      <c r="ATK4">
        <v>0.29833483721688703</v>
      </c>
      <c r="ATL4">
        <v>-7.5440237086696005E-2</v>
      </c>
      <c r="ATM4">
        <v>0.135799595093889</v>
      </c>
      <c r="ATN4">
        <v>-0.78706239439150405</v>
      </c>
      <c r="ATO4">
        <v>0.68875203255433204</v>
      </c>
      <c r="ATP4">
        <v>-0.59601749107220803</v>
      </c>
      <c r="ATQ4">
        <v>-1.68822001630783</v>
      </c>
      <c r="ATR4">
        <v>-0.14263267705134799</v>
      </c>
      <c r="ATS4">
        <v>-0.197236473740493</v>
      </c>
      <c r="ATT4">
        <v>-1.4624765033051801E-2</v>
      </c>
      <c r="ATU4">
        <v>6.3260149080544295E-2</v>
      </c>
      <c r="ATV4">
        <v>5.5288691498603798E-2</v>
      </c>
      <c r="ATW4">
        <v>-5.8589487999454799E-2</v>
      </c>
      <c r="ATX4">
        <v>-1.6361209648295901E-2</v>
      </c>
      <c r="ATY4">
        <v>-0.16741956149593701</v>
      </c>
      <c r="ATZ4">
        <v>0.11218787668539899</v>
      </c>
      <c r="AUA4">
        <v>0.88846253480302595</v>
      </c>
      <c r="AUB4">
        <v>1.34953150762884E-3</v>
      </c>
      <c r="AUC4">
        <v>2.2862E-2</v>
      </c>
      <c r="AUD4">
        <v>-0.64952898264357795</v>
      </c>
      <c r="AUE4">
        <v>0.21027273658253601</v>
      </c>
      <c r="AUF4">
        <v>0.47379832467671001</v>
      </c>
      <c r="AUG4">
        <v>0.255749</v>
      </c>
      <c r="AUH4">
        <v>0.74429843042097699</v>
      </c>
      <c r="AUI4">
        <v>-2.2852853330884802E-2</v>
      </c>
      <c r="AUJ4">
        <v>-1.6528000000000001E-2</v>
      </c>
      <c r="AUK4">
        <v>0.12991015624999999</v>
      </c>
      <c r="AUL4">
        <v>-7.0687500000000004E-3</v>
      </c>
      <c r="AUM4">
        <v>-9.8853596202993794E-3</v>
      </c>
      <c r="AUN4">
        <v>-1.0847871902175101E-2</v>
      </c>
      <c r="AUO4">
        <v>2.2673745478913401E-2</v>
      </c>
      <c r="AUP4">
        <v>-0.16549</v>
      </c>
      <c r="AUQ4">
        <v>-0.63455188474606705</v>
      </c>
      <c r="AUR4">
        <v>6.5704618347543695E-2</v>
      </c>
      <c r="AUS4">
        <v>0.15248264546700199</v>
      </c>
      <c r="AUT4">
        <v>-9.7913181467193702E-2</v>
      </c>
      <c r="AUU4">
        <v>-5.6801576065303297E-2</v>
      </c>
      <c r="AUV4">
        <v>1.30431814080767E-2</v>
      </c>
      <c r="AUW4">
        <v>0.851558976659614</v>
      </c>
      <c r="AUX4">
        <v>8.8200512812767196E-2</v>
      </c>
      <c r="AUY4">
        <v>-0.19751742084517601</v>
      </c>
      <c r="AUZ4">
        <v>0.108646548837413</v>
      </c>
      <c r="AVA4">
        <v>0.18806850799698199</v>
      </c>
      <c r="AVB4">
        <v>0.14234374999999999</v>
      </c>
      <c r="AVC4">
        <v>1.14385306170728</v>
      </c>
      <c r="AVD4">
        <v>1.53459241323648E-2</v>
      </c>
      <c r="AVE4">
        <v>6.2912183293010904E-2</v>
      </c>
      <c r="AVF4">
        <v>0.17119400000000001</v>
      </c>
      <c r="AVG4">
        <v>1.8115915632028301E-2</v>
      </c>
      <c r="AVH4">
        <v>5.8299143766675797E-2</v>
      </c>
      <c r="AVI4">
        <v>0.93615843841163404</v>
      </c>
      <c r="AVJ4">
        <v>-5.0287499999999999E-2</v>
      </c>
      <c r="AVK4">
        <v>0.721879101868377</v>
      </c>
      <c r="AVL4">
        <v>-0.44675749999999997</v>
      </c>
      <c r="AVM4">
        <v>0.45202514859955301</v>
      </c>
      <c r="AVN4">
        <v>-0.12729657726158999</v>
      </c>
      <c r="AVO4">
        <v>6.4363633999476701E-3</v>
      </c>
      <c r="AVP4">
        <v>0.97705619821231704</v>
      </c>
      <c r="AVQ4">
        <v>0.25161353960194199</v>
      </c>
      <c r="AVR4">
        <v>8.9558001719880098E-2</v>
      </c>
      <c r="AVS4">
        <v>2.07281092403187E-2</v>
      </c>
      <c r="AVT4">
        <v>1.0022825155509301</v>
      </c>
      <c r="AVU4">
        <v>-7.5343750143060601E-3</v>
      </c>
      <c r="AVV4">
        <v>-0.15037200000000001</v>
      </c>
      <c r="AVW4">
        <v>0.17655874339678901</v>
      </c>
      <c r="AVX4">
        <v>0.20632101116638901</v>
      </c>
      <c r="AVY4" t="e">
        <v>#N/A</v>
      </c>
      <c r="AVZ4">
        <v>-2.9234374999999998E-3</v>
      </c>
      <c r="AWA4">
        <v>0.379571454425921</v>
      </c>
      <c r="AWB4">
        <v>0.35451333333333301</v>
      </c>
      <c r="AWC4">
        <v>-8.0540164933900996E-2</v>
      </c>
      <c r="AWD4">
        <v>2.6451298634550702E-2</v>
      </c>
      <c r="AWE4">
        <v>0.31057308481812601</v>
      </c>
      <c r="AWF4">
        <v>0.53592505628403797</v>
      </c>
      <c r="AWG4">
        <v>2.1115472891339802</v>
      </c>
      <c r="AWH4">
        <v>-2.28916576012562E-2</v>
      </c>
      <c r="AWI4">
        <v>1.01389252882956E-3</v>
      </c>
      <c r="AWJ4">
        <v>0.79656009805437</v>
      </c>
      <c r="AWK4">
        <v>8.0210516617914604E-2</v>
      </c>
      <c r="AWL4">
        <v>9.2072500000000002E-2</v>
      </c>
      <c r="AWM4">
        <v>-4.61765332113784E-2</v>
      </c>
      <c r="AWN4">
        <v>-1.0529285714285699E-2</v>
      </c>
      <c r="AWO4">
        <v>-0.724182683083056</v>
      </c>
      <c r="AWP4">
        <v>-4.9360604667626502E-3</v>
      </c>
      <c r="AWQ4">
        <v>6.7886000000306701E-2</v>
      </c>
      <c r="AWR4">
        <v>1.529E-2</v>
      </c>
      <c r="AWS4">
        <v>-0.51370941031033202</v>
      </c>
      <c r="AWT4">
        <v>0.44266336979140802</v>
      </c>
      <c r="AWU4">
        <v>-4.13290585487298E-2</v>
      </c>
      <c r="AWV4">
        <v>6.3281481481481494E-2</v>
      </c>
      <c r="AWW4">
        <v>0.46251191449301998</v>
      </c>
      <c r="AWX4">
        <v>-7.6349370833333305E-2</v>
      </c>
      <c r="AWY4">
        <v>7.5958222853377499E-2</v>
      </c>
      <c r="AWZ4">
        <v>7.8340856982789406E-2</v>
      </c>
      <c r="AXA4">
        <v>3.1372633249261199E-2</v>
      </c>
      <c r="AXB4">
        <v>-6.6427152556427001E-3</v>
      </c>
      <c r="AXC4">
        <v>-9.1122639828998993E-3</v>
      </c>
      <c r="AXD4">
        <v>6.9943536488694599E-2</v>
      </c>
      <c r="AXE4">
        <v>9.7133716340420898E-3</v>
      </c>
      <c r="AXF4">
        <v>0.75259388043778597</v>
      </c>
      <c r="AXG4">
        <v>-1.27017454488241</v>
      </c>
      <c r="AXH4">
        <v>7.3463060719065304E-2</v>
      </c>
      <c r="AXI4">
        <v>0.236785463351289</v>
      </c>
      <c r="AXJ4">
        <v>7.2387800147789103E-2</v>
      </c>
      <c r="AXK4">
        <v>-1.6975593134562102E-2</v>
      </c>
      <c r="AXL4">
        <v>-2.81075075895643E-2</v>
      </c>
      <c r="AXM4">
        <v>-3.1771780303030302E-2</v>
      </c>
      <c r="AXN4">
        <v>1.1802249419142E-2</v>
      </c>
      <c r="AXO4">
        <v>-1.2407E-2</v>
      </c>
      <c r="AXP4">
        <v>0.63424899005005797</v>
      </c>
      <c r="AXQ4">
        <v>8.2067720331407301E-2</v>
      </c>
      <c r="AXR4">
        <v>-9.8002000171506801E-2</v>
      </c>
      <c r="AXS4">
        <v>-3.1825E-3</v>
      </c>
      <c r="AXT4">
        <v>-2.8048079257972199E-2</v>
      </c>
      <c r="AXU4">
        <v>7.6091273010744698E-2</v>
      </c>
      <c r="AXV4">
        <v>1.90916876902349E-2</v>
      </c>
      <c r="AXW4">
        <v>0.171270742629102</v>
      </c>
      <c r="AXX4">
        <v>2.9519040161396299E-2</v>
      </c>
      <c r="AXY4">
        <v>0.33969572377327101</v>
      </c>
      <c r="AXZ4">
        <v>-1.64291854017506E-2</v>
      </c>
      <c r="AYA4">
        <v>-5.1383928571428596E-3</v>
      </c>
      <c r="AYB4">
        <v>1.08290933147201E-2</v>
      </c>
      <c r="AYC4">
        <v>-7.9189215532295808E-3</v>
      </c>
      <c r="AYD4">
        <v>0.35770970608556901</v>
      </c>
      <c r="AYE4">
        <v>0.42372984868735503</v>
      </c>
      <c r="AYF4">
        <v>-6.6595893201641498E-2</v>
      </c>
      <c r="AYG4">
        <v>0.17694516911285599</v>
      </c>
      <c r="AYH4">
        <v>0.47013331633081601</v>
      </c>
      <c r="AYI4">
        <v>-0.248336955581416</v>
      </c>
      <c r="AYJ4">
        <v>-0.55619727700947696</v>
      </c>
      <c r="AYK4">
        <v>-0.212748448109815</v>
      </c>
      <c r="AYL4">
        <v>2.6215053858114401</v>
      </c>
      <c r="AYM4" t="e">
        <v>#N/A</v>
      </c>
      <c r="AYN4">
        <v>0.80535681698621897</v>
      </c>
      <c r="AYO4">
        <v>1.4747902855053599E-2</v>
      </c>
      <c r="AYP4">
        <v>0.24297823557652701</v>
      </c>
      <c r="AYQ4">
        <v>0.294559863520725</v>
      </c>
      <c r="AYR4">
        <v>0.54195876963155498</v>
      </c>
      <c r="AYS4">
        <v>0.50524573211209201</v>
      </c>
      <c r="AYT4">
        <v>4.2615315718764001E-2</v>
      </c>
      <c r="AYU4">
        <v>0.50685650740944899</v>
      </c>
      <c r="AYV4">
        <v>0.15561726272860399</v>
      </c>
      <c r="AYW4">
        <v>0.229068854880699</v>
      </c>
      <c r="AYX4">
        <v>5.6630645161290301E-2</v>
      </c>
      <c r="AYY4">
        <v>-1.9225904506828501E-2</v>
      </c>
      <c r="AYZ4">
        <v>-3.77596241257162E-2</v>
      </c>
      <c r="AZA4">
        <v>7.6717273959043597E-2</v>
      </c>
      <c r="AZB4">
        <v>0.17450051837949501</v>
      </c>
      <c r="AZC4">
        <v>1.3046205628774501</v>
      </c>
      <c r="AZD4">
        <v>3.9663097159706E-2</v>
      </c>
      <c r="AZE4">
        <v>0.150399892984134</v>
      </c>
      <c r="AZF4">
        <v>-0.112153000000507</v>
      </c>
      <c r="AZG4">
        <v>8.9366979370159496E-3</v>
      </c>
      <c r="AZH4">
        <v>6.0387499999999997E-2</v>
      </c>
      <c r="AZI4">
        <v>0.102996161992121</v>
      </c>
      <c r="AZJ4">
        <v>-0.19870588174949599</v>
      </c>
      <c r="AZK4">
        <v>-4.3698347741426398E-2</v>
      </c>
      <c r="AZL4">
        <v>0.50781322325309397</v>
      </c>
      <c r="AZM4">
        <v>1.40804009115135</v>
      </c>
      <c r="AZN4">
        <v>5.5580538290097098E-2</v>
      </c>
      <c r="AZO4">
        <v>-1.05146936363397</v>
      </c>
      <c r="AZP4">
        <v>-3.2837687947947801E-2</v>
      </c>
      <c r="AZQ4">
        <v>-5.3698774338268501E-2</v>
      </c>
      <c r="AZR4">
        <v>-1.0684713099010701</v>
      </c>
      <c r="AZS4">
        <v>1.94950643633619</v>
      </c>
      <c r="AZT4">
        <v>-5.0065355281240502E-2</v>
      </c>
      <c r="AZU4">
        <v>0.38294855589260701</v>
      </c>
      <c r="AZV4">
        <v>5.4843176848127504</v>
      </c>
      <c r="AZW4">
        <v>0.20920230400183701</v>
      </c>
      <c r="AZX4">
        <v>-0.331881506540811</v>
      </c>
      <c r="AZY4">
        <v>0.75271305155570101</v>
      </c>
      <c r="AZZ4">
        <v>0.16914874287840501</v>
      </c>
      <c r="BAA4">
        <v>0.49317537781845899</v>
      </c>
      <c r="BAB4">
        <v>0.65470540478736405</v>
      </c>
      <c r="BAC4">
        <v>0.101605204150926</v>
      </c>
      <c r="BAD4">
        <v>-0.34253446450560199</v>
      </c>
      <c r="BAE4">
        <v>0.20941426244859601</v>
      </c>
      <c r="BAF4">
        <v>-0.224618185613396</v>
      </c>
      <c r="BAG4">
        <v>-7.61688311688312E-3</v>
      </c>
      <c r="BAH4">
        <v>0.1226025</v>
      </c>
      <c r="BAI4">
        <v>0.38776644142220201</v>
      </c>
      <c r="BAJ4">
        <v>-0.13276459899187101</v>
      </c>
      <c r="BAK4">
        <v>0.102572105341016</v>
      </c>
      <c r="BAL4">
        <v>-1.3267429870014</v>
      </c>
      <c r="BAM4">
        <v>0.70613545847777504</v>
      </c>
      <c r="BAN4">
        <v>0.83042618783947597</v>
      </c>
      <c r="BAO4">
        <v>9.7221943646550402E-2</v>
      </c>
      <c r="BAP4">
        <v>-0.16430663367329201</v>
      </c>
      <c r="BAQ4">
        <v>0.58705963849255605</v>
      </c>
      <c r="BAR4">
        <v>6.8360000000000004E-2</v>
      </c>
      <c r="BAS4">
        <v>2.3663000000106901E-2</v>
      </c>
      <c r="BAT4">
        <v>1.6846702647548999E-2</v>
      </c>
      <c r="BAU4">
        <v>-6.1847070836291901E-2</v>
      </c>
      <c r="BAV4">
        <v>0.491336716615559</v>
      </c>
      <c r="BAW4">
        <v>0.25779346725997798</v>
      </c>
      <c r="BAX4">
        <v>2.1846261219686101</v>
      </c>
      <c r="BAY4">
        <v>2.5838080204220602E-2</v>
      </c>
      <c r="BAZ4">
        <v>-1.2290000000000001E-2</v>
      </c>
      <c r="BBA4">
        <v>-5.7990862396606101E-3</v>
      </c>
      <c r="BBB4" t="e">
        <v>#N/A</v>
      </c>
      <c r="BBC4">
        <v>8.4843750000000006E-3</v>
      </c>
      <c r="BBD4">
        <v>8.7287790948427604E-2</v>
      </c>
      <c r="BBE4">
        <v>-4.4160524066433303E-2</v>
      </c>
      <c r="BBF4">
        <v>-0.47875636930967902</v>
      </c>
      <c r="BBG4">
        <v>0.38497985548644298</v>
      </c>
      <c r="BBH4">
        <v>4.7067236406968804E-3</v>
      </c>
      <c r="BBI4">
        <v>0.192690293807907</v>
      </c>
      <c r="BBJ4">
        <v>0.30390788964716497</v>
      </c>
      <c r="BBK4">
        <v>-0.73025661401664999</v>
      </c>
      <c r="BBL4">
        <v>4.4581016624696997E-2</v>
      </c>
      <c r="BBM4">
        <v>-1.1187993470760301E-2</v>
      </c>
      <c r="BBN4">
        <v>0.84752950342322497</v>
      </c>
      <c r="BBO4">
        <v>-9.7734463715999798E-3</v>
      </c>
      <c r="BBP4">
        <v>-0.104226069217783</v>
      </c>
      <c r="BBQ4">
        <v>1.60754300527274E-2</v>
      </c>
      <c r="BBR4">
        <v>-0.123069230769231</v>
      </c>
      <c r="BBS4">
        <v>0.13633952600729901</v>
      </c>
      <c r="BBT4">
        <v>7.0120225860831002E-3</v>
      </c>
      <c r="BBU4">
        <v>9.4926589066564402E-3</v>
      </c>
      <c r="BBV4">
        <v>-0.36745500011884702</v>
      </c>
      <c r="BBW4">
        <v>0.99663414944499495</v>
      </c>
      <c r="BBX4">
        <v>-0.77319120474152703</v>
      </c>
      <c r="BBY4">
        <v>1.2513408710294101</v>
      </c>
      <c r="BBZ4" t="e">
        <v>#N/A</v>
      </c>
      <c r="BCA4">
        <v>1.28466492178155</v>
      </c>
      <c r="BCB4">
        <v>0.42634533950043801</v>
      </c>
      <c r="BCC4">
        <v>8.0918181818181806E-2</v>
      </c>
      <c r="BCD4">
        <v>8.7918263466333496E-2</v>
      </c>
      <c r="BCE4">
        <v>1.2078072054582301</v>
      </c>
      <c r="BCF4">
        <v>5.2102671612998697E-4</v>
      </c>
      <c r="BCG4">
        <v>0.30702973991488403</v>
      </c>
      <c r="BCH4">
        <v>-4.1874014637016E-3</v>
      </c>
      <c r="BCI4">
        <v>5.0631839499739401E-2</v>
      </c>
      <c r="BCJ4">
        <v>0.26864598652316701</v>
      </c>
      <c r="BCK4">
        <v>-1.1992256394257801</v>
      </c>
      <c r="BCL4">
        <v>-1.3808988241354201</v>
      </c>
      <c r="BCM4">
        <v>1.5659705407062501</v>
      </c>
      <c r="BCN4">
        <v>0.64595682313277003</v>
      </c>
      <c r="BCO4">
        <v>6.17969141619788E-2</v>
      </c>
      <c r="BCP4">
        <v>-0.117801037071006</v>
      </c>
      <c r="BCQ4">
        <v>-2.7938780072715601</v>
      </c>
      <c r="BCR4">
        <v>3.6638485833679298E-2</v>
      </c>
      <c r="BCS4">
        <v>-1.73806544741542</v>
      </c>
      <c r="BCT4">
        <v>2.3539046950474301E-2</v>
      </c>
      <c r="BCU4">
        <v>0.57925529194328196</v>
      </c>
      <c r="BCV4">
        <v>-17.142358020773901</v>
      </c>
      <c r="BCW4">
        <v>1.1687313755924E-2</v>
      </c>
      <c r="BCX4">
        <v>1.57488710290145</v>
      </c>
      <c r="BCY4">
        <v>-0.19873562739778</v>
      </c>
      <c r="BCZ4">
        <v>6.0857034640394998E-2</v>
      </c>
      <c r="BDA4">
        <v>1.3216059829756099</v>
      </c>
      <c r="BDB4">
        <v>8.6687882282160303E-2</v>
      </c>
      <c r="BDC4">
        <v>1.5222316852364699</v>
      </c>
      <c r="BDD4">
        <v>1.3975525928167601E-2</v>
      </c>
      <c r="BDE4">
        <v>23.750475009846902</v>
      </c>
      <c r="BDF4">
        <v>0.54592397820566196</v>
      </c>
      <c r="BDG4">
        <v>-4.1615384615384599E-4</v>
      </c>
      <c r="BDH4">
        <v>0.11410239128961901</v>
      </c>
      <c r="BDI4">
        <v>0.187595874048234</v>
      </c>
      <c r="BDJ4">
        <v>6.1304485276128202E-2</v>
      </c>
      <c r="BDK4">
        <v>8.9150820536691697E-2</v>
      </c>
      <c r="BDL4">
        <v>2.7594280204232899</v>
      </c>
      <c r="BDM4">
        <v>0.81684000000895096</v>
      </c>
      <c r="BDN4">
        <v>4.6773366218643198E-2</v>
      </c>
      <c r="BDO4">
        <v>1.5882732512444899E-2</v>
      </c>
      <c r="BDP4">
        <v>-7.1553000000323705E-2</v>
      </c>
      <c r="BDQ4">
        <v>-8.8467600625180998E-2</v>
      </c>
      <c r="BDR4">
        <v>0.18385611460833801</v>
      </c>
      <c r="BDS4">
        <v>8.9991176504040898E-2</v>
      </c>
      <c r="BDT4">
        <v>1.8102008782829599E-2</v>
      </c>
      <c r="BDU4">
        <v>-0.45655515013847398</v>
      </c>
      <c r="BDV4">
        <v>3.3549074603731098E-2</v>
      </c>
      <c r="BDW4">
        <v>0.25744019005768498</v>
      </c>
      <c r="BDX4">
        <v>-6.0884045100458903E-2</v>
      </c>
      <c r="BDY4">
        <v>0.138508018722277</v>
      </c>
      <c r="BDZ4">
        <v>-2.3439000000000002E-2</v>
      </c>
      <c r="BEA4">
        <v>0.16452683837998699</v>
      </c>
      <c r="BEB4">
        <v>3.74544060542897E-2</v>
      </c>
      <c r="BEC4">
        <v>-1.45266352112172E-2</v>
      </c>
      <c r="BED4">
        <v>2.89362085038622E-2</v>
      </c>
      <c r="BEE4">
        <v>0.17956652867485001</v>
      </c>
      <c r="BEF4">
        <v>-0.432086647808341</v>
      </c>
      <c r="BEG4">
        <v>-6.0970300647661999E-2</v>
      </c>
      <c r="BEH4">
        <v>6.7851999999999996E-2</v>
      </c>
      <c r="BEI4">
        <v>7.1762747394127593E-2</v>
      </c>
      <c r="BEJ4">
        <v>3.2830891616739599</v>
      </c>
      <c r="BEK4">
        <v>-7.9936424048655405E-2</v>
      </c>
      <c r="BEL4">
        <v>-2.0340549692287099E-2</v>
      </c>
      <c r="BEM4">
        <v>7.2353645702929001E-2</v>
      </c>
      <c r="BEN4">
        <v>9.5722583594425606E-2</v>
      </c>
      <c r="BEO4">
        <v>1.1640420928561499</v>
      </c>
      <c r="BEP4">
        <v>0.30000551908433598</v>
      </c>
      <c r="BEQ4">
        <v>1.3629756152735799</v>
      </c>
      <c r="BER4">
        <v>8.3589279841774805E-2</v>
      </c>
      <c r="BES4">
        <v>-0.13059799813083001</v>
      </c>
      <c r="BET4">
        <v>0.29508367008173803</v>
      </c>
      <c r="BEU4">
        <v>1.2216743459573201</v>
      </c>
      <c r="BEV4">
        <v>7.5962024701043407E-2</v>
      </c>
      <c r="BEW4">
        <v>1.6052991452991501</v>
      </c>
      <c r="BEX4">
        <v>5.4258333333371198E-2</v>
      </c>
      <c r="BEY4">
        <v>0.42802714285714299</v>
      </c>
      <c r="BEZ4">
        <v>0.140903642333053</v>
      </c>
      <c r="BFA4">
        <v>0.14375744660499801</v>
      </c>
      <c r="BFB4">
        <v>0.25704660950524899</v>
      </c>
      <c r="BFC4">
        <v>0.14882948523593501</v>
      </c>
      <c r="BFD4">
        <v>-4.8486613974783599E-3</v>
      </c>
      <c r="BFE4">
        <v>0.45802624542780401</v>
      </c>
      <c r="BFF4">
        <v>0.16114999999999999</v>
      </c>
      <c r="BFG4">
        <v>0.24585939490928099</v>
      </c>
      <c r="BFH4">
        <v>1.5552153959298E-2</v>
      </c>
      <c r="BFI4">
        <v>-1.08066654748659</v>
      </c>
      <c r="BFJ4">
        <v>2.0539828105617601E-2</v>
      </c>
      <c r="BFK4">
        <v>-9.4073844514306296E-2</v>
      </c>
      <c r="BFL4">
        <v>-4.4284967559463102E-2</v>
      </c>
      <c r="BFM4">
        <v>0.29287664546223502</v>
      </c>
      <c r="BFN4">
        <v>0.187426739772519</v>
      </c>
      <c r="BFO4">
        <v>-0.40212506321654301</v>
      </c>
      <c r="BFP4">
        <v>3.1284584980237198</v>
      </c>
      <c r="BFQ4">
        <v>0.29474048851186802</v>
      </c>
      <c r="BFR4">
        <v>9.5855653659121895E-2</v>
      </c>
      <c r="BFS4">
        <v>0.57038149256387805</v>
      </c>
      <c r="BFT4">
        <v>1.0529233926092101</v>
      </c>
      <c r="BFU4">
        <v>7.3640377468993696</v>
      </c>
      <c r="BFV4">
        <v>0.32366054471245798</v>
      </c>
      <c r="BFW4">
        <v>1.78395426141261</v>
      </c>
      <c r="BFX4">
        <v>2.86746490917138E-2</v>
      </c>
      <c r="BFY4">
        <v>-0.52362678733615897</v>
      </c>
      <c r="BFZ4">
        <v>3.6948907496660098E-2</v>
      </c>
      <c r="BGA4">
        <v>-1.1883454816549499</v>
      </c>
      <c r="BGB4">
        <v>-0.15659403438420799</v>
      </c>
      <c r="BGC4">
        <v>-0.88168834724391998</v>
      </c>
      <c r="BGD4">
        <v>2.165920606961</v>
      </c>
      <c r="BGE4">
        <v>-0.516820468236453</v>
      </c>
      <c r="BGF4">
        <v>6.41213268003</v>
      </c>
      <c r="BGG4">
        <v>-1.26539173126338</v>
      </c>
      <c r="BGH4">
        <v>1.95018620004927</v>
      </c>
      <c r="BGI4">
        <v>1.1949073958612999E-3</v>
      </c>
      <c r="BGJ4">
        <v>4.0427527530502803E-3</v>
      </c>
      <c r="BGK4">
        <v>9.9791243746485403E-2</v>
      </c>
      <c r="BGL4">
        <v>-3.8548235963745001E-2</v>
      </c>
      <c r="BGM4">
        <v>0.322249894028031</v>
      </c>
      <c r="BGN4">
        <v>4.7803999999999999E-2</v>
      </c>
      <c r="BGO4">
        <v>0.208669840467158</v>
      </c>
      <c r="BGP4">
        <v>-0.81208148219201903</v>
      </c>
      <c r="BGQ4">
        <v>3.7288506922405602E-2</v>
      </c>
      <c r="BGR4">
        <v>-2.2201885300392199</v>
      </c>
      <c r="BGS4">
        <v>-1.08562848314341</v>
      </c>
      <c r="BGT4">
        <v>6.2931939676225896</v>
      </c>
      <c r="BGU4">
        <v>-0.26618244201250202</v>
      </c>
      <c r="BGV4">
        <v>-4.0333966989057499</v>
      </c>
      <c r="BGW4">
        <v>0.27535379036920199</v>
      </c>
      <c r="BGX4">
        <v>-2.53750818115124E-2</v>
      </c>
      <c r="BGY4">
        <v>-4.0961747701235198E-3</v>
      </c>
      <c r="BGZ4">
        <v>2.9155257928878402E-2</v>
      </c>
      <c r="BHA4">
        <v>3.8770412129828999E-2</v>
      </c>
      <c r="BHB4">
        <v>0.3637049969958</v>
      </c>
      <c r="BHC4">
        <v>-9.0785757972585701E-2</v>
      </c>
      <c r="BHD4">
        <v>3.1231059365658398</v>
      </c>
      <c r="BHE4">
        <v>2.4188953623385701E-3</v>
      </c>
      <c r="BHF4">
        <v>9.5680185138845297E-2</v>
      </c>
      <c r="BHG4">
        <v>4.6179999999999997E-3</v>
      </c>
      <c r="BHH4">
        <v>-1.7684241949791999</v>
      </c>
      <c r="BHI4" t="e">
        <v>#N/A</v>
      </c>
      <c r="BHJ4">
        <v>-6.5782244242548697E-3</v>
      </c>
      <c r="BHK4" t="e">
        <v>#N/A</v>
      </c>
      <c r="BHL4">
        <v>0.49023980733605599</v>
      </c>
      <c r="BHM4">
        <v>5.20569749198544E-2</v>
      </c>
      <c r="BHN4">
        <v>-2.54236405079779E-2</v>
      </c>
      <c r="BHO4">
        <v>3.5990477450274699E-2</v>
      </c>
      <c r="BHP4">
        <v>2.5483825720401799E-2</v>
      </c>
      <c r="BHQ4">
        <v>2.0402649058478</v>
      </c>
      <c r="BHR4">
        <v>-1.74819013720876</v>
      </c>
      <c r="BHS4">
        <v>0.13626802461433399</v>
      </c>
      <c r="BHT4">
        <v>1.14732037213345</v>
      </c>
      <c r="BHU4">
        <v>-5.8258617246979803E-3</v>
      </c>
      <c r="BHV4">
        <v>-9.6665000000000001E-2</v>
      </c>
      <c r="BHW4">
        <v>-0.126122843216849</v>
      </c>
      <c r="BHX4">
        <v>-0.34001166713192299</v>
      </c>
      <c r="BHY4">
        <v>0.212734630337365</v>
      </c>
      <c r="BHZ4">
        <v>1.54699167870915</v>
      </c>
      <c r="BIA4">
        <v>3.3268308506412499E-2</v>
      </c>
      <c r="BIB4">
        <v>0.55764800000000003</v>
      </c>
      <c r="BIC4">
        <v>-0.31359279314310001</v>
      </c>
      <c r="BID4">
        <v>-1.383625E-2</v>
      </c>
      <c r="BIE4">
        <v>-0.25672577127659901</v>
      </c>
      <c r="BIF4">
        <v>1.8476904288997099E-2</v>
      </c>
      <c r="BIG4">
        <v>0.153449857364648</v>
      </c>
      <c r="BIH4" t="e">
        <v>#N/A</v>
      </c>
      <c r="BII4">
        <v>0.25749021563603097</v>
      </c>
      <c r="BIJ4">
        <v>0.66921301391024102</v>
      </c>
      <c r="BIK4">
        <v>-0.341161203542027</v>
      </c>
      <c r="BIL4">
        <v>0.28375545995532098</v>
      </c>
      <c r="BIM4">
        <v>1.3894119590352199E-2</v>
      </c>
      <c r="BIN4" t="e">
        <v>#N/A</v>
      </c>
      <c r="BIO4">
        <v>0.62190935886360499</v>
      </c>
      <c r="BIP4">
        <v>0.236369007356173</v>
      </c>
      <c r="BIQ4">
        <v>0.39298752978155399</v>
      </c>
      <c r="BIR4">
        <v>0.11952936423593701</v>
      </c>
      <c r="BIS4" t="e">
        <v>#N/A</v>
      </c>
      <c r="BIT4">
        <v>-0.55103586252394998</v>
      </c>
      <c r="BIU4">
        <v>0.34879798117958799</v>
      </c>
      <c r="BIV4">
        <v>-3.4186726621120198E-2</v>
      </c>
      <c r="BIW4" t="e">
        <v>#N/A</v>
      </c>
      <c r="BIX4" t="e">
        <v>#N/A</v>
      </c>
      <c r="BIY4">
        <v>1.26914674192476</v>
      </c>
      <c r="BIZ4">
        <v>4.1215520971543303E-2</v>
      </c>
      <c r="BJA4">
        <v>9.8112342441376593E-2</v>
      </c>
      <c r="BJB4">
        <v>0.34306277376344901</v>
      </c>
      <c r="BJC4">
        <v>4.9706349773797802</v>
      </c>
      <c r="BJD4" t="e">
        <v>#N/A</v>
      </c>
      <c r="BJE4">
        <v>-0.118308550910844</v>
      </c>
      <c r="BJF4" t="e">
        <v>#N/A</v>
      </c>
      <c r="BJG4">
        <v>4.2441748069365202E-2</v>
      </c>
      <c r="BJH4">
        <v>0.89511863665293001</v>
      </c>
      <c r="BJI4">
        <v>8.2881314831657699E-2</v>
      </c>
      <c r="BJJ4">
        <v>-0.51194460817633103</v>
      </c>
      <c r="BJK4">
        <v>-9.7916572555539708E-3</v>
      </c>
      <c r="BJL4" t="e">
        <v>#N/A</v>
      </c>
      <c r="BJM4">
        <v>0.463980556361068</v>
      </c>
      <c r="BJN4">
        <v>-1.8469540038556199E-2</v>
      </c>
      <c r="BJO4">
        <v>0.16836409768764701</v>
      </c>
      <c r="BJP4">
        <v>-6.0935734715527801</v>
      </c>
      <c r="BJQ4" t="e">
        <v>#N/A</v>
      </c>
      <c r="BJR4">
        <v>0.58861810242065005</v>
      </c>
      <c r="BJS4">
        <v>-1.5903035301356901E-2</v>
      </c>
      <c r="BJT4">
        <v>-1.1683770210104701E-2</v>
      </c>
      <c r="BJU4">
        <v>4.8737999999999997E-2</v>
      </c>
      <c r="BJV4" t="e">
        <v>#N/A</v>
      </c>
      <c r="BJW4">
        <v>4.8900670662168598E-2</v>
      </c>
      <c r="BJX4">
        <v>2.8567140999194902E-2</v>
      </c>
      <c r="BJY4">
        <v>7.2010000000000005E-2</v>
      </c>
      <c r="BJZ4">
        <v>1.20185768943326</v>
      </c>
      <c r="BKA4" t="e">
        <v>#N/A</v>
      </c>
      <c r="BKB4">
        <v>0.904618524454882</v>
      </c>
      <c r="BKC4">
        <v>0.38743067183990199</v>
      </c>
      <c r="BKD4">
        <v>4.50989152434083</v>
      </c>
      <c r="BKE4">
        <v>4.274E-2</v>
      </c>
      <c r="BKF4">
        <v>5.9454508987790498E-2</v>
      </c>
      <c r="BKG4">
        <v>5.0133172210716101E-2</v>
      </c>
      <c r="BKH4">
        <v>0.67650135946641798</v>
      </c>
      <c r="BKI4">
        <v>9.3775946409742003E-2</v>
      </c>
      <c r="BKJ4">
        <v>0.92866769455555198</v>
      </c>
      <c r="BKK4">
        <v>-1.1341730952883899</v>
      </c>
      <c r="BKL4">
        <v>-2.8451378166580801E-2</v>
      </c>
      <c r="BKM4">
        <v>1.82539790900451E-2</v>
      </c>
      <c r="BKN4" t="e">
        <v>#N/A</v>
      </c>
      <c r="BKO4">
        <v>0.35236770465182898</v>
      </c>
      <c r="BKP4">
        <v>1.4994103681303801</v>
      </c>
      <c r="BKQ4">
        <v>0.15137073807118301</v>
      </c>
      <c r="BKR4">
        <v>-2.9027947213049201E-3</v>
      </c>
      <c r="BKS4">
        <v>0.102460136537185</v>
      </c>
      <c r="BKT4">
        <v>3.42140292225417E-2</v>
      </c>
      <c r="BKU4">
        <v>-9.7726590345690607E-3</v>
      </c>
      <c r="BKV4">
        <v>0.41081765299114298</v>
      </c>
      <c r="BKW4">
        <v>-7.0671138038268999E-3</v>
      </c>
      <c r="BKX4">
        <v>6.5631526105136895E-2</v>
      </c>
      <c r="BKY4">
        <v>-0.18486331621212199</v>
      </c>
      <c r="BKZ4">
        <v>0.62647175973057301</v>
      </c>
      <c r="BLA4">
        <v>0.51557891848146797</v>
      </c>
      <c r="BLB4" t="e">
        <v>#N/A</v>
      </c>
      <c r="BLC4">
        <v>0.30794501653717199</v>
      </c>
      <c r="BLD4">
        <v>-1.544972041229E-3</v>
      </c>
      <c r="BLE4">
        <v>0.62434375999920599</v>
      </c>
      <c r="BLF4">
        <v>1.8904431902145899E-2</v>
      </c>
      <c r="BLG4" t="e">
        <v>#N/A</v>
      </c>
      <c r="BLH4">
        <v>-1.09298646347356</v>
      </c>
      <c r="BLI4">
        <v>1.6859000000076198E-2</v>
      </c>
      <c r="BLJ4" t="e">
        <v>#N/A</v>
      </c>
      <c r="BLK4" t="e">
        <v>#N/A</v>
      </c>
      <c r="BLL4">
        <v>-3.4899785777332701E-2</v>
      </c>
      <c r="BLM4" t="e">
        <v>#N/A</v>
      </c>
      <c r="BLN4" t="e">
        <v>#N/A</v>
      </c>
      <c r="BLO4">
        <v>0.30741563961266399</v>
      </c>
      <c r="BLP4">
        <v>9.3848229790804094E-2</v>
      </c>
      <c r="BLQ4">
        <v>3.9736435054135303E-3</v>
      </c>
      <c r="BLR4" t="e">
        <v>#N/A</v>
      </c>
      <c r="BLS4">
        <v>9.9761813239717403E-2</v>
      </c>
      <c r="BLT4">
        <v>-2.7766976952847099E-2</v>
      </c>
      <c r="BLU4">
        <v>0.25282902333095603</v>
      </c>
      <c r="BLV4">
        <v>5.1320412912737499E-2</v>
      </c>
      <c r="BLW4">
        <v>0.10842238084755999</v>
      </c>
      <c r="BLX4">
        <v>0.37700673064548901</v>
      </c>
      <c r="BLY4">
        <v>1.45994996699975</v>
      </c>
      <c r="BLZ4">
        <v>0.44322149762011298</v>
      </c>
      <c r="BMA4">
        <v>-0.10926558421957901</v>
      </c>
      <c r="BMB4">
        <v>0.43595304309303301</v>
      </c>
      <c r="BMC4">
        <v>0.37814831695045098</v>
      </c>
      <c r="BMD4">
        <v>0.61855963325051999</v>
      </c>
      <c r="BME4">
        <v>-0.17168232479098799</v>
      </c>
      <c r="BMF4">
        <v>2.0176631609878801</v>
      </c>
      <c r="BMG4">
        <v>1.11354977620553</v>
      </c>
      <c r="BMH4">
        <v>0.56072394635230605</v>
      </c>
      <c r="BMI4">
        <v>1.8305100558319201</v>
      </c>
      <c r="BMJ4">
        <v>2.6101489889882598E-3</v>
      </c>
      <c r="BMK4">
        <v>8.2635E-2</v>
      </c>
      <c r="BML4">
        <v>1.804E-2</v>
      </c>
      <c r="BMM4">
        <v>5.1082525894362001E-3</v>
      </c>
      <c r="BMN4" t="e">
        <v>#N/A</v>
      </c>
      <c r="BMO4">
        <v>4.57878097888096E-2</v>
      </c>
      <c r="BMP4">
        <v>0.40523245758973597</v>
      </c>
      <c r="BMQ4">
        <v>-0.12681320311535799</v>
      </c>
      <c r="BMR4">
        <v>0.351574112072503</v>
      </c>
      <c r="BMS4">
        <v>-1.9321997112755802E-2</v>
      </c>
      <c r="BMT4">
        <v>-2.5032378754956701E-3</v>
      </c>
      <c r="BMU4">
        <v>3.4802908139464899</v>
      </c>
      <c r="BMV4">
        <v>1.3840262561468599</v>
      </c>
      <c r="BMW4" t="e">
        <v>#N/A</v>
      </c>
      <c r="BMX4">
        <v>0.13444979815369301</v>
      </c>
      <c r="BMY4">
        <v>15.952033743434001</v>
      </c>
      <c r="BMZ4">
        <v>2.23188353612812</v>
      </c>
      <c r="BNA4">
        <v>2.2097607309489401E-2</v>
      </c>
      <c r="BNB4">
        <v>2.4801438049064501E-2</v>
      </c>
      <c r="BNC4">
        <v>-2.4378090528718099E-2</v>
      </c>
      <c r="BND4">
        <v>-0.203916515049266</v>
      </c>
      <c r="BNE4">
        <v>0.119981423071128</v>
      </c>
      <c r="BNF4">
        <v>1.41936528206168E-2</v>
      </c>
      <c r="BNG4">
        <v>3.4088370566801702E-3</v>
      </c>
      <c r="BNH4">
        <v>1.3506633742148799</v>
      </c>
      <c r="BNI4">
        <v>-0.26193779245863302</v>
      </c>
      <c r="BNJ4">
        <v>0.79681678267419698</v>
      </c>
      <c r="BNK4">
        <v>0.86248561246766198</v>
      </c>
      <c r="BNL4">
        <v>2.5882049020207099</v>
      </c>
      <c r="BNM4">
        <v>-1.17811028687137E-3</v>
      </c>
      <c r="BNN4">
        <v>5.4898590705324497E-2</v>
      </c>
      <c r="BNO4">
        <v>3.3858694220159502</v>
      </c>
      <c r="BNP4">
        <v>0.37897474179834101</v>
      </c>
      <c r="BNQ4">
        <v>-4.9664587501470803E-4</v>
      </c>
      <c r="BNR4">
        <v>-0.18400341495440201</v>
      </c>
      <c r="BNS4">
        <v>0.31390428022404498</v>
      </c>
      <c r="BNT4">
        <v>0.28570604732134203</v>
      </c>
      <c r="BNU4">
        <v>0.17998763975797999</v>
      </c>
      <c r="BNV4">
        <v>1.5172E-2</v>
      </c>
      <c r="BNW4">
        <v>0.22932777766780399</v>
      </c>
      <c r="BNX4">
        <v>-7.8769649365453102E-3</v>
      </c>
      <c r="BNY4">
        <v>6.4681600000000006E-2</v>
      </c>
      <c r="BNZ4">
        <v>2.4669035577961198</v>
      </c>
      <c r="BOA4">
        <v>3.4189783170768</v>
      </c>
      <c r="BOB4">
        <v>1.8970486622653999</v>
      </c>
      <c r="BOC4">
        <v>0.122197651740814</v>
      </c>
      <c r="BOD4">
        <v>2.0644736842105299E-2</v>
      </c>
      <c r="BOE4">
        <v>0.64347134411378104</v>
      </c>
      <c r="BOF4">
        <v>4.2371063805987298E-2</v>
      </c>
      <c r="BOG4">
        <v>0.17851825800313301</v>
      </c>
      <c r="BOH4">
        <v>5.3220386038905401E-2</v>
      </c>
      <c r="BOI4">
        <v>-0.518526297587938</v>
      </c>
      <c r="BOJ4" t="e">
        <v>#N/A</v>
      </c>
      <c r="BOK4">
        <v>0.259000771070998</v>
      </c>
      <c r="BOL4">
        <v>4.74794716609604E-2</v>
      </c>
      <c r="BOM4">
        <v>8.2574202859056603E-2</v>
      </c>
      <c r="BON4">
        <v>3.8011885464085799E-3</v>
      </c>
      <c r="BOO4">
        <v>5.63992524835049E-2</v>
      </c>
      <c r="BOP4">
        <v>0.31671305648697401</v>
      </c>
      <c r="BOQ4">
        <v>0.17871250205633599</v>
      </c>
      <c r="BOR4">
        <v>8.6803246613168401</v>
      </c>
      <c r="BOS4">
        <v>1.9828605771041001E-2</v>
      </c>
      <c r="BOT4">
        <v>0.40271103221526899</v>
      </c>
      <c r="BOU4">
        <v>2.79650000001265E-3</v>
      </c>
      <c r="BOV4">
        <v>3.9761530607329099</v>
      </c>
      <c r="BOW4">
        <v>1.6556907018E-2</v>
      </c>
      <c r="BOX4">
        <v>0.18786717348490201</v>
      </c>
      <c r="BOY4">
        <v>1.76897894054174</v>
      </c>
      <c r="BOZ4">
        <v>4.8637159485255097</v>
      </c>
      <c r="BPA4">
        <v>-5.3952838618365799E-2</v>
      </c>
      <c r="BPB4" t="e">
        <v>#N/A</v>
      </c>
      <c r="BPC4" t="e">
        <v>#N/A</v>
      </c>
      <c r="BPD4">
        <v>4.8976634176441297E-2</v>
      </c>
      <c r="BPE4">
        <v>2.97600170602659E-2</v>
      </c>
      <c r="BPF4">
        <v>4.3314215198130598E-2</v>
      </c>
      <c r="BPG4">
        <v>0.49472038770649901</v>
      </c>
      <c r="BPH4">
        <v>-0.34800749454097202</v>
      </c>
      <c r="BPI4">
        <v>-8.4037003411747996E-2</v>
      </c>
      <c r="BPJ4">
        <v>1.8514198736138701E-2</v>
      </c>
      <c r="BPK4">
        <v>1.1107855037427301</v>
      </c>
      <c r="BPL4" t="e">
        <v>#N/A</v>
      </c>
      <c r="BPM4">
        <v>-0.239753533763749</v>
      </c>
      <c r="BPN4">
        <v>0.199022557056764</v>
      </c>
      <c r="BPO4">
        <v>-0.452525411785201</v>
      </c>
      <c r="BPP4">
        <v>7.3055132322140102</v>
      </c>
      <c r="BPQ4">
        <v>0.72357749999999998</v>
      </c>
      <c r="BPR4">
        <v>-0.88767401321464301</v>
      </c>
      <c r="BPS4">
        <v>-3.78080302318499E-2</v>
      </c>
      <c r="BPT4">
        <v>15.3738121878353</v>
      </c>
      <c r="BPU4">
        <v>0.62123443829815195</v>
      </c>
      <c r="BPV4">
        <v>0.59561806034827502</v>
      </c>
      <c r="BPW4">
        <v>18.327012411837</v>
      </c>
      <c r="BPX4" t="e">
        <v>#N/A</v>
      </c>
      <c r="BPY4">
        <v>1.4897146567450299</v>
      </c>
      <c r="BPZ4">
        <v>0.28809336457915202</v>
      </c>
      <c r="BQA4">
        <v>1.1744231379404899</v>
      </c>
      <c r="BQB4">
        <v>-0.95649358026338105</v>
      </c>
      <c r="BQC4">
        <v>0.19573699392191701</v>
      </c>
      <c r="BQD4">
        <v>-2.4930988216082601E-2</v>
      </c>
      <c r="BQE4">
        <v>11.289586726615701</v>
      </c>
      <c r="BQF4">
        <v>0.207414125394353</v>
      </c>
      <c r="BQG4">
        <v>0.55148140603426798</v>
      </c>
      <c r="BQH4">
        <v>7.6491362326095103E-2</v>
      </c>
      <c r="BQI4">
        <v>6.2866666666666696E-2</v>
      </c>
      <c r="BQJ4">
        <v>-4.8981375001980902</v>
      </c>
      <c r="BQK4">
        <v>2.12689655172414E-3</v>
      </c>
      <c r="BQL4">
        <v>7.8794644053736304E-2</v>
      </c>
      <c r="BQM4">
        <v>0.535119745321887</v>
      </c>
      <c r="BQN4">
        <v>6.5081551909602102E-3</v>
      </c>
      <c r="BQO4">
        <v>-8.1140233160748206E-3</v>
      </c>
      <c r="BQP4">
        <v>2.7993813413732901E-2</v>
      </c>
      <c r="BQQ4">
        <v>0.149579962801802</v>
      </c>
      <c r="BQR4">
        <v>9.2660985652661694</v>
      </c>
      <c r="BQS4">
        <v>2.26245058038546</v>
      </c>
      <c r="BQT4">
        <v>-0.217122836006099</v>
      </c>
      <c r="BQU4">
        <v>1.6047633641813299</v>
      </c>
      <c r="BQV4">
        <v>-0.12171561856655</v>
      </c>
      <c r="BQW4">
        <v>-1.7013224612645901</v>
      </c>
      <c r="BQX4">
        <v>-7.8192965942130696E-2</v>
      </c>
      <c r="BQY4">
        <v>0.30694144901148601</v>
      </c>
      <c r="BQZ4">
        <v>0.111574621999794</v>
      </c>
      <c r="BRA4">
        <v>0.51089610843856703</v>
      </c>
      <c r="BRB4">
        <v>-6.0894801999795099E-2</v>
      </c>
      <c r="BRC4">
        <v>0.85276139588435496</v>
      </c>
      <c r="BRD4">
        <v>1.6042326593290801</v>
      </c>
      <c r="BRE4">
        <v>3.5953475777606299</v>
      </c>
      <c r="BRF4">
        <v>-1.3897365821737599</v>
      </c>
      <c r="BRG4">
        <v>0.229866070158802</v>
      </c>
      <c r="BRH4">
        <v>-1.24677609481875E-2</v>
      </c>
      <c r="BRI4">
        <v>0.22247931327943399</v>
      </c>
      <c r="BRJ4">
        <v>2.1645314883209501</v>
      </c>
      <c r="BRK4">
        <v>-1.1511388322740199</v>
      </c>
      <c r="BRL4">
        <v>-5.5768518518518502E-2</v>
      </c>
      <c r="BRM4">
        <v>0.290109729975988</v>
      </c>
      <c r="BRN4">
        <v>0.28665669154790702</v>
      </c>
      <c r="BRO4">
        <v>0.89574196310615795</v>
      </c>
      <c r="BRP4">
        <v>-8.3181321298036098E-2</v>
      </c>
      <c r="BRQ4">
        <v>0.19522545669776101</v>
      </c>
      <c r="BRR4">
        <v>-1.0970974642157301</v>
      </c>
      <c r="BRS4">
        <v>0.82374864893544997</v>
      </c>
      <c r="BRT4">
        <v>9.9650000000449501E-3</v>
      </c>
      <c r="BRU4">
        <v>0.54303703583857899</v>
      </c>
      <c r="BRV4">
        <v>96.521480498645303</v>
      </c>
      <c r="BRW4">
        <v>2.4052226376471202</v>
      </c>
      <c r="BRX4">
        <v>0.55251168572859699</v>
      </c>
      <c r="BSF4">
        <v>5.39878053363771E-2</v>
      </c>
      <c r="BSG4">
        <v>10.191351903459299</v>
      </c>
      <c r="BSH4">
        <v>8.28215055390321E-2</v>
      </c>
      <c r="BSI4">
        <v>-0.45838564847041102</v>
      </c>
      <c r="BSJ4">
        <v>0.79820660895076501</v>
      </c>
      <c r="BSK4">
        <v>1.1158023942667901</v>
      </c>
      <c r="BSL4">
        <v>4.9776083446826803E-2</v>
      </c>
      <c r="BSM4">
        <v>-0.56959112184469596</v>
      </c>
      <c r="BSN4">
        <v>0.87898737093539403</v>
      </c>
      <c r="BSO4">
        <v>0.17056236933661101</v>
      </c>
      <c r="BSP4">
        <v>0.63873615105905102</v>
      </c>
      <c r="BSQ4">
        <v>0.233411837176485</v>
      </c>
      <c r="BSR4">
        <v>0.80639274698680596</v>
      </c>
      <c r="BSS4">
        <v>0.98412389873552697</v>
      </c>
      <c r="BST4">
        <v>5.8770845554672803E-2</v>
      </c>
      <c r="BSU4">
        <v>-0.14753347866774799</v>
      </c>
      <c r="BSV4">
        <v>5.16662442585669</v>
      </c>
      <c r="BSW4">
        <v>0.12087637399383</v>
      </c>
      <c r="BSX4">
        <v>-1.03381515377332</v>
      </c>
      <c r="BSY4">
        <v>0.82909655967396001</v>
      </c>
      <c r="BSZ4">
        <v>0.143548739319733</v>
      </c>
      <c r="BTA4">
        <v>1.1236403208336301</v>
      </c>
      <c r="BTB4">
        <v>2.5979675856716299E-2</v>
      </c>
      <c r="BTC4">
        <v>-11.1601489748438</v>
      </c>
      <c r="BTD4">
        <v>0.84908408790251499</v>
      </c>
      <c r="BTE4">
        <v>3.6417615740768197E-2</v>
      </c>
      <c r="BTF4">
        <v>0.26185809495350998</v>
      </c>
      <c r="BTG4">
        <v>-3.3682668223965602E-2</v>
      </c>
      <c r="BTH4">
        <v>1.18495464836936</v>
      </c>
      <c r="BTI4">
        <v>-1.6290978786823999E-2</v>
      </c>
      <c r="BTJ4">
        <v>-4.4833534161163104</v>
      </c>
      <c r="BTK4">
        <v>0.71702811286494605</v>
      </c>
      <c r="BTL4">
        <v>-1.2249177101604201</v>
      </c>
      <c r="BTM4">
        <v>0.12344022129014499</v>
      </c>
      <c r="BTN4">
        <v>0.58701005781663695</v>
      </c>
      <c r="BTO4">
        <v>0.54219331721770703</v>
      </c>
      <c r="BTP4">
        <v>0.56664121354419295</v>
      </c>
      <c r="BTQ4">
        <v>0.38551686298193999</v>
      </c>
      <c r="BTR4">
        <v>0.65863251714906901</v>
      </c>
      <c r="BTS4">
        <v>7.4070834170812394E-2</v>
      </c>
      <c r="BTT4">
        <v>3.993625E-2</v>
      </c>
      <c r="BTU4">
        <v>0.17870741091346001</v>
      </c>
      <c r="BTV4">
        <v>7.6355546499345103E-2</v>
      </c>
      <c r="BTW4">
        <v>-1.61605251007312</v>
      </c>
      <c r="BTX4">
        <v>-1.4656508326025899E-2</v>
      </c>
      <c r="BTY4">
        <v>1.2049464025017</v>
      </c>
      <c r="BTZ4">
        <v>0.18144801070459801</v>
      </c>
      <c r="BUA4">
        <v>0.18923081905542699</v>
      </c>
      <c r="BUB4">
        <v>0.11739280419276001</v>
      </c>
      <c r="BUC4">
        <v>2.5138580917333999</v>
      </c>
      <c r="BUD4">
        <v>0.18963583826479999</v>
      </c>
      <c r="BUE4">
        <v>0.71824274280253297</v>
      </c>
      <c r="BUF4">
        <v>0.71849954395966598</v>
      </c>
      <c r="BUG4">
        <v>2.5184958941744502</v>
      </c>
      <c r="BUH4">
        <v>0.53863622044119197</v>
      </c>
      <c r="BUI4">
        <v>5.7684782608695702E-2</v>
      </c>
      <c r="BUJ4">
        <v>8.6318407960198993E-3</v>
      </c>
      <c r="BUK4">
        <v>0.22155659315380899</v>
      </c>
      <c r="BUL4">
        <v>-2.1834563710061401</v>
      </c>
      <c r="BUM4">
        <v>-5.4675473915234703E-2</v>
      </c>
      <c r="BUN4">
        <v>0.73111723487695102</v>
      </c>
      <c r="BUO4">
        <v>8.7855709047675104E-2</v>
      </c>
      <c r="BUP4">
        <v>1.6656208531040699</v>
      </c>
      <c r="BUQ4">
        <v>6.05432144788026E-2</v>
      </c>
      <c r="BUR4">
        <v>6.9219897901109606E-2</v>
      </c>
      <c r="BUS4">
        <v>8.1851308282265602</v>
      </c>
      <c r="BUT4">
        <v>0.70001849723625797</v>
      </c>
      <c r="BUU4">
        <v>-0.131966952636181</v>
      </c>
      <c r="BUV4">
        <v>3.8435528692195201E-2</v>
      </c>
      <c r="BUW4">
        <v>-5.4018675271096599E-2</v>
      </c>
      <c r="BUX4">
        <v>3.2891591986377103E-2</v>
      </c>
      <c r="BUY4">
        <v>0.113033337988487</v>
      </c>
      <c r="BUZ4">
        <v>-1.77901705014805</v>
      </c>
      <c r="BVA4">
        <v>0.66693318007518099</v>
      </c>
      <c r="BVB4">
        <v>-1.9920004139787799</v>
      </c>
      <c r="BVC4">
        <v>0.43016150742163201</v>
      </c>
      <c r="BVD4">
        <v>10.4202041787486</v>
      </c>
      <c r="BVE4">
        <v>4.5313467172667397E-2</v>
      </c>
      <c r="BVF4">
        <v>0.21375513984605399</v>
      </c>
      <c r="BVG4">
        <v>-4.2803003217733301E-3</v>
      </c>
      <c r="BVH4">
        <v>0.98596122042162904</v>
      </c>
      <c r="BVI4">
        <v>-2.6742500000120802E-2</v>
      </c>
      <c r="BVJ4">
        <v>-5.8662956219033703E-2</v>
      </c>
      <c r="BVK4">
        <v>0.127594177721851</v>
      </c>
      <c r="BVL4">
        <v>-1.97862672234192E-2</v>
      </c>
      <c r="BVM4" t="e">
        <v>#N/A</v>
      </c>
      <c r="BVN4">
        <v>-0.78619458949562204</v>
      </c>
      <c r="BVO4">
        <v>0.15105925535796</v>
      </c>
      <c r="BVP4">
        <v>0.193743118673535</v>
      </c>
      <c r="BVQ4">
        <v>0.59238588545584203</v>
      </c>
      <c r="BVR4">
        <v>2.6277499999999999E-2</v>
      </c>
      <c r="BVS4">
        <v>0.198257400006533</v>
      </c>
      <c r="BVT4">
        <v>0.435977353580839</v>
      </c>
      <c r="BVU4">
        <v>0.219968214308391</v>
      </c>
      <c r="BVV4">
        <v>1.65428044797769</v>
      </c>
      <c r="BVW4">
        <v>-3.3550020763566002E-2</v>
      </c>
      <c r="BVX4">
        <v>2.7971666666973202E-2</v>
      </c>
      <c r="BVY4">
        <v>8.9194453088211594E-3</v>
      </c>
      <c r="BVZ4">
        <v>-3.7614285714285697E-2</v>
      </c>
      <c r="BWA4">
        <v>0.102491477463847</v>
      </c>
      <c r="BWB4">
        <v>1.26650000001354E-2</v>
      </c>
      <c r="BWC4">
        <v>7.5912634910667895E-2</v>
      </c>
      <c r="BWD4">
        <v>0.155227099465581</v>
      </c>
      <c r="BWE4">
        <v>9.9556367318360695E-3</v>
      </c>
      <c r="BWF4" t="e">
        <v>#N/A</v>
      </c>
      <c r="BWG4">
        <v>1.64672110807607</v>
      </c>
      <c r="BWH4">
        <v>8.3960000000000007E-3</v>
      </c>
      <c r="BWI4">
        <v>0.67302575442081003</v>
      </c>
      <c r="BWJ4">
        <v>0.165581571982335</v>
      </c>
      <c r="BWK4">
        <v>0.91900855678984605</v>
      </c>
      <c r="BWL4">
        <v>-0.260697741831659</v>
      </c>
      <c r="BWM4">
        <v>-0.2051625</v>
      </c>
      <c r="BWN4">
        <v>-0.102873385970911</v>
      </c>
      <c r="BWO4">
        <v>-2.8737112259201898</v>
      </c>
      <c r="BWP4">
        <v>2.7242404624530101E-3</v>
      </c>
      <c r="BWQ4">
        <v>0.90077314224660099</v>
      </c>
      <c r="BWR4">
        <v>-1.08995500089684E-2</v>
      </c>
      <c r="BWS4">
        <v>-1.7075E-3</v>
      </c>
      <c r="BWT4">
        <v>3.21318803350476</v>
      </c>
      <c r="BWU4">
        <v>0.90850411586009105</v>
      </c>
      <c r="BWV4">
        <v>-9.9954492462558697</v>
      </c>
      <c r="BWW4">
        <v>-8.5508043643667403E-2</v>
      </c>
      <c r="BWX4">
        <v>1.5303535555466401</v>
      </c>
      <c r="BWY4">
        <v>4.19241015878936E-2</v>
      </c>
      <c r="BWZ4">
        <v>0.83242828836914295</v>
      </c>
      <c r="BXA4">
        <v>3.4219547443547299E-2</v>
      </c>
      <c r="BXB4">
        <v>-4.8124355682782102E-2</v>
      </c>
      <c r="BXC4" t="e">
        <v>#N/A</v>
      </c>
      <c r="BXD4">
        <v>0.66656605962778703</v>
      </c>
      <c r="BXE4">
        <v>9.0875284645731205E-2</v>
      </c>
      <c r="BXF4">
        <v>0.23334483663441399</v>
      </c>
      <c r="BXG4">
        <v>3.5929465962433502</v>
      </c>
      <c r="BXH4">
        <v>0.105305571820415</v>
      </c>
      <c r="BXI4">
        <v>1.4860281836438E-2</v>
      </c>
      <c r="BXJ4">
        <v>3.4088716470760998</v>
      </c>
      <c r="BXK4">
        <v>-0.20892135123459701</v>
      </c>
      <c r="BXL4">
        <v>0.379193229258312</v>
      </c>
      <c r="BXM4">
        <v>0.49520835206971803</v>
      </c>
      <c r="BXN4">
        <v>0.834592071460867</v>
      </c>
      <c r="BXO4">
        <v>-1.8738584300477399E-2</v>
      </c>
      <c r="BXP4">
        <v>-13.818036114676399</v>
      </c>
      <c r="BXQ4">
        <v>0.23122986788665301</v>
      </c>
      <c r="BXR4">
        <v>0.51868609386828002</v>
      </c>
      <c r="BXS4">
        <v>3.8212640551072E-2</v>
      </c>
      <c r="BXT4">
        <v>8.9818979081388306E-2</v>
      </c>
      <c r="BXU4">
        <v>0.18393442669979199</v>
      </c>
      <c r="BXV4">
        <v>-0.13475853767544599</v>
      </c>
      <c r="BYC4">
        <v>10.1948588695018</v>
      </c>
      <c r="BYD4">
        <v>0.381793639786011</v>
      </c>
      <c r="BYE4">
        <v>0.12181400000055</v>
      </c>
      <c r="BYF4">
        <v>9.1568901173185897E-3</v>
      </c>
      <c r="BYG4">
        <v>0.94741386988364795</v>
      </c>
      <c r="BYH4">
        <v>1.1635795704085901</v>
      </c>
      <c r="BYI4">
        <v>-0.40443984049999998</v>
      </c>
      <c r="BYJ4">
        <v>-0.59074784057947105</v>
      </c>
      <c r="BYK4">
        <v>-1.6416500000000001E-2</v>
      </c>
      <c r="BYL4">
        <v>4.0570005716651698</v>
      </c>
      <c r="BYM4">
        <v>0.24920168114322899</v>
      </c>
      <c r="BYN4">
        <v>-1.6421447621440299</v>
      </c>
      <c r="BYO4">
        <v>0.39001306666272101</v>
      </c>
      <c r="BYP4">
        <v>-2.6774832663989299E-2</v>
      </c>
      <c r="BYQ4">
        <v>3.0862338423468898E-2</v>
      </c>
      <c r="BYR4">
        <v>0.785652023519682</v>
      </c>
      <c r="BYS4">
        <v>0.26669180833469103</v>
      </c>
      <c r="BYT4">
        <v>0.12755383928698</v>
      </c>
      <c r="BYU4">
        <v>0.75676669414567199</v>
      </c>
      <c r="BYV4">
        <v>-1.96135553265396</v>
      </c>
      <c r="BYW4">
        <v>0.49888062683895701</v>
      </c>
      <c r="BYX4">
        <v>3.5323806544657999E-2</v>
      </c>
      <c r="BYY4">
        <v>0.59331527450204602</v>
      </c>
      <c r="BYZ4">
        <v>1.61394838045786</v>
      </c>
      <c r="BZA4">
        <v>0.11387653818204301</v>
      </c>
      <c r="BZB4">
        <v>0.376274440987938</v>
      </c>
      <c r="BZC4">
        <v>0.147821985904</v>
      </c>
      <c r="BZD4">
        <v>2.6777084766225201E-2</v>
      </c>
      <c r="BZE4">
        <v>4.3527026148911498E-2</v>
      </c>
      <c r="BZF4">
        <v>-5.0931935821435299E-2</v>
      </c>
      <c r="BZG4">
        <v>0.14172322942486801</v>
      </c>
      <c r="BZH4" t="e">
        <v>#N/A</v>
      </c>
      <c r="BZI4">
        <v>-2.37333914412113E-2</v>
      </c>
      <c r="BZJ4">
        <v>2.2588232397370901E-3</v>
      </c>
      <c r="BZK4">
        <v>-0.33100102184804198</v>
      </c>
      <c r="BZL4">
        <v>-0.22017910278142</v>
      </c>
      <c r="BZM4">
        <v>-0.54475204503292596</v>
      </c>
      <c r="BZN4">
        <v>-5.9559264294191498</v>
      </c>
      <c r="BZO4">
        <v>0.157078864172533</v>
      </c>
      <c r="BZP4">
        <v>3.1992099537016698E-2</v>
      </c>
      <c r="BZQ4">
        <v>3.8689502246705698E-2</v>
      </c>
      <c r="BZR4">
        <v>-6.2191627100102197E-2</v>
      </c>
      <c r="BZS4">
        <v>0.28059436731820298</v>
      </c>
      <c r="BZT4">
        <v>1.7577226868473701</v>
      </c>
      <c r="BZU4">
        <v>-2.321875E-2</v>
      </c>
      <c r="BZV4">
        <v>-0.62189576161408699</v>
      </c>
      <c r="BZW4">
        <v>0.413833206837319</v>
      </c>
      <c r="BZX4">
        <v>0.16112177416218301</v>
      </c>
      <c r="BZY4">
        <v>-0.160273745294334</v>
      </c>
      <c r="BZZ4">
        <v>1.24701723042972</v>
      </c>
      <c r="CAA4">
        <v>5.2995428120509697E-2</v>
      </c>
      <c r="CAB4">
        <v>1.0711882756891999</v>
      </c>
      <c r="CAC4">
        <v>0.77843063977506199</v>
      </c>
      <c r="CAD4">
        <v>0.46635254151092997</v>
      </c>
      <c r="CAE4">
        <v>0.30177986309478499</v>
      </c>
      <c r="CAF4">
        <v>-9.1357805365344796E-2</v>
      </c>
      <c r="CAG4">
        <v>-0.15094977954931499</v>
      </c>
      <c r="CAH4">
        <v>0.13021620857472299</v>
      </c>
      <c r="CAI4" t="e">
        <v>#N/A</v>
      </c>
      <c r="CAJ4">
        <v>-1.2799954732216001E-3</v>
      </c>
      <c r="CAK4">
        <v>0.155219043093103</v>
      </c>
      <c r="CAL4">
        <v>2.6552137072682801E-2</v>
      </c>
      <c r="CAM4">
        <v>6.9584594985728901E-2</v>
      </c>
      <c r="CAN4" t="e">
        <v>#N/A</v>
      </c>
      <c r="CAO4">
        <v>3.3351874338003303E-2</v>
      </c>
      <c r="CAP4" t="e">
        <v>#N/A</v>
      </c>
      <c r="CAQ4">
        <v>6.9438393090826903E-2</v>
      </c>
      <c r="CAR4">
        <v>-0.545065240769674</v>
      </c>
      <c r="CAS4">
        <v>0.22364337881000099</v>
      </c>
      <c r="CAT4">
        <v>6.2596428586786104</v>
      </c>
      <c r="CAU4">
        <v>0.31405672615513103</v>
      </c>
      <c r="CAV4">
        <v>0.454652625223392</v>
      </c>
      <c r="CAW4">
        <v>-4.7327500000000002E-2</v>
      </c>
      <c r="CAX4">
        <v>1.9547036470614901E-2</v>
      </c>
      <c r="CAY4" t="e">
        <v>#N/A</v>
      </c>
      <c r="CAZ4">
        <v>0.130135116917386</v>
      </c>
      <c r="CBA4" t="e">
        <v>#N/A</v>
      </c>
      <c r="CBB4">
        <v>7.5800046967692505E-2</v>
      </c>
      <c r="CBC4" t="e">
        <v>#N/A</v>
      </c>
      <c r="CBD4">
        <v>33.681866841862501</v>
      </c>
      <c r="CBE4">
        <v>-1.70442451289551</v>
      </c>
      <c r="CBF4">
        <v>3.6651349886836901</v>
      </c>
      <c r="CBG4" t="e">
        <v>#N/A</v>
      </c>
      <c r="CBH4">
        <v>1.0483825377156399</v>
      </c>
      <c r="CBI4">
        <v>0.16125810922221001</v>
      </c>
      <c r="CBJ4" t="e">
        <v>#N/A</v>
      </c>
      <c r="CBK4">
        <v>0.69273268430495305</v>
      </c>
      <c r="CBL4">
        <v>0.52806699999999995</v>
      </c>
      <c r="CBM4">
        <v>2.6936666666666699E-2</v>
      </c>
      <c r="CBN4">
        <v>-4.5253750000000002E-2</v>
      </c>
      <c r="CBO4">
        <v>1.38083540401048</v>
      </c>
      <c r="CBP4" t="e">
        <v>#N/A</v>
      </c>
      <c r="CBQ4">
        <v>0.189440782490016</v>
      </c>
      <c r="CBR4" t="e">
        <v>#N/A</v>
      </c>
      <c r="CBS4">
        <v>-1.55E-2</v>
      </c>
      <c r="CBT4">
        <v>1.2952658003177899</v>
      </c>
      <c r="CBU4">
        <v>3.1256931375982102</v>
      </c>
      <c r="CBV4">
        <v>1.4782056375228199E-2</v>
      </c>
      <c r="CBW4">
        <v>3.1855833333333299E-2</v>
      </c>
      <c r="CBX4">
        <v>0.12625270267592101</v>
      </c>
      <c r="CBY4">
        <v>6.0167937160042199E-2</v>
      </c>
      <c r="CBZ4">
        <v>0.20393306042012499</v>
      </c>
      <c r="CCA4">
        <v>-6.5104070222991997</v>
      </c>
      <c r="CCB4">
        <v>0.33796153148205399</v>
      </c>
      <c r="CCC4">
        <v>-3.2605232251935599</v>
      </c>
      <c r="CCD4">
        <v>-1.4427348086332701</v>
      </c>
      <c r="CCE4">
        <v>0.302938127938641</v>
      </c>
      <c r="CCF4">
        <v>9.62611939096122E-2</v>
      </c>
      <c r="CCG4">
        <v>0.55609132867451105</v>
      </c>
      <c r="CCH4">
        <v>0.22939844888719299</v>
      </c>
      <c r="CCI4">
        <v>0.21626521970674101</v>
      </c>
      <c r="CCJ4">
        <v>0.29903807064167198</v>
      </c>
      <c r="CCK4">
        <v>1.09013100084812</v>
      </c>
      <c r="CCL4">
        <v>2.1021766936064001E-2</v>
      </c>
      <c r="CCM4">
        <v>8.6689299600421904E-2</v>
      </c>
      <c r="CCN4">
        <v>-0.21162294177668201</v>
      </c>
      <c r="CCO4">
        <v>0.35980528592079603</v>
      </c>
      <c r="CCP4">
        <v>0.10651607125087099</v>
      </c>
      <c r="CCQ4">
        <v>1.0778284613761</v>
      </c>
      <c r="CCR4">
        <v>-2.0943796259445699</v>
      </c>
      <c r="CCS4">
        <v>-1.01400676318949E-2</v>
      </c>
      <c r="CCT4">
        <v>2.5743703766708901</v>
      </c>
      <c r="CCU4">
        <v>0.16591222397053301</v>
      </c>
      <c r="CCV4">
        <v>1.5598825272525299E-2</v>
      </c>
      <c r="CCW4">
        <v>0.30313478307345798</v>
      </c>
      <c r="CCX4">
        <v>0.122512044039627</v>
      </c>
      <c r="CCY4">
        <v>-0.10567015678825201</v>
      </c>
      <c r="CCZ4">
        <v>-1.77698824019347</v>
      </c>
      <c r="CDA4">
        <v>0.13877357874882301</v>
      </c>
      <c r="CDB4">
        <v>1.00931834867097</v>
      </c>
      <c r="CDC4">
        <v>0.17517664583265999</v>
      </c>
      <c r="CDD4">
        <v>9.9834250747254702E-2</v>
      </c>
      <c r="CDE4">
        <v>0.313762559111467</v>
      </c>
      <c r="CDF4">
        <v>6.1945001520534497E-2</v>
      </c>
      <c r="CDG4">
        <v>4.3564214030783699E-2</v>
      </c>
      <c r="CDH4">
        <v>0.18055301342129501</v>
      </c>
      <c r="CDI4">
        <v>6.4023286052364403E-2</v>
      </c>
      <c r="CDJ4">
        <v>3.7849224017229399E-2</v>
      </c>
      <c r="CDK4">
        <v>-0.34663598180310201</v>
      </c>
      <c r="CDL4">
        <v>0.19263996153263099</v>
      </c>
      <c r="CDM4">
        <v>-0.10293054000947099</v>
      </c>
      <c r="CDN4">
        <v>6.78985484035452E-3</v>
      </c>
      <c r="CDO4">
        <v>-0.15609631291366999</v>
      </c>
      <c r="CDP4">
        <v>3.3374939633026297E-2</v>
      </c>
      <c r="CDQ4">
        <v>-0.210997244138387</v>
      </c>
      <c r="CDR4">
        <v>-0.62492411156153305</v>
      </c>
      <c r="CDS4" t="e">
        <v>#N/A</v>
      </c>
      <c r="CDT4" t="e">
        <v>#N/A</v>
      </c>
      <c r="CDU4" t="e">
        <v>#N/A</v>
      </c>
      <c r="CDV4" t="e">
        <v>#N/A</v>
      </c>
      <c r="CDW4" t="e">
        <v>#N/A</v>
      </c>
      <c r="CDX4">
        <v>-2.42975909617726E-2</v>
      </c>
      <c r="CDY4">
        <v>1.81158520876551E-2</v>
      </c>
      <c r="CDZ4" t="e">
        <v>#N/A</v>
      </c>
      <c r="CEA4">
        <v>8.0356975393239107</v>
      </c>
      <c r="CEB4">
        <v>2.3044172442816802</v>
      </c>
      <c r="CEC4">
        <v>0.50274717571603</v>
      </c>
      <c r="CED4">
        <v>2.0683667561336199</v>
      </c>
      <c r="CEE4">
        <v>0.18242838261258201</v>
      </c>
      <c r="CEF4">
        <v>3.5957314665718099</v>
      </c>
      <c r="CEG4">
        <v>-2.0205659564537899</v>
      </c>
      <c r="CEH4">
        <v>-0.87057250846718304</v>
      </c>
      <c r="CEI4">
        <v>3.8516480461818001</v>
      </c>
      <c r="CEJ4">
        <v>-1.0227060062983901E-2</v>
      </c>
      <c r="CEK4">
        <v>-0.465059109889992</v>
      </c>
      <c r="CEL4" t="e">
        <v>#N/A</v>
      </c>
      <c r="CEM4">
        <v>0.16620316596871099</v>
      </c>
      <c r="CEN4" t="e">
        <v>#N/A</v>
      </c>
      <c r="CEO4">
        <v>-28.213258414166798</v>
      </c>
      <c r="CEP4">
        <v>-1.0890316366010899</v>
      </c>
      <c r="CEQ4">
        <v>-1.25231094973682E-2</v>
      </c>
      <c r="CER4" t="e">
        <v>#N/A</v>
      </c>
      <c r="CES4">
        <v>-0.449370703191252</v>
      </c>
      <c r="CET4" t="e">
        <v>#N/A</v>
      </c>
      <c r="CEU4">
        <v>15.140741283665401</v>
      </c>
      <c r="CEV4">
        <v>0.14512933277854501</v>
      </c>
      <c r="CEW4">
        <v>0.97937353987881703</v>
      </c>
      <c r="CEX4">
        <v>16.437715254139899</v>
      </c>
      <c r="CEY4">
        <v>-16.123666614914299</v>
      </c>
      <c r="CEZ4">
        <v>5.1217741935483903E-2</v>
      </c>
      <c r="CFA4">
        <v>3.9723965775506902</v>
      </c>
      <c r="CFB4">
        <v>0.26932704750923803</v>
      </c>
      <c r="CFC4">
        <v>1.1736743698433001</v>
      </c>
      <c r="CFD4">
        <v>0.59882040439088202</v>
      </c>
      <c r="CFE4">
        <v>2.0337073271032E-3</v>
      </c>
      <c r="CFF4">
        <v>8.0308000000000004E-2</v>
      </c>
      <c r="CFG4">
        <v>0.121122540081265</v>
      </c>
      <c r="CFH4">
        <v>0.163470000000739</v>
      </c>
      <c r="CFI4">
        <v>8.9384925813361105E-2</v>
      </c>
      <c r="CFJ4">
        <v>0.31883874334215101</v>
      </c>
      <c r="CFK4">
        <v>1.39462382619602</v>
      </c>
      <c r="CFL4">
        <v>-0.181704901944714</v>
      </c>
      <c r="CFM4">
        <v>1.44296020180341</v>
      </c>
      <c r="CFN4">
        <v>9.2635877830625508E-3</v>
      </c>
      <c r="CFO4">
        <v>1.14903871754391E-2</v>
      </c>
      <c r="CFP4">
        <v>0.18665414015944801</v>
      </c>
      <c r="CFQ4">
        <v>2.1295999999999999E-2</v>
      </c>
      <c r="CFR4">
        <v>-0.37069585961622598</v>
      </c>
      <c r="CFS4">
        <v>-3.2191063471326098</v>
      </c>
      <c r="CFT4">
        <v>-0.18486093964655501</v>
      </c>
      <c r="CFU4">
        <v>-0.14870818574129699</v>
      </c>
      <c r="CFV4">
        <v>-0.53777023738357699</v>
      </c>
      <c r="CFW4">
        <v>7.2187487861824204E-2</v>
      </c>
      <c r="CFX4">
        <v>118.821772502778</v>
      </c>
      <c r="CFY4">
        <v>-0.14230384615403599</v>
      </c>
      <c r="CFZ4">
        <v>-0.128083104407542</v>
      </c>
      <c r="CGA4">
        <v>9.6685162927556703E-2</v>
      </c>
      <c r="CGB4">
        <v>-1.78426270709015E-2</v>
      </c>
      <c r="CGC4">
        <v>0.59493765173819901</v>
      </c>
      <c r="CGD4">
        <v>5.9199005363202203E-2</v>
      </c>
      <c r="CGE4">
        <v>0.33311576808311799</v>
      </c>
      <c r="CGF4" t="e">
        <v>#N/A</v>
      </c>
      <c r="CGG4">
        <v>0.16535927656506699</v>
      </c>
      <c r="CGH4">
        <v>0.23238393071695701</v>
      </c>
      <c r="CGI4">
        <v>26.449234662475199</v>
      </c>
      <c r="CGJ4">
        <v>8.4068181540855598</v>
      </c>
      <c r="CGK4" t="e">
        <v>#N/A</v>
      </c>
      <c r="CGL4">
        <v>0.26920406483522202</v>
      </c>
      <c r="CGM4">
        <v>-0.51038106975421904</v>
      </c>
      <c r="CGN4">
        <v>0.15047412222262599</v>
      </c>
      <c r="CGO4">
        <v>0.38633985717452701</v>
      </c>
      <c r="CGP4">
        <v>-0.275250714211763</v>
      </c>
      <c r="CGQ4">
        <v>-7.2639074405423304E-2</v>
      </c>
      <c r="CGR4">
        <v>0.19859111082752501</v>
      </c>
      <c r="CGS4">
        <v>-3.5933657899259397E-2</v>
      </c>
      <c r="CGT4">
        <v>4.5991131088283703</v>
      </c>
      <c r="CGU4" t="e">
        <v>#N/A</v>
      </c>
    </row>
    <row r="5" spans="1:2231" x14ac:dyDescent="0.3">
      <c r="A5">
        <v>17.8598819238582</v>
      </c>
      <c r="B5">
        <v>8.3409494187696502</v>
      </c>
      <c r="C5">
        <v>0.57570074254611803</v>
      </c>
      <c r="D5">
        <v>3.05608396195474</v>
      </c>
      <c r="E5">
        <v>15.187884544691901</v>
      </c>
      <c r="F5">
        <v>2.7147561730029599</v>
      </c>
      <c r="G5">
        <v>-7.0866556073065504E-3</v>
      </c>
      <c r="H5">
        <v>1.2706344681871</v>
      </c>
      <c r="I5">
        <v>-0.16929318640402299</v>
      </c>
      <c r="J5">
        <v>3.2498095747456901</v>
      </c>
      <c r="K5">
        <v>17.4543645100315</v>
      </c>
      <c r="L5">
        <v>1.82813468291675</v>
      </c>
      <c r="M5">
        <v>-0.95038168274141599</v>
      </c>
      <c r="N5">
        <v>3.0104799537945799</v>
      </c>
      <c r="O5">
        <v>16.451912606326299</v>
      </c>
      <c r="P5">
        <v>-5.1471681866217898</v>
      </c>
      <c r="Q5">
        <v>5.4079416191921699E-2</v>
      </c>
      <c r="R5">
        <v>7.0199389975892101</v>
      </c>
      <c r="S5">
        <v>-9.4335014042003701E-2</v>
      </c>
      <c r="T5">
        <v>-9.3319327731092392E-3</v>
      </c>
      <c r="U5">
        <v>-1.08213638407069E-2</v>
      </c>
      <c r="V5">
        <v>5.3195840554592699</v>
      </c>
      <c r="W5">
        <v>1.9124592618107601</v>
      </c>
      <c r="X5">
        <v>2.3737059034269801</v>
      </c>
      <c r="Y5">
        <v>4.8430410248882501</v>
      </c>
      <c r="Z5">
        <v>-9.0940291452909702E-2</v>
      </c>
      <c r="AA5">
        <v>0.132394099112293</v>
      </c>
      <c r="AB5">
        <v>-4.50039943583063E-2</v>
      </c>
      <c r="AC5">
        <v>0.23176982206285701</v>
      </c>
      <c r="AD5">
        <v>3.1063248615463901</v>
      </c>
      <c r="AE5" t="e">
        <v>#N/A</v>
      </c>
      <c r="AF5">
        <v>5.53237621855674</v>
      </c>
      <c r="AG5">
        <v>-0.42552584686504702</v>
      </c>
      <c r="AH5">
        <v>2.2589826450607701E-2</v>
      </c>
      <c r="AI5">
        <v>-7.0410378859023497E-3</v>
      </c>
      <c r="AJ5">
        <v>0.49005570663999198</v>
      </c>
      <c r="AK5">
        <v>1.3127678981742099E-2</v>
      </c>
      <c r="AL5">
        <v>0.38681607839563298</v>
      </c>
      <c r="AM5">
        <v>5.0477379959218496</v>
      </c>
      <c r="AN5">
        <v>4.3322709408663103E-3</v>
      </c>
      <c r="AO5">
        <v>0.54405422057917396</v>
      </c>
      <c r="AP5">
        <v>0.21327108687496099</v>
      </c>
      <c r="AQ5">
        <v>-5.7759417524824698E-2</v>
      </c>
      <c r="AR5">
        <v>0.34809736530701602</v>
      </c>
      <c r="AS5">
        <v>1.42071106094808</v>
      </c>
      <c r="AT5">
        <v>4.9698545580803204</v>
      </c>
      <c r="AU5">
        <v>-14.487425728070599</v>
      </c>
      <c r="AV5">
        <v>0.29608060663873997</v>
      </c>
      <c r="AW5">
        <v>0.29426439531341497</v>
      </c>
      <c r="AX5">
        <v>0.13635700642472701</v>
      </c>
      <c r="AY5">
        <v>-0.112754148815551</v>
      </c>
      <c r="AZ5">
        <v>6.4352468931298298E-2</v>
      </c>
      <c r="BA5">
        <v>0.39269232593876202</v>
      </c>
      <c r="BB5">
        <v>3.3321079310147499</v>
      </c>
      <c r="BC5">
        <v>-7.0767215943233E-3</v>
      </c>
      <c r="BD5">
        <v>7.93600674593639E-2</v>
      </c>
      <c r="BE5">
        <v>-2.9422462143332599E-2</v>
      </c>
      <c r="BF5">
        <v>2.6597730776756499</v>
      </c>
      <c r="BG5">
        <v>0.83472376723609298</v>
      </c>
      <c r="BH5">
        <v>-4.1391353348422102E-2</v>
      </c>
      <c r="BI5">
        <v>1.53816931391345</v>
      </c>
      <c r="BJ5">
        <v>0.106918843830082</v>
      </c>
      <c r="BK5">
        <v>1.48077748650035E-2</v>
      </c>
      <c r="BL5">
        <v>5.5079221546585198E-2</v>
      </c>
      <c r="BM5">
        <v>0.14668811630968501</v>
      </c>
      <c r="BN5">
        <v>0.29941194426158402</v>
      </c>
      <c r="BO5">
        <v>-0.17912772585669801</v>
      </c>
      <c r="BP5">
        <v>-6.1581571449992503E-2</v>
      </c>
      <c r="BQ5">
        <v>-2.1904382974323302</v>
      </c>
      <c r="BR5">
        <v>1.42664051198618E-2</v>
      </c>
      <c r="BS5">
        <v>1.3638732585699</v>
      </c>
      <c r="BT5">
        <v>0.15378786286137999</v>
      </c>
      <c r="BU5">
        <v>8.8557800688910407E-2</v>
      </c>
      <c r="BV5">
        <v>0.464757048590282</v>
      </c>
      <c r="BW5">
        <v>1.40398779951784</v>
      </c>
      <c r="BX5">
        <v>0.13602546623437001</v>
      </c>
      <c r="BY5">
        <v>0.29522717002120502</v>
      </c>
      <c r="BZ5">
        <v>0.54235625783990205</v>
      </c>
      <c r="CA5">
        <v>-6.8339005194063898E-3</v>
      </c>
      <c r="CB5">
        <v>-8.8941190713773502E-2</v>
      </c>
      <c r="CC5" t="e">
        <v>#N/A</v>
      </c>
      <c r="CD5">
        <v>5.1371676263219701E-2</v>
      </c>
      <c r="CE5">
        <v>-6.4214696031711802E-2</v>
      </c>
      <c r="CF5">
        <v>0.111323504027927</v>
      </c>
      <c r="CG5">
        <v>0.10730714413441</v>
      </c>
      <c r="CH5">
        <v>2.2632972936921698</v>
      </c>
      <c r="CI5">
        <v>1.00693022128222</v>
      </c>
      <c r="CJ5">
        <v>0.918687962313125</v>
      </c>
      <c r="CK5">
        <v>0.13796047250996701</v>
      </c>
      <c r="CL5">
        <v>0.12857058532656801</v>
      </c>
      <c r="CM5">
        <v>7.8553330576089903E-2</v>
      </c>
      <c r="CN5">
        <v>0.86603611111111101</v>
      </c>
      <c r="CO5">
        <v>-0.133741810865462</v>
      </c>
      <c r="CP5">
        <v>3.7398486672531499E-3</v>
      </c>
      <c r="CQ5">
        <v>3.1154153429823099E-3</v>
      </c>
      <c r="CR5">
        <v>-0.13401967761717901</v>
      </c>
      <c r="CS5">
        <v>5.7235931813446397E-3</v>
      </c>
      <c r="CT5">
        <v>2.1037336864006102</v>
      </c>
      <c r="CU5">
        <v>8.5018635513183796E-2</v>
      </c>
      <c r="CV5">
        <v>2.1459008456233302</v>
      </c>
      <c r="CW5">
        <v>0.91580139172229302</v>
      </c>
      <c r="CX5">
        <v>-6.9792007408947407E-2</v>
      </c>
      <c r="CY5">
        <v>6.4527229992176693E-2</v>
      </c>
      <c r="CZ5">
        <v>-1.1831160477232601</v>
      </c>
      <c r="DA5">
        <v>3.9589312660887097E-2</v>
      </c>
      <c r="DB5">
        <v>-1.0213245236148799E-2</v>
      </c>
      <c r="DC5">
        <v>2.6476650033627398</v>
      </c>
      <c r="DD5">
        <v>-0.106971696227283</v>
      </c>
      <c r="DE5">
        <v>0.208361964884724</v>
      </c>
      <c r="DF5">
        <v>0.116139883515638</v>
      </c>
      <c r="DG5">
        <v>0.49626574320920802</v>
      </c>
      <c r="DH5">
        <v>1.45687296529861E-2</v>
      </c>
      <c r="DI5">
        <v>0.80825148943050495</v>
      </c>
      <c r="DJ5">
        <v>8.6458514222206795E-2</v>
      </c>
      <c r="DK5">
        <v>0.55678446001211401</v>
      </c>
      <c r="DL5">
        <v>-0.36911014180102097</v>
      </c>
      <c r="DM5">
        <v>2.0764812680829801</v>
      </c>
      <c r="DN5">
        <v>1.3768711716642399E-2</v>
      </c>
      <c r="DO5">
        <v>-0.23299349630696001</v>
      </c>
      <c r="DP5">
        <v>-0.15795390576073701</v>
      </c>
      <c r="DQ5">
        <v>6.0754700354749896E-3</v>
      </c>
      <c r="DR5">
        <v>-2.6802757617801501E-2</v>
      </c>
      <c r="DS5">
        <v>3.11710506906216</v>
      </c>
      <c r="DT5">
        <v>1.34228505657967</v>
      </c>
      <c r="DU5">
        <v>-4.1715959042957503E-2</v>
      </c>
      <c r="DV5">
        <v>0.35222233218811699</v>
      </c>
      <c r="DW5">
        <v>-9.0471650036432405E-4</v>
      </c>
      <c r="DX5">
        <v>6.3080631267539999</v>
      </c>
      <c r="DY5">
        <v>2.13743884299483E-2</v>
      </c>
      <c r="DZ5">
        <v>2.3108778776055001E-2</v>
      </c>
      <c r="EA5">
        <v>0.50467663480626301</v>
      </c>
      <c r="EB5">
        <v>3.81750523646018</v>
      </c>
      <c r="EC5">
        <v>7.8065155330961103E-2</v>
      </c>
      <c r="ED5" t="e">
        <v>#N/A</v>
      </c>
      <c r="EE5">
        <v>1.0147340563747401E-2</v>
      </c>
      <c r="EF5">
        <v>4.69292</v>
      </c>
      <c r="EG5">
        <v>-2.0592089110182598E-3</v>
      </c>
      <c r="EH5">
        <v>0.25218019276536902</v>
      </c>
      <c r="EI5" t="e">
        <v>#N/A</v>
      </c>
      <c r="EJ5">
        <v>-0.16328634757372301</v>
      </c>
      <c r="EK5">
        <v>-7.6265319568092502E-2</v>
      </c>
      <c r="EL5">
        <v>-0.75471247500803595</v>
      </c>
      <c r="EM5">
        <v>-4.4399507197323499E-3</v>
      </c>
      <c r="EN5">
        <v>-6.9230953278595804E-3</v>
      </c>
      <c r="EO5">
        <v>3.80049554422967</v>
      </c>
      <c r="EP5">
        <v>-0.19378598174671799</v>
      </c>
      <c r="EQ5">
        <v>7.7189838818144396E-2</v>
      </c>
      <c r="ER5">
        <v>1.38525804949439</v>
      </c>
      <c r="ES5">
        <v>-0.54036199295509402</v>
      </c>
      <c r="ET5">
        <v>1.56248216265872</v>
      </c>
      <c r="EU5">
        <v>-4.23729275318908E-2</v>
      </c>
      <c r="EV5">
        <v>1.3926906397848</v>
      </c>
      <c r="EW5">
        <v>0.214803963552677</v>
      </c>
      <c r="EX5">
        <v>4.8505544530607398</v>
      </c>
      <c r="EY5">
        <v>3.4530206566882798E-2</v>
      </c>
      <c r="EZ5">
        <v>7.3971835264581296E-3</v>
      </c>
      <c r="FA5">
        <v>5.5494056408638998E-2</v>
      </c>
      <c r="FB5">
        <v>4.7783702100493E-2</v>
      </c>
      <c r="FC5">
        <v>1.26825102880658</v>
      </c>
      <c r="FD5">
        <v>-1.6807631088625199</v>
      </c>
      <c r="FE5">
        <v>4.3698335821710796E-3</v>
      </c>
      <c r="FF5">
        <v>0.23092769188060899</v>
      </c>
      <c r="FG5">
        <v>-6.7279808696971893E-2</v>
      </c>
      <c r="FH5">
        <v>1.23457520017816</v>
      </c>
      <c r="FI5">
        <v>-0.48059075682230501</v>
      </c>
      <c r="FJ5">
        <v>-2.8249814540482099E-3</v>
      </c>
      <c r="FK5">
        <v>-1.88430059170047</v>
      </c>
      <c r="FL5">
        <v>8.0419472913616397E-2</v>
      </c>
      <c r="FM5">
        <v>-3.5921949532262298E-2</v>
      </c>
      <c r="FN5">
        <v>-8.1972720121666794E-3</v>
      </c>
      <c r="FO5">
        <v>0.11820086086083199</v>
      </c>
      <c r="FP5">
        <v>4.4363954331911204</v>
      </c>
      <c r="FQ5">
        <v>1.6263347554406501E-2</v>
      </c>
      <c r="FR5">
        <v>-7.3397709021387801E-3</v>
      </c>
      <c r="FS5">
        <v>9.9843956554479807E-2</v>
      </c>
      <c r="FT5">
        <v>-3.57477612732469E-2</v>
      </c>
      <c r="FU5">
        <v>-0.107746149724835</v>
      </c>
      <c r="FV5">
        <v>1.9981621386916198E-2</v>
      </c>
      <c r="FW5">
        <v>0.13131734536755399</v>
      </c>
      <c r="FX5">
        <v>1.8157649079743099E-2</v>
      </c>
      <c r="FY5">
        <v>4.7132001044174396</v>
      </c>
      <c r="FZ5">
        <v>-0.51319263369791601</v>
      </c>
      <c r="GA5">
        <v>1.50331441573084</v>
      </c>
      <c r="GB5">
        <v>0.349652063628208</v>
      </c>
      <c r="GC5">
        <v>0.31967388584374801</v>
      </c>
      <c r="GD5">
        <v>-6.3021035935059394E-2</v>
      </c>
      <c r="GE5">
        <v>0.81636748854940899</v>
      </c>
      <c r="GF5">
        <v>0.52661875284639004</v>
      </c>
      <c r="GG5">
        <v>0.75852647779003202</v>
      </c>
      <c r="GH5">
        <v>0.11400447591384</v>
      </c>
      <c r="GI5">
        <v>-3.9617241780968503E-2</v>
      </c>
      <c r="GJ5">
        <v>0.124176083058348</v>
      </c>
      <c r="GK5">
        <v>0.621087148017753</v>
      </c>
      <c r="GL5" t="e">
        <v>#N/A</v>
      </c>
      <c r="GM5">
        <v>-0.13179061603419501</v>
      </c>
      <c r="GN5">
        <v>4.5301569306697403E-2</v>
      </c>
      <c r="GO5">
        <v>0.265443089161019</v>
      </c>
      <c r="GP5">
        <v>-0.57121617923169699</v>
      </c>
      <c r="GQ5">
        <v>9.4701118739182605E-3</v>
      </c>
      <c r="GR5">
        <v>3.1966299976707101E-2</v>
      </c>
      <c r="GS5">
        <v>4.7105808350670396E-3</v>
      </c>
      <c r="GT5">
        <v>9.2849929073640106E-2</v>
      </c>
      <c r="GU5">
        <v>0.134197517444446</v>
      </c>
      <c r="GV5">
        <v>0.156424079076459</v>
      </c>
      <c r="GW5">
        <v>0.47150122636845199</v>
      </c>
      <c r="GX5">
        <v>5.75053252110675E-2</v>
      </c>
      <c r="GY5">
        <v>1.9154037139671101</v>
      </c>
      <c r="GZ5">
        <v>0.22307925509812401</v>
      </c>
      <c r="HA5">
        <v>-4.7953942465704197E-2</v>
      </c>
      <c r="HB5">
        <v>-1.14541743881075E-2</v>
      </c>
      <c r="HC5">
        <v>5.0409426989065</v>
      </c>
      <c r="HD5">
        <v>-2.3849076185075699E-4</v>
      </c>
      <c r="HE5">
        <v>1.6617033664658E-3</v>
      </c>
      <c r="HF5">
        <v>0.32387538220357098</v>
      </c>
      <c r="HG5">
        <v>0.265992711189104</v>
      </c>
      <c r="HH5">
        <v>1.10654103554677</v>
      </c>
      <c r="HI5">
        <v>2.6174641382547201E-2</v>
      </c>
      <c r="HJ5">
        <v>0.54896859259165098</v>
      </c>
      <c r="HK5">
        <v>-0.51691345987914705</v>
      </c>
      <c r="HL5">
        <v>-1.5117721557653301</v>
      </c>
      <c r="HM5">
        <v>-0.25035978095983003</v>
      </c>
      <c r="HN5">
        <v>0.12643990179150799</v>
      </c>
      <c r="HO5">
        <v>-2.9176887363089501E-2</v>
      </c>
      <c r="HP5">
        <v>5.2761522594009201E-2</v>
      </c>
      <c r="HQ5">
        <v>-7.4742268161206105E-2</v>
      </c>
      <c r="HR5">
        <v>-3.24872486307956E-2</v>
      </c>
      <c r="HS5">
        <v>-8.3358394346142502E-3</v>
      </c>
      <c r="HT5">
        <v>0.66335978352274905</v>
      </c>
      <c r="HU5">
        <v>4.67710553454795</v>
      </c>
      <c r="HV5">
        <v>0.34847860899951699</v>
      </c>
      <c r="HW5">
        <v>1.04129100359615E-2</v>
      </c>
      <c r="HX5">
        <v>1.02077596661924</v>
      </c>
      <c r="HY5">
        <v>3.9744411005152899E-2</v>
      </c>
      <c r="HZ5">
        <v>-0.41585606679112502</v>
      </c>
      <c r="IA5">
        <v>-1.45189246598791E-2</v>
      </c>
      <c r="IB5">
        <v>-2.1017331235283002E-2</v>
      </c>
      <c r="IC5">
        <v>7.69723224002902E-2</v>
      </c>
      <c r="ID5">
        <v>0.243252410047784</v>
      </c>
      <c r="IE5">
        <v>2.6907895171957699E-2</v>
      </c>
      <c r="IF5">
        <v>-4.1876652893440003E-2</v>
      </c>
      <c r="IG5">
        <v>0.102272152841295</v>
      </c>
      <c r="IH5">
        <v>-6.5930795999973202E-2</v>
      </c>
      <c r="II5">
        <v>0.19030907214809401</v>
      </c>
      <c r="IJ5">
        <v>-1.14795497155347E-2</v>
      </c>
      <c r="IK5">
        <v>-2.1796283999999999</v>
      </c>
      <c r="IL5">
        <v>0.77815798514966505</v>
      </c>
      <c r="IM5">
        <v>2.1990006510083799</v>
      </c>
      <c r="IN5">
        <v>8.9997038155138806E-2</v>
      </c>
      <c r="IO5">
        <v>1.4470278174978699</v>
      </c>
      <c r="IP5">
        <v>7.1491090343745303E-2</v>
      </c>
      <c r="IQ5">
        <v>3.4844444252412798</v>
      </c>
      <c r="IR5">
        <v>-7.5739547661887896E-2</v>
      </c>
      <c r="IS5">
        <v>6.2931869749166701E-3</v>
      </c>
      <c r="IT5">
        <v>0.330019139147536</v>
      </c>
      <c r="IU5">
        <v>0.207967347865646</v>
      </c>
      <c r="IV5">
        <v>6.0834405471788297E-2</v>
      </c>
      <c r="IW5">
        <v>-45.174020490754401</v>
      </c>
      <c r="IX5">
        <v>0.10938912173957099</v>
      </c>
      <c r="IY5">
        <v>0.19466167216168201</v>
      </c>
      <c r="IZ5">
        <v>7.3571950098304102</v>
      </c>
      <c r="JA5">
        <v>-3.3187966288902602</v>
      </c>
      <c r="JB5">
        <v>1.0365083004314799</v>
      </c>
      <c r="JC5">
        <v>0.116059858918062</v>
      </c>
      <c r="JD5">
        <v>-1.45476695493831E-3</v>
      </c>
      <c r="JE5">
        <v>3.2579951771804301E-4</v>
      </c>
      <c r="JF5">
        <v>-1.2630026608725401E-2</v>
      </c>
      <c r="JG5">
        <v>1.00879785304386E-3</v>
      </c>
      <c r="JH5">
        <v>1.8734531891026101</v>
      </c>
      <c r="JI5">
        <v>9.3495692294798403</v>
      </c>
      <c r="JJ5">
        <v>3.1244477383920701</v>
      </c>
      <c r="JK5">
        <v>-2.97206148256552E-2</v>
      </c>
      <c r="JL5">
        <v>0.35925883645599999</v>
      </c>
      <c r="JM5">
        <v>0.47578624423768401</v>
      </c>
      <c r="JN5">
        <v>1.6942735659402499</v>
      </c>
      <c r="JO5">
        <v>1.1984797106290701</v>
      </c>
      <c r="JP5">
        <v>-0.29006401527942699</v>
      </c>
      <c r="JQ5">
        <v>1.1222320791476801</v>
      </c>
      <c r="JR5">
        <v>-0.33525999812096802</v>
      </c>
      <c r="JS5">
        <v>-1.45317302784038E-4</v>
      </c>
      <c r="JT5">
        <v>-6.2799361362426795E-2</v>
      </c>
      <c r="JU5">
        <v>0.986815555555556</v>
      </c>
      <c r="JV5">
        <v>-4.1925899831386997E-2</v>
      </c>
      <c r="JW5">
        <v>0.20313678702288701</v>
      </c>
      <c r="JX5">
        <v>-0.19020060340063299</v>
      </c>
      <c r="JY5">
        <v>-4.11360812144618E-2</v>
      </c>
      <c r="JZ5">
        <v>0.57096236444880499</v>
      </c>
      <c r="KA5">
        <v>2.2241541371909199</v>
      </c>
      <c r="KB5">
        <v>0.64804220424361103</v>
      </c>
      <c r="KC5">
        <v>2.0823801866391798E-3</v>
      </c>
      <c r="KD5">
        <v>2.4848855261054101</v>
      </c>
      <c r="KE5">
        <v>-0.88352948199343295</v>
      </c>
      <c r="KF5">
        <v>-2.17861054163608E-2</v>
      </c>
      <c r="KG5">
        <v>1.1803895656705701</v>
      </c>
      <c r="KH5">
        <v>-4.5366324009579602E-5</v>
      </c>
      <c r="KI5">
        <v>1.2186207388371799</v>
      </c>
      <c r="KJ5">
        <v>8.8468675602613803E-3</v>
      </c>
      <c r="KK5">
        <v>-0.129482269078737</v>
      </c>
      <c r="KL5">
        <v>-0.10137768320000499</v>
      </c>
      <c r="KM5">
        <v>-2.55522453348625E-2</v>
      </c>
      <c r="KN5">
        <v>0.28239159014384102</v>
      </c>
      <c r="KO5">
        <v>1.1143017666521E-2</v>
      </c>
      <c r="KP5">
        <v>1.9919145592384599</v>
      </c>
      <c r="KQ5">
        <v>2.3901729489310601</v>
      </c>
      <c r="KR5">
        <v>0.50394307558663898</v>
      </c>
      <c r="KS5">
        <v>3.2818661725686003E-2</v>
      </c>
      <c r="KT5">
        <v>3.0219658735880801E-3</v>
      </c>
      <c r="KU5">
        <v>4.5229242238471801E-2</v>
      </c>
      <c r="KV5">
        <v>2.4612752476150899</v>
      </c>
      <c r="KW5">
        <v>-1.46378006872852E-2</v>
      </c>
      <c r="KX5">
        <v>0.42261644804209197</v>
      </c>
      <c r="KY5">
        <v>-0.11208792088672601</v>
      </c>
      <c r="KZ5">
        <v>-9.0503749999999994E-2</v>
      </c>
      <c r="LA5">
        <v>0.21835211463186599</v>
      </c>
      <c r="LB5">
        <v>-2.8348893034820199E-2</v>
      </c>
      <c r="LC5">
        <v>-0.66722139558357796</v>
      </c>
      <c r="LD5">
        <v>-1.6472914279025402E-2</v>
      </c>
      <c r="LE5">
        <v>0.85779294653014804</v>
      </c>
      <c r="LF5">
        <v>0.53151057712216199</v>
      </c>
      <c r="LG5">
        <v>-0.11159142429942601</v>
      </c>
      <c r="LH5">
        <v>0.58181310195750102</v>
      </c>
      <c r="LI5">
        <v>-6.1103550903911499</v>
      </c>
      <c r="LJ5">
        <v>-3.4372856118871499E-3</v>
      </c>
      <c r="LK5">
        <v>-0.13924930184060999</v>
      </c>
      <c r="LL5">
        <v>5.0358892047372199E-2</v>
      </c>
      <c r="LM5">
        <v>-0.26905877636353698</v>
      </c>
      <c r="LN5">
        <v>0.33075194600702301</v>
      </c>
      <c r="LO5">
        <v>-9.6836529897459205E-4</v>
      </c>
      <c r="LP5">
        <v>0.95197126105404895</v>
      </c>
      <c r="LQ5">
        <v>0.109934582283761</v>
      </c>
      <c r="LR5">
        <v>1.54285838762081</v>
      </c>
      <c r="LS5">
        <v>-0.12522383907926099</v>
      </c>
      <c r="LT5">
        <v>22.672855357002199</v>
      </c>
      <c r="LU5">
        <v>2.0953327399860399E-2</v>
      </c>
      <c r="LV5">
        <v>0.85516433014034299</v>
      </c>
      <c r="LW5">
        <v>4.0055782336122503E-3</v>
      </c>
      <c r="LX5">
        <v>6.8783047594786604</v>
      </c>
      <c r="LY5">
        <v>0.114821029155973</v>
      </c>
      <c r="LZ5">
        <v>-5.1949979551047503E-3</v>
      </c>
      <c r="MA5">
        <v>-7.05002849135411E-2</v>
      </c>
      <c r="MB5">
        <v>1.6993030130915399E-2</v>
      </c>
      <c r="MC5">
        <v>0.54285203328435805</v>
      </c>
      <c r="MD5">
        <v>-2.4754250293506402E-2</v>
      </c>
      <c r="ME5">
        <v>0.52670334771433602</v>
      </c>
      <c r="MF5">
        <v>5.6658635440187101E-2</v>
      </c>
      <c r="MG5">
        <v>0.187843126053301</v>
      </c>
      <c r="MH5">
        <v>-5.7070641583587003E-2</v>
      </c>
      <c r="MI5">
        <v>1.00649966579733</v>
      </c>
      <c r="MJ5">
        <v>0.144030118983966</v>
      </c>
      <c r="MK5">
        <v>1.77342215101817</v>
      </c>
      <c r="ML5">
        <v>-0.31818145012054</v>
      </c>
      <c r="MM5">
        <v>1.9393609496808802E-2</v>
      </c>
      <c r="MN5">
        <v>0.53460857225925895</v>
      </c>
      <c r="MO5">
        <v>1.32348227518654</v>
      </c>
      <c r="MP5">
        <v>6.3335853678609694E-2</v>
      </c>
      <c r="MQ5">
        <v>-1.51348629848615E-2</v>
      </c>
      <c r="MR5">
        <v>0.69844300658153802</v>
      </c>
      <c r="MS5">
        <v>-8.2733840687397295E-2</v>
      </c>
      <c r="MT5">
        <v>0.35369091751621901</v>
      </c>
      <c r="MU5">
        <v>2.2204350273732798</v>
      </c>
      <c r="MV5">
        <v>-2.5614866550261899E-2</v>
      </c>
      <c r="MW5">
        <v>7.3033333333333297E-2</v>
      </c>
      <c r="MX5">
        <v>-3.9883418809837801E-3</v>
      </c>
      <c r="MY5">
        <v>0.21792372207841901</v>
      </c>
      <c r="MZ5">
        <v>1.9993930795188801E-3</v>
      </c>
      <c r="NA5">
        <v>0.16828089190669601</v>
      </c>
      <c r="NB5">
        <v>4.9988519638227001E-2</v>
      </c>
      <c r="NC5">
        <v>-4.2957921526253502</v>
      </c>
      <c r="ND5">
        <v>-2.4848426869954199E-2</v>
      </c>
      <c r="NE5">
        <v>8.8447593409960401</v>
      </c>
      <c r="NF5">
        <v>-0.30402665121668598</v>
      </c>
      <c r="NG5">
        <v>-1.0326359417268499E-2</v>
      </c>
      <c r="NH5">
        <v>0.29337331692149898</v>
      </c>
      <c r="NI5">
        <v>0.347964300852938</v>
      </c>
      <c r="NJ5">
        <v>-6.7951411127021603E-3</v>
      </c>
      <c r="NK5">
        <v>-1.4075592775233501</v>
      </c>
      <c r="NL5">
        <v>0.44754327676220002</v>
      </c>
      <c r="NM5">
        <v>4.1201296417237602E-3</v>
      </c>
      <c r="NN5">
        <v>0.18936977759151799</v>
      </c>
      <c r="NO5">
        <v>-6.05099114543831E-2</v>
      </c>
      <c r="NP5">
        <v>0.123646988994716</v>
      </c>
      <c r="NQ5">
        <v>0.15377501424106199</v>
      </c>
      <c r="NR5">
        <v>0.315145429109499</v>
      </c>
      <c r="NS5">
        <v>0.31502361986152799</v>
      </c>
      <c r="NT5">
        <v>-8.8228340286492596E-2</v>
      </c>
      <c r="NU5">
        <v>-5.8512595452149499E-2</v>
      </c>
      <c r="NV5">
        <v>-5.1073717193610702E-2</v>
      </c>
      <c r="NW5">
        <v>-8.2684265661007294E-3</v>
      </c>
      <c r="NX5">
        <v>-5.3914834974853002E-3</v>
      </c>
      <c r="NY5">
        <v>0.30822018735541801</v>
      </c>
      <c r="NZ5">
        <v>3.8342339588850098E-3</v>
      </c>
      <c r="OA5">
        <v>0.79949915618705403</v>
      </c>
      <c r="OB5">
        <v>-2.6291697384308499</v>
      </c>
      <c r="OC5">
        <v>-0.104882219841752</v>
      </c>
      <c r="OD5">
        <v>1.17117866075037</v>
      </c>
      <c r="OE5">
        <v>-7.7621170930790304E-3</v>
      </c>
      <c r="OF5">
        <v>-0.38362255926674499</v>
      </c>
      <c r="OG5">
        <v>0.14121116962524899</v>
      </c>
      <c r="OH5">
        <v>-1.5744983181056701E-2</v>
      </c>
      <c r="OI5">
        <v>4.2683871124970497E-2</v>
      </c>
      <c r="OJ5">
        <v>-4.1356611377909101E-2</v>
      </c>
      <c r="OK5">
        <v>-0.33961360808943097</v>
      </c>
      <c r="OL5">
        <v>0.129796369742851</v>
      </c>
      <c r="OM5">
        <v>-9.7698546649642101E-2</v>
      </c>
      <c r="ON5">
        <v>3.29196216580835E-3</v>
      </c>
      <c r="OO5">
        <v>-0.117223137417373</v>
      </c>
      <c r="OP5">
        <v>0.169140889486419</v>
      </c>
      <c r="OQ5">
        <v>0.27531652310411597</v>
      </c>
      <c r="OR5">
        <v>0.78605350001653795</v>
      </c>
      <c r="OS5">
        <v>-2.34420336331553E-2</v>
      </c>
      <c r="OT5">
        <v>8.2253520265908903E-2</v>
      </c>
      <c r="OU5">
        <v>-1.2513510561755199</v>
      </c>
      <c r="OV5">
        <v>1.8110913242009099</v>
      </c>
      <c r="OW5">
        <v>0.352262807368388</v>
      </c>
      <c r="OX5">
        <v>-5.8004598085270302E-2</v>
      </c>
      <c r="OY5">
        <v>-9.8646445714955094E-3</v>
      </c>
      <c r="OZ5">
        <v>0.14132178659709699</v>
      </c>
      <c r="PA5">
        <v>-3.07909358584432E-2</v>
      </c>
      <c r="PB5">
        <v>-6.0452538047536704E-3</v>
      </c>
      <c r="PC5">
        <v>1.07933537837183</v>
      </c>
      <c r="PD5">
        <v>2.5928079043296502E-2</v>
      </c>
      <c r="PE5">
        <v>6.5252099092330704</v>
      </c>
      <c r="PF5">
        <v>-2.0429322360009401E-2</v>
      </c>
      <c r="PG5">
        <v>0.38469062200737503</v>
      </c>
      <c r="PH5">
        <v>3.51659167288527E-3</v>
      </c>
      <c r="PI5">
        <v>7.0470632016342405E-2</v>
      </c>
      <c r="PJ5">
        <v>6.1271123536371097E-2</v>
      </c>
      <c r="PK5">
        <v>-7.4300275990646994E-2</v>
      </c>
      <c r="PL5">
        <v>-1.6535977447196999</v>
      </c>
      <c r="PM5">
        <v>4.23222219915977E-2</v>
      </c>
      <c r="PN5">
        <v>0.66985035259538706</v>
      </c>
      <c r="PO5">
        <v>0.132846080343409</v>
      </c>
      <c r="PP5">
        <v>0.305831867272983</v>
      </c>
      <c r="PQ5">
        <v>0.12234940865857701</v>
      </c>
      <c r="PR5">
        <v>0.51303974348408299</v>
      </c>
      <c r="PS5">
        <v>0.12989833333367101</v>
      </c>
      <c r="PT5">
        <v>-2.1461486844391701E-2</v>
      </c>
      <c r="PU5">
        <v>0.13154976365613599</v>
      </c>
      <c r="PV5">
        <v>0.45050700899229701</v>
      </c>
      <c r="PW5">
        <v>0.43327728940335802</v>
      </c>
      <c r="PX5">
        <v>-6.6804513864307496E-2</v>
      </c>
      <c r="PY5">
        <v>1.1336999408083299</v>
      </c>
      <c r="PZ5">
        <v>-2.4305104631740199E-2</v>
      </c>
      <c r="QA5">
        <v>3.72166226359671</v>
      </c>
      <c r="QB5">
        <v>0.82174492873323002</v>
      </c>
      <c r="QC5">
        <v>-0.31848947217865797</v>
      </c>
      <c r="QD5">
        <v>-5.3397505966171398E-2</v>
      </c>
      <c r="QE5">
        <v>9.34266185325619E-3</v>
      </c>
      <c r="QF5">
        <v>-0.29135796280515303</v>
      </c>
      <c r="QG5">
        <v>0.16322909709817701</v>
      </c>
      <c r="QH5">
        <v>-3.1416584031684902E-4</v>
      </c>
      <c r="QI5">
        <v>0.32000049947956</v>
      </c>
      <c r="QJ5">
        <v>4.5279686693019502E-2</v>
      </c>
      <c r="QK5">
        <v>2.1169781844887301</v>
      </c>
      <c r="QL5">
        <v>6.8971160050654498E-3</v>
      </c>
      <c r="QM5">
        <v>-5.3419040287389002E-2</v>
      </c>
      <c r="QN5">
        <v>0.98326146621156196</v>
      </c>
      <c r="QO5">
        <v>0.53324092761188702</v>
      </c>
      <c r="QP5">
        <v>-0.50940084980051104</v>
      </c>
      <c r="QQ5">
        <v>-0.22065603189751001</v>
      </c>
      <c r="QR5">
        <v>0.69085126956131704</v>
      </c>
      <c r="QS5">
        <v>-4.6792752041473297E-2</v>
      </c>
      <c r="QT5">
        <v>-4.7844893457694798E-2</v>
      </c>
      <c r="QU5">
        <v>0.84926889778571102</v>
      </c>
      <c r="QV5">
        <v>-1.1067713792176701</v>
      </c>
      <c r="QW5">
        <v>0.55160536399576698</v>
      </c>
      <c r="QX5">
        <v>-0.13786608782196499</v>
      </c>
      <c r="QY5">
        <v>0.164820424745381</v>
      </c>
      <c r="QZ5">
        <v>-0.44713172314676702</v>
      </c>
      <c r="RA5">
        <v>2.3793401234979399E-2</v>
      </c>
      <c r="RB5">
        <v>-0.80816529304566898</v>
      </c>
      <c r="RC5">
        <v>0.88129293315023904</v>
      </c>
      <c r="RD5">
        <v>0.197109589191753</v>
      </c>
      <c r="RE5">
        <v>-0.30566596517694899</v>
      </c>
      <c r="RF5">
        <v>0.116216460715061</v>
      </c>
      <c r="RG5">
        <v>5.2166991124373503</v>
      </c>
      <c r="RH5">
        <v>2.74295730850979E-2</v>
      </c>
      <c r="RI5">
        <v>-4.37748174831729E-3</v>
      </c>
      <c r="RJ5">
        <v>-1.0650878661674099</v>
      </c>
      <c r="RK5">
        <v>-6.571190876596E-3</v>
      </c>
      <c r="RL5">
        <v>0.292307599011702</v>
      </c>
      <c r="RM5">
        <v>0.68296877081928697</v>
      </c>
      <c r="RN5">
        <v>0.17738958241699501</v>
      </c>
      <c r="RO5">
        <v>-0.70835910797577795</v>
      </c>
      <c r="RP5">
        <v>0.82512901609769396</v>
      </c>
      <c r="RQ5">
        <v>0.13291577687705999</v>
      </c>
      <c r="RR5">
        <v>0.26428413619340801</v>
      </c>
      <c r="RS5">
        <v>0.52946245892131805</v>
      </c>
      <c r="RT5">
        <v>-1.64538644587475</v>
      </c>
      <c r="RU5">
        <v>2.5086604259489401E-2</v>
      </c>
      <c r="RV5">
        <v>0.11578293203305599</v>
      </c>
      <c r="RW5">
        <v>0.715541725564107</v>
      </c>
      <c r="RX5">
        <v>0.32411132457015601</v>
      </c>
      <c r="RY5">
        <v>1.0710708080748901</v>
      </c>
      <c r="RZ5">
        <v>-0.349470525742616</v>
      </c>
      <c r="SA5">
        <v>-0.452517438268012</v>
      </c>
      <c r="SB5">
        <v>-1.40862537018756</v>
      </c>
      <c r="SC5">
        <v>-1.1842813565404601E-2</v>
      </c>
      <c r="SD5">
        <v>1.86961858091221E-2</v>
      </c>
      <c r="SE5">
        <v>0.226791239041192</v>
      </c>
      <c r="SF5">
        <v>-0.32320976422918601</v>
      </c>
      <c r="SG5">
        <v>-2.1763439052528799E-3</v>
      </c>
      <c r="SH5">
        <v>-4.79515153359018E-2</v>
      </c>
      <c r="SI5">
        <v>8.0012295377175705E-2</v>
      </c>
      <c r="SJ5">
        <v>0.49950651215435699</v>
      </c>
      <c r="SK5">
        <v>-4.81376750807847E-3</v>
      </c>
      <c r="SL5">
        <v>-7.0671555150469204E-2</v>
      </c>
      <c r="SM5">
        <v>9.2334569392340901E-2</v>
      </c>
      <c r="SN5">
        <v>-1.3378579991506901E-2</v>
      </c>
      <c r="SO5">
        <v>0.236178549336751</v>
      </c>
      <c r="SP5">
        <v>-0.121310152169159</v>
      </c>
      <c r="SQ5">
        <v>0.130922584177384</v>
      </c>
      <c r="SR5">
        <v>0.117687453897624</v>
      </c>
      <c r="SS5">
        <v>1.9544601378794599</v>
      </c>
      <c r="ST5">
        <v>4.7619909502423903E-2</v>
      </c>
      <c r="SU5">
        <v>0.45769546200109401</v>
      </c>
      <c r="SV5">
        <v>0.40095480113779403</v>
      </c>
      <c r="SW5">
        <v>0.14097287927007601</v>
      </c>
      <c r="SX5">
        <v>-0.11200517716050599</v>
      </c>
      <c r="SY5">
        <v>-2.4031773429726101E-2</v>
      </c>
      <c r="SZ5">
        <v>-8.0223768222177395E-3</v>
      </c>
      <c r="TA5">
        <v>-0.182069763549284</v>
      </c>
      <c r="TB5">
        <v>-2.0702015173400299</v>
      </c>
      <c r="TC5">
        <v>2.22896683551447E-2</v>
      </c>
      <c r="TD5">
        <v>-2.7715836492606498</v>
      </c>
      <c r="TE5">
        <v>5.1421423058191397E-2</v>
      </c>
      <c r="TF5" t="e">
        <v>#N/A</v>
      </c>
      <c r="TG5">
        <v>0.411550596966133</v>
      </c>
      <c r="TH5">
        <v>-2.2206076512702299E-3</v>
      </c>
      <c r="TI5">
        <v>1.19511211104733</v>
      </c>
      <c r="TJ5">
        <v>0.25649824647742803</v>
      </c>
      <c r="TK5">
        <v>7.02803997287978E-3</v>
      </c>
      <c r="TL5">
        <v>5.1133065164333899E-2</v>
      </c>
      <c r="TM5">
        <v>0.56141467340379703</v>
      </c>
      <c r="TN5">
        <v>-3.9111328176753002E-2</v>
      </c>
      <c r="TO5">
        <v>0.68078071217443703</v>
      </c>
      <c r="TP5">
        <v>0.81617782112784498</v>
      </c>
      <c r="TQ5">
        <v>7.4809326873039204E-3</v>
      </c>
      <c r="TR5">
        <v>3.2686709293282199</v>
      </c>
      <c r="TS5">
        <v>1.77989733573231</v>
      </c>
      <c r="TT5">
        <v>2.90196274882394E-2</v>
      </c>
      <c r="TU5">
        <v>-5.27860148111347E-2</v>
      </c>
      <c r="TV5">
        <v>1.7573405639341999E-3</v>
      </c>
      <c r="TW5">
        <v>0.147124463680054</v>
      </c>
      <c r="TX5">
        <v>-8.1756723499415998E-2</v>
      </c>
      <c r="TY5">
        <v>0.115441413031315</v>
      </c>
      <c r="TZ5">
        <v>1.4627329634288699E-2</v>
      </c>
      <c r="UA5">
        <v>-1.23691740018018E-2</v>
      </c>
      <c r="UB5">
        <v>1.39565812826497E-2</v>
      </c>
      <c r="UC5" t="e">
        <v>#N/A</v>
      </c>
      <c r="UD5">
        <v>-2.9150787475379701E-3</v>
      </c>
      <c r="UE5">
        <v>3.5629272813730801</v>
      </c>
      <c r="UF5">
        <v>0.36997850539451999</v>
      </c>
      <c r="UG5">
        <v>3.63628639607744E-2</v>
      </c>
      <c r="UH5">
        <v>5.5510362174453202E-2</v>
      </c>
      <c r="UI5">
        <v>-5.69294674385755E-2</v>
      </c>
      <c r="UJ5">
        <v>0.42820324166067197</v>
      </c>
      <c r="UK5">
        <v>2.7902748369191001E-3</v>
      </c>
      <c r="UL5">
        <v>-4.8859589942487902E-3</v>
      </c>
      <c r="UM5">
        <v>1.1043169079908099</v>
      </c>
      <c r="UN5">
        <v>0.19819958088897399</v>
      </c>
      <c r="UO5">
        <v>0.94278213903924002</v>
      </c>
      <c r="UP5">
        <v>0.47184688676847097</v>
      </c>
      <c r="UQ5">
        <v>0.88494102868873104</v>
      </c>
      <c r="UR5">
        <v>0.10710538664307399</v>
      </c>
      <c r="US5">
        <v>0.21186535005270399</v>
      </c>
      <c r="UT5">
        <v>17.646139799187999</v>
      </c>
      <c r="UU5">
        <v>5.8931997329874301E-2</v>
      </c>
      <c r="UV5">
        <v>-1.42130823488337E-2</v>
      </c>
      <c r="UW5">
        <v>0.166459163429101</v>
      </c>
      <c r="UX5">
        <v>-0.75763417723917004</v>
      </c>
      <c r="UY5">
        <v>-2.19594371613086E-2</v>
      </c>
      <c r="UZ5">
        <v>-0.51633607745839605</v>
      </c>
      <c r="VA5">
        <v>0.72410492550753802</v>
      </c>
      <c r="VB5">
        <v>0.40162891092567599</v>
      </c>
      <c r="VC5">
        <v>-0.37154462248285403</v>
      </c>
      <c r="VD5">
        <v>4.34635792435262E-3</v>
      </c>
      <c r="VE5">
        <v>6.2317040919573699E-3</v>
      </c>
      <c r="VF5">
        <v>-5.2628275961968798E-2</v>
      </c>
      <c r="VG5">
        <v>-9.7653078806833299E-2</v>
      </c>
      <c r="VH5">
        <v>-0.23655102045054899</v>
      </c>
      <c r="VI5">
        <v>4.8858861490051501E-3</v>
      </c>
      <c r="VJ5">
        <v>0.49869437884261297</v>
      </c>
      <c r="VK5">
        <v>1.70861761127322E-2</v>
      </c>
      <c r="VL5">
        <v>0.180538178537404</v>
      </c>
      <c r="VM5">
        <v>-7.1385204048678695E-4</v>
      </c>
      <c r="VN5">
        <v>-1.1152451754041399E-2</v>
      </c>
      <c r="VO5">
        <v>-3.44444556137476E-2</v>
      </c>
      <c r="VP5">
        <v>-4.1096905929674703E-3</v>
      </c>
      <c r="VQ5">
        <v>-3.9625655976676402E-2</v>
      </c>
      <c r="VR5">
        <v>1.42581984530888</v>
      </c>
      <c r="VS5">
        <v>-5.8602842498019399E-2</v>
      </c>
      <c r="VT5">
        <v>-1.27005563170201</v>
      </c>
      <c r="VU5">
        <v>0.56024344914872104</v>
      </c>
      <c r="VV5">
        <v>1.3108124846140301</v>
      </c>
      <c r="VW5">
        <v>-0.65305400588740103</v>
      </c>
      <c r="VX5">
        <v>0.159076204151613</v>
      </c>
      <c r="VY5">
        <v>0.145204562203987</v>
      </c>
      <c r="VZ5">
        <v>3.4624237202943999</v>
      </c>
      <c r="WA5">
        <v>5.2799859798133798E-3</v>
      </c>
      <c r="WB5">
        <v>1.13612727272727</v>
      </c>
      <c r="WC5">
        <v>-4.3466736656604901E-2</v>
      </c>
      <c r="WD5">
        <v>-0.18900873040285701</v>
      </c>
      <c r="WE5">
        <v>0.27687539549303197</v>
      </c>
      <c r="WF5">
        <v>0.30014165197326798</v>
      </c>
      <c r="WG5">
        <v>2.8398302693253599</v>
      </c>
      <c r="WH5">
        <v>-0.17946475790336999</v>
      </c>
      <c r="WI5">
        <v>3.24295036504277E-3</v>
      </c>
      <c r="WJ5">
        <v>-2.0118223935868901E-2</v>
      </c>
      <c r="WK5">
        <v>0.105474500244265</v>
      </c>
      <c r="WL5">
        <v>-5.3120032983962402E-2</v>
      </c>
      <c r="WM5">
        <v>0.48594486890525901</v>
      </c>
      <c r="WN5">
        <v>-3.1527042695423502E-2</v>
      </c>
      <c r="WO5">
        <v>3.47119709886179</v>
      </c>
      <c r="WP5">
        <v>2.0553719511250699</v>
      </c>
      <c r="WQ5">
        <v>4.4110832373810298E-2</v>
      </c>
      <c r="WR5">
        <v>-0.10507347669145201</v>
      </c>
      <c r="WS5">
        <v>-1.2758532290298E-2</v>
      </c>
      <c r="WT5">
        <v>-6.52954366577419E-4</v>
      </c>
      <c r="WU5">
        <v>-6.4808899517613094E-2</v>
      </c>
      <c r="WV5">
        <v>0.18759210521431499</v>
      </c>
      <c r="WW5">
        <v>1.00306473204877</v>
      </c>
      <c r="WX5">
        <v>2.4083471221163302E-2</v>
      </c>
      <c r="WY5">
        <v>-0.15063362882430201</v>
      </c>
      <c r="WZ5">
        <v>2.5527004728139402</v>
      </c>
      <c r="XA5">
        <v>0.90946833753459699</v>
      </c>
      <c r="XB5">
        <v>-1.7886249999999999E-2</v>
      </c>
      <c r="XC5">
        <v>0.29878098530477898</v>
      </c>
      <c r="XD5">
        <v>-3.1742767906316097E-2</v>
      </c>
      <c r="XE5">
        <v>0.11802380808209401</v>
      </c>
      <c r="XF5">
        <v>2.8668965291445601E-2</v>
      </c>
      <c r="XG5">
        <v>3.1647610457897599E-3</v>
      </c>
      <c r="XH5">
        <v>0.79004437534848504</v>
      </c>
      <c r="XI5">
        <v>2.3479575258789201E-2</v>
      </c>
      <c r="XJ5">
        <v>-1.2816495530180799E-2</v>
      </c>
      <c r="XK5">
        <v>0.143004063875112</v>
      </c>
      <c r="XL5">
        <v>0.18530647828702401</v>
      </c>
      <c r="XM5">
        <v>0.220505610408815</v>
      </c>
      <c r="XN5">
        <v>-0.212815427218534</v>
      </c>
      <c r="XO5">
        <v>-2.37178239394349E-2</v>
      </c>
      <c r="XP5">
        <v>1.357037067044</v>
      </c>
      <c r="XQ5">
        <v>9.0684161821258602E-2</v>
      </c>
      <c r="XR5">
        <v>0.83465956638444305</v>
      </c>
      <c r="XS5">
        <v>1.1602276910818099</v>
      </c>
      <c r="XT5">
        <v>-0.100931760985151</v>
      </c>
      <c r="XU5">
        <v>1.9316671992919601E-2</v>
      </c>
      <c r="XV5">
        <v>1.25807749679435</v>
      </c>
      <c r="XW5">
        <v>0.47996315228061898</v>
      </c>
      <c r="XX5">
        <v>2.0528350638894302</v>
      </c>
      <c r="XY5">
        <v>-9.6320571395147797E-2</v>
      </c>
      <c r="XZ5">
        <v>0.17500196361131701</v>
      </c>
      <c r="YA5">
        <v>0.107560737659205</v>
      </c>
      <c r="YB5">
        <v>0.12193879132409099</v>
      </c>
      <c r="YC5">
        <v>8.6716249019757104E-3</v>
      </c>
      <c r="YD5">
        <v>-4.1216151257811202E-2</v>
      </c>
      <c r="YE5">
        <v>0.11216178201901</v>
      </c>
      <c r="YF5">
        <v>8.1516739386094897E-2</v>
      </c>
      <c r="YG5">
        <v>0.29585056812125399</v>
      </c>
      <c r="YH5">
        <v>0.997634281450265</v>
      </c>
      <c r="YI5">
        <v>0.321277606910846</v>
      </c>
      <c r="YJ5">
        <v>-0.61090343566459904</v>
      </c>
      <c r="YK5">
        <v>3.8321649719574502</v>
      </c>
      <c r="YL5">
        <v>0.49272668026327499</v>
      </c>
      <c r="YM5">
        <v>0.23417208356305899</v>
      </c>
      <c r="YN5">
        <v>0.428634533114085</v>
      </c>
      <c r="YO5">
        <v>-4.1658062628846401E-2</v>
      </c>
      <c r="YP5">
        <v>-9.4526209564411601E-2</v>
      </c>
      <c r="YQ5">
        <v>0.815563183359576</v>
      </c>
      <c r="YR5">
        <v>2.0318661379349099E-2</v>
      </c>
      <c r="YS5">
        <v>2.8542001973898199E-2</v>
      </c>
      <c r="YT5">
        <v>0.197369115215243</v>
      </c>
      <c r="YU5">
        <v>3.9473673569020699E-2</v>
      </c>
      <c r="YV5">
        <v>-0.10389544666176601</v>
      </c>
      <c r="YW5">
        <v>-0.34356655415774701</v>
      </c>
      <c r="YX5">
        <v>5.78819096967211E-2</v>
      </c>
      <c r="YY5">
        <v>3.35425493226737</v>
      </c>
      <c r="YZ5">
        <v>2.2157359694695899</v>
      </c>
      <c r="ZA5">
        <v>0.63178036453546305</v>
      </c>
      <c r="ZB5">
        <v>2.1715729010666598</v>
      </c>
      <c r="ZC5">
        <v>-3.1179331306990898E-3</v>
      </c>
      <c r="ZD5">
        <v>-0.25202239590694298</v>
      </c>
      <c r="ZE5">
        <v>-6.481382572345E-2</v>
      </c>
      <c r="ZF5">
        <v>0.50950824432085096</v>
      </c>
      <c r="ZG5">
        <v>-1.0087941715360401E-2</v>
      </c>
      <c r="ZH5">
        <v>-0.98848286780714401</v>
      </c>
      <c r="ZI5">
        <v>5.2346631245558398E-2</v>
      </c>
      <c r="ZJ5">
        <v>-6.5480972533151598E-3</v>
      </c>
      <c r="ZK5">
        <v>0.23552214534396201</v>
      </c>
      <c r="ZL5">
        <v>1.1732356384809799</v>
      </c>
      <c r="ZM5">
        <v>1.01991459202262</v>
      </c>
      <c r="ZN5">
        <v>7.0000118644268899E-4</v>
      </c>
      <c r="ZO5">
        <v>1.2902106660495301E-2</v>
      </c>
      <c r="ZP5">
        <v>-0.10591185464676101</v>
      </c>
      <c r="ZQ5">
        <v>0.24256714216880201</v>
      </c>
      <c r="ZR5">
        <v>3.6011031639589199</v>
      </c>
      <c r="ZS5">
        <v>-1.1198631254846001</v>
      </c>
      <c r="ZT5">
        <v>3.73849245365981E-4</v>
      </c>
      <c r="ZU5">
        <v>0.96978688983482597</v>
      </c>
      <c r="ZV5">
        <v>0.69771084579976606</v>
      </c>
      <c r="ZW5">
        <v>3.1068927391364101</v>
      </c>
      <c r="ZX5">
        <v>-0.154707905702061</v>
      </c>
      <c r="ZY5">
        <v>3.0146888591725598</v>
      </c>
      <c r="ZZ5">
        <v>-2.1063275732557498</v>
      </c>
      <c r="AAA5">
        <v>-0.13296366511538801</v>
      </c>
      <c r="AAB5">
        <v>5.6378104669609998E-2</v>
      </c>
      <c r="AAC5">
        <v>-0.118428825689252</v>
      </c>
      <c r="AAD5">
        <v>0.110165625</v>
      </c>
      <c r="AAE5">
        <v>-1.2912643833020101E-2</v>
      </c>
      <c r="AAF5">
        <v>5.92726706872913E-2</v>
      </c>
      <c r="AAG5">
        <v>1.29175883688997</v>
      </c>
      <c r="AAH5">
        <v>-0.14822605332380101</v>
      </c>
      <c r="AAI5">
        <v>7.4510234171059498E-3</v>
      </c>
      <c r="AAJ5">
        <v>0.162650631974086</v>
      </c>
      <c r="AAK5">
        <v>-8.4032586718586794E-2</v>
      </c>
      <c r="AAL5">
        <v>2.0146669022795498</v>
      </c>
      <c r="AAM5">
        <v>1.9136573068081</v>
      </c>
      <c r="AAN5">
        <v>-0.25252600997888103</v>
      </c>
      <c r="AAO5">
        <v>0.53225267339072402</v>
      </c>
      <c r="AAP5">
        <v>4.5004724252822099E-2</v>
      </c>
      <c r="AAQ5">
        <v>0.21535956161799799</v>
      </c>
      <c r="AAR5">
        <v>6.1694222563559102E-2</v>
      </c>
      <c r="AAS5">
        <v>-0.20842765660868501</v>
      </c>
      <c r="AAT5">
        <v>0.25914141592296003</v>
      </c>
      <c r="AAU5">
        <v>8.9443985099831895</v>
      </c>
      <c r="AAV5">
        <v>-1.4480858478436699E-2</v>
      </c>
      <c r="AAW5" t="e">
        <v>#N/A</v>
      </c>
      <c r="AAX5">
        <v>-0.10072924787056101</v>
      </c>
      <c r="AAY5">
        <v>7.0653548429718799E-2</v>
      </c>
      <c r="AAZ5">
        <v>1.71458192669059</v>
      </c>
      <c r="ABA5">
        <v>9.7671717350882994E-2</v>
      </c>
      <c r="ABB5">
        <v>-5.56706404653194E-4</v>
      </c>
      <c r="ABC5">
        <v>-2.9268314507329501E-2</v>
      </c>
      <c r="ABD5">
        <v>-6.94507052073607E-2</v>
      </c>
      <c r="ABE5">
        <v>-0.91939325949425899</v>
      </c>
      <c r="ABF5">
        <v>0.553930907623436</v>
      </c>
      <c r="ABG5">
        <v>0.16210194264967201</v>
      </c>
      <c r="ABH5">
        <v>0.216600716898109</v>
      </c>
      <c r="ABI5">
        <v>6.6253267797762002E-3</v>
      </c>
      <c r="ABJ5">
        <v>-1.18532837313966E-2</v>
      </c>
      <c r="ABK5">
        <v>0.44633249670174102</v>
      </c>
      <c r="ABL5">
        <v>-8.5471698113207505E-4</v>
      </c>
      <c r="ABM5">
        <v>-0.15918307391261</v>
      </c>
      <c r="ABN5">
        <v>1.60589086011321</v>
      </c>
      <c r="ABO5">
        <v>14.4679900147102</v>
      </c>
      <c r="ABP5">
        <v>5.0828690243120101E-3</v>
      </c>
      <c r="ABQ5">
        <v>61.823890557433003</v>
      </c>
      <c r="ABR5">
        <v>0.18513833662705101</v>
      </c>
      <c r="ABS5">
        <v>-5.69294533281932E-2</v>
      </c>
      <c r="ABT5">
        <v>0.67835867041964204</v>
      </c>
      <c r="ABU5">
        <v>0.42179423536779798</v>
      </c>
      <c r="ABV5">
        <v>2.7198560235290499E-3</v>
      </c>
      <c r="ABW5">
        <v>0.12658623404992</v>
      </c>
      <c r="ABX5">
        <v>0.25386499765270298</v>
      </c>
      <c r="ABY5">
        <v>1.20069740701251</v>
      </c>
      <c r="ABZ5">
        <v>-8.1152413216498298E-2</v>
      </c>
      <c r="ACA5">
        <v>5.6221436869257202</v>
      </c>
      <c r="ACB5">
        <v>39.9664441018529</v>
      </c>
      <c r="ACC5">
        <v>0.204397640046317</v>
      </c>
      <c r="ACD5">
        <v>-7.8952892961783197E-5</v>
      </c>
      <c r="ACE5">
        <v>4.7643705731952903E-2</v>
      </c>
      <c r="ACF5">
        <v>2.1909431724063202</v>
      </c>
      <c r="ACG5">
        <v>5.80081215926379E-2</v>
      </c>
      <c r="ACH5">
        <v>0.98810075227416905</v>
      </c>
      <c r="ACI5">
        <v>0.34513843851735099</v>
      </c>
      <c r="ACJ5">
        <v>0.60806467084878202</v>
      </c>
      <c r="ACK5">
        <v>1.1245038496635501E-2</v>
      </c>
      <c r="ACL5">
        <v>0.88036724535911304</v>
      </c>
      <c r="ACM5">
        <v>1.3779437812858299</v>
      </c>
      <c r="ACN5">
        <v>7.2155429125765804E-3</v>
      </c>
      <c r="ACO5">
        <v>0.467362924281984</v>
      </c>
      <c r="ACP5">
        <v>4.14712307692308</v>
      </c>
      <c r="ACQ5">
        <v>9.4692430160639801E-2</v>
      </c>
      <c r="ACR5">
        <v>-0.308104372666827</v>
      </c>
      <c r="ACS5">
        <v>2.9955824794773499E-2</v>
      </c>
      <c r="ACT5">
        <v>-7.5176870252134806E-2</v>
      </c>
      <c r="ACU5">
        <v>-2.4111412893384698E-2</v>
      </c>
      <c r="ACV5">
        <v>0.75306633905812304</v>
      </c>
      <c r="ACW5">
        <v>0.851522507365023</v>
      </c>
      <c r="ACX5">
        <v>1.3436404435756399</v>
      </c>
      <c r="ACY5">
        <v>0.61233825261267605</v>
      </c>
      <c r="ACZ5">
        <v>3.57647058823529E-2</v>
      </c>
      <c r="ADA5">
        <v>0.46919015220281801</v>
      </c>
      <c r="ADB5">
        <v>-1.0451666698907001</v>
      </c>
      <c r="ADC5">
        <v>-0.1178916148336</v>
      </c>
      <c r="ADD5">
        <v>0.80181460343913302</v>
      </c>
      <c r="ADE5">
        <v>-0.39362665535356101</v>
      </c>
      <c r="ADF5">
        <v>0.122961736157896</v>
      </c>
      <c r="ADG5">
        <v>2.9860920008492699E-2</v>
      </c>
      <c r="ADH5">
        <v>2.1979919112384502E-2</v>
      </c>
      <c r="ADI5">
        <v>-2.10894599530144E-4</v>
      </c>
      <c r="ADJ5">
        <v>0.22529242020978599</v>
      </c>
      <c r="ADK5">
        <v>2.6727832990651099</v>
      </c>
      <c r="ADL5">
        <v>0.223980712871161</v>
      </c>
      <c r="ADM5">
        <v>1.38260257954347E-3</v>
      </c>
      <c r="ADN5">
        <v>-1.9875990457147798E-2</v>
      </c>
      <c r="ADO5">
        <v>-2.8593335662292999E-2</v>
      </c>
      <c r="ADP5">
        <v>-8.0827771813433296E-4</v>
      </c>
      <c r="ADQ5">
        <v>1.04128865295852E-2</v>
      </c>
      <c r="ADR5">
        <v>-4.8340912322943103E-2</v>
      </c>
      <c r="ADS5">
        <v>0.19284705015613501</v>
      </c>
      <c r="ADT5">
        <v>2.1829023250616402</v>
      </c>
      <c r="ADU5">
        <v>-5.6500142574245599E-2</v>
      </c>
      <c r="ADV5">
        <v>2.77431856709798E-2</v>
      </c>
      <c r="ADW5">
        <v>3.9234828012490999E-3</v>
      </c>
      <c r="ADX5">
        <v>0.18243826389880299</v>
      </c>
      <c r="ADY5">
        <v>1.36525839770428E-2</v>
      </c>
      <c r="ADZ5">
        <v>7.5224519047025797</v>
      </c>
      <c r="AEA5">
        <v>0.135667575973792</v>
      </c>
      <c r="AEB5">
        <v>2.89593283545364E-2</v>
      </c>
      <c r="AEC5">
        <v>3.2043750000000002E-3</v>
      </c>
      <c r="AED5">
        <v>0.26045628994841902</v>
      </c>
      <c r="AEE5">
        <v>0.13643409730613601</v>
      </c>
      <c r="AEF5">
        <v>2.99530370550919</v>
      </c>
      <c r="AEG5">
        <v>-8.4836811207206694E-2</v>
      </c>
      <c r="AEH5">
        <v>3.4747684311899101</v>
      </c>
      <c r="AEI5">
        <v>0.93771157170313402</v>
      </c>
      <c r="AEJ5">
        <v>0.12779050897146699</v>
      </c>
      <c r="AEK5">
        <v>0.25801191765980502</v>
      </c>
      <c r="AEL5">
        <v>3.28505092801048</v>
      </c>
      <c r="AEM5">
        <v>2.03890822772206E-2</v>
      </c>
      <c r="AEN5">
        <v>0.70497200359721701</v>
      </c>
      <c r="AEO5">
        <v>1.5375726707772299</v>
      </c>
      <c r="AEP5">
        <v>-4.9688116842103301E-2</v>
      </c>
      <c r="AEQ5">
        <v>2.9078212802648999</v>
      </c>
      <c r="AER5">
        <v>5.8911185010137403E-2</v>
      </c>
      <c r="AES5">
        <v>4.6929569401824099E-2</v>
      </c>
      <c r="AET5">
        <v>0.14864851326440601</v>
      </c>
      <c r="AEU5">
        <v>1.49754166589213E-2</v>
      </c>
      <c r="AEV5">
        <v>0.38153515417460798</v>
      </c>
      <c r="AEW5">
        <v>-9.9866381707195001E-2</v>
      </c>
      <c r="AEX5">
        <v>2.0702869862268599E-2</v>
      </c>
      <c r="AEY5">
        <v>0.70306924487460198</v>
      </c>
      <c r="AEZ5">
        <v>0.53133470747725797</v>
      </c>
      <c r="AFA5">
        <v>4.7582342343133098E-2</v>
      </c>
      <c r="AFB5">
        <v>-3.0472772881230598E-3</v>
      </c>
      <c r="AFC5">
        <v>0.533332502863052</v>
      </c>
      <c r="AFD5">
        <v>1.8349002511366399</v>
      </c>
      <c r="AFE5">
        <v>0.170898535703462</v>
      </c>
      <c r="AFF5">
        <v>4.0421995663961097E-2</v>
      </c>
      <c r="AFG5">
        <v>5.3965051053967102E-2</v>
      </c>
      <c r="AFH5">
        <v>-0.10735476201477499</v>
      </c>
      <c r="AFI5">
        <v>2.0063846224052599E-2</v>
      </c>
      <c r="AFJ5">
        <v>1.31743335689967E-2</v>
      </c>
      <c r="AFK5">
        <v>-3.6148744798116403E-2</v>
      </c>
      <c r="AFL5">
        <v>0.75932010306247899</v>
      </c>
      <c r="AFM5">
        <v>-5.6117500000146203E-2</v>
      </c>
      <c r="AFN5">
        <v>0.231368643787982</v>
      </c>
      <c r="AFO5">
        <v>0.34106420797844</v>
      </c>
      <c r="AFP5">
        <v>0.65248488777941505</v>
      </c>
      <c r="AFQ5">
        <v>3.4942283147815698</v>
      </c>
      <c r="AFR5">
        <v>-0.32425126886780298</v>
      </c>
      <c r="AFS5">
        <v>0.203171745673494</v>
      </c>
      <c r="AFT5">
        <v>0.36737957903396701</v>
      </c>
      <c r="AFU5">
        <v>-8.6571498137810992E-3</v>
      </c>
      <c r="AFV5">
        <v>2.8623722110082302E-2</v>
      </c>
      <c r="AFW5">
        <v>-4.8181401411768097E-2</v>
      </c>
      <c r="AFX5">
        <v>-16.654530605054902</v>
      </c>
      <c r="AFY5">
        <v>5.3596920245219204</v>
      </c>
      <c r="AFZ5">
        <v>0.20242803952204999</v>
      </c>
      <c r="AGA5">
        <v>-4.2036100086010704E-3</v>
      </c>
      <c r="AGB5">
        <v>-1.1476772356717201E-2</v>
      </c>
      <c r="AGC5">
        <v>4.5812288637160602E-2</v>
      </c>
      <c r="AGD5">
        <v>2.2234912890048301E-2</v>
      </c>
      <c r="AGE5">
        <v>0.135296637306593</v>
      </c>
      <c r="AGF5">
        <v>1.3628191169097501</v>
      </c>
      <c r="AGG5">
        <v>4.5559406206498398E-2</v>
      </c>
      <c r="AGH5">
        <v>4.4468914805314101</v>
      </c>
      <c r="AGI5">
        <v>0.23946056632462201</v>
      </c>
      <c r="AGJ5">
        <v>1.9756774102840799</v>
      </c>
      <c r="AGK5">
        <v>11.161529869289801</v>
      </c>
      <c r="AGL5">
        <v>-0.109293689041653</v>
      </c>
      <c r="AGM5">
        <v>0.23936491976215801</v>
      </c>
      <c r="AGN5">
        <v>-2.3886555091987002E-2</v>
      </c>
      <c r="AGO5">
        <v>0.31245713468740999</v>
      </c>
      <c r="AGP5">
        <v>0.50496203584239896</v>
      </c>
      <c r="AGQ5">
        <v>0.27713934878488899</v>
      </c>
      <c r="AGR5">
        <v>0.14359114462661901</v>
      </c>
      <c r="AGS5">
        <v>-1.1200289314445199E-2</v>
      </c>
      <c r="AGT5">
        <v>0.43602512596943299</v>
      </c>
      <c r="AGU5">
        <v>4.9677793353724603E-2</v>
      </c>
      <c r="AGV5">
        <v>0.19291873773357601</v>
      </c>
      <c r="AGW5">
        <v>-1.91835148230066</v>
      </c>
      <c r="AGX5">
        <v>0.75055291675592595</v>
      </c>
      <c r="AGY5">
        <v>0.34108180850397801</v>
      </c>
      <c r="AGZ5">
        <v>1.05775088707766</v>
      </c>
      <c r="AHA5">
        <v>0.209672698292103</v>
      </c>
      <c r="AHB5">
        <v>-1.05178488204005E-3</v>
      </c>
      <c r="AHC5">
        <v>8.0417362187862898E-2</v>
      </c>
      <c r="AHD5">
        <v>-2.2122120035631601</v>
      </c>
      <c r="AHE5">
        <v>1.4202648789415901E-2</v>
      </c>
      <c r="AHF5">
        <v>-0.16839737568249899</v>
      </c>
      <c r="AHG5">
        <v>1.25504853493091</v>
      </c>
      <c r="AHH5">
        <v>2.29804479477332</v>
      </c>
      <c r="AHI5">
        <v>-0.114107487759607</v>
      </c>
      <c r="AHJ5">
        <v>-0.20063239195244401</v>
      </c>
      <c r="AHK5">
        <v>4.2600787700151098E-2</v>
      </c>
      <c r="AHL5">
        <v>1.5717264429794101E-2</v>
      </c>
      <c r="AHM5">
        <v>4.6853428945570997E-3</v>
      </c>
      <c r="AHN5">
        <v>0.11672192934150601</v>
      </c>
      <c r="AHO5">
        <v>0.108918743976589</v>
      </c>
      <c r="AHP5">
        <v>-5.8343177189409401E-2</v>
      </c>
      <c r="AHQ5">
        <v>9.8246303531964604E-2</v>
      </c>
      <c r="AHR5">
        <v>5.5456795774986502E-2</v>
      </c>
      <c r="AHS5">
        <v>0.69067191093439095</v>
      </c>
      <c r="AHT5">
        <v>1.12372977692109E-2</v>
      </c>
      <c r="AHU5">
        <v>0.30970412751126503</v>
      </c>
      <c r="AHV5">
        <v>3.1508333333333298E-2</v>
      </c>
      <c r="AHW5">
        <v>4.5247366037547698E-2</v>
      </c>
      <c r="AHX5">
        <v>-0.101051214832341</v>
      </c>
      <c r="AHY5">
        <v>0.228072545586578</v>
      </c>
      <c r="AHZ5">
        <v>-5.2549294822406998E-3</v>
      </c>
      <c r="AIA5">
        <v>-0.162367456269465</v>
      </c>
      <c r="AIB5">
        <v>6.8653200444286605E-2</v>
      </c>
      <c r="AIC5">
        <v>-0.112965050288824</v>
      </c>
      <c r="AID5">
        <v>3.9362473482235401</v>
      </c>
      <c r="AIE5">
        <v>2.5281166080386602E-3</v>
      </c>
      <c r="AIF5">
        <v>4.5933653186857298E-2</v>
      </c>
      <c r="AIG5">
        <v>0.22890008104467099</v>
      </c>
      <c r="AIH5">
        <v>-0.12041379768689001</v>
      </c>
      <c r="AII5">
        <v>0.22224694235230799</v>
      </c>
      <c r="AIJ5">
        <v>1.9856866698892199</v>
      </c>
      <c r="AIK5">
        <v>7.8714294539458399E-2</v>
      </c>
      <c r="AIL5">
        <v>0.28201056373842798</v>
      </c>
      <c r="AIM5">
        <v>-0.18668674910455299</v>
      </c>
      <c r="AIN5">
        <v>6.1466654988100401E-3</v>
      </c>
      <c r="AIO5">
        <v>1.99874408192549</v>
      </c>
      <c r="AIP5">
        <v>-3.2815322080076699E-3</v>
      </c>
      <c r="AIQ5">
        <v>3.3709974849780999</v>
      </c>
      <c r="AIR5">
        <v>-1.603803060138E-3</v>
      </c>
      <c r="AIS5">
        <v>-3.9849923742704503E-3</v>
      </c>
      <c r="AIT5">
        <v>-8.5772995087636799E-4</v>
      </c>
      <c r="AIU5">
        <v>-0.18666597588450001</v>
      </c>
      <c r="AIV5">
        <v>4.0697341713464699</v>
      </c>
      <c r="AIW5">
        <v>-2.8064742178211599</v>
      </c>
      <c r="AIX5">
        <v>-5.8445098171584003E-3</v>
      </c>
      <c r="AIY5">
        <v>-0.24087096384013201</v>
      </c>
      <c r="AIZ5">
        <v>9.5035098784333097E-2</v>
      </c>
      <c r="AJA5">
        <v>1.28313314833876</v>
      </c>
      <c r="AJB5">
        <v>0.94113747587201901</v>
      </c>
      <c r="AJC5">
        <v>-0.22845744662682199</v>
      </c>
      <c r="AJD5">
        <v>0.206168102935783</v>
      </c>
      <c r="AJE5">
        <v>0.20742888056650899</v>
      </c>
      <c r="AJF5">
        <v>7.4296475589828798E-2</v>
      </c>
      <c r="AJG5">
        <v>0.109935861047292</v>
      </c>
      <c r="AJH5">
        <v>0.11621672733777801</v>
      </c>
      <c r="AJI5">
        <v>-9.2712819566898395E-3</v>
      </c>
      <c r="AJJ5">
        <v>0.66925171572337905</v>
      </c>
      <c r="AJK5">
        <v>0.196679986865714</v>
      </c>
      <c r="AJL5">
        <v>-9.0205912232797295E-2</v>
      </c>
      <c r="AJM5">
        <v>4.5728382190542503</v>
      </c>
      <c r="AJN5">
        <v>1.10202368175051</v>
      </c>
      <c r="AJO5">
        <v>8.1324999999999995E-2</v>
      </c>
      <c r="AJP5">
        <v>1.6118548730405202E-2</v>
      </c>
      <c r="AJQ5">
        <v>0.51970507362588803</v>
      </c>
      <c r="AJR5">
        <v>-1.01976115896028</v>
      </c>
      <c r="AJS5">
        <v>3.1940404040403998E-2</v>
      </c>
      <c r="AJT5">
        <v>-3.2285727994471399E-3</v>
      </c>
      <c r="AJU5">
        <v>1.54924385377218E-2</v>
      </c>
      <c r="AJV5">
        <v>1.5083390886416101E-2</v>
      </c>
      <c r="AJW5">
        <v>-1.60251511835919E-2</v>
      </c>
      <c r="AJX5">
        <v>8.6765328996723706E-2</v>
      </c>
      <c r="AJY5">
        <v>-0.33892238342984998</v>
      </c>
      <c r="AJZ5">
        <v>-3.6234256918619402E-2</v>
      </c>
      <c r="AKA5">
        <v>1.12078412419704E-2</v>
      </c>
      <c r="AKB5">
        <v>-2.1425349100590001E-2</v>
      </c>
      <c r="AKC5">
        <v>-3.1766792955982198E-2</v>
      </c>
      <c r="AKD5">
        <v>8.5082720560766101E-2</v>
      </c>
      <c r="AKE5">
        <v>0.61632612562409606</v>
      </c>
      <c r="AKF5">
        <v>-0.123659678460123</v>
      </c>
      <c r="AKG5">
        <v>0.236214930331519</v>
      </c>
      <c r="AKH5">
        <v>0.92999828589733502</v>
      </c>
      <c r="AKI5">
        <v>-3.8668647468619997E-2</v>
      </c>
      <c r="AKJ5">
        <v>-1.3584788310684599</v>
      </c>
      <c r="AKK5">
        <v>-3.3624984843468798E-2</v>
      </c>
      <c r="AKL5">
        <v>-2.23792105263158E-2</v>
      </c>
      <c r="AKM5">
        <v>0.33245706764835697</v>
      </c>
      <c r="AKN5">
        <v>-3.5069429138197099E-2</v>
      </c>
      <c r="AKO5">
        <v>0.12453491257378101</v>
      </c>
      <c r="AKP5">
        <v>1.8874514061317401E-2</v>
      </c>
      <c r="AKQ5">
        <v>0.16713782840720601</v>
      </c>
      <c r="AKR5">
        <v>0.616740036905985</v>
      </c>
      <c r="AKS5">
        <v>3.6160764952884901E-2</v>
      </c>
      <c r="AKT5">
        <v>8.0700934579648997E-2</v>
      </c>
      <c r="AKU5">
        <v>-0.26040159180892503</v>
      </c>
      <c r="AKV5">
        <v>0.70195823460062901</v>
      </c>
      <c r="AKW5">
        <v>6.4948400542543194E-2</v>
      </c>
      <c r="AKX5">
        <v>0.20468563949283999</v>
      </c>
      <c r="AKY5">
        <v>-3.7192080340540099E-3</v>
      </c>
      <c r="AKZ5">
        <v>12.7853882211186</v>
      </c>
      <c r="ALA5">
        <v>1.66340526663851E-2</v>
      </c>
      <c r="ALB5">
        <v>0.41480839486215598</v>
      </c>
      <c r="ALC5">
        <v>1.38866889167392</v>
      </c>
      <c r="ALD5">
        <v>-0.124029713871147</v>
      </c>
      <c r="ALE5">
        <v>0.16733363676091101</v>
      </c>
      <c r="ALF5">
        <v>1.33757017800254</v>
      </c>
      <c r="ALG5">
        <v>-0.17004647196536701</v>
      </c>
      <c r="ALH5">
        <v>-4.4546987951807199E-2</v>
      </c>
      <c r="ALI5">
        <v>0.115298187978762</v>
      </c>
      <c r="ALJ5">
        <v>9.5723396244347406E-2</v>
      </c>
      <c r="ALK5">
        <v>-0.156704543595278</v>
      </c>
      <c r="ALL5">
        <v>0.131921501160918</v>
      </c>
      <c r="ALM5">
        <v>-2.4667895779220399</v>
      </c>
      <c r="ALN5">
        <v>2.7723646682399301E-2</v>
      </c>
      <c r="ALO5">
        <v>0.339704983376583</v>
      </c>
      <c r="ALP5">
        <v>0.536925715297218</v>
      </c>
      <c r="ALQ5">
        <v>-0.179248486851879</v>
      </c>
      <c r="ALR5">
        <v>-0.50805659401044001</v>
      </c>
      <c r="ALS5">
        <v>9.7537691924613798E-2</v>
      </c>
      <c r="ALT5">
        <v>-0.208201406170266</v>
      </c>
      <c r="ALU5">
        <v>-1.3627372247323501E-2</v>
      </c>
      <c r="ALV5">
        <v>0.21142180436431601</v>
      </c>
      <c r="ALW5">
        <v>-6.2914568485866407E-2</v>
      </c>
      <c r="ALX5">
        <v>1.5505569435753701</v>
      </c>
      <c r="ALY5">
        <v>0.169070333381377</v>
      </c>
      <c r="ALZ5">
        <v>1.2521651712108299E-2</v>
      </c>
      <c r="AMA5">
        <v>7.5921565099317495E-2</v>
      </c>
      <c r="AMB5">
        <v>9.6984856445603094E-3</v>
      </c>
      <c r="AMC5">
        <v>-0.35903147699851201</v>
      </c>
      <c r="AMD5">
        <v>0.99182889377271799</v>
      </c>
      <c r="AME5">
        <v>1.18469004205296</v>
      </c>
      <c r="AMF5">
        <v>5.8938316813535296E-3</v>
      </c>
      <c r="AMG5">
        <v>1.65934858703611</v>
      </c>
      <c r="AMH5">
        <v>7.5758606115925595E-2</v>
      </c>
      <c r="AMI5">
        <v>-1.9796130232013799E-2</v>
      </c>
      <c r="AMJ5">
        <v>1.45120816970123</v>
      </c>
      <c r="AMK5">
        <v>0.32686777481148599</v>
      </c>
      <c r="AML5">
        <v>0.106332939207663</v>
      </c>
      <c r="AMM5">
        <v>-0.24365243857539201</v>
      </c>
      <c r="AMN5">
        <v>-4.3725270077666798E-3</v>
      </c>
      <c r="AMO5">
        <v>1.3146023834845999E-2</v>
      </c>
      <c r="AMP5">
        <v>-2.17005891129479E-2</v>
      </c>
      <c r="AMQ5">
        <v>2.7642953686396999E-3</v>
      </c>
      <c r="AMR5">
        <v>-0.21751155400318101</v>
      </c>
      <c r="AMS5">
        <v>-4.2840960058405E-2</v>
      </c>
      <c r="AMT5">
        <v>-3.28424776101853E-2</v>
      </c>
      <c r="AMU5">
        <v>-0.49700695741674</v>
      </c>
      <c r="AMV5">
        <v>2.89592663664213E-2</v>
      </c>
      <c r="AMW5">
        <v>27.998722188317899</v>
      </c>
      <c r="AMX5">
        <v>9.29712195450892E-3</v>
      </c>
      <c r="AMY5">
        <v>1.80856435083273</v>
      </c>
      <c r="AMZ5">
        <v>-3.1620332562250199E-2</v>
      </c>
      <c r="ANA5">
        <v>-8.0601428313416597E-3</v>
      </c>
      <c r="ANB5">
        <v>-3.7532140855506699E-2</v>
      </c>
      <c r="ANC5">
        <v>0.26438639015286802</v>
      </c>
      <c r="AND5">
        <v>-1.95944068439322E-2</v>
      </c>
      <c r="ANE5">
        <v>1.09073780314066</v>
      </c>
      <c r="ANF5">
        <v>-2.62869073524384E-2</v>
      </c>
      <c r="ANG5">
        <v>0.32389111335854998</v>
      </c>
      <c r="ANH5">
        <v>-2.76857047709358E-2</v>
      </c>
      <c r="ANI5">
        <v>2.5239701158037201E-2</v>
      </c>
      <c r="ANJ5">
        <v>2.2149073196127501E-2</v>
      </c>
      <c r="ANK5">
        <v>5.16670561555823E-2</v>
      </c>
      <c r="ANL5">
        <v>-0.124291803156499</v>
      </c>
      <c r="ANM5">
        <v>2.1157161088725601E-4</v>
      </c>
      <c r="ANN5">
        <v>0.283781574165829</v>
      </c>
      <c r="ANO5">
        <v>8.1632142857142903E-2</v>
      </c>
      <c r="ANP5">
        <v>0.18508379916704501</v>
      </c>
      <c r="ANQ5">
        <v>0.36770580519434298</v>
      </c>
      <c r="ANR5">
        <v>2.5917539041125301E-2</v>
      </c>
      <c r="ANS5">
        <v>-1.8428985067734001E-2</v>
      </c>
      <c r="ANT5">
        <v>0.21327499999999999</v>
      </c>
      <c r="ANU5">
        <v>0.74792448839299897</v>
      </c>
      <c r="ANV5">
        <v>1.0526096162716001</v>
      </c>
      <c r="ANW5">
        <v>9.7925798027889994E-3</v>
      </c>
      <c r="ANX5">
        <v>1.2949932502488699</v>
      </c>
      <c r="ANY5">
        <v>0.40561609878249399</v>
      </c>
      <c r="ANZ5">
        <v>-0.160745564847045</v>
      </c>
      <c r="AOA5">
        <v>-0.25603624367161898</v>
      </c>
      <c r="AOB5">
        <v>0.62400644464593602</v>
      </c>
      <c r="AOC5">
        <v>-3.7225676063687999E-2</v>
      </c>
      <c r="AOD5">
        <v>-7.0046631037212301E-2</v>
      </c>
      <c r="AOE5">
        <v>-0.13421996956115001</v>
      </c>
      <c r="AOF5">
        <v>0.18825268452319999</v>
      </c>
      <c r="AOG5">
        <v>0.38689763919863601</v>
      </c>
      <c r="AOH5">
        <v>-3.0305471192518499E-3</v>
      </c>
      <c r="AOI5">
        <v>0.105754333867304</v>
      </c>
      <c r="AOJ5">
        <v>3.1166945265571799E-2</v>
      </c>
      <c r="AOK5">
        <v>0.117968612093033</v>
      </c>
      <c r="AOL5">
        <v>6.2269879518072301E-2</v>
      </c>
      <c r="AOM5">
        <v>1.86273372888655</v>
      </c>
      <c r="AON5">
        <v>0.33491700925735202</v>
      </c>
      <c r="AOO5">
        <v>-2.13543786595906</v>
      </c>
      <c r="AOP5">
        <v>-0.133066545022721</v>
      </c>
      <c r="AOQ5">
        <v>1.1452E-2</v>
      </c>
      <c r="AOR5">
        <v>8.2156000000000007E-2</v>
      </c>
      <c r="AOS5">
        <v>58878.613213910699</v>
      </c>
      <c r="AOT5">
        <v>3.1848521249895602E-2</v>
      </c>
      <c r="AOU5">
        <v>4.1149497826143397E-2</v>
      </c>
      <c r="AOV5">
        <v>0.27408270676691698</v>
      </c>
      <c r="AOW5" t="e">
        <v>#N/A</v>
      </c>
      <c r="AOX5">
        <v>0.50536120465588896</v>
      </c>
      <c r="AOY5">
        <v>9.3069706619937197E-3</v>
      </c>
      <c r="AOZ5">
        <v>2.0822323320012201E-2</v>
      </c>
      <c r="APA5">
        <v>0.17487980013737101</v>
      </c>
      <c r="APB5">
        <v>9.7399038866874593E-2</v>
      </c>
      <c r="APC5">
        <v>9.7495922689509698E-2</v>
      </c>
      <c r="APD5">
        <v>-2.1171994131268499E-2</v>
      </c>
      <c r="APE5">
        <v>8.6228214203025094E-2</v>
      </c>
      <c r="APF5">
        <v>0.16135128775002</v>
      </c>
      <c r="APG5">
        <v>1.34684580650635</v>
      </c>
      <c r="APH5">
        <v>-2.4881249999999999E-3</v>
      </c>
      <c r="API5">
        <v>7.0772107893756403E-2</v>
      </c>
      <c r="APJ5">
        <v>0.12550401876298301</v>
      </c>
      <c r="APK5">
        <v>2.8433E-2</v>
      </c>
      <c r="APL5">
        <v>-5.6420144004479898E-3</v>
      </c>
      <c r="APM5">
        <v>4.7859374851227397E-2</v>
      </c>
      <c r="APN5">
        <v>2.9992521452676901E-2</v>
      </c>
      <c r="APO5">
        <v>-4.7599230769230803E-2</v>
      </c>
      <c r="APP5">
        <v>0.15960966180039801</v>
      </c>
      <c r="APQ5">
        <v>0.32846999999999998</v>
      </c>
      <c r="APR5">
        <v>0.37209297395612601</v>
      </c>
      <c r="APS5">
        <v>3.3956457525500801E-3</v>
      </c>
      <c r="APT5">
        <v>-2.7184030526660801E-3</v>
      </c>
      <c r="APU5">
        <v>0.16482500000042899</v>
      </c>
      <c r="APV5">
        <v>1.0537827464290699E-2</v>
      </c>
      <c r="APW5">
        <v>6.5045600000220902E-2</v>
      </c>
      <c r="APX5">
        <v>1.81786229561538</v>
      </c>
      <c r="APY5">
        <v>0.40916675136355901</v>
      </c>
      <c r="APZ5">
        <v>0.188124346529635</v>
      </c>
      <c r="AQA5">
        <v>2.83591950058323E-2</v>
      </c>
      <c r="AQB5">
        <v>0.15298761760077301</v>
      </c>
      <c r="AQC5">
        <v>2.7020502569841801E-2</v>
      </c>
      <c r="AQD5">
        <v>-2.4248438983306399E-2</v>
      </c>
      <c r="AQE5">
        <v>-1.8061449950008801E-2</v>
      </c>
      <c r="AQF5">
        <v>0.1127672</v>
      </c>
      <c r="AQG5">
        <v>2.2287499999999998E-3</v>
      </c>
      <c r="AQH5">
        <v>6.5120000000000004E-3</v>
      </c>
      <c r="AQI5">
        <v>4.0876999999999997E-2</v>
      </c>
      <c r="AQJ5">
        <v>0.463078796253245</v>
      </c>
      <c r="AQK5">
        <v>-0.149792848212491</v>
      </c>
      <c r="AQL5">
        <v>-0.20733284769986199</v>
      </c>
      <c r="AQM5">
        <v>2.24604935767589</v>
      </c>
      <c r="AQN5">
        <v>0.45452500000118201</v>
      </c>
      <c r="AQO5">
        <v>3.1965E-2</v>
      </c>
      <c r="AQP5">
        <v>0.11500539128271101</v>
      </c>
      <c r="AQQ5">
        <v>0.11808057967542</v>
      </c>
      <c r="AQR5">
        <v>0.14222219594874</v>
      </c>
      <c r="AQS5">
        <v>-0.511820512820513</v>
      </c>
      <c r="AQT5">
        <v>5.2071181080701197E-2</v>
      </c>
      <c r="AQU5">
        <v>-0.18054713181579499</v>
      </c>
      <c r="AQV5">
        <v>2.4140046296296298E-2</v>
      </c>
      <c r="AQW5">
        <v>0.36922156298990699</v>
      </c>
      <c r="AQX5">
        <v>-6.2328968453391198E-3</v>
      </c>
      <c r="AQY5">
        <v>-2.6984337349397602E-2</v>
      </c>
      <c r="AQZ5">
        <v>0.69693512410611902</v>
      </c>
      <c r="ARA5">
        <v>0.51031706248990205</v>
      </c>
      <c r="ARB5">
        <v>0.684339866522651</v>
      </c>
      <c r="ARC5">
        <v>2.1539386756338801</v>
      </c>
      <c r="ARD5">
        <v>0.35606802524293302</v>
      </c>
      <c r="ARE5">
        <v>0.25828998834170402</v>
      </c>
      <c r="ARF5">
        <v>0.30212092224071901</v>
      </c>
      <c r="ARG5">
        <v>-2.4859763313609499E-2</v>
      </c>
      <c r="ARH5">
        <v>8.4295516875066895E-2</v>
      </c>
      <c r="ARI5">
        <v>1.36677448554302E-2</v>
      </c>
      <c r="ARJ5">
        <v>0.120219157195566</v>
      </c>
      <c r="ARK5">
        <v>0.60960716118787694</v>
      </c>
      <c r="ARL5">
        <v>0.12618376212083399</v>
      </c>
      <c r="ARM5">
        <v>9.6349303258155605E-2</v>
      </c>
      <c r="ARN5">
        <v>1.28242334983137</v>
      </c>
      <c r="ARO5">
        <v>5.91153182790701E-2</v>
      </c>
      <c r="ARP5">
        <v>0.86110673142211203</v>
      </c>
      <c r="ARQ5">
        <v>4.9333008012238701E-2</v>
      </c>
      <c r="ARR5">
        <v>0.10179473684210499</v>
      </c>
      <c r="ARS5">
        <v>0.37437154964320901</v>
      </c>
      <c r="ART5">
        <v>-2.5100000000000001E-2</v>
      </c>
      <c r="ARU5">
        <v>0.115568409447995</v>
      </c>
      <c r="ARV5">
        <v>1.0289738641486601</v>
      </c>
      <c r="ARW5">
        <v>0.10724816555881</v>
      </c>
      <c r="ARX5">
        <v>2.9078021861680101E-2</v>
      </c>
      <c r="ARY5">
        <v>-0.11373999999999999</v>
      </c>
      <c r="ARZ5">
        <v>0.1510475</v>
      </c>
      <c r="ASA5">
        <v>-0.126597917041922</v>
      </c>
      <c r="ASB5">
        <v>4.1349999999999998E-3</v>
      </c>
      <c r="ASC5">
        <v>1.69530473774538</v>
      </c>
      <c r="ASD5">
        <v>-3.4773350369353598E-2</v>
      </c>
      <c r="ASE5">
        <v>-2.8583164376844199E-2</v>
      </c>
      <c r="ASF5">
        <v>2.66195382887436E-2</v>
      </c>
      <c r="ASG5">
        <v>-3.6624666666666701E-2</v>
      </c>
      <c r="ASH5">
        <v>1.6719999999999999E-2</v>
      </c>
      <c r="ASI5">
        <v>1.99492834966434</v>
      </c>
      <c r="ASJ5">
        <v>-0.210723500166386</v>
      </c>
      <c r="ASK5">
        <v>-0.279083353040951</v>
      </c>
      <c r="ASL5">
        <v>0.37454089330465801</v>
      </c>
      <c r="ASM5">
        <v>0.74916349932122706</v>
      </c>
      <c r="ASN5">
        <v>0.25088568376827902</v>
      </c>
      <c r="ASO5">
        <v>2.5444595633989899E-2</v>
      </c>
      <c r="ASP5">
        <v>0.20679359283851001</v>
      </c>
      <c r="ASQ5">
        <v>0.101803454463871</v>
      </c>
      <c r="ASR5">
        <v>1.73727130368447</v>
      </c>
      <c r="ASS5">
        <v>0.52380936580503701</v>
      </c>
      <c r="AST5">
        <v>4.9996526508638797E-2</v>
      </c>
      <c r="ASU5">
        <v>0.14356646585527899</v>
      </c>
      <c r="ASV5">
        <v>0.71983796233441</v>
      </c>
      <c r="ASW5">
        <v>0.109097863121731</v>
      </c>
      <c r="ASX5">
        <v>5.2008446774561596</v>
      </c>
      <c r="ASY5">
        <v>1.1197735641000901</v>
      </c>
      <c r="ASZ5">
        <v>-9.0624129959499308E-3</v>
      </c>
      <c r="ATA5">
        <v>0.26972302521402403</v>
      </c>
      <c r="ATB5">
        <v>0.17353169427797999</v>
      </c>
      <c r="ATC5">
        <v>0.22764761775554099</v>
      </c>
      <c r="ATD5">
        <v>1.2721621265774701</v>
      </c>
      <c r="ATE5">
        <v>0.148094061631032</v>
      </c>
      <c r="ATF5">
        <v>-2.0015293392805399E-2</v>
      </c>
      <c r="ATG5">
        <v>0.46347627154737597</v>
      </c>
      <c r="ATH5">
        <v>-3.58275E-3</v>
      </c>
      <c r="ATI5">
        <v>-1.30570331006148E-2</v>
      </c>
      <c r="ATJ5">
        <v>0.11798846884342599</v>
      </c>
      <c r="ATK5">
        <v>0.28675276215053502</v>
      </c>
      <c r="ATL5">
        <v>0.24760200253037101</v>
      </c>
      <c r="ATM5">
        <v>0.104309049812031</v>
      </c>
      <c r="ATN5">
        <v>0.99926941535855496</v>
      </c>
      <c r="ATO5">
        <v>1.14077751980896</v>
      </c>
      <c r="ATP5">
        <v>-0.63662943533594996</v>
      </c>
      <c r="ATQ5">
        <v>-0.62429526981434003</v>
      </c>
      <c r="ATR5">
        <v>0.31523033632627401</v>
      </c>
      <c r="ATS5">
        <v>3.8669342389626403E-2</v>
      </c>
      <c r="ATT5">
        <v>-0.35460916761425598</v>
      </c>
      <c r="ATU5">
        <v>5.6285700257462101E-2</v>
      </c>
      <c r="ATV5">
        <v>4.91162863641205E-2</v>
      </c>
      <c r="ATW5">
        <v>-2.4385837534638501E-2</v>
      </c>
      <c r="ATX5">
        <v>-2.59061306147117E-3</v>
      </c>
      <c r="ATY5">
        <v>4.4179526378028001E-2</v>
      </c>
      <c r="ATZ5">
        <v>0.17596966370984601</v>
      </c>
      <c r="AUA5">
        <v>1.10683280118189</v>
      </c>
      <c r="AUB5">
        <v>-2.8750000001429001E-2</v>
      </c>
      <c r="AUC5">
        <v>1.9089999999999999E-2</v>
      </c>
      <c r="AUD5">
        <v>0.821378195074696</v>
      </c>
      <c r="AUE5">
        <v>0.22430496604658601</v>
      </c>
      <c r="AUF5">
        <v>-0.12868919351545499</v>
      </c>
      <c r="AUG5">
        <v>-0.1079985</v>
      </c>
      <c r="AUH5">
        <v>-1.17046052025144</v>
      </c>
      <c r="AUI5">
        <v>-5.1581860666361001E-2</v>
      </c>
      <c r="AUJ5">
        <v>2.9798000000000002E-2</v>
      </c>
      <c r="AUK5">
        <v>0.24404296875000001</v>
      </c>
      <c r="AUL5">
        <v>-7.8939121812501203E-3</v>
      </c>
      <c r="AUM5">
        <v>-2.05929171230376E-2</v>
      </c>
      <c r="AUN5">
        <v>0.334253329204518</v>
      </c>
      <c r="AUO5">
        <v>-0.209992005030781</v>
      </c>
      <c r="AUP5">
        <v>0.14415</v>
      </c>
      <c r="AUQ5">
        <v>2.0499204747264601</v>
      </c>
      <c r="AUR5">
        <v>-0.25084410422564501</v>
      </c>
      <c r="AUS5">
        <v>7.6323918255721199E-2</v>
      </c>
      <c r="AUT5">
        <v>4.69775186908548E-2</v>
      </c>
      <c r="AUU5">
        <v>4.9424529365016802E-4</v>
      </c>
      <c r="AUV5">
        <v>3.2398793353391499E-2</v>
      </c>
      <c r="AUW5">
        <v>0.53881047228837298</v>
      </c>
      <c r="AUX5">
        <v>1.2214045783586799E-2</v>
      </c>
      <c r="AUY5">
        <v>0.18563499999999999</v>
      </c>
      <c r="AUZ5">
        <v>0.31320440375699998</v>
      </c>
      <c r="AVA5">
        <v>0.143008614555755</v>
      </c>
      <c r="AVB5">
        <v>-3.9625E-2</v>
      </c>
      <c r="AVC5">
        <v>1.46296289661067</v>
      </c>
      <c r="AVD5">
        <v>1.15388216303471E-2</v>
      </c>
      <c r="AVE5">
        <v>-3.0773464029751299E-2</v>
      </c>
      <c r="AVF5">
        <v>-3.1792000000000001E-2</v>
      </c>
      <c r="AVG5" t="e">
        <v>#N/A</v>
      </c>
      <c r="AVH5">
        <v>0.116722430930878</v>
      </c>
      <c r="AVI5">
        <v>0.97964950053894795</v>
      </c>
      <c r="AVJ5">
        <v>1.1658750000000001E-2</v>
      </c>
      <c r="AVK5">
        <v>0.49923451066563701</v>
      </c>
      <c r="AVL5">
        <v>0.39218750000000002</v>
      </c>
      <c r="AVM5">
        <v>0.18803961038344399</v>
      </c>
      <c r="AVN5">
        <v>-7.9936282631178204E-2</v>
      </c>
      <c r="AVO5">
        <v>-0.11930218100404701</v>
      </c>
      <c r="AVP5">
        <v>0.85372900182562095</v>
      </c>
      <c r="AVQ5">
        <v>7.4929200985559996E-2</v>
      </c>
      <c r="AVR5">
        <v>-1.2803616780534001E-2</v>
      </c>
      <c r="AVS5">
        <v>3.9389447937362598E-2</v>
      </c>
      <c r="AVT5">
        <v>0.4980976754434</v>
      </c>
      <c r="AVU5">
        <v>-2.6496851023502799E-2</v>
      </c>
      <c r="AVV5">
        <v>-7.9228925675994696E-2</v>
      </c>
      <c r="AVW5">
        <v>0.14399513423229199</v>
      </c>
      <c r="AVX5">
        <v>0.23272444460869601</v>
      </c>
      <c r="AVY5">
        <v>2.5461624699572399E-2</v>
      </c>
      <c r="AVZ5">
        <v>3.0873584119613301E-2</v>
      </c>
      <c r="AWA5">
        <v>0.754465807716172</v>
      </c>
      <c r="AWB5">
        <v>0.32488762844731001</v>
      </c>
      <c r="AWC5">
        <v>-1.12364071472906E-2</v>
      </c>
      <c r="AWD5">
        <v>8.7552942455418892E-3</v>
      </c>
      <c r="AWE5">
        <v>0.40032278098255902</v>
      </c>
      <c r="AWF5">
        <v>0.449937650292068</v>
      </c>
      <c r="AWG5">
        <v>2.1109528902282002</v>
      </c>
      <c r="AWH5">
        <v>5.2837697418378297E-3</v>
      </c>
      <c r="AWI5">
        <v>3.0721353081008099E-2</v>
      </c>
      <c r="AWJ5">
        <v>0.71022980842064598</v>
      </c>
      <c r="AWK5">
        <v>6.4311999999999994E-2</v>
      </c>
      <c r="AWL5">
        <v>0.1754425</v>
      </c>
      <c r="AWM5">
        <v>-2.53951173046425E-2</v>
      </c>
      <c r="AWN5">
        <v>-1.56106425068787E-2</v>
      </c>
      <c r="AWO5">
        <v>0.30153378153018401</v>
      </c>
      <c r="AWP5">
        <v>-5.26669481928201E-3</v>
      </c>
      <c r="AWQ5">
        <v>-2.3422000000060901E-2</v>
      </c>
      <c r="AWR5">
        <v>8.5098750000000001E-2</v>
      </c>
      <c r="AWS5">
        <v>0.29887760537687103</v>
      </c>
      <c r="AWT5">
        <v>0.46274339984721002</v>
      </c>
      <c r="AWU5">
        <v>1.4799877894423901E-2</v>
      </c>
      <c r="AWV5">
        <v>3.4929629629629602E-2</v>
      </c>
      <c r="AWW5">
        <v>0.68300221167301201</v>
      </c>
      <c r="AWX5">
        <v>-9.9675839583333301E-2</v>
      </c>
      <c r="AWY5">
        <v>2.8931055430054701E-2</v>
      </c>
      <c r="AWZ5">
        <v>3.62915123527629E-2</v>
      </c>
      <c r="AXA5">
        <v>4.4224553948078997E-4</v>
      </c>
      <c r="AXB5">
        <v>-2.5112603665705401E-2</v>
      </c>
      <c r="AXC5">
        <v>4.7732499999999997E-2</v>
      </c>
      <c r="AXD5">
        <v>3.7135764713636298E-2</v>
      </c>
      <c r="AXE5">
        <v>1.8546057804200999E-2</v>
      </c>
      <c r="AXF5">
        <v>0.36276847685457703</v>
      </c>
      <c r="AXG5">
        <v>0.49421459842648602</v>
      </c>
      <c r="AXH5">
        <v>0.27297987153233699</v>
      </c>
      <c r="AXI5">
        <v>0.641168980369477</v>
      </c>
      <c r="AXJ5">
        <v>2.7982850221494699E-3</v>
      </c>
      <c r="AXK5">
        <v>1.8117717514335299E-2</v>
      </c>
      <c r="AXL5">
        <v>0.35640228329309698</v>
      </c>
      <c r="AXM5">
        <v>-1.7897727272727299E-3</v>
      </c>
      <c r="AXN5">
        <v>1.16856207908124E-3</v>
      </c>
      <c r="AXO5">
        <v>4.0161000000000002E-2</v>
      </c>
      <c r="AXP5">
        <v>0.37067689692071798</v>
      </c>
      <c r="AXQ5">
        <v>6.5364895951120494E-2</v>
      </c>
      <c r="AXR5">
        <v>2.8452286957861801E-2</v>
      </c>
      <c r="AXS5">
        <v>-1.39356716061638E-2</v>
      </c>
      <c r="AXT5">
        <v>3.6411241645031497E-2</v>
      </c>
      <c r="AXU5">
        <v>0.159475949812111</v>
      </c>
      <c r="AXV5">
        <v>-7.4419999999999998E-3</v>
      </c>
      <c r="AXW5">
        <v>0.171766130232759</v>
      </c>
      <c r="AXX5">
        <v>0.32947007850798499</v>
      </c>
      <c r="AXY5">
        <v>0.36391568697843701</v>
      </c>
      <c r="AXZ5">
        <v>-5.7977777777928896E-3</v>
      </c>
      <c r="AYA5">
        <v>1.2976190476190501E-3</v>
      </c>
      <c r="AYB5" t="e">
        <v>#N/A</v>
      </c>
      <c r="AYC5">
        <v>0.29981106378760702</v>
      </c>
      <c r="AYD5">
        <v>0.774034461196767</v>
      </c>
      <c r="AYE5">
        <v>2.5788221879949998E-2</v>
      </c>
      <c r="AYF5">
        <v>-1.1385000000006499E-2</v>
      </c>
      <c r="AYG5">
        <v>0.24498069871369399</v>
      </c>
      <c r="AYH5">
        <v>-0.12760235127146799</v>
      </c>
      <c r="AYI5">
        <v>9.6099090032029395E-3</v>
      </c>
      <c r="AYJ5">
        <v>-0.44048086132458503</v>
      </c>
      <c r="AYK5">
        <v>-5.4614905956083303E-3</v>
      </c>
      <c r="AYL5">
        <v>2.4205716901234799</v>
      </c>
      <c r="AYM5">
        <v>-7.9002826522585497E-4</v>
      </c>
      <c r="AYN5">
        <v>0.93324158277812197</v>
      </c>
      <c r="AYO5">
        <v>1.5775961332697399E-2</v>
      </c>
      <c r="AYP5">
        <v>0.68334785564779998</v>
      </c>
      <c r="AYQ5">
        <v>0.25356640321414797</v>
      </c>
      <c r="AYR5">
        <v>0.49659754797647798</v>
      </c>
      <c r="AYS5">
        <v>0.93180474274201397</v>
      </c>
      <c r="AYT5">
        <v>7.1361999999999995E-2</v>
      </c>
      <c r="AYU5">
        <v>1.04233801871354</v>
      </c>
      <c r="AYV5">
        <v>0.131850462525791</v>
      </c>
      <c r="AYW5">
        <v>0.25505360618064499</v>
      </c>
      <c r="AYX5">
        <v>3.2394906198423903E-2</v>
      </c>
      <c r="AYY5">
        <v>4.3100033100145499E-2</v>
      </c>
      <c r="AYZ5">
        <v>4.361375E-2</v>
      </c>
      <c r="AZA5">
        <v>0.73187130413019497</v>
      </c>
      <c r="AZB5">
        <v>0.16781454196608001</v>
      </c>
      <c r="AZC5">
        <v>1.2778305363476901</v>
      </c>
      <c r="AZD5">
        <v>-7.1957843135210198E-2</v>
      </c>
      <c r="AZE5">
        <v>0.16936432544035401</v>
      </c>
      <c r="AZF5">
        <v>-0.15088700000039201</v>
      </c>
      <c r="AZG5">
        <v>1.49355447850934E-2</v>
      </c>
      <c r="AZH5">
        <v>1.07175E-2</v>
      </c>
      <c r="AZI5">
        <v>0.173636630552646</v>
      </c>
      <c r="AZJ5">
        <v>-8.1062500000000006E-3</v>
      </c>
      <c r="AZK5">
        <v>-0.60853800614281095</v>
      </c>
      <c r="AZL5">
        <v>0.47725207841809603</v>
      </c>
      <c r="AZM5">
        <v>-2.08649007007531</v>
      </c>
      <c r="AZN5">
        <v>-0.69403133066287503</v>
      </c>
      <c r="AZO5">
        <v>-1.57448131840885</v>
      </c>
      <c r="AZP5">
        <v>-0.16681553115202</v>
      </c>
      <c r="AZQ5">
        <v>2.5894107865474199E-2</v>
      </c>
      <c r="AZR5">
        <v>-0.55689836945621396</v>
      </c>
      <c r="AZS5">
        <v>1.27057120251245</v>
      </c>
      <c r="AZT5">
        <v>1.17171014258921</v>
      </c>
      <c r="AZU5">
        <v>0.33711906986005402</v>
      </c>
      <c r="AZV5">
        <v>4.51176639376573</v>
      </c>
      <c r="AZW5">
        <v>-0.37816063587243798</v>
      </c>
      <c r="AZX5">
        <v>0.12851855980381399</v>
      </c>
      <c r="AZY5">
        <v>0.77258943835143801</v>
      </c>
      <c r="AZZ5">
        <v>-5.7349733083298E-2</v>
      </c>
      <c r="BAA5">
        <v>0.40000826294998998</v>
      </c>
      <c r="BAB5">
        <v>0.43748826636107402</v>
      </c>
      <c r="BAC5">
        <v>0.121762782868247</v>
      </c>
      <c r="BAD5">
        <v>0.58133388188884005</v>
      </c>
      <c r="BAE5">
        <v>0.35336202885154799</v>
      </c>
      <c r="BAF5">
        <v>-0.154665</v>
      </c>
      <c r="BAG5">
        <v>9.6194513433270498E-2</v>
      </c>
      <c r="BAH5">
        <v>0.16173999999999999</v>
      </c>
      <c r="BAI5">
        <v>0.57573043730543605</v>
      </c>
      <c r="BAJ5">
        <v>-4.3407525943824798E-2</v>
      </c>
      <c r="BAK5">
        <v>0.44500947390626</v>
      </c>
      <c r="BAL5">
        <v>-0.28654331209392397</v>
      </c>
      <c r="BAM5">
        <v>-0.118708499089088</v>
      </c>
      <c r="BAN5">
        <v>2.2448134729125</v>
      </c>
      <c r="BAO5">
        <v>8.8311622539961304E-2</v>
      </c>
      <c r="BAP5">
        <v>-0.10646076098198</v>
      </c>
      <c r="BAQ5">
        <v>1.08280683555504</v>
      </c>
      <c r="BAR5">
        <v>0.1075575</v>
      </c>
      <c r="BAS5">
        <v>-3.9942000000103901E-2</v>
      </c>
      <c r="BAT5">
        <v>1.21574484444679E-2</v>
      </c>
      <c r="BAU5">
        <v>-4.3342280960462699E-2</v>
      </c>
      <c r="BAV5">
        <v>0.24395714752122299</v>
      </c>
      <c r="BAW5">
        <v>1.29414804247565</v>
      </c>
      <c r="BAX5">
        <v>0.44941670148905499</v>
      </c>
      <c r="BAY5">
        <v>-2.09123183058375E-3</v>
      </c>
      <c r="BAZ5">
        <v>-2.0774999999999999E-3</v>
      </c>
      <c r="BBA5">
        <v>7.71221954575044E-2</v>
      </c>
      <c r="BBB5">
        <v>0.675411214829988</v>
      </c>
      <c r="BBC5">
        <v>-4.1252092711343202E-3</v>
      </c>
      <c r="BBD5">
        <v>-6.7622655522944298E-4</v>
      </c>
      <c r="BBE5">
        <v>2.7118585527806501E-2</v>
      </c>
      <c r="BBF5">
        <v>-0.494479814755378</v>
      </c>
      <c r="BBG5">
        <v>0.78076195307254403</v>
      </c>
      <c r="BBH5">
        <v>-0.22119875729809599</v>
      </c>
      <c r="BBI5">
        <v>-2.08206730486429E-2</v>
      </c>
      <c r="BBJ5">
        <v>0.21660685221106901</v>
      </c>
      <c r="BBK5">
        <v>1.2383427438558801</v>
      </c>
      <c r="BBL5">
        <v>6.8604572315508594E-2</v>
      </c>
      <c r="BBM5">
        <v>-2.9107769893271801E-4</v>
      </c>
      <c r="BBN5">
        <v>2.0887942794987802</v>
      </c>
      <c r="BBO5">
        <v>8.1812720844712001E-4</v>
      </c>
      <c r="BBP5">
        <v>1.94848017974701E-2</v>
      </c>
      <c r="BBQ5">
        <v>5.8807351164458198E-2</v>
      </c>
      <c r="BBR5">
        <v>6.7249932224510506E-2</v>
      </c>
      <c r="BBS5">
        <v>9.7748812162810894E-2</v>
      </c>
      <c r="BBT5">
        <v>-7.6450880250246303E-3</v>
      </c>
      <c r="BBU5">
        <v>4.6296143780470603E-2</v>
      </c>
      <c r="BBV5">
        <v>-0.49997560518085099</v>
      </c>
      <c r="BBW5">
        <v>0.81588296666367199</v>
      </c>
      <c r="BBX5">
        <v>-1.66231436641522</v>
      </c>
      <c r="BBY5">
        <v>0.99549305454192305</v>
      </c>
      <c r="BBZ5" t="e">
        <v>#N/A</v>
      </c>
      <c r="BCA5">
        <v>1.8499371350460001</v>
      </c>
      <c r="BCB5">
        <v>0.57664237571824695</v>
      </c>
      <c r="BCC5">
        <v>8.4367272727272694E-2</v>
      </c>
      <c r="BCD5">
        <v>0.15533402079535399</v>
      </c>
      <c r="BCE5">
        <v>0.79318175917116496</v>
      </c>
      <c r="BCF5">
        <v>-4.7974451673186104E-3</v>
      </c>
      <c r="BCG5">
        <v>0.34575405856570401</v>
      </c>
      <c r="BCH5">
        <v>-1.7118335062711799E-2</v>
      </c>
      <c r="BCI5">
        <v>7.8604742053152696E-2</v>
      </c>
      <c r="BCJ5">
        <v>0.13252535466081</v>
      </c>
      <c r="BCK5">
        <v>-0.92100449116071503</v>
      </c>
      <c r="BCL5">
        <v>4.8167380926794297E-2</v>
      </c>
      <c r="BCM5">
        <v>1.5820947832880601</v>
      </c>
      <c r="BCN5">
        <v>0.39722106545672198</v>
      </c>
      <c r="BCO5">
        <v>9.8027456842260705E-2</v>
      </c>
      <c r="BCP5">
        <v>-0.25746316255078799</v>
      </c>
      <c r="BCQ5">
        <v>3.7292143819830499</v>
      </c>
      <c r="BCR5">
        <v>-9.5473799551930305E-2</v>
      </c>
      <c r="BCS5">
        <v>-1.44147629955793</v>
      </c>
      <c r="BCT5">
        <v>-3.1967705004094703E-2</v>
      </c>
      <c r="BCU5">
        <v>0.217354779241172</v>
      </c>
      <c r="BCV5">
        <v>1.2816657196485901</v>
      </c>
      <c r="BCW5">
        <v>2.2681333811459099E-2</v>
      </c>
      <c r="BCX5">
        <v>3.15039309753681</v>
      </c>
      <c r="BCY5">
        <v>-0.90861251485859595</v>
      </c>
      <c r="BCZ5">
        <v>-7.9600451126472002E-2</v>
      </c>
      <c r="BDA5">
        <v>2.7829679792739199</v>
      </c>
      <c r="BDB5">
        <v>4.2612959283258303E-3</v>
      </c>
      <c r="BDC5">
        <v>0.51129188994184604</v>
      </c>
      <c r="BDD5">
        <v>1.9130358917081002E-2</v>
      </c>
      <c r="BDE5">
        <v>14.472556492642299</v>
      </c>
      <c r="BDF5">
        <v>1.29737634342701</v>
      </c>
      <c r="BDG5">
        <v>-4.36005324824787E-2</v>
      </c>
      <c r="BDH5">
        <v>-8.3450961303459997E-2</v>
      </c>
      <c r="BDI5">
        <v>0.57046215108840803</v>
      </c>
      <c r="BDJ5">
        <v>5.8657995964291998E-2</v>
      </c>
      <c r="BDK5">
        <v>4.3462893721477797E-2</v>
      </c>
      <c r="BDL5">
        <v>2.4967399598836102</v>
      </c>
      <c r="BDM5">
        <v>0.78957000000268096</v>
      </c>
      <c r="BDN5">
        <v>-4.1323493507248302E-2</v>
      </c>
      <c r="BDO5">
        <v>0.33540059101172298</v>
      </c>
      <c r="BDP5">
        <v>8.8170000000229606E-2</v>
      </c>
      <c r="BDQ5" t="e">
        <v>#N/A</v>
      </c>
      <c r="BDR5">
        <v>0.250751095968749</v>
      </c>
      <c r="BDS5">
        <v>-1.1174022671473501E-2</v>
      </c>
      <c r="BDT5">
        <v>-2.9143921363965899E-2</v>
      </c>
      <c r="BDU5">
        <v>-0.50944164744327702</v>
      </c>
      <c r="BDV5">
        <v>-0.28791</v>
      </c>
      <c r="BDW5">
        <v>0.14195270509121199</v>
      </c>
      <c r="BDX5">
        <v>0.17841748188578699</v>
      </c>
      <c r="BDY5">
        <v>0.10493602213827299</v>
      </c>
      <c r="BDZ5">
        <v>1.7172204010890601E-2</v>
      </c>
      <c r="BEA5">
        <v>0.153619743747793</v>
      </c>
      <c r="BEB5">
        <v>-0.27138212097269498</v>
      </c>
      <c r="BEC5">
        <v>-3.3833706485448499E-2</v>
      </c>
      <c r="BED5">
        <v>7.5348750083087997E-3</v>
      </c>
      <c r="BEE5">
        <v>0.21339784711891999</v>
      </c>
      <c r="BEF5">
        <v>-0.342844329496725</v>
      </c>
      <c r="BEG5">
        <v>2.7182550394068999E-2</v>
      </c>
      <c r="BEH5">
        <v>0.11315125457644599</v>
      </c>
      <c r="BEI5">
        <v>5.7645425234956901E-2</v>
      </c>
      <c r="BEJ5">
        <v>5.2468701004641396</v>
      </c>
      <c r="BEK5">
        <v>-3.9702951623916398E-2</v>
      </c>
      <c r="BEL5">
        <v>3.8350587495445301E-2</v>
      </c>
      <c r="BEM5">
        <v>-0.14079047603565401</v>
      </c>
      <c r="BEN5">
        <v>2.0590384849683899E-2</v>
      </c>
      <c r="BEO5">
        <v>0.50199890878224895</v>
      </c>
      <c r="BEP5">
        <v>0.19168078733160801</v>
      </c>
      <c r="BEQ5">
        <v>-1.9020009998582501</v>
      </c>
      <c r="BER5">
        <v>0.35316719051172102</v>
      </c>
      <c r="BES5">
        <v>0.109445312500285</v>
      </c>
      <c r="BET5">
        <v>-6.7766332053347894E-2</v>
      </c>
      <c r="BEU5">
        <v>0.86838277958291898</v>
      </c>
      <c r="BEV5">
        <v>0.30221469899245401</v>
      </c>
      <c r="BEW5">
        <v>0.74786324786324798</v>
      </c>
      <c r="BEX5">
        <v>0.15190625000031799</v>
      </c>
      <c r="BEY5">
        <v>1.4581780721008899E-2</v>
      </c>
      <c r="BEZ5">
        <v>0.31056624999999999</v>
      </c>
      <c r="BFA5">
        <v>0.20987229823255199</v>
      </c>
      <c r="BFB5">
        <v>0.17194570790508501</v>
      </c>
      <c r="BFC5">
        <v>0.18980464015735499</v>
      </c>
      <c r="BFD5">
        <v>0.38653377742967898</v>
      </c>
      <c r="BFE5">
        <v>1.8771009717259901</v>
      </c>
      <c r="BFF5">
        <v>3.2416666666666698E-2</v>
      </c>
      <c r="BFG5">
        <v>0.622173853597635</v>
      </c>
      <c r="BFH5">
        <v>2.0074672786437198E-2</v>
      </c>
      <c r="BFI5">
        <v>1.24597018149543</v>
      </c>
      <c r="BFJ5">
        <v>4.2708887116781898E-2</v>
      </c>
      <c r="BFK5">
        <v>-5.0139005378372801E-4</v>
      </c>
      <c r="BFL5">
        <v>1.9328520279877901</v>
      </c>
      <c r="BFM5">
        <v>1.5182586310737201</v>
      </c>
      <c r="BFN5">
        <v>0.39172487294263503</v>
      </c>
      <c r="BFO5">
        <v>0.244268787116071</v>
      </c>
      <c r="BFP5">
        <v>3.9601449275362302</v>
      </c>
      <c r="BFQ5">
        <v>0.70208551498722604</v>
      </c>
      <c r="BFR5">
        <v>0.19345012780169399</v>
      </c>
      <c r="BFS5">
        <v>-4.0286939234320902E-3</v>
      </c>
      <c r="BFT5">
        <v>1.7805376382275</v>
      </c>
      <c r="BFU5">
        <v>-0.99159782484176695</v>
      </c>
      <c r="BFV5">
        <v>0.21943633787525799</v>
      </c>
      <c r="BFW5">
        <v>1.05282339943008</v>
      </c>
      <c r="BFX5">
        <v>-7.8950108842147801E-2</v>
      </c>
      <c r="BFY5">
        <v>1.08273255017787</v>
      </c>
      <c r="BFZ5">
        <v>-9.0511269266419798E-3</v>
      </c>
      <c r="BGA5">
        <v>-0.82532627184576501</v>
      </c>
      <c r="BGB5">
        <v>-0.23971620240717101</v>
      </c>
      <c r="BGC5">
        <v>-1.1241532473021201</v>
      </c>
      <c r="BGD5">
        <v>-1.04994041384576</v>
      </c>
      <c r="BGE5">
        <v>-0.42396055920276199</v>
      </c>
      <c r="BGF5">
        <v>3.4281987110607202</v>
      </c>
      <c r="BGG5">
        <v>0.51383991713741395</v>
      </c>
      <c r="BGH5">
        <v>3.1063524276358701</v>
      </c>
      <c r="BGI5">
        <v>-2.6412390198594801E-2</v>
      </c>
      <c r="BGJ5">
        <v>0.193570471863695</v>
      </c>
      <c r="BGK5">
        <v>0.13458171219693801</v>
      </c>
      <c r="BGL5">
        <v>-4.5676215084769302E-2</v>
      </c>
      <c r="BGM5">
        <v>-8.0362041599469303E-2</v>
      </c>
      <c r="BGN5">
        <v>4.4756852901685802E-2</v>
      </c>
      <c r="BGO5">
        <v>0.156098283321144</v>
      </c>
      <c r="BGP5">
        <v>-0.47149530817984098</v>
      </c>
      <c r="BGQ5">
        <v>0.78755444333645097</v>
      </c>
      <c r="BGR5">
        <v>-0.58505725846552703</v>
      </c>
      <c r="BGS5">
        <v>0.67879584120014302</v>
      </c>
      <c r="BGT5">
        <v>8.5755081955898405</v>
      </c>
      <c r="BGU5">
        <v>-0.38737834868235499</v>
      </c>
      <c r="BGV5">
        <v>-2.9845462887250598</v>
      </c>
      <c r="BGW5">
        <v>0.44837772716161001</v>
      </c>
      <c r="BGX5">
        <v>-0.36409052822118898</v>
      </c>
      <c r="BGY5">
        <v>9.0297186013269901E-2</v>
      </c>
      <c r="BGZ5">
        <v>7.9573795628639393E-2</v>
      </c>
      <c r="BHA5">
        <v>1.2028319047486099E-2</v>
      </c>
      <c r="BHB5">
        <v>0.30078169628635598</v>
      </c>
      <c r="BHC5">
        <v>-7.6342963499323402E-2</v>
      </c>
      <c r="BHD5">
        <v>3.1746077486086501</v>
      </c>
      <c r="BHE5">
        <v>6.95916061274129E-2</v>
      </c>
      <c r="BHF5">
        <v>0.13993663277282101</v>
      </c>
      <c r="BHG5">
        <v>8.4305000000000005E-2</v>
      </c>
      <c r="BHH5">
        <v>1.0950850544266799</v>
      </c>
      <c r="BHI5" t="e">
        <v>#N/A</v>
      </c>
      <c r="BHJ5">
        <v>-3.0033792631795298E-3</v>
      </c>
      <c r="BHK5" t="e">
        <v>#N/A</v>
      </c>
      <c r="BHL5">
        <v>0.30303593990898198</v>
      </c>
      <c r="BHM5">
        <v>-6.67820048152903E-2</v>
      </c>
      <c r="BHN5">
        <v>2.4102082999641498E-2</v>
      </c>
      <c r="BHO5">
        <v>-3.5467287607636399E-3</v>
      </c>
      <c r="BHP5">
        <v>0.125319031952525</v>
      </c>
      <c r="BHQ5">
        <v>3.63631044658589</v>
      </c>
      <c r="BHR5">
        <v>-1.11651821312216</v>
      </c>
      <c r="BHS5">
        <v>0.26534799071634801</v>
      </c>
      <c r="BHT5">
        <v>1.0669124428304599</v>
      </c>
      <c r="BHU5">
        <v>-0.39916028769095602</v>
      </c>
      <c r="BHV5">
        <v>0.13447540752763201</v>
      </c>
      <c r="BHW5">
        <v>0.14398628096892099</v>
      </c>
      <c r="BHX5">
        <v>-0.57046475535907704</v>
      </c>
      <c r="BHY5">
        <v>0.219588217924612</v>
      </c>
      <c r="BHZ5">
        <v>1.78281936916316</v>
      </c>
      <c r="BIA5">
        <v>3.4754029982726899E-2</v>
      </c>
      <c r="BIB5">
        <v>0.55744400000000005</v>
      </c>
      <c r="BIC5">
        <v>-2.0291628972354401E-2</v>
      </c>
      <c r="BID5">
        <v>3.1600625E-2</v>
      </c>
      <c r="BIE5">
        <v>-0.192548396306467</v>
      </c>
      <c r="BIF5">
        <v>9.3510864152151502E-3</v>
      </c>
      <c r="BIG5">
        <v>0.37242226686617402</v>
      </c>
      <c r="BIH5">
        <v>-0.10749102855446099</v>
      </c>
      <c r="BII5">
        <v>0.58112984522111799</v>
      </c>
      <c r="BIJ5">
        <v>0.19230822513266899</v>
      </c>
      <c r="BIK5">
        <v>-0.47238928227537502</v>
      </c>
      <c r="BIL5">
        <v>0.117131159775673</v>
      </c>
      <c r="BIM5">
        <v>-1.33527780227666E-2</v>
      </c>
      <c r="BIN5" t="e">
        <v>#N/A</v>
      </c>
      <c r="BIO5">
        <v>0.40376498012921203</v>
      </c>
      <c r="BIP5">
        <v>0.20135893743470101</v>
      </c>
      <c r="BIQ5">
        <v>0.22205527408967901</v>
      </c>
      <c r="BIR5">
        <v>0.17012248467240801</v>
      </c>
      <c r="BIS5">
        <v>-0.160367662437571</v>
      </c>
      <c r="BIT5">
        <v>-0.51441565317298499</v>
      </c>
      <c r="BIU5">
        <v>2.6488288968261001E-2</v>
      </c>
      <c r="BIV5">
        <v>-6.8304096871754594E-2</v>
      </c>
      <c r="BIW5" t="e">
        <v>#N/A</v>
      </c>
      <c r="BIX5">
        <v>-0.27264852787682498</v>
      </c>
      <c r="BIY5">
        <v>1.9808071460796199</v>
      </c>
      <c r="BIZ5">
        <v>-3.9250573424570799E-2</v>
      </c>
      <c r="BJA5">
        <v>-0.475079553672275</v>
      </c>
      <c r="BJB5">
        <v>0.36695883320608402</v>
      </c>
      <c r="BJC5">
        <v>2.2540477749783201</v>
      </c>
      <c r="BJD5" t="e">
        <v>#N/A</v>
      </c>
      <c r="BJE5">
        <v>-0.16278756801550801</v>
      </c>
      <c r="BJF5">
        <v>-0.34949959548910298</v>
      </c>
      <c r="BJG5">
        <v>0.107633479648894</v>
      </c>
      <c r="BJH5">
        <v>0.33502584556405701</v>
      </c>
      <c r="BJI5">
        <v>0.12687067516408801</v>
      </c>
      <c r="BJJ5">
        <v>2.2680147748132198</v>
      </c>
      <c r="BJK5">
        <v>-1.9473855516494599E-2</v>
      </c>
      <c r="BJL5">
        <v>-0.32479739637105198</v>
      </c>
      <c r="BJM5">
        <v>0.75536266540710995</v>
      </c>
      <c r="BJN5">
        <v>-4.0007723676564598E-2</v>
      </c>
      <c r="BJO5">
        <v>0.36685645161385699</v>
      </c>
      <c r="BJP5">
        <v>0.55684162121053205</v>
      </c>
      <c r="BJQ5">
        <v>-9.9257261478541706E-2</v>
      </c>
      <c r="BJR5">
        <v>0.59855303862721598</v>
      </c>
      <c r="BJS5">
        <v>-2.3298345425312301E-2</v>
      </c>
      <c r="BJT5">
        <v>1.9858885180283101E-2</v>
      </c>
      <c r="BJU5">
        <v>7.8161391806255295E-2</v>
      </c>
      <c r="BJV5">
        <v>-0.183932546352328</v>
      </c>
      <c r="BJW5">
        <v>5.97664769379532E-2</v>
      </c>
      <c r="BJX5">
        <v>-6.1033590746466297E-2</v>
      </c>
      <c r="BJY5">
        <v>3.3811000000000001E-2</v>
      </c>
      <c r="BJZ5">
        <v>1.51349022855504</v>
      </c>
      <c r="BKA5">
        <v>-2.7926017847076001E-2</v>
      </c>
      <c r="BKB5">
        <v>1.0640930794600301</v>
      </c>
      <c r="BKC5">
        <v>0.47932611803144798</v>
      </c>
      <c r="BKD5">
        <v>5.3009817552606098</v>
      </c>
      <c r="BKE5">
        <v>2.24E-2</v>
      </c>
      <c r="BKF5">
        <v>6.0003620349946399E-2</v>
      </c>
      <c r="BKG5">
        <v>0.152518488300349</v>
      </c>
      <c r="BKH5">
        <v>1.3605496771710299</v>
      </c>
      <c r="BKI5">
        <v>0.19264127159837699</v>
      </c>
      <c r="BKJ5">
        <v>0.51743513314793999</v>
      </c>
      <c r="BKK5">
        <v>-1.1658886928813701</v>
      </c>
      <c r="BKL5">
        <v>1.3012204358700499E-2</v>
      </c>
      <c r="BKM5">
        <v>5.26863344987413E-2</v>
      </c>
      <c r="BKN5">
        <v>-0.24266220197336899</v>
      </c>
      <c r="BKO5">
        <v>0.39822108725761801</v>
      </c>
      <c r="BKP5">
        <v>8.1963949144256906E-2</v>
      </c>
      <c r="BKQ5">
        <v>0.28060557008050102</v>
      </c>
      <c r="BKR5">
        <v>0.18341242000826599</v>
      </c>
      <c r="BKS5">
        <v>0.230062604712333</v>
      </c>
      <c r="BKT5">
        <v>0.15956615279882999</v>
      </c>
      <c r="BKU5">
        <v>3.7864170287609099E-2</v>
      </c>
      <c r="BKV5">
        <v>0.36725643302267202</v>
      </c>
      <c r="BKW5">
        <v>-5.5246505241261902E-3</v>
      </c>
      <c r="BKX5">
        <v>-5.3519623050016099E-3</v>
      </c>
      <c r="BKY5">
        <v>-1.2986076028756099</v>
      </c>
      <c r="BKZ5">
        <v>0.80751483569956095</v>
      </c>
      <c r="BLA5">
        <v>0.56007645456765198</v>
      </c>
      <c r="BLB5">
        <v>-3.9918815263795003E-2</v>
      </c>
      <c r="BLC5">
        <v>-0.11335069556953301</v>
      </c>
      <c r="BLD5">
        <v>7.6688188924858803E-3</v>
      </c>
      <c r="BLE5">
        <v>0.562991636939151</v>
      </c>
      <c r="BLF5">
        <v>0.80358779865590801</v>
      </c>
      <c r="BLG5">
        <v>-0.47752615785581898</v>
      </c>
      <c r="BLH5">
        <v>-1.21855843013152</v>
      </c>
      <c r="BLI5">
        <v>1.9619000000050998E-2</v>
      </c>
      <c r="BLJ5">
        <v>-0.65735976709342403</v>
      </c>
      <c r="BLK5">
        <v>-5.6376807026978899E-2</v>
      </c>
      <c r="BLL5">
        <v>0.10250718369091499</v>
      </c>
      <c r="BLM5">
        <v>-0.13388013052634201</v>
      </c>
      <c r="BLN5">
        <v>-1.272788030574</v>
      </c>
      <c r="BLO5">
        <v>0.105320701386362</v>
      </c>
      <c r="BLP5">
        <v>8.5790231001299205E-2</v>
      </c>
      <c r="BLQ5">
        <v>1.0485883342013801E-2</v>
      </c>
      <c r="BLR5">
        <v>-1.8799999999999901E-4</v>
      </c>
      <c r="BLS5">
        <v>0.113800991829779</v>
      </c>
      <c r="BLT5">
        <v>4.0932009995597998E-2</v>
      </c>
      <c r="BLU5">
        <v>0.343794305200605</v>
      </c>
      <c r="BLV5">
        <v>8.4178179739175504E-2</v>
      </c>
      <c r="BLW5">
        <v>0.59615689541261596</v>
      </c>
      <c r="BLX5">
        <v>0.305625843134127</v>
      </c>
      <c r="BLY5">
        <v>-4.5591228714683503</v>
      </c>
      <c r="BLZ5">
        <v>0.39517068543785999</v>
      </c>
      <c r="BMA5">
        <v>-3.7489776751041898E-2</v>
      </c>
      <c r="BMB5">
        <v>0.25391942053282301</v>
      </c>
      <c r="BMC5">
        <v>0.923411795270074</v>
      </c>
      <c r="BMD5">
        <v>0.49478253770963698</v>
      </c>
      <c r="BME5">
        <v>0.33020401502872498</v>
      </c>
      <c r="BMF5">
        <v>-3.2705363430388501</v>
      </c>
      <c r="BMG5">
        <v>-0.22181729071499001</v>
      </c>
      <c r="BMH5">
        <v>6.8171021598657497E-2</v>
      </c>
      <c r="BMI5">
        <v>2.7508394672640901</v>
      </c>
      <c r="BMJ5">
        <v>3.4011111111111103E-2</v>
      </c>
      <c r="BMK5">
        <v>0.1137975</v>
      </c>
      <c r="BML5">
        <v>1.7912851619914998E-2</v>
      </c>
      <c r="BMM5">
        <v>6.7669870406172001E-3</v>
      </c>
      <c r="BMN5">
        <v>-2.0875970217981599</v>
      </c>
      <c r="BMO5">
        <v>-0.13034660763532999</v>
      </c>
      <c r="BMP5">
        <v>2.1637156245845102</v>
      </c>
      <c r="BMQ5">
        <v>-0.35066458148388502</v>
      </c>
      <c r="BMR5">
        <v>0.60331709044175397</v>
      </c>
      <c r="BMS5">
        <v>-1.5117880278190301E-2</v>
      </c>
      <c r="BMT5">
        <v>-5.9767872237292997E-3</v>
      </c>
      <c r="BMU5">
        <v>4.4553858074684998</v>
      </c>
      <c r="BMV5">
        <v>1.1270030787641701</v>
      </c>
      <c r="BMW5">
        <v>-0.58976863805331503</v>
      </c>
      <c r="BMX5">
        <v>0.12446851871183</v>
      </c>
      <c r="BMY5">
        <v>23.413566306599499</v>
      </c>
      <c r="BMZ5">
        <v>2.1308141853566598</v>
      </c>
      <c r="BNA5">
        <v>0.24908519023185999</v>
      </c>
      <c r="BNB5">
        <v>2.6596454212677999E-2</v>
      </c>
      <c r="BNC5">
        <v>1.5908809513146702E-2</v>
      </c>
      <c r="BND5">
        <v>-0.18692708333333299</v>
      </c>
      <c r="BNE5">
        <v>-1.3190450971731301E-2</v>
      </c>
      <c r="BNF5">
        <v>1.68194738495142E-2</v>
      </c>
      <c r="BNG5">
        <v>3.4245344372869999E-3</v>
      </c>
      <c r="BNH5">
        <v>2.1192017909376202</v>
      </c>
      <c r="BNI5">
        <v>0.91298675454400402</v>
      </c>
      <c r="BNJ5">
        <v>3.4800050843145899E-4</v>
      </c>
      <c r="BNK5">
        <v>1.66136239663495</v>
      </c>
      <c r="BNL5">
        <v>1.75237392421036</v>
      </c>
      <c r="BNM5">
        <v>-4.4264283877348603E-3</v>
      </c>
      <c r="BNN5">
        <v>1.02132551783755</v>
      </c>
      <c r="BNO5">
        <v>3.4610428110254698</v>
      </c>
      <c r="BNP5">
        <v>2.5887147206917899E-2</v>
      </c>
      <c r="BNQ5">
        <v>4.9526579879450701E-2</v>
      </c>
      <c r="BNR5">
        <v>0.40916931398023798</v>
      </c>
      <c r="BNS5">
        <v>0.252842902931529</v>
      </c>
      <c r="BNT5">
        <v>0.31474439184833403</v>
      </c>
      <c r="BNU5">
        <v>3.9293073307700599E-2</v>
      </c>
      <c r="BNV5">
        <v>2.1516E-2</v>
      </c>
      <c r="BNW5">
        <v>0.212176481343539</v>
      </c>
      <c r="BNX5">
        <v>-2.4423943800689799E-2</v>
      </c>
      <c r="BNY5">
        <v>7.7256000000000005E-2</v>
      </c>
      <c r="BNZ5">
        <v>4.0567562736930602</v>
      </c>
      <c r="BOA5">
        <v>0.59088748414312797</v>
      </c>
      <c r="BOB5">
        <v>6.1917894699272704</v>
      </c>
      <c r="BOC5">
        <v>0.74652174570883301</v>
      </c>
      <c r="BOD5">
        <v>0.116690058479532</v>
      </c>
      <c r="BOE5">
        <v>1.0924181430703299</v>
      </c>
      <c r="BOF5">
        <v>0.10789899999999999</v>
      </c>
      <c r="BOG5">
        <v>0.15516765091101101</v>
      </c>
      <c r="BOH5">
        <v>4.0617936630721899E-2</v>
      </c>
      <c r="BOI5">
        <v>0.13436862791217999</v>
      </c>
      <c r="BOJ5">
        <v>0.76271531314354302</v>
      </c>
      <c r="BOK5">
        <v>0.76001127819548897</v>
      </c>
      <c r="BOL5">
        <v>-2.4961609592182601E-2</v>
      </c>
      <c r="BOM5">
        <v>0.166833131673812</v>
      </c>
      <c r="BON5">
        <v>8.2690501260989594E-3</v>
      </c>
      <c r="BOO5">
        <v>1.9241145266702901E-2</v>
      </c>
      <c r="BOP5">
        <v>0.374343808617419</v>
      </c>
      <c r="BOQ5">
        <v>0.38884847957801999</v>
      </c>
      <c r="BOR5">
        <v>-2.2260806245035898</v>
      </c>
      <c r="BOS5">
        <v>-4.6998847452427099E-2</v>
      </c>
      <c r="BOT5">
        <v>0.63448191857000502</v>
      </c>
      <c r="BOU5">
        <v>5.7215000000149004E-3</v>
      </c>
      <c r="BOV5">
        <v>4.8194471542413799</v>
      </c>
      <c r="BOW5">
        <v>2.12705616127324E-2</v>
      </c>
      <c r="BOX5">
        <v>0.28635256739456699</v>
      </c>
      <c r="BOY5">
        <v>0.22527191947879399</v>
      </c>
      <c r="BOZ5">
        <v>6.5308271110152702</v>
      </c>
      <c r="BPA5">
        <v>-1.6998795307673301E-2</v>
      </c>
      <c r="BPB5">
        <v>-2.8480370103806698</v>
      </c>
      <c r="BPC5">
        <v>-0.78963924158744403</v>
      </c>
      <c r="BPD5">
        <v>-8.2554518132378699E-2</v>
      </c>
      <c r="BPE5">
        <v>0.14189543259957799</v>
      </c>
      <c r="BPF5">
        <v>-6.1370959985990299E-2</v>
      </c>
      <c r="BPG5">
        <v>2.7476292225595298</v>
      </c>
      <c r="BPH5">
        <v>-0.24085701624778799</v>
      </c>
      <c r="BPI5">
        <v>0.167427303909229</v>
      </c>
      <c r="BPJ5">
        <v>3.5364587172180002E-2</v>
      </c>
      <c r="BPK5">
        <v>3.7231292860046901E-2</v>
      </c>
      <c r="BPL5">
        <v>0.15103735797467899</v>
      </c>
      <c r="BPM5">
        <v>-7.1245478673489598E-2</v>
      </c>
      <c r="BPN5">
        <v>0.33159473460245098</v>
      </c>
      <c r="BPO5">
        <v>-0.87191556295536898</v>
      </c>
      <c r="BPP5">
        <v>6.4946462094057198</v>
      </c>
      <c r="BPQ5">
        <v>0.81928250000000002</v>
      </c>
      <c r="BPR5">
        <v>-0.40626869443980002</v>
      </c>
      <c r="BPS5">
        <v>0.41715440746204002</v>
      </c>
      <c r="BPT5">
        <v>13.5781734759977</v>
      </c>
      <c r="BPU5">
        <v>1.23809667688568</v>
      </c>
      <c r="BPV5">
        <v>0.49951409414043801</v>
      </c>
      <c r="BPW5">
        <v>21.361474924683399</v>
      </c>
      <c r="BPX5">
        <v>2.0721202657896498</v>
      </c>
      <c r="BPY5">
        <v>2.54884664484721</v>
      </c>
      <c r="BPZ5">
        <v>-0.202198712981699</v>
      </c>
      <c r="BQA5">
        <v>-4.9749792911311799</v>
      </c>
      <c r="BQB5">
        <v>-1.3625708396065599</v>
      </c>
      <c r="BQC5">
        <v>0.41898823440453098</v>
      </c>
      <c r="BQD5">
        <v>-7.4265181793632101E-3</v>
      </c>
      <c r="BQE5">
        <v>17.0490424721519</v>
      </c>
      <c r="BQF5">
        <v>0.18940394478928901</v>
      </c>
      <c r="BQG5">
        <v>0.70641225866322599</v>
      </c>
      <c r="BQH5">
        <v>0.15228207642713801</v>
      </c>
      <c r="BQI5">
        <v>0.132833333333333</v>
      </c>
      <c r="BQJ5">
        <v>-2.4778385164654102</v>
      </c>
      <c r="BQK5">
        <v>-7.3565517241379302E-2</v>
      </c>
      <c r="BQL5">
        <v>0.104136151858421</v>
      </c>
      <c r="BQM5">
        <v>2.3463143332546799</v>
      </c>
      <c r="BQN5">
        <v>-0.1612275</v>
      </c>
      <c r="BQO5">
        <v>1.7312000000000001E-2</v>
      </c>
      <c r="BQP5">
        <v>7.4863077728778898E-2</v>
      </c>
      <c r="BQQ5">
        <v>0.32535735055945703</v>
      </c>
      <c r="BQR5">
        <v>11.8237708142931</v>
      </c>
      <c r="BQS5">
        <v>2.1767768382702202</v>
      </c>
      <c r="BQT5">
        <v>-1.09638859645083</v>
      </c>
      <c r="BQU5">
        <v>1.6363588917329599</v>
      </c>
      <c r="BQV5">
        <v>-8.1240126326342907E-2</v>
      </c>
      <c r="BQW5">
        <v>-0.119946831314357</v>
      </c>
      <c r="BQX5">
        <v>-8.5118023373311993E-2</v>
      </c>
      <c r="BQY5">
        <v>0.34857819943246598</v>
      </c>
      <c r="BQZ5">
        <v>0.11632270790322401</v>
      </c>
      <c r="BRA5">
        <v>0.84491882731574997</v>
      </c>
      <c r="BRB5">
        <v>-0.20902094409654801</v>
      </c>
      <c r="BRC5">
        <v>0.317203685921644</v>
      </c>
      <c r="BRD5">
        <v>1.9053000129226401</v>
      </c>
      <c r="BRE5">
        <v>-5.97954079304884</v>
      </c>
      <c r="BRF5">
        <v>-8.0391601976304692</v>
      </c>
      <c r="BRG5">
        <v>0.10722764781746601</v>
      </c>
      <c r="BRH5">
        <v>-1.08302167571767E-2</v>
      </c>
      <c r="BRI5">
        <v>0.25552240914181401</v>
      </c>
      <c r="BRJ5">
        <v>2.6534514910098399</v>
      </c>
      <c r="BRK5">
        <v>1.82421069792545</v>
      </c>
      <c r="BRL5">
        <v>5.7216778516053501E-2</v>
      </c>
      <c r="BRM5">
        <v>0.45988743122686199</v>
      </c>
      <c r="BRN5">
        <v>0.43010789660048998</v>
      </c>
      <c r="BRO5">
        <v>0.64879961682013798</v>
      </c>
      <c r="BRP5">
        <v>-9.05062843248171E-3</v>
      </c>
      <c r="BRQ5">
        <v>0.164975884852921</v>
      </c>
      <c r="BRR5">
        <v>0.78406277191750495</v>
      </c>
      <c r="BRS5">
        <v>1.4471625019171499</v>
      </c>
      <c r="BRT5">
        <v>8.4488747923494104E-2</v>
      </c>
      <c r="BRU5">
        <v>0.51133862250489404</v>
      </c>
      <c r="BRV5">
        <v>40.326264068184202</v>
      </c>
      <c r="BRW5">
        <v>-0.223538782940255</v>
      </c>
      <c r="BRX5">
        <v>0.53262711312279598</v>
      </c>
      <c r="BSF5">
        <v>9.2086335864087099E-2</v>
      </c>
      <c r="BSG5">
        <v>3.54288252807223</v>
      </c>
      <c r="BSH5">
        <v>6.4874569270603699E-2</v>
      </c>
      <c r="BSI5">
        <v>0.107545207976946</v>
      </c>
      <c r="BSJ5">
        <v>1.4829578550362601</v>
      </c>
      <c r="BSK5">
        <v>1.29674575844186</v>
      </c>
      <c r="BSL5">
        <v>0.13113761436823601</v>
      </c>
      <c r="BSM5">
        <v>-0.49768070194687902</v>
      </c>
      <c r="BSN5">
        <v>0.25573947537608999</v>
      </c>
      <c r="BSO5">
        <v>0.38579930750413799</v>
      </c>
      <c r="BSP5">
        <v>0.75570195001587803</v>
      </c>
      <c r="BSQ5">
        <v>0.34272596185992199</v>
      </c>
      <c r="BSR5">
        <v>1.3803101711299901</v>
      </c>
      <c r="BSS5">
        <v>0.83603335164327897</v>
      </c>
      <c r="BST5">
        <v>-0.27383087502890002</v>
      </c>
      <c r="BSU5">
        <v>3.0320772345143299E-2</v>
      </c>
      <c r="BSV5">
        <v>7.3716829778880104</v>
      </c>
      <c r="BSW5">
        <v>0.20572962962963001</v>
      </c>
      <c r="BSX5">
        <v>2.0179032873219098</v>
      </c>
      <c r="BSY5">
        <v>0.56622934824268101</v>
      </c>
      <c r="BSZ5">
        <v>-0.51530572097826499</v>
      </c>
      <c r="BTA5">
        <v>2.1115048316432898</v>
      </c>
      <c r="BTB5">
        <v>-8.2375944830933495E-2</v>
      </c>
      <c r="BTC5">
        <v>3.9040663759646899</v>
      </c>
      <c r="BTD5">
        <v>1.26694610372503</v>
      </c>
      <c r="BTE5">
        <v>0.138128161768163</v>
      </c>
      <c r="BTF5">
        <v>0.407417269449383</v>
      </c>
      <c r="BTG5">
        <v>-2.9265642354818901E-2</v>
      </c>
      <c r="BTH5">
        <v>0.83858754487125797</v>
      </c>
      <c r="BTI5">
        <v>0.345617663974217</v>
      </c>
      <c r="BTJ5">
        <v>5.6955210036333499</v>
      </c>
      <c r="BTK5">
        <v>0.37552138845209698</v>
      </c>
      <c r="BTL5">
        <v>-1.05202805067997</v>
      </c>
      <c r="BTM5">
        <v>0.20284312138503</v>
      </c>
      <c r="BTN5">
        <v>0.51056020726254403</v>
      </c>
      <c r="BTO5">
        <v>-0.11171113989095501</v>
      </c>
      <c r="BTP5">
        <v>0.53622410516615104</v>
      </c>
      <c r="BTQ5">
        <v>0.39847970120272602</v>
      </c>
      <c r="BTR5">
        <v>-3.8203905867153698</v>
      </c>
      <c r="BTS5">
        <v>5.2816999368480798E-2</v>
      </c>
      <c r="BTT5">
        <v>8.8639999999999997E-2</v>
      </c>
      <c r="BTU5">
        <v>0.15918528325728901</v>
      </c>
      <c r="BTV5">
        <v>-2.8145685721034999E-2</v>
      </c>
      <c r="BTW5">
        <v>1.4703487969900999</v>
      </c>
      <c r="BTX5">
        <v>-5.1498748939327599E-2</v>
      </c>
      <c r="BTY5">
        <v>2.1174735338061099</v>
      </c>
      <c r="BTZ5">
        <v>0.31998985311016298</v>
      </c>
      <c r="BUA5">
        <v>0.28467762131479601</v>
      </c>
      <c r="BUB5">
        <v>7.3223034655612904E-2</v>
      </c>
      <c r="BUC5">
        <v>2.08063586516265</v>
      </c>
      <c r="BUD5">
        <v>0.26692810593740901</v>
      </c>
      <c r="BUE5">
        <v>0.711112172978139</v>
      </c>
      <c r="BUF5">
        <v>-0.12813823180044201</v>
      </c>
      <c r="BUG5">
        <v>2.20066176001703</v>
      </c>
      <c r="BUH5">
        <v>-6.3746667026388107E-2</v>
      </c>
      <c r="BUI5">
        <v>-1.3820652173913E-2</v>
      </c>
      <c r="BUJ5">
        <v>1.3410447761193999E-2</v>
      </c>
      <c r="BUK5">
        <v>0.27448111220006399</v>
      </c>
      <c r="BUL5">
        <v>-2.05006424350199</v>
      </c>
      <c r="BUM5">
        <v>-0.523074667451635</v>
      </c>
      <c r="BUN5">
        <v>1.58933141215489</v>
      </c>
      <c r="BUO5">
        <v>0.111206898457494</v>
      </c>
      <c r="BUP5">
        <v>11.2023522223607</v>
      </c>
      <c r="BUQ5">
        <v>0.36517386145807101</v>
      </c>
      <c r="BUR5">
        <v>6.8801105566213994E-2</v>
      </c>
      <c r="BUS5">
        <v>6.4186651486687198</v>
      </c>
      <c r="BUT5">
        <v>2.4549725157717202</v>
      </c>
      <c r="BUU5">
        <v>0.15548309772996399</v>
      </c>
      <c r="BUV5">
        <v>8.8048726958269902E-2</v>
      </c>
      <c r="BUW5">
        <v>-0.25525281003926797</v>
      </c>
      <c r="BUX5">
        <v>1.0848750837078E-2</v>
      </c>
      <c r="BUY5">
        <v>9.7199831546537593E-2</v>
      </c>
      <c r="BUZ5">
        <v>-1.2598229745951099</v>
      </c>
      <c r="BVA5">
        <v>0.33336861022081099</v>
      </c>
      <c r="BVB5">
        <v>2.1421265579770399</v>
      </c>
      <c r="BVC5">
        <v>0.68929194182658904</v>
      </c>
      <c r="BVD5">
        <v>2.0592052013680902</v>
      </c>
      <c r="BVE5">
        <v>7.32627188209755E-2</v>
      </c>
      <c r="BVF5">
        <v>6.2987199752271503E-2</v>
      </c>
      <c r="BVG5">
        <v>8.7163031819806908E-3</v>
      </c>
      <c r="BVH5">
        <v>1.37701159247383</v>
      </c>
      <c r="BVI5">
        <v>0.16104055555597399</v>
      </c>
      <c r="BVJ5">
        <v>4.5612043435340602E-2</v>
      </c>
      <c r="BVK5">
        <v>0.239274502453421</v>
      </c>
      <c r="BVL5">
        <v>-4.02794319855014E-2</v>
      </c>
      <c r="BVM5">
        <v>0.99269126714754896</v>
      </c>
      <c r="BVN5">
        <v>-0.122749471647153</v>
      </c>
      <c r="BVO5">
        <v>6.0206866584381798E-2</v>
      </c>
      <c r="BVP5">
        <v>0.15693653979459499</v>
      </c>
      <c r="BVQ5">
        <v>0.34768406318296202</v>
      </c>
      <c r="BVR5">
        <v>2.0041666666666702E-3</v>
      </c>
      <c r="BVS5">
        <v>0.31778155127200097</v>
      </c>
      <c r="BVT5">
        <v>0.41435862364539999</v>
      </c>
      <c r="BVU5">
        <v>0.26202451114997199</v>
      </c>
      <c r="BVV5">
        <v>3.7145464486025599</v>
      </c>
      <c r="BVW5">
        <v>0.36421143172053499</v>
      </c>
      <c r="BVX5">
        <v>0.151500000000514</v>
      </c>
      <c r="BVY5">
        <v>7.8139596716752094E-2</v>
      </c>
      <c r="BVZ5">
        <v>7.6303571428571401E-3</v>
      </c>
      <c r="BWA5">
        <v>0.32525561825113602</v>
      </c>
      <c r="BWB5">
        <v>2.79200000002215E-3</v>
      </c>
      <c r="BWC5">
        <v>9.6115774888994795E-2</v>
      </c>
      <c r="BWD5">
        <v>0.140129948978167</v>
      </c>
      <c r="BWE5">
        <v>-3.3686965781291899E-2</v>
      </c>
      <c r="BWF5" t="e">
        <v>#N/A</v>
      </c>
      <c r="BWG5">
        <v>8.8022653913911106E-2</v>
      </c>
      <c r="BWH5">
        <v>4.9335999999999998E-2</v>
      </c>
      <c r="BWI5">
        <v>1.86210128024157</v>
      </c>
      <c r="BWJ5">
        <v>0.17017159031872101</v>
      </c>
      <c r="BWK5">
        <v>0.336376067718273</v>
      </c>
      <c r="BWL5">
        <v>0.62680854587774804</v>
      </c>
      <c r="BWM5">
        <v>6.6872500000000001E-2</v>
      </c>
      <c r="BWN5">
        <v>4.93479522667198E-2</v>
      </c>
      <c r="BWO5">
        <v>3.8977010032605</v>
      </c>
      <c r="BWP5">
        <v>3.7548093487076099E-2</v>
      </c>
      <c r="BWQ5">
        <v>1.0174750341424801</v>
      </c>
      <c r="BWR5">
        <v>-2.1906458948956101E-2</v>
      </c>
      <c r="BWS5">
        <v>-0.15515772140215101</v>
      </c>
      <c r="BWT5">
        <v>1.5641419390578399</v>
      </c>
      <c r="BWU5">
        <v>0.41125314367182803</v>
      </c>
      <c r="BWV5">
        <v>-6.1071462988005401</v>
      </c>
      <c r="BWW5">
        <v>0.32315830862998002</v>
      </c>
      <c r="BWX5">
        <v>-4.1786965715719901</v>
      </c>
      <c r="BWY5">
        <v>0.139353346545456</v>
      </c>
      <c r="BWZ5">
        <v>1.1905111748086801</v>
      </c>
      <c r="BXA5">
        <v>0.116419959250479</v>
      </c>
      <c r="BXB5">
        <v>7.0796523594858097E-3</v>
      </c>
      <c r="BXC5">
        <v>-0.34220019010043501</v>
      </c>
      <c r="BXD5">
        <v>1.1317457720219</v>
      </c>
      <c r="BXE5">
        <v>6.0676206816159602E-2</v>
      </c>
      <c r="BXF5">
        <v>0.20866268066024399</v>
      </c>
      <c r="BXG5">
        <v>2.2725789091959698</v>
      </c>
      <c r="BXH5">
        <v>-0.124740842721969</v>
      </c>
      <c r="BXI5">
        <v>8.3270910453146496E-3</v>
      </c>
      <c r="BXJ5">
        <v>7.0167019479623001</v>
      </c>
      <c r="BXK5">
        <v>0.408956593804644</v>
      </c>
      <c r="BXL5">
        <v>0.93699301428708404</v>
      </c>
      <c r="BXM5">
        <v>0.29653121194370202</v>
      </c>
      <c r="BXN5">
        <v>0.90311025288445101</v>
      </c>
      <c r="BXO5">
        <v>-9.2598165217390394E-2</v>
      </c>
      <c r="BXP5">
        <v>0.53918907597957599</v>
      </c>
      <c r="BXQ5">
        <v>0.59923984252213602</v>
      </c>
      <c r="BXR5">
        <v>0.17521738244736601</v>
      </c>
      <c r="BXS5">
        <v>0.21468422743513799</v>
      </c>
      <c r="BXT5">
        <v>8.6659082763241996E-2</v>
      </c>
      <c r="BXU5">
        <v>0.145306420138437</v>
      </c>
      <c r="BXV5">
        <v>0.38242711070942198</v>
      </c>
      <c r="BYC5">
        <v>3.6639342019896</v>
      </c>
      <c r="BYD5">
        <v>0.51705622001570295</v>
      </c>
      <c r="BYE5">
        <v>0.10751800000028</v>
      </c>
      <c r="BYF5">
        <v>6.0128000000000001E-2</v>
      </c>
      <c r="BYG5">
        <v>1.5139914397836201</v>
      </c>
      <c r="BYH5">
        <v>0.63511297892848995</v>
      </c>
      <c r="BYI5">
        <v>0.80705439324999995</v>
      </c>
      <c r="BYJ5">
        <v>0.51256154679073995</v>
      </c>
      <c r="BYK5">
        <v>1.2506E-2</v>
      </c>
      <c r="BYL5">
        <v>2.5517561049627799</v>
      </c>
      <c r="BYM5">
        <v>0.37675145192272602</v>
      </c>
      <c r="BYN5">
        <v>-0.88379173288607904</v>
      </c>
      <c r="BYO5">
        <v>0.40845946774825898</v>
      </c>
      <c r="BYP5">
        <v>1.1376706827309201E-2</v>
      </c>
      <c r="BYQ5">
        <v>0.116691889321245</v>
      </c>
      <c r="BYR5">
        <v>0.355915545691455</v>
      </c>
      <c r="BYS5">
        <v>0.36251984395340497</v>
      </c>
      <c r="BYT5">
        <v>6.5492891899760902E-2</v>
      </c>
      <c r="BYU5">
        <v>1.40488868634982</v>
      </c>
      <c r="BYV5">
        <v>-6.46206402097354</v>
      </c>
      <c r="BYW5">
        <v>0.54189737662426596</v>
      </c>
      <c r="BYX5">
        <v>-3.2147678585504401E-2</v>
      </c>
      <c r="BYY5">
        <v>1.2764337215578601</v>
      </c>
      <c r="BYZ5">
        <v>0.77860950070322199</v>
      </c>
      <c r="BZA5">
        <v>4.8684184595216402E-2</v>
      </c>
      <c r="BZB5">
        <v>3.32277333434515</v>
      </c>
      <c r="BZC5">
        <v>0.16830482211780801</v>
      </c>
      <c r="BZD5">
        <v>5.8412243600573802E-2</v>
      </c>
      <c r="BZE5">
        <v>-1.7018196501083799E-2</v>
      </c>
      <c r="BZF5">
        <v>0.81971006588988204</v>
      </c>
      <c r="BZG5">
        <v>0.56729857126157002</v>
      </c>
      <c r="BZH5" t="e">
        <v>#N/A</v>
      </c>
      <c r="BZI5">
        <v>-5.1506995570133399E-2</v>
      </c>
      <c r="BZJ5">
        <v>-0.90251080666511196</v>
      </c>
      <c r="BZK5">
        <v>-0.24748420163667101</v>
      </c>
      <c r="BZL5">
        <v>-0.38214160480520798</v>
      </c>
      <c r="BZM5">
        <v>-3.5130341270421201</v>
      </c>
      <c r="BZN5">
        <v>-7.50686413002488</v>
      </c>
      <c r="BZO5">
        <v>0.17941351335801001</v>
      </c>
      <c r="BZP5">
        <v>-3.2788328930061603E-2</v>
      </c>
      <c r="BZQ5">
        <v>0.10570505163449199</v>
      </c>
      <c r="BZR5">
        <v>-6.5486718137863706E-2</v>
      </c>
      <c r="BZS5">
        <v>0.44904694276747897</v>
      </c>
      <c r="BZT5">
        <v>0.12194332142895301</v>
      </c>
      <c r="BZU5">
        <v>9.0749999999999902E-4</v>
      </c>
      <c r="BZV5">
        <v>-0.92507148236123105</v>
      </c>
      <c r="BZW5">
        <v>0.71851504794250598</v>
      </c>
      <c r="BZX5">
        <v>0.52762468123900697</v>
      </c>
      <c r="BZY5">
        <v>-8.9979389652727906E-2</v>
      </c>
      <c r="BZZ5">
        <v>2.8598645003604899</v>
      </c>
      <c r="CAA5">
        <v>6.3295217902753803E-2</v>
      </c>
      <c r="CAB5">
        <v>1.05965049161314</v>
      </c>
      <c r="CAC5">
        <v>0.82448764042429701</v>
      </c>
      <c r="CAD5">
        <v>0.93678807710726897</v>
      </c>
      <c r="CAE5">
        <v>1.7428562056592001</v>
      </c>
      <c r="CAF5">
        <v>0.40586692707028499</v>
      </c>
      <c r="CAG5">
        <v>-0.196180123037069</v>
      </c>
      <c r="CAH5">
        <v>0.14257481116417201</v>
      </c>
      <c r="CAI5">
        <v>-1.1575603981212901</v>
      </c>
      <c r="CAJ5">
        <v>1.54707555076252E-2</v>
      </c>
      <c r="CAK5">
        <v>-2.2470741985430198</v>
      </c>
      <c r="CAL5">
        <v>0.157207033684997</v>
      </c>
      <c r="CAM5">
        <v>0.14572102496552999</v>
      </c>
      <c r="CAN5" t="e">
        <v>#N/A</v>
      </c>
      <c r="CAO5">
        <v>0.11331575212462699</v>
      </c>
      <c r="CAP5">
        <v>-0.62849350728131304</v>
      </c>
      <c r="CAQ5">
        <v>1.24830133930142E-2</v>
      </c>
      <c r="CAR5">
        <v>-2.32033457009718</v>
      </c>
      <c r="CAS5">
        <v>0.22725166222385901</v>
      </c>
      <c r="CAT5">
        <v>5.3330121753386104</v>
      </c>
      <c r="CAU5">
        <v>0.43697683841252399</v>
      </c>
      <c r="CAV5">
        <v>1.5084264147559201</v>
      </c>
      <c r="CAW5">
        <v>5.1581250000000002E-2</v>
      </c>
      <c r="CAX5">
        <v>0.112016171213162</v>
      </c>
      <c r="CAY5" t="e">
        <v>#N/A</v>
      </c>
      <c r="CAZ5">
        <v>0.13477590139342799</v>
      </c>
      <c r="CBA5">
        <v>7.0287883484989294E-2</v>
      </c>
      <c r="CBB5">
        <v>0.236395728146789</v>
      </c>
      <c r="CBC5" t="e">
        <v>#N/A</v>
      </c>
      <c r="CBD5">
        <v>41.289004825269402</v>
      </c>
      <c r="CBE5">
        <v>-1.7021200235106899</v>
      </c>
      <c r="CBF5">
        <v>2.6243015020289402</v>
      </c>
      <c r="CBG5">
        <v>7.3453702484665595E-2</v>
      </c>
      <c r="CBH5">
        <v>2.7637039039252</v>
      </c>
      <c r="CBI5">
        <v>0.22303934672692299</v>
      </c>
      <c r="CBJ5">
        <v>0.627953583768181</v>
      </c>
      <c r="CBK5">
        <v>1.5348741195795199</v>
      </c>
      <c r="CBL5">
        <v>0.75953692087096403</v>
      </c>
      <c r="CBM5">
        <v>3.3906327603390601E-2</v>
      </c>
      <c r="CBN5">
        <v>0.18170749999999999</v>
      </c>
      <c r="CBO5">
        <v>1.5187076109869799</v>
      </c>
      <c r="CBP5">
        <v>0.16152622324058399</v>
      </c>
      <c r="CBQ5">
        <v>0.17925664864975499</v>
      </c>
      <c r="CBR5">
        <v>2.1492644896131199</v>
      </c>
      <c r="CBS5">
        <v>0.421058571428571</v>
      </c>
      <c r="CBT5">
        <v>1.34466758762087</v>
      </c>
      <c r="CBU5">
        <v>2.7875491309767599</v>
      </c>
      <c r="CBV5">
        <v>7.8401432787589508E-3</v>
      </c>
      <c r="CBW5">
        <v>-4.05125E-2</v>
      </c>
      <c r="CBX5">
        <v>0.16557084478883199</v>
      </c>
      <c r="CBY5">
        <v>-1.3627313721288401E-2</v>
      </c>
      <c r="CBZ5">
        <v>0.170722884773714</v>
      </c>
      <c r="CCA5">
        <v>9.9012360202248295E-2</v>
      </c>
      <c r="CCB5">
        <v>0.13397994640802099</v>
      </c>
      <c r="CCC5">
        <v>-4.0380395685764299</v>
      </c>
      <c r="CCD5">
        <v>-4.3931921007422803</v>
      </c>
      <c r="CCE5">
        <v>6.5979031943813896E-2</v>
      </c>
      <c r="CCF5">
        <v>-8.6834793914160602E-2</v>
      </c>
      <c r="CCG5">
        <v>0.92619218040503204</v>
      </c>
      <c r="CCH5">
        <v>0.30148739128889401</v>
      </c>
      <c r="CCI5">
        <v>0.16443038187202699</v>
      </c>
      <c r="CCJ5">
        <v>0.30271391540950499</v>
      </c>
      <c r="CCK5">
        <v>1.41089580460382</v>
      </c>
      <c r="CCL5">
        <v>-8.7128250274186206E-2</v>
      </c>
      <c r="CCM5">
        <v>3.3620199608193603E-2</v>
      </c>
      <c r="CCN5">
        <v>2.36293732519159E-2</v>
      </c>
      <c r="CCO5">
        <v>-2.3852771185598902</v>
      </c>
      <c r="CCP5">
        <v>0.24773808339138201</v>
      </c>
      <c r="CCQ5">
        <v>2.0716841151635199</v>
      </c>
      <c r="CCR5">
        <v>2.2130037918737102</v>
      </c>
      <c r="CCS5">
        <v>0.102876737720379</v>
      </c>
      <c r="CCT5">
        <v>2.8593515622378698</v>
      </c>
      <c r="CCU5">
        <v>-1.3951101229968101E-2</v>
      </c>
      <c r="CCV5">
        <v>8.2059475961432891E-3</v>
      </c>
      <c r="CCW5">
        <v>0.33066467273361899</v>
      </c>
      <c r="CCX5">
        <v>5.9795351403423902E-2</v>
      </c>
      <c r="CCY5">
        <v>0.17224396235837</v>
      </c>
      <c r="CCZ5">
        <v>1.7983702911489501</v>
      </c>
      <c r="CDA5">
        <v>-3.9412102046846503E-2</v>
      </c>
      <c r="CDB5">
        <v>0.87764589071187304</v>
      </c>
      <c r="CDC5">
        <v>0.15943596716692199</v>
      </c>
      <c r="CDD5">
        <v>5.9161598068827703E-2</v>
      </c>
      <c r="CDE5">
        <v>2.73699431234005</v>
      </c>
      <c r="CDF5">
        <v>3.97074337577061E-2</v>
      </c>
      <c r="CDG5">
        <v>0.109645943875611</v>
      </c>
      <c r="CDH5">
        <v>6.2590003822180607E-2</v>
      </c>
      <c r="CDI5">
        <v>0.14198788768479001</v>
      </c>
      <c r="CDJ5">
        <v>-3.1398147325819299E-3</v>
      </c>
      <c r="CDK5">
        <v>-3.95801257141642</v>
      </c>
      <c r="CDL5">
        <v>0.41939235110740503</v>
      </c>
      <c r="CDM5">
        <v>-0.214102251548593</v>
      </c>
      <c r="CDN5">
        <v>-3.3310221793886201E-2</v>
      </c>
      <c r="CDO5">
        <v>0.160404348926141</v>
      </c>
      <c r="CDP5">
        <v>0.173161318095676</v>
      </c>
      <c r="CDQ5">
        <v>-0.20262182464408099</v>
      </c>
      <c r="CDR5">
        <v>-0.256283989765623</v>
      </c>
      <c r="CDS5" t="e">
        <v>#N/A</v>
      </c>
      <c r="CDT5" t="e">
        <v>#N/A</v>
      </c>
      <c r="CDU5" t="e">
        <v>#N/A</v>
      </c>
      <c r="CDV5" t="e">
        <v>#N/A</v>
      </c>
      <c r="CDW5" t="e">
        <v>#N/A</v>
      </c>
      <c r="CDX5">
        <v>-2.69872122193763E-3</v>
      </c>
      <c r="CDY5">
        <v>1.6217486103521001E-2</v>
      </c>
      <c r="CDZ5">
        <v>0.59159947260416601</v>
      </c>
      <c r="CEA5">
        <v>9.0874392754066609</v>
      </c>
      <c r="CEB5">
        <v>0.58213204327675205</v>
      </c>
      <c r="CEC5">
        <v>0.73127996048704302</v>
      </c>
      <c r="CED5">
        <v>1.7834905413745601</v>
      </c>
      <c r="CEE5">
        <v>0.124375984555069</v>
      </c>
      <c r="CEF5">
        <v>4.6694393431871397</v>
      </c>
      <c r="CEG5">
        <v>1.1447282905512299</v>
      </c>
      <c r="CEH5">
        <v>-1.68261611536708</v>
      </c>
      <c r="CEI5">
        <v>2.2214343937601302</v>
      </c>
      <c r="CEJ5">
        <v>0.22253630216189499</v>
      </c>
      <c r="CEK5">
        <v>-0.806777738561124</v>
      </c>
      <c r="CEL5" t="e">
        <v>#N/A</v>
      </c>
      <c r="CEM5">
        <v>0.23397003753200299</v>
      </c>
      <c r="CEN5">
        <v>-0.71505424090741099</v>
      </c>
      <c r="CEO5">
        <v>-9.2220859681800693</v>
      </c>
      <c r="CEP5">
        <v>-2.36178605259837</v>
      </c>
      <c r="CEQ5">
        <v>0.132674559361213</v>
      </c>
      <c r="CER5">
        <v>-4.4696990969557697E-2</v>
      </c>
      <c r="CES5">
        <v>0.91457021268604699</v>
      </c>
      <c r="CET5" t="e">
        <v>#N/A</v>
      </c>
      <c r="CEU5">
        <v>11.562681035697601</v>
      </c>
      <c r="CEV5">
        <v>0.21052978805980399</v>
      </c>
      <c r="CEW5">
        <v>0.78170619611695102</v>
      </c>
      <c r="CEX5">
        <v>21.8589401686672</v>
      </c>
      <c r="CEY5">
        <v>-9.2112505471046209</v>
      </c>
      <c r="CEZ5">
        <v>-4.8188172043010701E-2</v>
      </c>
      <c r="CFA5">
        <v>2.8378671913704001</v>
      </c>
      <c r="CFB5">
        <v>0.11707687653993799</v>
      </c>
      <c r="CFC5">
        <v>1.12681328105412</v>
      </c>
      <c r="CFD5">
        <v>0.96235680627189302</v>
      </c>
      <c r="CFE5">
        <v>0.199046564948611</v>
      </c>
      <c r="CFF5">
        <v>5.2377E-2</v>
      </c>
      <c r="CFG5">
        <v>0.155054198544611</v>
      </c>
      <c r="CFH5">
        <v>1.3728400000035701</v>
      </c>
      <c r="CFI5">
        <v>0.15094794139333301</v>
      </c>
      <c r="CFJ5">
        <v>0.47066455837383397</v>
      </c>
      <c r="CFK5">
        <v>0.21431854704495201</v>
      </c>
      <c r="CFL5">
        <v>-0.31742600647624197</v>
      </c>
      <c r="CFM5">
        <v>-1.2914741849198099</v>
      </c>
      <c r="CFN5">
        <v>8.2126155728833809E-3</v>
      </c>
      <c r="CFO5">
        <v>5.13403364561624E-2</v>
      </c>
      <c r="CFP5">
        <v>-2.8911090513447299E-2</v>
      </c>
      <c r="CFQ5">
        <v>6.3182664453625303E-2</v>
      </c>
      <c r="CFR5">
        <v>-0.70452502832840602</v>
      </c>
      <c r="CFS5">
        <v>-5.0552085681763996</v>
      </c>
      <c r="CFT5">
        <v>0.81810527335403904</v>
      </c>
      <c r="CFU5">
        <v>0.41732662122768799</v>
      </c>
      <c r="CFV5">
        <v>5.4670787696187703E-2</v>
      </c>
      <c r="CFW5">
        <v>0.126830799693774</v>
      </c>
      <c r="CFX5">
        <v>103.62155545228801</v>
      </c>
      <c r="CFY5">
        <v>8.3811538461589993E-2</v>
      </c>
      <c r="CFZ5">
        <v>-0.271800191640717</v>
      </c>
      <c r="CGA5">
        <v>0.17398021113078099</v>
      </c>
      <c r="CGB5">
        <v>-6.8785341136076206E-2</v>
      </c>
      <c r="CGC5">
        <v>0.50255583355159605</v>
      </c>
      <c r="CGD5">
        <v>-1.7170330295457802E-2</v>
      </c>
      <c r="CGE5">
        <v>7.8972916232461304E-2</v>
      </c>
      <c r="CGF5" t="e">
        <v>#N/A</v>
      </c>
      <c r="CGG5">
        <v>0.27610092123423002</v>
      </c>
      <c r="CGH5">
        <v>0.19343764708125299</v>
      </c>
      <c r="CGI5">
        <v>23.929664184258201</v>
      </c>
      <c r="CGJ5">
        <v>9.4929669971143902</v>
      </c>
      <c r="CGK5" t="e">
        <v>#N/A</v>
      </c>
      <c r="CGL5">
        <v>0.17979869902596299</v>
      </c>
      <c r="CGM5">
        <v>0.81978458555640199</v>
      </c>
      <c r="CGN5">
        <v>0.41396041632096903</v>
      </c>
      <c r="CGO5">
        <v>-2.1821969361785798</v>
      </c>
      <c r="CGP5">
        <v>-0.58483504209611703</v>
      </c>
      <c r="CGQ5">
        <v>-0.183207671675335</v>
      </c>
      <c r="CGR5">
        <v>0.30962109450042702</v>
      </c>
      <c r="CGS5">
        <v>0.16086290370880801</v>
      </c>
      <c r="CGT5">
        <v>5.6501729173176702</v>
      </c>
      <c r="CGU5" t="e">
        <v>#N/A</v>
      </c>
    </row>
    <row r="6" spans="1:2231" x14ac:dyDescent="0.3">
      <c r="A6">
        <v>18.849706080313201</v>
      </c>
      <c r="B6">
        <v>8.7304285735207205</v>
      </c>
      <c r="C6">
        <v>0.567131526033538</v>
      </c>
      <c r="D6">
        <v>3.36622950819672</v>
      </c>
      <c r="E6">
        <v>-5.3612232867608496</v>
      </c>
      <c r="F6">
        <v>3.2385907262334199</v>
      </c>
      <c r="G6">
        <v>1.5176E-2</v>
      </c>
      <c r="H6">
        <v>1.47182689601448</v>
      </c>
      <c r="I6">
        <v>-3.6362454399823399E-2</v>
      </c>
      <c r="J6">
        <v>1.89406980638851</v>
      </c>
      <c r="K6">
        <v>7.4111744304056604</v>
      </c>
      <c r="L6">
        <v>1.9557942573848399</v>
      </c>
      <c r="M6">
        <v>-0.71521077071480998</v>
      </c>
      <c r="N6">
        <v>1.74698102193851</v>
      </c>
      <c r="O6">
        <v>5.4548681161261801</v>
      </c>
      <c r="P6">
        <v>2.7264762503437701</v>
      </c>
      <c r="Q6">
        <v>4.47509066467629E-2</v>
      </c>
      <c r="R6">
        <v>7.6312950358955201</v>
      </c>
      <c r="S6">
        <v>-3.7740814969663201E-2</v>
      </c>
      <c r="T6">
        <v>-8.2392452830188697E-3</v>
      </c>
      <c r="U6">
        <v>-5.8167593662895502E-3</v>
      </c>
      <c r="V6">
        <v>4.98043254376931</v>
      </c>
      <c r="W6">
        <v>2.4782696536922701</v>
      </c>
      <c r="X6">
        <v>1.98560715118742</v>
      </c>
      <c r="Y6">
        <v>-1.4060315350754899</v>
      </c>
      <c r="Z6">
        <v>8.20512752166235E-3</v>
      </c>
      <c r="AA6">
        <v>0.19472142713683899</v>
      </c>
      <c r="AB6">
        <v>-8.3070155093858695E-3</v>
      </c>
      <c r="AC6">
        <v>0.15360409099189601</v>
      </c>
      <c r="AD6">
        <v>2.90433660785069</v>
      </c>
      <c r="AE6">
        <v>-0.479650318141431</v>
      </c>
      <c r="AF6">
        <v>-6.2111215508583603E-2</v>
      </c>
      <c r="AG6">
        <v>0.55681788725276105</v>
      </c>
      <c r="AH6">
        <v>2.1766224681465898E-2</v>
      </c>
      <c r="AI6">
        <v>3.2469009983738702E-2</v>
      </c>
      <c r="AJ6">
        <v>1.4721562360501299</v>
      </c>
      <c r="AK6">
        <v>1.3864674625272201E-2</v>
      </c>
      <c r="AL6">
        <v>0.22841399379543001</v>
      </c>
      <c r="AM6">
        <v>6.0701814134700198</v>
      </c>
      <c r="AN6">
        <v>-9.7981215265930802E-2</v>
      </c>
      <c r="AO6">
        <v>-0.62545676004872097</v>
      </c>
      <c r="AP6">
        <v>0.32614839433309001</v>
      </c>
      <c r="AQ6">
        <v>3.52490644867147E-2</v>
      </c>
      <c r="AR6">
        <v>0.14791148752264799</v>
      </c>
      <c r="AS6">
        <v>0.23984198645598201</v>
      </c>
      <c r="AT6">
        <v>6.0286181899593201</v>
      </c>
      <c r="AU6">
        <v>9.0002453614965106</v>
      </c>
      <c r="AV6">
        <v>-1.27583501834983E-2</v>
      </c>
      <c r="AW6">
        <v>0.38346214527550998</v>
      </c>
      <c r="AX6">
        <v>-5.4662024949231197E-2</v>
      </c>
      <c r="AY6">
        <v>-0.24000144074166799</v>
      </c>
      <c r="AZ6">
        <v>2.6781105298436698E-2</v>
      </c>
      <c r="BA6">
        <v>0.48578149849798602</v>
      </c>
      <c r="BB6">
        <v>2.7510811619667699</v>
      </c>
      <c r="BC6">
        <v>-8.4069324203239195E-4</v>
      </c>
      <c r="BD6">
        <v>3.0699785339634699E-2</v>
      </c>
      <c r="BE6">
        <v>-1.00560223606349E-2</v>
      </c>
      <c r="BF6">
        <v>4.6734054965959802E-2</v>
      </c>
      <c r="BG6">
        <v>-0.63767698012396301</v>
      </c>
      <c r="BH6">
        <v>0.168996371710504</v>
      </c>
      <c r="BI6">
        <v>0.45768516208459897</v>
      </c>
      <c r="BJ6">
        <v>0.14468533412590301</v>
      </c>
      <c r="BK6">
        <v>4.8702937928172998E-2</v>
      </c>
      <c r="BL6">
        <v>-1.8347525424425</v>
      </c>
      <c r="BM6">
        <v>0.272493008870063</v>
      </c>
      <c r="BN6">
        <v>0.41942459536690002</v>
      </c>
      <c r="BO6">
        <v>-0.55930129060970202</v>
      </c>
      <c r="BP6">
        <v>-1.52141978735084E-2</v>
      </c>
      <c r="BQ6">
        <v>-1.71107734463167</v>
      </c>
      <c r="BR6">
        <v>-6.8876382816004901E-4</v>
      </c>
      <c r="BS6">
        <v>0.55707032729235595</v>
      </c>
      <c r="BT6">
        <v>0.17737659989641399</v>
      </c>
      <c r="BU6">
        <v>0.12599513663915801</v>
      </c>
      <c r="BV6">
        <v>0.43466680068348601</v>
      </c>
      <c r="BW6">
        <v>1.5262590071791</v>
      </c>
      <c r="BX6">
        <v>-2.14693527539914</v>
      </c>
      <c r="BY6">
        <v>0.32026280112629102</v>
      </c>
      <c r="BZ6">
        <v>0.44654927588754101</v>
      </c>
      <c r="CA6">
        <v>-3.9059236564305599E-2</v>
      </c>
      <c r="CB6">
        <v>3.8000399634352099E-3</v>
      </c>
      <c r="CC6">
        <v>7.8554995571377198E-3</v>
      </c>
      <c r="CD6">
        <v>1.3934838077192299E-2</v>
      </c>
      <c r="CE6">
        <v>-0.14599860033695</v>
      </c>
      <c r="CF6">
        <v>0.32831511652883899</v>
      </c>
      <c r="CG6">
        <v>0.13191887444046699</v>
      </c>
      <c r="CH6">
        <v>2.4825629712279</v>
      </c>
      <c r="CI6">
        <v>0.22798881467300899</v>
      </c>
      <c r="CJ6">
        <v>0.50269797033524499</v>
      </c>
      <c r="CK6">
        <v>-1.01179374162588E-2</v>
      </c>
      <c r="CL6">
        <v>0.197447743091168</v>
      </c>
      <c r="CM6">
        <v>0.17838294363846399</v>
      </c>
      <c r="CN6">
        <v>0.42405833333333298</v>
      </c>
      <c r="CO6">
        <v>0.52617899321591699</v>
      </c>
      <c r="CP6">
        <v>-0.43436400483401899</v>
      </c>
      <c r="CQ6">
        <v>-2.7005595587786299E-2</v>
      </c>
      <c r="CR6">
        <v>3.6029987900868303E-2</v>
      </c>
      <c r="CS6">
        <v>0.32787767293361098</v>
      </c>
      <c r="CT6">
        <v>1.99802483395806</v>
      </c>
      <c r="CU6">
        <v>4.1102348918346202E-2</v>
      </c>
      <c r="CV6">
        <v>4.9275586430033999E-3</v>
      </c>
      <c r="CW6">
        <v>3.4035773226616901</v>
      </c>
      <c r="CX6">
        <v>-1.9825889037434E-3</v>
      </c>
      <c r="CY6">
        <v>0.28430012096610702</v>
      </c>
      <c r="CZ6">
        <v>-1.4287922702404601</v>
      </c>
      <c r="DA6">
        <v>4.7071534326606303E-2</v>
      </c>
      <c r="DB6">
        <v>1.5709031809876001E-2</v>
      </c>
      <c r="DC6">
        <v>5.9906948912845301</v>
      </c>
      <c r="DD6">
        <v>-1.3226066385891699</v>
      </c>
      <c r="DE6">
        <v>0.171243220606135</v>
      </c>
      <c r="DF6">
        <v>0.16214634992603599</v>
      </c>
      <c r="DG6">
        <v>1.1658239448757399</v>
      </c>
      <c r="DH6">
        <v>-4.2752630223354604E-3</v>
      </c>
      <c r="DI6">
        <v>0.17470532988392401</v>
      </c>
      <c r="DJ6">
        <v>1.9612405793074699E-2</v>
      </c>
      <c r="DK6">
        <v>0.38334063449968397</v>
      </c>
      <c r="DL6">
        <v>-0.15495211492651201</v>
      </c>
      <c r="DM6">
        <v>2.1056760128907599</v>
      </c>
      <c r="DN6">
        <v>-3.2725024404413897E-2</v>
      </c>
      <c r="DO6">
        <v>0.12281028090544099</v>
      </c>
      <c r="DP6">
        <v>-7.5591724113589998E-2</v>
      </c>
      <c r="DQ6">
        <v>2.36691296811951E-3</v>
      </c>
      <c r="DR6">
        <v>-2.0123059894536E-3</v>
      </c>
      <c r="DS6">
        <v>2.3187842219012098</v>
      </c>
      <c r="DT6">
        <v>1.2184553959753599</v>
      </c>
      <c r="DU6">
        <v>-2.2723555831765E-2</v>
      </c>
      <c r="DV6">
        <v>0.467328347165472</v>
      </c>
      <c r="DW6">
        <v>1.6422993862349699E-4</v>
      </c>
      <c r="DX6">
        <v>9.0008438745181092</v>
      </c>
      <c r="DY6">
        <v>6.94891276106086E-3</v>
      </c>
      <c r="DZ6">
        <v>9.5532537615542895E-2</v>
      </c>
      <c r="EA6">
        <v>0.406275502612016</v>
      </c>
      <c r="EB6">
        <v>0.80547871624929401</v>
      </c>
      <c r="EC6">
        <v>0.124905988013817</v>
      </c>
      <c r="ED6">
        <v>-6.1446102733311999E-4</v>
      </c>
      <c r="EE6">
        <v>1.5028712848129301E-2</v>
      </c>
      <c r="EF6">
        <v>2.98848</v>
      </c>
      <c r="EG6">
        <v>-2.12679238971501E-3</v>
      </c>
      <c r="EH6">
        <v>0.16314716771909901</v>
      </c>
      <c r="EI6">
        <v>-0.235592190008654</v>
      </c>
      <c r="EJ6">
        <v>-7.0825497107280394E-2</v>
      </c>
      <c r="EK6">
        <v>-2.4404753071535501E-2</v>
      </c>
      <c r="EL6">
        <v>3.7169459740077402</v>
      </c>
      <c r="EM6">
        <v>-8.1368841522107705E-3</v>
      </c>
      <c r="EN6">
        <v>-2.0307746295054802E-2</v>
      </c>
      <c r="EO6">
        <v>4.4262736316671996</v>
      </c>
      <c r="EP6">
        <v>-0.179968607812027</v>
      </c>
      <c r="EQ6">
        <v>5.4397466212551801E-2</v>
      </c>
      <c r="ER6">
        <v>0.25975741585685602</v>
      </c>
      <c r="ES6">
        <v>-0.10909994171880399</v>
      </c>
      <c r="ET6">
        <v>0.195665294616297</v>
      </c>
      <c r="EU6">
        <v>-1.7721886801038499E-2</v>
      </c>
      <c r="EV6">
        <v>0.79036049105815098</v>
      </c>
      <c r="EW6">
        <v>0.178456530985174</v>
      </c>
      <c r="EX6">
        <v>3.77469720364468</v>
      </c>
      <c r="EY6">
        <v>0.10616481588238</v>
      </c>
      <c r="EZ6">
        <v>-5.1557423272395901E-4</v>
      </c>
      <c r="FA6">
        <v>7.8961508876148695E-2</v>
      </c>
      <c r="FB6">
        <v>-1.8202002131139899E-2</v>
      </c>
      <c r="FC6">
        <v>-0.67337448559670798</v>
      </c>
      <c r="FD6">
        <v>0.18753814983154399</v>
      </c>
      <c r="FE6">
        <v>-0.68224026801645998</v>
      </c>
      <c r="FF6">
        <v>-4.7276623835047001E-2</v>
      </c>
      <c r="FG6">
        <v>3.9614407214182301E-2</v>
      </c>
      <c r="FH6">
        <v>1.22213968737964</v>
      </c>
      <c r="FI6">
        <v>2.4324624174067799</v>
      </c>
      <c r="FJ6">
        <v>0.40037547497702403</v>
      </c>
      <c r="FK6">
        <v>0.64431502867637303</v>
      </c>
      <c r="FL6">
        <v>-0.15892606149341101</v>
      </c>
      <c r="FM6">
        <v>-7.9317394690027895E-2</v>
      </c>
      <c r="FN6">
        <v>-6.5968522383627104E-2</v>
      </c>
      <c r="FO6">
        <v>9.2006854588347994E-2</v>
      </c>
      <c r="FP6">
        <v>-4.7535791019725799</v>
      </c>
      <c r="FQ6">
        <v>4.9726999432550502E-3</v>
      </c>
      <c r="FR6">
        <v>-5.0698008504453601E-3</v>
      </c>
      <c r="FS6">
        <v>-0.13768237517991699</v>
      </c>
      <c r="FT6">
        <v>1.34626305034403E-2</v>
      </c>
      <c r="FU6">
        <v>9.8719136731086399E-2</v>
      </c>
      <c r="FV6">
        <v>-0.16281867299859501</v>
      </c>
      <c r="FW6">
        <v>-7.2504421779367195E-2</v>
      </c>
      <c r="FX6">
        <v>-1.44880317802824E-3</v>
      </c>
      <c r="FY6">
        <v>4.3789406211759196</v>
      </c>
      <c r="FZ6">
        <v>0.54428111469020701</v>
      </c>
      <c r="GA6">
        <v>0.52110661298176297</v>
      </c>
      <c r="GB6">
        <v>0.29009588928298102</v>
      </c>
      <c r="GC6">
        <v>7.28732694867852E-2</v>
      </c>
      <c r="GD6">
        <v>-0.10114637177774299</v>
      </c>
      <c r="GE6">
        <v>-1.0810288745588801</v>
      </c>
      <c r="GF6">
        <v>0.247722399548096</v>
      </c>
      <c r="GG6">
        <v>0.84298764537426796</v>
      </c>
      <c r="GH6">
        <v>2.5082993885522601E-2</v>
      </c>
      <c r="GI6">
        <v>-9.09022694302246E-2</v>
      </c>
      <c r="GJ6">
        <v>0.114366186361092</v>
      </c>
      <c r="GK6">
        <v>0.432921276516474</v>
      </c>
      <c r="GL6">
        <v>-9.5363720054992995E-2</v>
      </c>
      <c r="GM6">
        <v>2.0658027524298898E-2</v>
      </c>
      <c r="GN6">
        <v>5.6339886278708104E-3</v>
      </c>
      <c r="GO6">
        <v>0.16528236190199799</v>
      </c>
      <c r="GP6">
        <v>-0.65931958691425097</v>
      </c>
      <c r="GQ6">
        <v>4.2500706380496601E-4</v>
      </c>
      <c r="GR6">
        <v>1.7397333134305699E-2</v>
      </c>
      <c r="GS6">
        <v>3.8263760751758101E-2</v>
      </c>
      <c r="GT6">
        <v>0.11846757945808099</v>
      </c>
      <c r="GU6">
        <v>0.19901234567901199</v>
      </c>
      <c r="GV6">
        <v>2.6504941599403802E-2</v>
      </c>
      <c r="GW6">
        <v>0.10073775362797301</v>
      </c>
      <c r="GX6">
        <v>8.2608499057434601E-2</v>
      </c>
      <c r="GY6">
        <v>0.28095935118096399</v>
      </c>
      <c r="GZ6">
        <v>-3.4974610166857503E-2</v>
      </c>
      <c r="HA6" t="e">
        <v>#N/A</v>
      </c>
      <c r="HB6">
        <v>-4.503300271769E-2</v>
      </c>
      <c r="HC6">
        <v>2.1006211568206798</v>
      </c>
      <c r="HD6">
        <v>-1.96477843803512E-2</v>
      </c>
      <c r="HE6">
        <v>6.7697891561954498E-3</v>
      </c>
      <c r="HF6">
        <v>0.24979134768747199</v>
      </c>
      <c r="HG6">
        <v>6.0334579667395499E-2</v>
      </c>
      <c r="HH6">
        <v>0.52262104679731602</v>
      </c>
      <c r="HI6">
        <v>1.9255401148042899E-2</v>
      </c>
      <c r="HJ6">
        <v>0.58299387717592199</v>
      </c>
      <c r="HK6">
        <v>0.26612075813514502</v>
      </c>
      <c r="HL6">
        <v>-1.6969006881038899</v>
      </c>
      <c r="HM6">
        <v>0.254446274498911</v>
      </c>
      <c r="HN6">
        <v>4.3180254905927598E-2</v>
      </c>
      <c r="HO6">
        <v>1.6399422897184799E-2</v>
      </c>
      <c r="HP6">
        <v>3.1004193181144401E-2</v>
      </c>
      <c r="HQ6">
        <v>-1.98225377932419E-2</v>
      </c>
      <c r="HR6">
        <v>-2.1549291358334399E-2</v>
      </c>
      <c r="HS6">
        <v>3.45161284081697E-3</v>
      </c>
      <c r="HT6">
        <v>0.32910791335530898</v>
      </c>
      <c r="HU6">
        <v>11.165383293227899</v>
      </c>
      <c r="HV6">
        <v>0.17444073048731301</v>
      </c>
      <c r="HW6">
        <v>8.7256845779236001E-4</v>
      </c>
      <c r="HX6">
        <v>0.343675950868429</v>
      </c>
      <c r="HY6">
        <v>6.8296150393052202E-2</v>
      </c>
      <c r="HZ6">
        <v>1.0911448160722701</v>
      </c>
      <c r="IA6">
        <v>-9.5616159139910601E-5</v>
      </c>
      <c r="IB6">
        <v>4.1962604816402099E-2</v>
      </c>
      <c r="IC6">
        <v>3.22775412855313E-2</v>
      </c>
      <c r="ID6">
        <v>0.25637290652855199</v>
      </c>
      <c r="IE6">
        <v>-5.0512483465608498E-3</v>
      </c>
      <c r="IF6">
        <v>-9.3605196941949298E-2</v>
      </c>
      <c r="IG6">
        <v>0.17553411000343999</v>
      </c>
      <c r="IH6">
        <v>-0.14185244006571701</v>
      </c>
      <c r="II6">
        <v>1.58269740421692</v>
      </c>
      <c r="IJ6">
        <v>-2.6724288501488499E-2</v>
      </c>
      <c r="IK6">
        <v>3.3829443750000001</v>
      </c>
      <c r="IL6">
        <v>1.24242598331559</v>
      </c>
      <c r="IM6">
        <v>1.5405341559193</v>
      </c>
      <c r="IN6">
        <v>3.3923007337420901E-3</v>
      </c>
      <c r="IO6">
        <v>1.5794581830590799</v>
      </c>
      <c r="IP6">
        <v>0.25055885980901399</v>
      </c>
      <c r="IQ6">
        <v>-2.64080671585433</v>
      </c>
      <c r="IR6">
        <v>-4.7400700369531999E-3</v>
      </c>
      <c r="IS6">
        <v>1.8630577107589402E-2</v>
      </c>
      <c r="IT6">
        <v>-0.14824714098005301</v>
      </c>
      <c r="IU6">
        <v>0.166285744522046</v>
      </c>
      <c r="IV6">
        <v>-6.84939462992986E-2</v>
      </c>
      <c r="IW6">
        <v>-34.3681299662315</v>
      </c>
      <c r="IX6">
        <v>0.27545946525374398</v>
      </c>
      <c r="IY6">
        <v>0.28354276642135201</v>
      </c>
      <c r="IZ6">
        <v>8.6233579764261101</v>
      </c>
      <c r="JA6">
        <v>-3.1507352577627001</v>
      </c>
      <c r="JB6">
        <v>0.60218738560292695</v>
      </c>
      <c r="JC6">
        <v>-7.8664947491833406E-2</v>
      </c>
      <c r="JD6">
        <v>2.4182145881210499E-2</v>
      </c>
      <c r="JE6">
        <v>0.137920122559229</v>
      </c>
      <c r="JF6">
        <v>6.5272640093234496E-2</v>
      </c>
      <c r="JG6">
        <v>3.1474475874575E-3</v>
      </c>
      <c r="JH6">
        <v>2.20540987823696</v>
      </c>
      <c r="JI6">
        <v>24.796074334519499</v>
      </c>
      <c r="JJ6">
        <v>-0.77101960683001303</v>
      </c>
      <c r="JK6">
        <v>8.00822798987499E-2</v>
      </c>
      <c r="JL6">
        <v>0.50591254435896804</v>
      </c>
      <c r="JM6">
        <v>0.54263813716304699</v>
      </c>
      <c r="JN6">
        <v>1.9277200342341501</v>
      </c>
      <c r="JO6">
        <v>0.43593848109265299</v>
      </c>
      <c r="JP6">
        <v>-0.105546250215293</v>
      </c>
      <c r="JQ6">
        <v>0.615477574681495</v>
      </c>
      <c r="JR6">
        <v>-0.32469510835648802</v>
      </c>
      <c r="JS6">
        <v>-4.9475086136661897E-3</v>
      </c>
      <c r="JT6">
        <v>0.214946070878274</v>
      </c>
      <c r="JU6">
        <v>1.2060599999999999</v>
      </c>
      <c r="JV6">
        <v>-6.5487429296998698E-3</v>
      </c>
      <c r="JW6">
        <v>-0.111603401452852</v>
      </c>
      <c r="JX6">
        <v>0.72881238739425203</v>
      </c>
      <c r="JY6">
        <v>0.14515623437789399</v>
      </c>
      <c r="JZ6">
        <v>0.53154821776116101</v>
      </c>
      <c r="KA6">
        <v>-1.3078164294208099</v>
      </c>
      <c r="KB6">
        <v>0.27532279091679501</v>
      </c>
      <c r="KC6">
        <v>3.1005178830142699E-2</v>
      </c>
      <c r="KD6">
        <v>2.9199744193202899</v>
      </c>
      <c r="KE6">
        <v>0.51937226543234105</v>
      </c>
      <c r="KF6">
        <v>-4.5327496284130499E-2</v>
      </c>
      <c r="KG6">
        <v>1.17413573058309</v>
      </c>
      <c r="KH6">
        <v>-6.8917702941756198E-3</v>
      </c>
      <c r="KI6">
        <v>1.1413645543934501</v>
      </c>
      <c r="KJ6">
        <v>-2.7417415902589799E-2</v>
      </c>
      <c r="KK6">
        <v>-1.2340780671564E-2</v>
      </c>
      <c r="KL6">
        <v>-5.0149683284840298E-2</v>
      </c>
      <c r="KM6">
        <v>-0.14995082316894201</v>
      </c>
      <c r="KN6">
        <v>0.441094467857924</v>
      </c>
      <c r="KO6">
        <v>7.9655409201573102E-2</v>
      </c>
      <c r="KP6">
        <v>0.74916482734954604</v>
      </c>
      <c r="KQ6">
        <v>0.93054176476753603</v>
      </c>
      <c r="KR6">
        <v>0.424555361626753</v>
      </c>
      <c r="KS6">
        <v>2.6024829773540901E-2</v>
      </c>
      <c r="KT6">
        <v>-3.6037490987743301E-3</v>
      </c>
      <c r="KU6">
        <v>-0.79168348396192501</v>
      </c>
      <c r="KV6">
        <v>4.17210228441271</v>
      </c>
      <c r="KW6">
        <v>-2.6903092783505202E-2</v>
      </c>
      <c r="KX6">
        <v>0.242656485080157</v>
      </c>
      <c r="KY6">
        <v>-8.9963660729303799E-2</v>
      </c>
      <c r="KZ6">
        <v>-0.10390000000000001</v>
      </c>
      <c r="LA6">
        <v>1.99400400161637</v>
      </c>
      <c r="LB6">
        <v>-4.5395516315232497E-2</v>
      </c>
      <c r="LC6">
        <v>-0.60479142189906399</v>
      </c>
      <c r="LD6">
        <v>-1.8419123178715899E-2</v>
      </c>
      <c r="LE6">
        <v>0.74458763619811696</v>
      </c>
      <c r="LF6">
        <v>0.45444249332296899</v>
      </c>
      <c r="LG6">
        <v>0.15356557179375899</v>
      </c>
      <c r="LH6">
        <v>0.82256928536462004</v>
      </c>
      <c r="LI6">
        <v>-7.3116757551496896</v>
      </c>
      <c r="LJ6">
        <v>-3.0696131794434498E-3</v>
      </c>
      <c r="LK6">
        <v>-0.10196484998642</v>
      </c>
      <c r="LL6">
        <v>3.17505444032792E-2</v>
      </c>
      <c r="LM6">
        <v>-0.58866786881550803</v>
      </c>
      <c r="LN6">
        <v>1.01850012504594</v>
      </c>
      <c r="LO6">
        <v>1.51625619181548E-2</v>
      </c>
      <c r="LP6">
        <v>1.3869170859773099</v>
      </c>
      <c r="LQ6">
        <v>-0.223674851024563</v>
      </c>
      <c r="LR6">
        <v>1.6225777071013301</v>
      </c>
      <c r="LS6">
        <v>7.3892974495384095E-2</v>
      </c>
      <c r="LT6">
        <v>48.616569876987199</v>
      </c>
      <c r="LU6">
        <v>-6.2854814651724197E-2</v>
      </c>
      <c r="LV6">
        <v>1.47373421642364</v>
      </c>
      <c r="LW6">
        <v>2.17869153249324E-3</v>
      </c>
      <c r="LX6">
        <v>8.2722213592017706</v>
      </c>
      <c r="LY6">
        <v>0.135398237036882</v>
      </c>
      <c r="LZ6">
        <v>-2.8172629433766E-2</v>
      </c>
      <c r="MA6">
        <v>3.8634022485137202E-3</v>
      </c>
      <c r="MB6">
        <v>-0.11997220818141401</v>
      </c>
      <c r="MC6">
        <v>1.22208712260013</v>
      </c>
      <c r="MD6">
        <v>-1.7078349643797001E-2</v>
      </c>
      <c r="ME6">
        <v>0.24151053833837899</v>
      </c>
      <c r="MF6">
        <v>1.3749902949341501E-2</v>
      </c>
      <c r="MG6">
        <v>-0.17332495453550001</v>
      </c>
      <c r="MH6">
        <v>1.4635994316677201</v>
      </c>
      <c r="MI6">
        <v>0.33893105893518199</v>
      </c>
      <c r="MJ6">
        <v>5.0581008932672401E-2</v>
      </c>
      <c r="MK6">
        <v>1.10841160949868</v>
      </c>
      <c r="ML6">
        <v>-4.1846281771366498E-2</v>
      </c>
      <c r="MM6">
        <v>-5.5826279046103404E-3</v>
      </c>
      <c r="MN6">
        <v>-0.75482439564693704</v>
      </c>
      <c r="MO6">
        <v>1.1692777364403</v>
      </c>
      <c r="MP6">
        <v>5.0440634861420301E-2</v>
      </c>
      <c r="MQ6">
        <v>-8.0451281057410499E-3</v>
      </c>
      <c r="MR6">
        <v>0.48845945398622098</v>
      </c>
      <c r="MS6">
        <v>-1.6414429303340101E-2</v>
      </c>
      <c r="MT6">
        <v>0.34955514365152901</v>
      </c>
      <c r="MU6">
        <v>1.9155527228126801</v>
      </c>
      <c r="MV6">
        <v>-5.0581192317286097E-2</v>
      </c>
      <c r="MW6">
        <v>0.78726162494910801</v>
      </c>
      <c r="MX6">
        <v>-1.2638619419792401E-2</v>
      </c>
      <c r="MY6">
        <v>0.40597446297288198</v>
      </c>
      <c r="MZ6">
        <v>-1.8516671438233299E-2</v>
      </c>
      <c r="NA6">
        <v>0.24232582647564499</v>
      </c>
      <c r="NB6">
        <v>6.6461178043691102E-2</v>
      </c>
      <c r="NC6">
        <v>3.3751517402088198</v>
      </c>
      <c r="ND6">
        <v>7.16103758870698E-4</v>
      </c>
      <c r="NE6">
        <v>-23.1043438615837</v>
      </c>
      <c r="NF6">
        <v>8.9026651216686001E-2</v>
      </c>
      <c r="NG6">
        <v>-9.9980972708245408E-3</v>
      </c>
      <c r="NH6">
        <v>0.30809674259096198</v>
      </c>
      <c r="NI6">
        <v>2.8070850042903199</v>
      </c>
      <c r="NJ6">
        <v>-1.59999217950119E-2</v>
      </c>
      <c r="NK6">
        <v>-1.4173765920002599</v>
      </c>
      <c r="NL6">
        <v>0.78528094387818104</v>
      </c>
      <c r="NM6">
        <v>-5.2750732156675697E-3</v>
      </c>
      <c r="NN6">
        <v>3.3430229157484802E-2</v>
      </c>
      <c r="NO6">
        <v>3.0378372071105799E-2</v>
      </c>
      <c r="NP6">
        <v>0.32963116243333501</v>
      </c>
      <c r="NQ6">
        <v>7.3370483007634602E-2</v>
      </c>
      <c r="NR6">
        <v>0.432359669595903</v>
      </c>
      <c r="NS6">
        <v>-0.33110386782711498</v>
      </c>
      <c r="NT6">
        <v>-0.13555871326282801</v>
      </c>
      <c r="NU6">
        <v>1.7108639863292599E-2</v>
      </c>
      <c r="NV6">
        <v>-5.9715685642447299E-3</v>
      </c>
      <c r="NW6">
        <v>-7.35743506580591E-3</v>
      </c>
      <c r="NX6">
        <v>-1.89900589496791E-2</v>
      </c>
      <c r="NY6">
        <v>0.57745839819733902</v>
      </c>
      <c r="NZ6">
        <v>0.22593775126722601</v>
      </c>
      <c r="OA6">
        <v>0.432647395067777</v>
      </c>
      <c r="OB6">
        <v>0.51581480800521096</v>
      </c>
      <c r="OC6">
        <v>-1.9441845385759899E-2</v>
      </c>
      <c r="OD6">
        <v>0.93012631022778602</v>
      </c>
      <c r="OE6">
        <v>-5.1572204232180697E-3</v>
      </c>
      <c r="OF6">
        <v>1.11399845429741</v>
      </c>
      <c r="OG6">
        <v>1.43146316572146</v>
      </c>
      <c r="OH6">
        <v>-1.19315068024215E-3</v>
      </c>
      <c r="OI6">
        <v>-8.2149041190436797E-2</v>
      </c>
      <c r="OJ6">
        <v>-4.30947924763493E-2</v>
      </c>
      <c r="OK6">
        <v>3.6864447741513699E-2</v>
      </c>
      <c r="OL6">
        <v>-4.3515101480585697E-2</v>
      </c>
      <c r="OM6">
        <v>-0.29907073174583598</v>
      </c>
      <c r="ON6">
        <v>6.15223637314469E-2</v>
      </c>
      <c r="OO6">
        <v>-7.0295414656926999E-2</v>
      </c>
      <c r="OP6">
        <v>0.404543099765795</v>
      </c>
      <c r="OQ6">
        <v>-6.6944844836035198E-3</v>
      </c>
      <c r="OR6">
        <v>0.90548914405333203</v>
      </c>
      <c r="OS6">
        <v>2.3126113224289001E-2</v>
      </c>
      <c r="OT6">
        <v>-2.8515316242741701E-2</v>
      </c>
      <c r="OU6">
        <v>-0.14057222420830601</v>
      </c>
      <c r="OV6">
        <v>9.7328767123287495E-3</v>
      </c>
      <c r="OW6">
        <v>0.51548613552077505</v>
      </c>
      <c r="OX6">
        <v>9.4279430019274905E-3</v>
      </c>
      <c r="OY6">
        <v>-7.2140508719452906E-2</v>
      </c>
      <c r="OZ6">
        <v>0.29852857515794101</v>
      </c>
      <c r="PA6">
        <v>-3.6416283716384702E-2</v>
      </c>
      <c r="PB6">
        <v>-3.3375836675611101E-2</v>
      </c>
      <c r="PC6">
        <v>1.32295458238326</v>
      </c>
      <c r="PD6">
        <v>9.3942137393017003E-2</v>
      </c>
      <c r="PE6">
        <v>6.1578000964869997</v>
      </c>
      <c r="PF6">
        <v>-1.1622652229399601E-2</v>
      </c>
      <c r="PG6">
        <v>0.21319017707349</v>
      </c>
      <c r="PH6">
        <v>-2.7749335136343301E-2</v>
      </c>
      <c r="PI6">
        <v>6.0920023840116702E-2</v>
      </c>
      <c r="PJ6">
        <v>-0.24095899818104199</v>
      </c>
      <c r="PK6">
        <v>1.34194867811956</v>
      </c>
      <c r="PL6" t="e">
        <v>#N/A</v>
      </c>
      <c r="PM6">
        <v>6.0268939798660402E-2</v>
      </c>
      <c r="PN6">
        <v>0.66218565271273599</v>
      </c>
      <c r="PO6">
        <v>0.106298246720403</v>
      </c>
      <c r="PP6">
        <v>-0.157186922804157</v>
      </c>
      <c r="PQ6">
        <v>0.10239179295122</v>
      </c>
      <c r="PR6">
        <v>0.40475920728410097</v>
      </c>
      <c r="PS6">
        <v>3.0816666666672499E-3</v>
      </c>
      <c r="PT6">
        <v>5.7656610693923499E-2</v>
      </c>
      <c r="PU6">
        <v>0.213333128232603</v>
      </c>
      <c r="PV6">
        <v>0.15112819998777999</v>
      </c>
      <c r="PW6">
        <v>9.2988009100696697E-2</v>
      </c>
      <c r="PX6">
        <v>-1.42660673909974E-2</v>
      </c>
      <c r="PY6">
        <v>0.73799181983717999</v>
      </c>
      <c r="PZ6">
        <v>-8.7928278110404098E-3</v>
      </c>
      <c r="QA6">
        <v>3.9702495885585698</v>
      </c>
      <c r="QB6">
        <v>0.933172945643578</v>
      </c>
      <c r="QC6">
        <v>0.72787905564254096</v>
      </c>
      <c r="QD6">
        <v>-9.9974987413538205E-2</v>
      </c>
      <c r="QE6">
        <v>2.5391456934986699E-2</v>
      </c>
      <c r="QF6">
        <v>0.124159253846821</v>
      </c>
      <c r="QG6">
        <v>0.58136295617645395</v>
      </c>
      <c r="QH6">
        <v>-1.2747576826322301E-3</v>
      </c>
      <c r="QI6">
        <v>0.112545231887845</v>
      </c>
      <c r="QJ6">
        <v>0.46549659687873701</v>
      </c>
      <c r="QK6">
        <v>1.3345761800104501</v>
      </c>
      <c r="QL6">
        <v>-8.4220313484986806E-2</v>
      </c>
      <c r="QM6">
        <v>4.7859571814015803E-2</v>
      </c>
      <c r="QN6">
        <v>0.29168591199462401</v>
      </c>
      <c r="QO6">
        <v>6.2164165029912899E-2</v>
      </c>
      <c r="QP6">
        <v>-9.0753482398021196E-2</v>
      </c>
      <c r="QQ6">
        <v>-1.3524767008513701</v>
      </c>
      <c r="QR6">
        <v>0.261388102471868</v>
      </c>
      <c r="QS6">
        <v>-1.24566762462778E-2</v>
      </c>
      <c r="QT6">
        <v>-2.4612295536202498E-2</v>
      </c>
      <c r="QU6">
        <v>0.635573691647772</v>
      </c>
      <c r="QV6">
        <v>-0.436795872501621</v>
      </c>
      <c r="QW6">
        <v>0.21416174685217601</v>
      </c>
      <c r="QX6">
        <v>5.5851918578645403E-2</v>
      </c>
      <c r="QY6">
        <v>0.20186652665308799</v>
      </c>
      <c r="QZ6">
        <v>5.3541679631961096E-3</v>
      </c>
      <c r="RA6">
        <v>2.1473509532346301E-2</v>
      </c>
      <c r="RB6">
        <v>-0.16528362762207499</v>
      </c>
      <c r="RC6">
        <v>1.0810468339522199</v>
      </c>
      <c r="RD6">
        <v>0.27197245943132903</v>
      </c>
      <c r="RE6">
        <v>-0.86829677052967302</v>
      </c>
      <c r="RF6">
        <v>-0.41230821660688699</v>
      </c>
      <c r="RG6">
        <v>4.2543648496609299</v>
      </c>
      <c r="RH6">
        <v>-4.7739409715120903E-2</v>
      </c>
      <c r="RI6">
        <v>6.12749284901263E-2</v>
      </c>
      <c r="RJ6">
        <v>-0.735438244988459</v>
      </c>
      <c r="RK6">
        <v>0.17564921973705899</v>
      </c>
      <c r="RL6">
        <v>0.18380834474765601</v>
      </c>
      <c r="RM6">
        <v>0.76253399265211697</v>
      </c>
      <c r="RN6">
        <v>0.14224365379125201</v>
      </c>
      <c r="RO6">
        <v>6.0916967554900801E-2</v>
      </c>
      <c r="RP6">
        <v>6.1795996657147099E-2</v>
      </c>
      <c r="RQ6">
        <v>8.3272447674903105E-2</v>
      </c>
      <c r="RR6">
        <v>0.32810480310386497</v>
      </c>
      <c r="RS6">
        <v>-0.115981918082431</v>
      </c>
      <c r="RT6">
        <v>2.1637215641563499</v>
      </c>
      <c r="RU6">
        <v>0.163532314364318</v>
      </c>
      <c r="RV6">
        <v>2.1862566465956999E-2</v>
      </c>
      <c r="RW6">
        <v>0.29284788754515501</v>
      </c>
      <c r="RX6">
        <v>0.21382454229891101</v>
      </c>
      <c r="RY6">
        <v>1.1935976712565499</v>
      </c>
      <c r="RZ6">
        <v>0.25676664673919303</v>
      </c>
      <c r="SA6">
        <v>-0.42840956565992899</v>
      </c>
      <c r="SB6">
        <v>-0.10434608967876199</v>
      </c>
      <c r="SC6">
        <v>0.19136910102278801</v>
      </c>
      <c r="SD6">
        <v>-0.117938379323368</v>
      </c>
      <c r="SE6">
        <v>-0.35663185386129798</v>
      </c>
      <c r="SF6">
        <v>-0.14041556837960001</v>
      </c>
      <c r="SG6">
        <v>-1.63686712027938E-3</v>
      </c>
      <c r="SH6">
        <v>-0.18441246898406299</v>
      </c>
      <c r="SI6">
        <v>0.71357232198060006</v>
      </c>
      <c r="SJ6">
        <v>0.43268273703938298</v>
      </c>
      <c r="SK6">
        <v>-1.55141535767176E-2</v>
      </c>
      <c r="SL6">
        <v>2.8053196851141899E-2</v>
      </c>
      <c r="SM6">
        <v>2.9491714273344301E-2</v>
      </c>
      <c r="SN6">
        <v>-4.4992865881506201E-2</v>
      </c>
      <c r="SO6">
        <v>0.30152840077982002</v>
      </c>
      <c r="SP6">
        <v>-5.4458924591308203E-2</v>
      </c>
      <c r="SQ6">
        <v>-3.5630498187648803E-2</v>
      </c>
      <c r="SR6">
        <v>4.9491767979342398E-2</v>
      </c>
      <c r="SS6">
        <v>2.5603873879893899</v>
      </c>
      <c r="ST6">
        <v>2.1634992458726299E-2</v>
      </c>
      <c r="SU6">
        <v>0.43716511755057402</v>
      </c>
      <c r="SV6">
        <v>0.19017570924253899</v>
      </c>
      <c r="SW6">
        <v>0.206887931260544</v>
      </c>
      <c r="SX6">
        <v>0.448327920764722</v>
      </c>
      <c r="SY6">
        <v>2.7548707768060801E-2</v>
      </c>
      <c r="SZ6" t="e">
        <v>#N/A</v>
      </c>
      <c r="TA6">
        <v>-9.4697535228726801E-2</v>
      </c>
      <c r="TB6">
        <v>-0.68079676619118401</v>
      </c>
      <c r="TC6">
        <v>1.2362933645772199E-2</v>
      </c>
      <c r="TD6">
        <v>-0.40214888493228601</v>
      </c>
      <c r="TE6">
        <v>1.4601036287649799E-2</v>
      </c>
      <c r="TF6">
        <v>-1.7400964829753601E-2</v>
      </c>
      <c r="TG6">
        <v>0.57426384662539898</v>
      </c>
      <c r="TH6">
        <v>-2.4298750035058599E-2</v>
      </c>
      <c r="TI6">
        <v>0.63526096577404301</v>
      </c>
      <c r="TJ6">
        <v>9.4601625993469399E-2</v>
      </c>
      <c r="TK6">
        <v>-3.3392231101059102E-3</v>
      </c>
      <c r="TL6">
        <v>0.10854161937857799</v>
      </c>
      <c r="TM6">
        <v>0.52927944689428297</v>
      </c>
      <c r="TN6">
        <v>-0.12552822351158399</v>
      </c>
      <c r="TO6">
        <v>1.16192519859707</v>
      </c>
      <c r="TP6">
        <v>0.54738040526740095</v>
      </c>
      <c r="TQ6">
        <v>-0.22844983552308801</v>
      </c>
      <c r="TR6">
        <v>5.0539965991179496</v>
      </c>
      <c r="TS6">
        <v>-0.285734012012962</v>
      </c>
      <c r="TT6">
        <v>-1.29989914173146</v>
      </c>
      <c r="TU6">
        <v>-2.19901297914952E-2</v>
      </c>
      <c r="TV6">
        <v>2.46709665348985E-2</v>
      </c>
      <c r="TW6">
        <v>0.1815520544949</v>
      </c>
      <c r="TX6">
        <v>-3.2864655389375497E-2</v>
      </c>
      <c r="TY6">
        <v>0.16086424009587499</v>
      </c>
      <c r="TZ6">
        <v>9.1623662552629104E-2</v>
      </c>
      <c r="UA6">
        <v>-0.60858446469263305</v>
      </c>
      <c r="UB6">
        <v>9.0398755406646505E-2</v>
      </c>
      <c r="UC6">
        <v>3.3629323170521801E-2</v>
      </c>
      <c r="UD6">
        <v>-4.3933188823720602E-3</v>
      </c>
      <c r="UE6">
        <v>4.7966852795540502</v>
      </c>
      <c r="UF6">
        <v>-3.6865782436432903E-2</v>
      </c>
      <c r="UG6">
        <v>3.6575563903812301E-2</v>
      </c>
      <c r="UH6">
        <v>3.1377857357407599E-2</v>
      </c>
      <c r="UI6">
        <v>3.4279790820840601E-2</v>
      </c>
      <c r="UJ6">
        <v>0.53363469890584803</v>
      </c>
      <c r="UK6">
        <v>3.24291687721264E-3</v>
      </c>
      <c r="UL6">
        <v>-2.34842191945766E-3</v>
      </c>
      <c r="UM6">
        <v>0.88470924315686705</v>
      </c>
      <c r="UN6">
        <v>0.56980076083701003</v>
      </c>
      <c r="UO6">
        <v>-0.24513667906929901</v>
      </c>
      <c r="UP6">
        <v>0.27105234727449701</v>
      </c>
      <c r="UQ6">
        <v>0.108826999270301</v>
      </c>
      <c r="UR6">
        <v>5.6968035733449697E-2</v>
      </c>
      <c r="US6">
        <v>0.195988978888302</v>
      </c>
      <c r="UT6">
        <v>22.684166872783301</v>
      </c>
      <c r="UU6">
        <v>1.6403443154526201E-2</v>
      </c>
      <c r="UV6">
        <v>6.5378564666700003E-3</v>
      </c>
      <c r="UW6">
        <v>-0.15263809681089699</v>
      </c>
      <c r="UX6">
        <v>7.9752240600789198E-2</v>
      </c>
      <c r="UY6">
        <v>-9.5514567196581593E-3</v>
      </c>
      <c r="UZ6">
        <v>-1.78700145093342</v>
      </c>
      <c r="VA6">
        <v>0.432172475396364</v>
      </c>
      <c r="VB6">
        <v>0.37749492747816399</v>
      </c>
      <c r="VC6">
        <v>9.49493310045222E-2</v>
      </c>
      <c r="VD6">
        <v>-2.5056834764317502E-2</v>
      </c>
      <c r="VE6">
        <v>0.119777735388357</v>
      </c>
      <c r="VF6">
        <v>-5.5005208666734501E-2</v>
      </c>
      <c r="VG6">
        <v>-5.1431299245753098E-2</v>
      </c>
      <c r="VH6">
        <v>0.49616828510842698</v>
      </c>
      <c r="VI6">
        <v>-5.6489308612157696E-3</v>
      </c>
      <c r="VJ6">
        <v>0.46274894933161498</v>
      </c>
      <c r="VK6">
        <v>2.28964840094379E-2</v>
      </c>
      <c r="VL6">
        <v>0.22999124529273801</v>
      </c>
      <c r="VM6">
        <v>5.7827877203119899E-3</v>
      </c>
      <c r="VN6">
        <v>-6.5403118877756294E-2</v>
      </c>
      <c r="VO6">
        <v>0.125388272901818</v>
      </c>
      <c r="VP6">
        <v>3.7126378416222398E-2</v>
      </c>
      <c r="VQ6">
        <v>1.9618658892128299E-2</v>
      </c>
      <c r="VR6">
        <v>1.64259483864194</v>
      </c>
      <c r="VS6">
        <v>-3.3589985544490802E-2</v>
      </c>
      <c r="VT6">
        <v>15.226364496792501</v>
      </c>
      <c r="VU6">
        <v>0.69509419988696397</v>
      </c>
      <c r="VV6">
        <v>1.1683245568495999</v>
      </c>
      <c r="VW6">
        <v>1.22454293931262E-2</v>
      </c>
      <c r="VX6">
        <v>0.26768149335987401</v>
      </c>
      <c r="VY6">
        <v>0.161412437734438</v>
      </c>
      <c r="VZ6">
        <v>3.6204282108819501</v>
      </c>
      <c r="WA6">
        <v>6.8212205267941504E-4</v>
      </c>
      <c r="WB6">
        <v>1.00249939393939</v>
      </c>
      <c r="WC6">
        <v>2.1146642535803301E-2</v>
      </c>
      <c r="WD6">
        <v>-8.0671963000331998E-2</v>
      </c>
      <c r="WE6">
        <v>1.17179648075681</v>
      </c>
      <c r="WF6">
        <v>0.13962083139831899</v>
      </c>
      <c r="WG6">
        <v>-0.30682798391718502</v>
      </c>
      <c r="WH6">
        <v>-12.3386284111434</v>
      </c>
      <c r="WI6">
        <v>2.1786298220513901E-2</v>
      </c>
      <c r="WJ6">
        <v>-1.90867607797666E-2</v>
      </c>
      <c r="WK6">
        <v>0.15835818807225999</v>
      </c>
      <c r="WL6">
        <v>-1.7405192154602199E-2</v>
      </c>
      <c r="WM6">
        <v>0.524463863879429</v>
      </c>
      <c r="WN6">
        <v>-2.8072856914656999E-3</v>
      </c>
      <c r="WO6">
        <v>3.9126181929894401</v>
      </c>
      <c r="WP6">
        <v>2.5479810085280699</v>
      </c>
      <c r="WQ6">
        <v>2.2372726401623601E-2</v>
      </c>
      <c r="WR6">
        <v>7.41763503178282E-3</v>
      </c>
      <c r="WS6">
        <v>2.57459396619663E-2</v>
      </c>
      <c r="WT6">
        <v>-4.94914604317922E-2</v>
      </c>
      <c r="WU6">
        <v>6.7097834906278103E-2</v>
      </c>
      <c r="WV6">
        <v>9.4821826146316499E-2</v>
      </c>
      <c r="WW6">
        <v>1.4092606681861399</v>
      </c>
      <c r="WX6">
        <v>4.4331470586062599E-2</v>
      </c>
      <c r="WY6">
        <v>-1.4089792692355999E-2</v>
      </c>
      <c r="WZ6">
        <v>2.74341433205633</v>
      </c>
      <c r="XA6">
        <v>7.7740800369048804E-2</v>
      </c>
      <c r="XB6">
        <v>2.051E-2</v>
      </c>
      <c r="XC6">
        <v>0.35262537789216197</v>
      </c>
      <c r="XD6">
        <v>-2.9131279167512101E-2</v>
      </c>
      <c r="XE6">
        <v>2.0321469899383798E-2</v>
      </c>
      <c r="XF6">
        <v>4.60957164749922E-2</v>
      </c>
      <c r="XG6">
        <v>-2.3426094912552198E-2</v>
      </c>
      <c r="XH6">
        <v>1.06510193202819</v>
      </c>
      <c r="XI6">
        <v>2.6712835449850501E-2</v>
      </c>
      <c r="XJ6">
        <v>-2.1266671809641599E-3</v>
      </c>
      <c r="XK6">
        <v>0.15094559132032201</v>
      </c>
      <c r="XL6">
        <v>0.29935265414455797</v>
      </c>
      <c r="XM6">
        <v>0.11955260222858</v>
      </c>
      <c r="XN6">
        <v>-0.215464597864822</v>
      </c>
      <c r="XO6">
        <v>-1.2148181042665501E-2</v>
      </c>
      <c r="XP6">
        <v>1.8322424551718399</v>
      </c>
      <c r="XQ6">
        <v>6.3297586179587806E-2</v>
      </c>
      <c r="XR6">
        <v>10.623902632888299</v>
      </c>
      <c r="XS6">
        <v>2.3493458131918699</v>
      </c>
      <c r="XT6">
        <v>0.29532566970889501</v>
      </c>
      <c r="XU6">
        <v>0.16649025429308401</v>
      </c>
      <c r="XV6">
        <v>2.0710923972928401</v>
      </c>
      <c r="XW6">
        <v>8.1023928690011696E-2</v>
      </c>
      <c r="XX6">
        <v>3.02250734286388</v>
      </c>
      <c r="XY6">
        <v>-0.14806031626427499</v>
      </c>
      <c r="XZ6">
        <v>0.23105495493539999</v>
      </c>
      <c r="YA6">
        <v>0.52536703546114605</v>
      </c>
      <c r="YB6">
        <v>0.52512273869177195</v>
      </c>
      <c r="YC6">
        <v>1.5166056059914201E-3</v>
      </c>
      <c r="YD6">
        <v>9.6378785451049498E-3</v>
      </c>
      <c r="YE6">
        <v>0.15328100297407901</v>
      </c>
      <c r="YF6">
        <v>0.13743160082484901</v>
      </c>
      <c r="YG6">
        <v>0.46800687854545298</v>
      </c>
      <c r="YH6">
        <v>0.42531186018059502</v>
      </c>
      <c r="YI6">
        <v>0.42219754026872502</v>
      </c>
      <c r="YJ6">
        <v>0.22837852783999901</v>
      </c>
      <c r="YK6">
        <v>3.7616824974991898</v>
      </c>
      <c r="YL6">
        <v>0.36418808365869398</v>
      </c>
      <c r="YM6">
        <v>0.27548146296933901</v>
      </c>
      <c r="YN6">
        <v>1.1211665615778801</v>
      </c>
      <c r="YO6">
        <v>9.8534645370461194E-2</v>
      </c>
      <c r="YP6">
        <v>-0.38625052388789899</v>
      </c>
      <c r="YQ6">
        <v>0.53456277411446695</v>
      </c>
      <c r="YR6">
        <v>5.90220778074197E-2</v>
      </c>
      <c r="YS6">
        <v>0.55087499918260596</v>
      </c>
      <c r="YT6">
        <v>9.0224073358626505E-2</v>
      </c>
      <c r="YU6">
        <v>-2.3012829979466201E-2</v>
      </c>
      <c r="YV6">
        <v>2.02450167326555E-2</v>
      </c>
      <c r="YW6">
        <v>0.32917344385159097</v>
      </c>
      <c r="YX6">
        <v>-0.12836129144858799</v>
      </c>
      <c r="YY6">
        <v>1.5217881160155999</v>
      </c>
      <c r="YZ6">
        <v>1.7380014617384101</v>
      </c>
      <c r="ZA6">
        <v>1.73246132023264</v>
      </c>
      <c r="ZB6">
        <v>1.8983022506498299</v>
      </c>
      <c r="ZC6">
        <v>-9.7071129707113003E-5</v>
      </c>
      <c r="ZD6">
        <v>-2.7687335503947901E-2</v>
      </c>
      <c r="ZE6">
        <v>-3.6998377451728098E-2</v>
      </c>
      <c r="ZF6">
        <v>0.76341764096151998</v>
      </c>
      <c r="ZG6">
        <v>-6.85924993438136E-3</v>
      </c>
      <c r="ZH6">
        <v>-0.214233521008734</v>
      </c>
      <c r="ZI6">
        <v>2.9556490182379599E-2</v>
      </c>
      <c r="ZJ6">
        <v>-3.7888241280904698E-2</v>
      </c>
      <c r="ZK6">
        <v>0.23852324269844399</v>
      </c>
      <c r="ZL6">
        <v>1.2710460762262099</v>
      </c>
      <c r="ZM6">
        <v>1.2231514178149301</v>
      </c>
      <c r="ZN6">
        <v>-3.1213559322033901E-2</v>
      </c>
      <c r="ZO6">
        <v>1.30827618113167E-2</v>
      </c>
      <c r="ZP6">
        <v>-9.1525793328697494E-2</v>
      </c>
      <c r="ZQ6">
        <v>0.45151931736616402</v>
      </c>
      <c r="ZR6">
        <v>0.63002764460014204</v>
      </c>
      <c r="ZS6">
        <v>-0.465770082323892</v>
      </c>
      <c r="ZT6">
        <v>-5.7880192980163296E-3</v>
      </c>
      <c r="ZU6">
        <v>0.95955423314224098</v>
      </c>
      <c r="ZV6">
        <v>-1.2995941181253401</v>
      </c>
      <c r="ZW6">
        <v>3.9050037244050801</v>
      </c>
      <c r="ZX6">
        <v>0.84437950352824898</v>
      </c>
      <c r="ZY6">
        <v>1.99214361925217</v>
      </c>
      <c r="ZZ6">
        <v>1.85514060993762</v>
      </c>
      <c r="AAA6">
        <v>0.31930917032920503</v>
      </c>
      <c r="AAB6">
        <v>8.0476490837251696E-2</v>
      </c>
      <c r="AAC6">
        <v>2.6011035348619E-2</v>
      </c>
      <c r="AAD6">
        <v>3.7221875000000001E-2</v>
      </c>
      <c r="AAE6">
        <v>1.5977421219331999E-2</v>
      </c>
      <c r="AAF6">
        <v>0.21192182492618999</v>
      </c>
      <c r="AAG6">
        <v>1.0263309514403101</v>
      </c>
      <c r="AAH6">
        <v>-0.76800916950388698</v>
      </c>
      <c r="AAI6">
        <v>0.29106651245486698</v>
      </c>
      <c r="AAJ6">
        <v>0.17190100691663701</v>
      </c>
      <c r="AAK6">
        <v>-1.61711788052325E-2</v>
      </c>
      <c r="AAL6">
        <v>2.5987974190836902</v>
      </c>
      <c r="AAM6">
        <v>2.2199141278880599</v>
      </c>
      <c r="AAN6">
        <v>-0.599671895145654</v>
      </c>
      <c r="AAO6">
        <v>1.07438187748452</v>
      </c>
      <c r="AAP6">
        <v>-4.3626934106295402E-2</v>
      </c>
      <c r="AAQ6">
        <v>0.25840215607064798</v>
      </c>
      <c r="AAR6">
        <v>-0.68418506978886995</v>
      </c>
      <c r="AAS6">
        <v>-4.05662940995851E-2</v>
      </c>
      <c r="AAT6">
        <v>0.19964019894881699</v>
      </c>
      <c r="AAU6">
        <v>7.8382543588627902</v>
      </c>
      <c r="AAV6">
        <v>1.1662818127925201E-3</v>
      </c>
      <c r="AAW6" t="e">
        <v>#N/A</v>
      </c>
      <c r="AAX6">
        <v>-0.123708553258058</v>
      </c>
      <c r="AAY6">
        <v>0.13695986655780801</v>
      </c>
      <c r="AAZ6">
        <v>5.0025182257624099</v>
      </c>
      <c r="ABA6">
        <v>5.9080474221932203E-2</v>
      </c>
      <c r="ABB6">
        <v>-5.7287888121295197E-4</v>
      </c>
      <c r="ABC6">
        <v>-1.5234620639641301E-2</v>
      </c>
      <c r="ABD6">
        <v>-0.124726450097723</v>
      </c>
      <c r="ABE6">
        <v>1.3355162960537299</v>
      </c>
      <c r="ABF6">
        <v>0.25324124845305401</v>
      </c>
      <c r="ABG6">
        <v>-0.150609774328683</v>
      </c>
      <c r="ABH6">
        <v>0.16468647303787901</v>
      </c>
      <c r="ABI6">
        <v>-2.11612852296928E-3</v>
      </c>
      <c r="ABJ6">
        <v>6.4856908397661096E-3</v>
      </c>
      <c r="ABK6">
        <v>0.67446704958651105</v>
      </c>
      <c r="ABL6">
        <v>-6.4721698113207493E-2</v>
      </c>
      <c r="ABM6">
        <v>-0.49529739070163697</v>
      </c>
      <c r="ABN6">
        <v>2.4349411059636901</v>
      </c>
      <c r="ABO6">
        <v>17.843153065375599</v>
      </c>
      <c r="ABP6">
        <v>-4.2579199671095901E-3</v>
      </c>
      <c r="ABQ6">
        <v>59.663602523294102</v>
      </c>
      <c r="ABR6">
        <v>0.11263481811169899</v>
      </c>
      <c r="ABS6">
        <v>0.148993013401201</v>
      </c>
      <c r="ABT6">
        <v>0.35705408194667099</v>
      </c>
      <c r="ABU6">
        <v>0.90261075611405706</v>
      </c>
      <c r="ABV6">
        <v>8.00071303995257E-2</v>
      </c>
      <c r="ABW6">
        <v>-4.8522061328273299E-4</v>
      </c>
      <c r="ABX6">
        <v>0.12541580505786101</v>
      </c>
      <c r="ABY6">
        <v>1.1890531047738999</v>
      </c>
      <c r="ABZ6">
        <v>-1.1232962161362299E-2</v>
      </c>
      <c r="ACA6">
        <v>5.6799829207694996</v>
      </c>
      <c r="ACB6">
        <v>49.421997444354901</v>
      </c>
      <c r="ACC6">
        <v>0.52701685653899699</v>
      </c>
      <c r="ACD6">
        <v>1.8779835522412601E-3</v>
      </c>
      <c r="ACE6">
        <v>0.12877432821445201</v>
      </c>
      <c r="ACF6">
        <v>2.6381840973298898</v>
      </c>
      <c r="ACG6">
        <v>6.1125589056362603E-2</v>
      </c>
      <c r="ACH6">
        <v>0.50712781063082002</v>
      </c>
      <c r="ACI6">
        <v>0.45391311607064599</v>
      </c>
      <c r="ACJ6">
        <v>1.51430854226078</v>
      </c>
      <c r="ACK6">
        <v>-2.1555775371143501E-2</v>
      </c>
      <c r="ACL6">
        <v>1.54473212018053</v>
      </c>
      <c r="ACM6">
        <v>2.0442520190473301</v>
      </c>
      <c r="ACN6">
        <v>1.13505524345686E-2</v>
      </c>
      <c r="ACO6">
        <v>5.61497326203209E-2</v>
      </c>
      <c r="ACP6">
        <v>5.0715923076923097</v>
      </c>
      <c r="ACQ6">
        <v>0.10223611450935099</v>
      </c>
      <c r="ACR6">
        <v>-2.6836297500004401E-2</v>
      </c>
      <c r="ACS6">
        <v>3.3305575029823099E-2</v>
      </c>
      <c r="ACT6">
        <v>3.9042730099052902E-2</v>
      </c>
      <c r="ACU6">
        <v>-4.1346561186566197E-2</v>
      </c>
      <c r="ACV6">
        <v>0.53158589670345702</v>
      </c>
      <c r="ACW6">
        <v>1.2237335793733899</v>
      </c>
      <c r="ACX6">
        <v>2.1590408657860101</v>
      </c>
      <c r="ACY6">
        <v>-0.117206809690711</v>
      </c>
      <c r="ACZ6">
        <v>-0.13604254652584899</v>
      </c>
      <c r="ADA6">
        <v>0.97355323011482797</v>
      </c>
      <c r="ADB6">
        <v>-1.49739542467757</v>
      </c>
      <c r="ADC6">
        <v>-0.90004852170537597</v>
      </c>
      <c r="ADD6">
        <v>3.0001180514391601</v>
      </c>
      <c r="ADE6">
        <v>-2.2370217176176599E-2</v>
      </c>
      <c r="ADF6">
        <v>0.122606170621554</v>
      </c>
      <c r="ADG6">
        <v>2.8901619380478001E-3</v>
      </c>
      <c r="ADH6">
        <v>-0.176105362993902</v>
      </c>
      <c r="ADI6">
        <v>-5.4083744037320498E-4</v>
      </c>
      <c r="ADJ6">
        <v>0.16203341017629799</v>
      </c>
      <c r="ADK6">
        <v>0.587059773748283</v>
      </c>
      <c r="ADL6">
        <v>0.28134461392257698</v>
      </c>
      <c r="ADM6">
        <v>-1.02888127512038E-2</v>
      </c>
      <c r="ADN6">
        <v>6.5962059308925097E-2</v>
      </c>
      <c r="ADO6">
        <v>-2.1636662224486201E-2</v>
      </c>
      <c r="ADP6">
        <v>-4.4046232181892001E-3</v>
      </c>
      <c r="ADQ6">
        <v>-1.4183228113917101E-2</v>
      </c>
      <c r="ADR6">
        <v>-2.1743208187259399E-2</v>
      </c>
      <c r="ADS6">
        <v>0.111885797096097</v>
      </c>
      <c r="ADT6">
        <v>0.62640836274381495</v>
      </c>
      <c r="ADU6">
        <v>-2.0467415617154601E-2</v>
      </c>
      <c r="ADV6">
        <v>1.6094914282022799E-2</v>
      </c>
      <c r="ADW6">
        <v>0.88832524156247605</v>
      </c>
      <c r="ADX6">
        <v>0.132842017209089</v>
      </c>
      <c r="ADY6">
        <v>5.2519869482354702E-2</v>
      </c>
      <c r="ADZ6">
        <v>-0.61106749785413805</v>
      </c>
      <c r="AEA6">
        <v>0.13636981407895299</v>
      </c>
      <c r="AEB6">
        <v>0.21427656749014801</v>
      </c>
      <c r="AEC6">
        <v>-8.0037500000000004E-3</v>
      </c>
      <c r="AED6">
        <v>0.48730266665446698</v>
      </c>
      <c r="AEE6">
        <v>9.0971283488260002E-2</v>
      </c>
      <c r="AEF6">
        <v>3.3167819089625401</v>
      </c>
      <c r="AEG6">
        <v>-6.5582333272071705E-2</v>
      </c>
      <c r="AEH6">
        <v>5.0382941554635998</v>
      </c>
      <c r="AEI6">
        <v>0.77127791096442699</v>
      </c>
      <c r="AEJ6">
        <v>0.59171619431735301</v>
      </c>
      <c r="AEK6">
        <v>0.41212892741061802</v>
      </c>
      <c r="AEL6">
        <v>3.5801733566216698</v>
      </c>
      <c r="AEM6">
        <v>0.26753471902947301</v>
      </c>
      <c r="AEN6">
        <v>0.67984988188903805</v>
      </c>
      <c r="AEO6">
        <v>0.95412209263757297</v>
      </c>
      <c r="AEP6">
        <v>0.17010722262792399</v>
      </c>
      <c r="AEQ6">
        <v>0.24421165543537199</v>
      </c>
      <c r="AER6">
        <v>0.136527899622163</v>
      </c>
      <c r="AES6">
        <v>2.7147740135571401E-2</v>
      </c>
      <c r="AET6">
        <v>6.5868346241919701E-2</v>
      </c>
      <c r="AEU6">
        <v>-1.6663327214319599E-2</v>
      </c>
      <c r="AEV6">
        <v>0.49059575661358901</v>
      </c>
      <c r="AEW6">
        <v>-1.8900558751566401E-2</v>
      </c>
      <c r="AEX6">
        <v>2.76486866807562E-2</v>
      </c>
      <c r="AEY6">
        <v>0.41920057782743197</v>
      </c>
      <c r="AEZ6">
        <v>0.67577670314091798</v>
      </c>
      <c r="AFA6">
        <v>0.10544746526688201</v>
      </c>
      <c r="AFB6">
        <v>-2.13757093775707E-3</v>
      </c>
      <c r="AFC6">
        <v>0.84871101286843798</v>
      </c>
      <c r="AFD6">
        <v>2.3754775979173299</v>
      </c>
      <c r="AFE6">
        <v>-0.92865996690644503</v>
      </c>
      <c r="AFF6">
        <v>3.0502132134320101E-2</v>
      </c>
      <c r="AFG6">
        <v>0.112832450053617</v>
      </c>
      <c r="AFH6">
        <v>-3.8789295805386301E-2</v>
      </c>
      <c r="AFI6">
        <v>3.1920265080832501E-3</v>
      </c>
      <c r="AFJ6">
        <v>2.71059898449315E-2</v>
      </c>
      <c r="AFK6">
        <v>-5.9906923836707801E-2</v>
      </c>
      <c r="AFL6">
        <v>0.92837180089990701</v>
      </c>
      <c r="AFM6">
        <v>-9.9502180102404806E-3</v>
      </c>
      <c r="AFN6">
        <v>1.09863326860362</v>
      </c>
      <c r="AFO6">
        <v>0.57183078715118496</v>
      </c>
      <c r="AFP6">
        <v>0.32551892221589201</v>
      </c>
      <c r="AFQ6">
        <v>4.5880305795795504</v>
      </c>
      <c r="AFR6">
        <v>0.13068251402761399</v>
      </c>
      <c r="AFS6">
        <v>0.121314853116225</v>
      </c>
      <c r="AFT6">
        <v>0.64191298428363897</v>
      </c>
      <c r="AFU6">
        <v>-0.106690685829891</v>
      </c>
      <c r="AFV6">
        <v>9.7830925720087496E-3</v>
      </c>
      <c r="AFW6">
        <v>1.2924017608149801E-2</v>
      </c>
      <c r="AFX6">
        <v>-4.14179334531726</v>
      </c>
      <c r="AFY6">
        <v>2.5360393029799999</v>
      </c>
      <c r="AFZ6">
        <v>0.26062922492961399</v>
      </c>
      <c r="AGA6">
        <v>-8.6029182833454701E-4</v>
      </c>
      <c r="AGB6">
        <v>-3.9337591256171103E-2</v>
      </c>
      <c r="AGC6">
        <v>2.2700275248956899E-2</v>
      </c>
      <c r="AGD6">
        <v>5.49424352938397E-2</v>
      </c>
      <c r="AGE6">
        <v>0.14766124070964601</v>
      </c>
      <c r="AGF6">
        <v>-1.32868535003171</v>
      </c>
      <c r="AGG6">
        <v>0.95776162311910396</v>
      </c>
      <c r="AGH6">
        <v>2.76518225897347</v>
      </c>
      <c r="AGI6">
        <v>0.23064456149243101</v>
      </c>
      <c r="AGJ6">
        <v>2.29458059357956</v>
      </c>
      <c r="AGK6">
        <v>6.2828279792565098</v>
      </c>
      <c r="AGL6">
        <v>6.7470127148060902E-2</v>
      </c>
      <c r="AGM6">
        <v>3.75039064456072E-2</v>
      </c>
      <c r="AGN6">
        <v>-1.5955920714654001E-2</v>
      </c>
      <c r="AGO6">
        <v>0.29932527014701998</v>
      </c>
      <c r="AGP6">
        <v>0.50455089752303395</v>
      </c>
      <c r="AGQ6">
        <v>0.27119973865770602</v>
      </c>
      <c r="AGR6">
        <v>0.12772632178167601</v>
      </c>
      <c r="AGS6">
        <v>-6.4268935368469596E-3</v>
      </c>
      <c r="AGT6">
        <v>-6.7316542231900797E-2</v>
      </c>
      <c r="AGU6">
        <v>0.119453141107158</v>
      </c>
      <c r="AGV6">
        <v>-0.30398307614647901</v>
      </c>
      <c r="AGW6">
        <v>3.5331807850000199</v>
      </c>
      <c r="AGX6">
        <v>0.49760144194189398</v>
      </c>
      <c r="AGY6">
        <v>0.30736229194572401</v>
      </c>
      <c r="AGZ6">
        <v>-0.98692371741088103</v>
      </c>
      <c r="AHA6">
        <v>0.28272799372198998</v>
      </c>
      <c r="AHB6">
        <v>2.1850806373967E-4</v>
      </c>
      <c r="AHC6">
        <v>-6.9013157108694698E-2</v>
      </c>
      <c r="AHD6">
        <v>1.41241811359564</v>
      </c>
      <c r="AHE6">
        <v>4.28540000000086E-2</v>
      </c>
      <c r="AHF6">
        <v>0.68117945742212804</v>
      </c>
      <c r="AHG6">
        <v>1.58532234236337</v>
      </c>
      <c r="AHH6">
        <v>1.3794611233845699</v>
      </c>
      <c r="AHI6">
        <v>-4.9890910078730297E-2</v>
      </c>
      <c r="AHJ6">
        <v>-3.9092330567188097E-2</v>
      </c>
      <c r="AHK6">
        <v>2.2369855725128299E-2</v>
      </c>
      <c r="AHL6">
        <v>4.8966314608611602E-2</v>
      </c>
      <c r="AHM6">
        <v>2.7875018158616999E-2</v>
      </c>
      <c r="AHN6">
        <v>0.43548895924435099</v>
      </c>
      <c r="AHO6">
        <v>9.6186733367353699E-2</v>
      </c>
      <c r="AHP6">
        <v>-3.1045824847250499E-2</v>
      </c>
      <c r="AHQ6">
        <v>9.1601610568778497E-2</v>
      </c>
      <c r="AHR6">
        <v>-8.3625120280320903E-2</v>
      </c>
      <c r="AHS6">
        <v>0.93120977022096796</v>
      </c>
      <c r="AHT6">
        <v>4.4914498585799803E-3</v>
      </c>
      <c r="AHU6">
        <v>0.181252661843572</v>
      </c>
      <c r="AHV6">
        <v>-2.6283333333333302E-3</v>
      </c>
      <c r="AHW6">
        <v>1.19640404810349E-2</v>
      </c>
      <c r="AHX6">
        <v>-4.9478518747965099E-2</v>
      </c>
      <c r="AHY6">
        <v>-0.10491307029671899</v>
      </c>
      <c r="AHZ6">
        <v>-3.87107804141341E-3</v>
      </c>
      <c r="AIA6">
        <v>0.113196354526376</v>
      </c>
      <c r="AIB6">
        <v>3.4132708265374602E-2</v>
      </c>
      <c r="AIC6">
        <v>-3.4732608785386199E-2</v>
      </c>
      <c r="AID6">
        <v>1.76768191696247</v>
      </c>
      <c r="AIE6">
        <v>-7.1864659473277002E-3</v>
      </c>
      <c r="AIF6">
        <v>8.0932046082863598E-2</v>
      </c>
      <c r="AIG6">
        <v>-4.5664304845849699E-2</v>
      </c>
      <c r="AIH6">
        <v>-0.38373184445914599</v>
      </c>
      <c r="AII6">
        <v>0.33575300942241398</v>
      </c>
      <c r="AIJ6">
        <v>0.86328747630443703</v>
      </c>
      <c r="AIK6">
        <v>-7.3428151893440805E-2</v>
      </c>
      <c r="AIL6">
        <v>0.13911071900210001</v>
      </c>
      <c r="AIM6">
        <v>-2.0120399113548099E-2</v>
      </c>
      <c r="AIN6">
        <v>1.44385207753617E-2</v>
      </c>
      <c r="AIO6">
        <v>0.48564562338116801</v>
      </c>
      <c r="AIP6">
        <v>-2.3996819401105901E-2</v>
      </c>
      <c r="AIQ6">
        <v>3.3210153449783699</v>
      </c>
      <c r="AIR6">
        <v>-4.6807151010080997E-3</v>
      </c>
      <c r="AIS6">
        <v>-4.36790642689509E-2</v>
      </c>
      <c r="AIT6">
        <v>1.0934083352628001E-3</v>
      </c>
      <c r="AIU6">
        <v>-5.9268050790966899E-2</v>
      </c>
      <c r="AIV6">
        <v>4.0077532144574999</v>
      </c>
      <c r="AIW6">
        <v>0.68287359060480102</v>
      </c>
      <c r="AIX6">
        <v>-1.50961835693325E-2</v>
      </c>
      <c r="AIY6">
        <v>-0.53056410236287899</v>
      </c>
      <c r="AIZ6">
        <v>6.9841338045065607E-2</v>
      </c>
      <c r="AJA6">
        <v>1.07774225220307</v>
      </c>
      <c r="AJB6">
        <v>0.96719290964645699</v>
      </c>
      <c r="AJC6">
        <v>7.8145522340969202E-4</v>
      </c>
      <c r="AJD6">
        <v>-1.6481212825361202E-2</v>
      </c>
      <c r="AJE6">
        <v>-7.81220216550811E-2</v>
      </c>
      <c r="AJF6">
        <v>4.5039877591761798E-2</v>
      </c>
      <c r="AJG6">
        <v>1.5805842789515301E-2</v>
      </c>
      <c r="AJH6">
        <v>0.17705602091429001</v>
      </c>
      <c r="AJI6">
        <v>-7.1752360938747697E-3</v>
      </c>
      <c r="AJJ6">
        <v>0.95870052008415596</v>
      </c>
      <c r="AJK6">
        <v>0.73517632116672305</v>
      </c>
      <c r="AJL6">
        <v>-9.0834257355329004E-2</v>
      </c>
      <c r="AJM6">
        <v>17.1421588845602</v>
      </c>
      <c r="AJN6">
        <v>0.184767989687839</v>
      </c>
      <c r="AJO6">
        <v>0.104465</v>
      </c>
      <c r="AJP6">
        <v>-3.4409901337206401E-3</v>
      </c>
      <c r="AJQ6">
        <v>0.61767294620600699</v>
      </c>
      <c r="AJR6">
        <v>2.0895879441607401</v>
      </c>
      <c r="AJS6">
        <v>-2.1674747474747499E-2</v>
      </c>
      <c r="AJT6">
        <v>2.5765463631960899E-2</v>
      </c>
      <c r="AJU6">
        <v>-6.8454594039222494E-2</v>
      </c>
      <c r="AJV6">
        <v>1.5627090992600699E-2</v>
      </c>
      <c r="AJW6">
        <v>0.27517282546647298</v>
      </c>
      <c r="AJX6">
        <v>-0.202294685059591</v>
      </c>
      <c r="AJY6">
        <v>-0.41494002415477699</v>
      </c>
      <c r="AJZ6">
        <v>4.8376375634098197E-2</v>
      </c>
      <c r="AKA6">
        <v>3.6265794810798099E-2</v>
      </c>
      <c r="AKB6">
        <v>3.4940757388053001E-3</v>
      </c>
      <c r="AKC6">
        <v>9.7144961723999404E-2</v>
      </c>
      <c r="AKD6">
        <v>1.34896940560906</v>
      </c>
      <c r="AKE6">
        <v>0.75888102760405496</v>
      </c>
      <c r="AKF6">
        <v>-7.9641626410438995E-2</v>
      </c>
      <c r="AKG6">
        <v>0.146168816907844</v>
      </c>
      <c r="AKH6">
        <v>-2.8469208446874301</v>
      </c>
      <c r="AKI6">
        <v>1.35473773041182E-3</v>
      </c>
      <c r="AKJ6">
        <v>0.76856930031475201</v>
      </c>
      <c r="AKK6">
        <v>4.5362636902343701E-3</v>
      </c>
      <c r="AKL6">
        <v>-0.101264934210526</v>
      </c>
      <c r="AKM6">
        <v>0.16822266606508801</v>
      </c>
      <c r="AKN6">
        <v>-0.206871815984039</v>
      </c>
      <c r="AKO6">
        <v>-3.0947246222904401E-2</v>
      </c>
      <c r="AKP6">
        <v>5.0779847894634102E-3</v>
      </c>
      <c r="AKQ6">
        <v>-0.11740154155669801</v>
      </c>
      <c r="AKR6">
        <v>1.20432458840257</v>
      </c>
      <c r="AKS6">
        <v>6.2364712627413204E-3</v>
      </c>
      <c r="AKT6">
        <v>-5.4672897196271098E-3</v>
      </c>
      <c r="AKU6">
        <v>-0.68938152383418705</v>
      </c>
      <c r="AKV6">
        <v>0.96102210641456698</v>
      </c>
      <c r="AKW6">
        <v>6.67887884515138E-2</v>
      </c>
      <c r="AKX6">
        <v>0.160662084633863</v>
      </c>
      <c r="AKY6">
        <v>-4.3183040572075698E-2</v>
      </c>
      <c r="AKZ6">
        <v>12.3436502428123</v>
      </c>
      <c r="ALA6">
        <v>5.3842703019018903E-2</v>
      </c>
      <c r="ALB6">
        <v>0.65437392039056796</v>
      </c>
      <c r="ALC6">
        <v>0.73667508142533999</v>
      </c>
      <c r="ALD6">
        <v>-0.40122549418629799</v>
      </c>
      <c r="ALE6">
        <v>5.12157608390202E-3</v>
      </c>
      <c r="ALF6">
        <v>4.1520423935278702E-2</v>
      </c>
      <c r="ALG6">
        <v>0.60928234496849598</v>
      </c>
      <c r="ALH6">
        <v>0.53268433734939802</v>
      </c>
      <c r="ALI6">
        <v>0.165351812400818</v>
      </c>
      <c r="ALJ6">
        <v>1.19846036055214E-2</v>
      </c>
      <c r="ALK6">
        <v>-0.102646214792424</v>
      </c>
      <c r="ALL6">
        <v>0.13106289373126401</v>
      </c>
      <c r="ALM6">
        <v>-2.07937108903955</v>
      </c>
      <c r="ALN6">
        <v>9.8614999999999994E-2</v>
      </c>
      <c r="ALO6">
        <v>0.77145205127960204</v>
      </c>
      <c r="ALP6">
        <v>0.45907465373198197</v>
      </c>
      <c r="ALQ6">
        <v>2.3941062482005502</v>
      </c>
      <c r="ALR6">
        <v>-0.168545226403887</v>
      </c>
      <c r="ALS6">
        <v>2.0571167670873701E-3</v>
      </c>
      <c r="ALT6">
        <v>2.6622749296168502</v>
      </c>
      <c r="ALU6">
        <v>0.57904923588991097</v>
      </c>
      <c r="ALV6">
        <v>0.22821716507449299</v>
      </c>
      <c r="ALW6">
        <v>0.27908378323432098</v>
      </c>
      <c r="ALX6">
        <v>2.3845189505451598</v>
      </c>
      <c r="ALY6">
        <v>1.9402292472437601E-2</v>
      </c>
      <c r="ALZ6">
        <v>0.245180433808355</v>
      </c>
      <c r="AMA6">
        <v>8.2044710198647897E-2</v>
      </c>
      <c r="AMB6">
        <v>-2.61799745698151E-2</v>
      </c>
      <c r="AMC6">
        <v>0.29263691917450801</v>
      </c>
      <c r="AMD6">
        <v>1.4614606999528099</v>
      </c>
      <c r="AME6">
        <v>1.30606288382264</v>
      </c>
      <c r="AMF6" t="e">
        <v>#N/A</v>
      </c>
      <c r="AMG6">
        <v>1.5701205262501301</v>
      </c>
      <c r="AMH6">
        <v>0.13132865098273999</v>
      </c>
      <c r="AMI6">
        <v>1.5611550605452801E-2</v>
      </c>
      <c r="AMJ6">
        <v>1.2268694213151501</v>
      </c>
      <c r="AMK6">
        <v>0.22949050331055701</v>
      </c>
      <c r="AML6">
        <v>0.23340448934781</v>
      </c>
      <c r="AMM6">
        <v>-0.406182752749635</v>
      </c>
      <c r="AMN6">
        <v>-6.6017331363692902E-3</v>
      </c>
      <c r="AMO6">
        <v>2.53512297164931E-2</v>
      </c>
      <c r="AMP6">
        <v>-5.2188575004154997E-2</v>
      </c>
      <c r="AMQ6">
        <v>-1.46345424414034E-3</v>
      </c>
      <c r="AMR6">
        <v>-0.34834306149991701</v>
      </c>
      <c r="AMS6">
        <v>0.137197828800451</v>
      </c>
      <c r="AMT6">
        <v>-2.3281215620944699E-2</v>
      </c>
      <c r="AMU6">
        <v>-1.0124296794227401</v>
      </c>
      <c r="AMV6">
        <v>4.4911623672638602E-2</v>
      </c>
      <c r="AMW6">
        <v>40.553936327698104</v>
      </c>
      <c r="AMX6">
        <v>1.35818731072836E-2</v>
      </c>
      <c r="AMY6">
        <v>1.7391028691150501</v>
      </c>
      <c r="AMZ6">
        <v>9.7795887121910393E-3</v>
      </c>
      <c r="ANA6">
        <v>1.5097856477166801E-2</v>
      </c>
      <c r="ANB6">
        <v>-8.7110869343654501E-2</v>
      </c>
      <c r="ANC6">
        <v>6.9772221843691404E-2</v>
      </c>
      <c r="AND6">
        <v>4.1559486273102103E-2</v>
      </c>
      <c r="ANE6">
        <v>1.62566528271026</v>
      </c>
      <c r="ANF6">
        <v>9.0982966046049708E-3</v>
      </c>
      <c r="ANG6">
        <v>0.122483973486363</v>
      </c>
      <c r="ANH6">
        <v>-0.233490709545502</v>
      </c>
      <c r="ANI6">
        <v>3.2542776633480201E-2</v>
      </c>
      <c r="ANJ6">
        <v>3.6287763686943302E-2</v>
      </c>
      <c r="ANK6">
        <v>5.2332715347552398E-2</v>
      </c>
      <c r="ANL6">
        <v>1.2241414096496399</v>
      </c>
      <c r="ANM6">
        <v>5.45887169939865E-2</v>
      </c>
      <c r="ANN6">
        <v>-1.9162442518445E-2</v>
      </c>
      <c r="ANO6">
        <v>0.10725</v>
      </c>
      <c r="ANP6">
        <v>-0.111931274871045</v>
      </c>
      <c r="ANQ6">
        <v>0.18835235344803899</v>
      </c>
      <c r="ANR6">
        <v>-0.14352539402352199</v>
      </c>
      <c r="ANS6">
        <v>-3.4697674884050199E-2</v>
      </c>
      <c r="ANT6">
        <v>7.0177215189873403E-3</v>
      </c>
      <c r="ANU6">
        <v>0.86822301892965803</v>
      </c>
      <c r="ANV6">
        <v>0.38373943258168303</v>
      </c>
      <c r="ANW6">
        <v>-2.5982064977238799E-2</v>
      </c>
      <c r="ANX6">
        <v>1.7913771872466999</v>
      </c>
      <c r="ANY6">
        <v>0.47428746267743499</v>
      </c>
      <c r="ANZ6">
        <v>-0.34239107429694599</v>
      </c>
      <c r="AOA6">
        <v>-0.86812768863307199</v>
      </c>
      <c r="AOB6">
        <v>0.45966037848156699</v>
      </c>
      <c r="AOC6">
        <v>-9.3900938829505398E-2</v>
      </c>
      <c r="AOD6">
        <v>0.30303459333274302</v>
      </c>
      <c r="AOE6">
        <v>-7.7814546419246303E-2</v>
      </c>
      <c r="AOF6">
        <v>6.1838880565574503E-2</v>
      </c>
      <c r="AOG6">
        <v>0.998303480650504</v>
      </c>
      <c r="AOH6">
        <v>5.7615754660252597E-3</v>
      </c>
      <c r="AOI6">
        <v>0.22523493178371401</v>
      </c>
      <c r="AOJ6">
        <v>5.9649598121568901E-3</v>
      </c>
      <c r="AOK6">
        <v>0.18997331161945399</v>
      </c>
      <c r="AOL6">
        <v>0.37676626506024102</v>
      </c>
      <c r="AOM6">
        <v>1.6634878450495401</v>
      </c>
      <c r="AON6">
        <v>-0.345066329542006</v>
      </c>
      <c r="AOO6">
        <v>1.37996867549199</v>
      </c>
      <c r="AOP6">
        <v>-4.6520905451298403E-2</v>
      </c>
      <c r="AOQ6">
        <v>8.3590000000000001E-3</v>
      </c>
      <c r="AOR6">
        <v>0.142702</v>
      </c>
      <c r="AOS6">
        <v>136054.545657785</v>
      </c>
      <c r="AOT6">
        <v>6.4819434110848007E-2</v>
      </c>
      <c r="AOU6">
        <v>3.35577493284962E-2</v>
      </c>
      <c r="AOV6">
        <v>0.36431367261166597</v>
      </c>
      <c r="AOW6">
        <v>-1.4909E-2</v>
      </c>
      <c r="AOX6">
        <v>0.95693078572399504</v>
      </c>
      <c r="AOY6">
        <v>-7.2166862732882904E-3</v>
      </c>
      <c r="AOZ6">
        <v>0.22770266266758299</v>
      </c>
      <c r="APA6">
        <v>4.3488521727403702E-2</v>
      </c>
      <c r="APB6">
        <v>0.22461994051817399</v>
      </c>
      <c r="APC6">
        <v>2.5085243753570699E-2</v>
      </c>
      <c r="APD6">
        <v>-7.7840435023360799E-3</v>
      </c>
      <c r="APE6">
        <v>0.14939680000003</v>
      </c>
      <c r="APF6">
        <v>0.48597741846509601</v>
      </c>
      <c r="APG6">
        <v>-4.6455191080400802</v>
      </c>
      <c r="APH6">
        <v>-4.7029374999999998E-2</v>
      </c>
      <c r="API6">
        <v>0.13922261279328499</v>
      </c>
      <c r="APJ6">
        <v>0.17475809492764499</v>
      </c>
      <c r="APK6">
        <v>1.3077E-2</v>
      </c>
      <c r="APL6">
        <v>-2.23735628035765E-2</v>
      </c>
      <c r="APM6">
        <v>7.3098037253961995E-2</v>
      </c>
      <c r="APN6">
        <v>2.3501124727763601E-2</v>
      </c>
      <c r="APO6">
        <v>0.18723153846153801</v>
      </c>
      <c r="APP6">
        <v>0.331824058151306</v>
      </c>
      <c r="APQ6">
        <v>1.1992149999999999</v>
      </c>
      <c r="APR6">
        <v>0.421427342162221</v>
      </c>
      <c r="APS6">
        <v>0.25337143645310001</v>
      </c>
      <c r="APT6">
        <v>-1.74180387919016E-3</v>
      </c>
      <c r="APU6">
        <v>0.255650000000051</v>
      </c>
      <c r="APV6">
        <v>-3.8355105530843203E-2</v>
      </c>
      <c r="APW6">
        <v>1.83221456505267E-2</v>
      </c>
      <c r="APX6">
        <v>2.75115228513851</v>
      </c>
      <c r="APY6">
        <v>0.28446638463843998</v>
      </c>
      <c r="APZ6">
        <v>-0.27703204606561199</v>
      </c>
      <c r="AQA6">
        <v>7.2906858972863295E-2</v>
      </c>
      <c r="AQB6">
        <v>7.0851339922008302E-2</v>
      </c>
      <c r="AQC6">
        <v>-4.7686501612158802E-2</v>
      </c>
      <c r="AQD6">
        <v>-8.6334498858418096E-2</v>
      </c>
      <c r="AQE6">
        <v>2.83174195771876E-2</v>
      </c>
      <c r="AQF6">
        <v>8.0691600000000002E-2</v>
      </c>
      <c r="AQG6">
        <v>-3.5362499999999999E-3</v>
      </c>
      <c r="AQH6">
        <v>-3.6701999999999999E-2</v>
      </c>
      <c r="AQI6">
        <v>4.8211999999999998E-2</v>
      </c>
      <c r="AQJ6">
        <v>0.487104226187346</v>
      </c>
      <c r="AQK6">
        <v>-7.6501497778361197E-2</v>
      </c>
      <c r="AQL6">
        <v>-0.400036962974749</v>
      </c>
      <c r="AQM6">
        <v>3.4065119038623899</v>
      </c>
      <c r="AQN6">
        <v>0.34135833333340099</v>
      </c>
      <c r="AQO6">
        <v>1.6434000000000001E-2</v>
      </c>
      <c r="AQP6">
        <v>0.11442274459269799</v>
      </c>
      <c r="AQQ6">
        <v>0.28467972646163098</v>
      </c>
      <c r="AQR6">
        <v>8.1853465271199896E-2</v>
      </c>
      <c r="AQS6">
        <v>1.49007692307692</v>
      </c>
      <c r="AQT6">
        <v>5.01973467475837E-2</v>
      </c>
      <c r="AQU6" t="e">
        <v>#N/A</v>
      </c>
      <c r="AQV6">
        <v>5.7599537037036998E-2</v>
      </c>
      <c r="AQW6">
        <v>0.23338418655986901</v>
      </c>
      <c r="AQX6">
        <v>6.9715136413824302E-4</v>
      </c>
      <c r="AQY6">
        <v>2.71024096385542E-2</v>
      </c>
      <c r="AQZ6">
        <v>0.81100876554175705</v>
      </c>
      <c r="ARA6">
        <v>0.615401880046338</v>
      </c>
      <c r="ARB6">
        <v>1.1101394700839899</v>
      </c>
      <c r="ARC6">
        <v>2.6412301494550801</v>
      </c>
      <c r="ARD6">
        <v>0.61290194593927405</v>
      </c>
      <c r="ARE6">
        <v>0.49088779222194101</v>
      </c>
      <c r="ARF6">
        <v>-6.6431248387825003E-3</v>
      </c>
      <c r="ARG6">
        <v>-1.20520710059172E-2</v>
      </c>
      <c r="ARH6">
        <v>0.13391861019631701</v>
      </c>
      <c r="ARI6">
        <v>0.14777059320455099</v>
      </c>
      <c r="ARJ6">
        <v>0.11627819826975699</v>
      </c>
      <c r="ARK6">
        <v>0.40647463234353598</v>
      </c>
      <c r="ARL6">
        <v>0.32234102439015899</v>
      </c>
      <c r="ARM6">
        <v>1.07810471225059</v>
      </c>
      <c r="ARN6">
        <v>1.26715399912868</v>
      </c>
      <c r="ARO6">
        <v>2.48448603750775E-2</v>
      </c>
      <c r="ARP6">
        <v>0.52386044552335598</v>
      </c>
      <c r="ARQ6">
        <v>-2.3364512677458701E-2</v>
      </c>
      <c r="ARR6">
        <v>-3.9771052631578901E-2</v>
      </c>
      <c r="ARS6">
        <v>0.29808883750449899</v>
      </c>
      <c r="ART6">
        <v>-5.6141082148666397E-3</v>
      </c>
      <c r="ARU6">
        <v>6.3426607579056604E-2</v>
      </c>
      <c r="ARV6">
        <v>0.44219581432837901</v>
      </c>
      <c r="ARW6">
        <v>6.5429082087873902E-2</v>
      </c>
      <c r="ARX6">
        <v>6.5260837937412303E-2</v>
      </c>
      <c r="ARY6">
        <v>0.10178624999999999</v>
      </c>
      <c r="ARZ6">
        <v>-4.4725000000000001E-2</v>
      </c>
      <c r="ASA6">
        <v>-0.584074185782823</v>
      </c>
      <c r="ASB6">
        <v>3.3597857142857103E-2</v>
      </c>
      <c r="ASC6">
        <v>1.41558677898291</v>
      </c>
      <c r="ASD6">
        <v>9.18834180489084E-2</v>
      </c>
      <c r="ASE6">
        <v>0.46486661038366001</v>
      </c>
      <c r="ASF6">
        <v>6.4457097216022302E-2</v>
      </c>
      <c r="ASG6">
        <v>0.119775333333333</v>
      </c>
      <c r="ASH6">
        <v>-0.198105</v>
      </c>
      <c r="ASI6">
        <v>1.2492037105221001</v>
      </c>
      <c r="ASJ6">
        <v>7.6451646776430196E-2</v>
      </c>
      <c r="ASK6">
        <v>-0.24656794492287301</v>
      </c>
      <c r="ASL6">
        <v>-0.26657233743090603</v>
      </c>
      <c r="ASM6">
        <v>0.14093661877897901</v>
      </c>
      <c r="ASN6">
        <v>0.267874432029999</v>
      </c>
      <c r="ASO6">
        <v>4.76035935895774E-2</v>
      </c>
      <c r="ASP6">
        <v>0.40124825665713698</v>
      </c>
      <c r="ASQ6">
        <v>0.11947035940552</v>
      </c>
      <c r="ASR6">
        <v>1.08164073409063</v>
      </c>
      <c r="ASS6">
        <v>0.46106604270479601</v>
      </c>
      <c r="AST6">
        <v>1.7959673687020599E-2</v>
      </c>
      <c r="ASU6">
        <v>-6.3988021687963803E-2</v>
      </c>
      <c r="ASV6">
        <v>0.57964767268975703</v>
      </c>
      <c r="ASW6">
        <v>-0.294816820755682</v>
      </c>
      <c r="ASX6">
        <v>-0.63431056011716602</v>
      </c>
      <c r="ASY6">
        <v>1.39397947582131</v>
      </c>
      <c r="ASZ6">
        <v>-2.44293969736115E-2</v>
      </c>
      <c r="ATA6">
        <v>0.18896360481907401</v>
      </c>
      <c r="ATB6">
        <v>-0.25080400000000003</v>
      </c>
      <c r="ATC6">
        <v>6.6001625128386907E-2</v>
      </c>
      <c r="ATD6">
        <v>2.1087673480276798</v>
      </c>
      <c r="ATE6">
        <v>0.20696311529022701</v>
      </c>
      <c r="ATF6">
        <v>0.120230232946864</v>
      </c>
      <c r="ATG6">
        <v>0.31562490411831601</v>
      </c>
      <c r="ATH6">
        <v>3.0847499999999998E-3</v>
      </c>
      <c r="ATI6">
        <v>-2.16208441007683E-2</v>
      </c>
      <c r="ATJ6">
        <v>-6.3651380655365797E-2</v>
      </c>
      <c r="ATK6">
        <v>0.17771769385181399</v>
      </c>
      <c r="ATL6">
        <v>0.19084135102069499</v>
      </c>
      <c r="ATM6">
        <v>0.12088883999103101</v>
      </c>
      <c r="ATN6">
        <v>0.42873517439548298</v>
      </c>
      <c r="ATO6">
        <v>1.2976503948471401</v>
      </c>
      <c r="ATP6">
        <v>-4.9939592008193201E-2</v>
      </c>
      <c r="ATQ6">
        <v>-1.08503741630868</v>
      </c>
      <c r="ATR6">
        <v>0.64555905666164304</v>
      </c>
      <c r="ATS6">
        <v>-3.7640850670383502E-2</v>
      </c>
      <c r="ATT6">
        <v>0.80809951804079905</v>
      </c>
      <c r="ATU6">
        <v>0.105709426096708</v>
      </c>
      <c r="ATV6">
        <v>0.31434181056787402</v>
      </c>
      <c r="ATW6">
        <v>-1.08304927628224E-2</v>
      </c>
      <c r="ATX6">
        <v>-5.9590630180023002E-2</v>
      </c>
      <c r="ATY6">
        <v>-0.102689951886606</v>
      </c>
      <c r="ATZ6">
        <v>-6.07777650627319E-2</v>
      </c>
      <c r="AUA6">
        <v>1.5958450329256499</v>
      </c>
      <c r="AUB6">
        <v>-3.8785833335302798E-2</v>
      </c>
      <c r="AUC6">
        <v>2.0324999999999999E-2</v>
      </c>
      <c r="AUD6">
        <v>-0.80867838295428396</v>
      </c>
      <c r="AUE6">
        <v>-0.108581231281875</v>
      </c>
      <c r="AUF6">
        <v>-0.14449413948770701</v>
      </c>
      <c r="AUG6">
        <v>9.1014499999999998E-2</v>
      </c>
      <c r="AUH6">
        <v>-1.0717531403190099</v>
      </c>
      <c r="AUI6">
        <v>0.16488177533043299</v>
      </c>
      <c r="AUJ6">
        <v>1.67766666666667E-2</v>
      </c>
      <c r="AUK6">
        <v>0.15292578125</v>
      </c>
      <c r="AUL6">
        <v>5.8390905767488899E-2</v>
      </c>
      <c r="AUM6">
        <v>1.24308141657539E-2</v>
      </c>
      <c r="AUN6">
        <v>2.5626104051764E-2</v>
      </c>
      <c r="AUO6">
        <v>1.50260760576895E-2</v>
      </c>
      <c r="AUP6">
        <v>0.3500875</v>
      </c>
      <c r="AUQ6">
        <v>7.7844545865062703E-2</v>
      </c>
      <c r="AUR6">
        <v>-0.24936722307943299</v>
      </c>
      <c r="AUS6">
        <v>7.9872124625079297E-2</v>
      </c>
      <c r="AUT6">
        <v>0.28231957899549198</v>
      </c>
      <c r="AUU6">
        <v>-1.2731202501519E-2</v>
      </c>
      <c r="AUV6">
        <v>1.9409849012172398E-2</v>
      </c>
      <c r="AUW6">
        <v>0.90318242055808196</v>
      </c>
      <c r="AUX6">
        <v>0.221984628528577</v>
      </c>
      <c r="AUY6">
        <v>0.17793104064815901</v>
      </c>
      <c r="AUZ6">
        <v>0.20125734227955899</v>
      </c>
      <c r="AVA6">
        <v>0.398253874583614</v>
      </c>
      <c r="AVB6">
        <v>0.57809374999999996</v>
      </c>
      <c r="AVC6">
        <v>2.0551226126859499</v>
      </c>
      <c r="AVD6">
        <v>2.0956255044390599E-2</v>
      </c>
      <c r="AVE6">
        <v>-4.7869810689194596E-3</v>
      </c>
      <c r="AVF6">
        <v>0.209646</v>
      </c>
      <c r="AVG6">
        <v>-0.134189370257877</v>
      </c>
      <c r="AVH6">
        <v>5.0458200863687797E-2</v>
      </c>
      <c r="AVI6">
        <v>0.43168420212031799</v>
      </c>
      <c r="AVJ6">
        <v>-0.123661756061065</v>
      </c>
      <c r="AVK6">
        <v>-0.14862369319541999</v>
      </c>
      <c r="AVL6">
        <v>0.62508750000000002</v>
      </c>
      <c r="AVM6">
        <v>0.69447638370245601</v>
      </c>
      <c r="AVN6">
        <v>-9.1739245080190601E-2</v>
      </c>
      <c r="AVO6">
        <v>-4.7741356920098697E-2</v>
      </c>
      <c r="AVP6">
        <v>1.0225975878511899</v>
      </c>
      <c r="AVQ6">
        <v>-0.35985156429284598</v>
      </c>
      <c r="AVR6">
        <v>-1.64518934932096E-2</v>
      </c>
      <c r="AVS6">
        <v>-8.8440404998862202E-2</v>
      </c>
      <c r="AVT6">
        <v>1.2010766698266899</v>
      </c>
      <c r="AVU6">
        <v>-9.2736307047875007E-3</v>
      </c>
      <c r="AVV6">
        <v>-0.124158892185585</v>
      </c>
      <c r="AVW6">
        <v>0.45341568550244998</v>
      </c>
      <c r="AVX6">
        <v>0.26500898014198498</v>
      </c>
      <c r="AVY6">
        <v>-6.4548028435344297E-3</v>
      </c>
      <c r="AVZ6">
        <v>-5.0796992481203004E-3</v>
      </c>
      <c r="AWA6">
        <v>1.3670699413908101</v>
      </c>
      <c r="AWB6">
        <v>0.31010211877772098</v>
      </c>
      <c r="AWC6">
        <v>-0.10269256806238999</v>
      </c>
      <c r="AWD6">
        <v>1.07916908661285E-2</v>
      </c>
      <c r="AWE6">
        <v>0.45716200628790699</v>
      </c>
      <c r="AWF6">
        <v>1.7460448930983801</v>
      </c>
      <c r="AWG6">
        <v>1.9250642057012699</v>
      </c>
      <c r="AWH6">
        <v>4.0163093610820197E-2</v>
      </c>
      <c r="AWI6">
        <v>-2.27660276435581E-2</v>
      </c>
      <c r="AWJ6">
        <v>0.52549798769770595</v>
      </c>
      <c r="AWK6">
        <v>3.0112636904223701E-2</v>
      </c>
      <c r="AWL6">
        <v>0.2472675</v>
      </c>
      <c r="AWM6">
        <v>-6.6109315983695002E-3</v>
      </c>
      <c r="AWN6">
        <v>1.04089285714286E-2</v>
      </c>
      <c r="AWO6">
        <v>0.40155431270681102</v>
      </c>
      <c r="AWP6">
        <v>3.6179667118457597E-2</v>
      </c>
      <c r="AWQ6">
        <v>4.1564000000008303E-2</v>
      </c>
      <c r="AWR6">
        <v>9.6346249999999994E-2</v>
      </c>
      <c r="AWS6">
        <v>0.79892026155669604</v>
      </c>
      <c r="AWT6">
        <v>0.52741073487925005</v>
      </c>
      <c r="AWU6">
        <v>-1.2288710676700501E-2</v>
      </c>
      <c r="AWV6">
        <v>7.1359259259259303E-2</v>
      </c>
      <c r="AWW6">
        <v>0.76613048339484202</v>
      </c>
      <c r="AWX6">
        <v>-1.2399241940091199E-2</v>
      </c>
      <c r="AWY6">
        <v>5.1829880299775503E-3</v>
      </c>
      <c r="AWZ6">
        <v>5.3964863247161599E-2</v>
      </c>
      <c r="AXA6">
        <v>3.4917486200924299E-3</v>
      </c>
      <c r="AXB6">
        <v>2.12165102993284E-2</v>
      </c>
      <c r="AXC6">
        <v>-9.5952499999999996E-2</v>
      </c>
      <c r="AXD6">
        <v>0.44666811393456801</v>
      </c>
      <c r="AXE6">
        <v>-3.9758821035692504E-3</v>
      </c>
      <c r="AXF6">
        <v>1.3306487612634901</v>
      </c>
      <c r="AXG6">
        <v>1.2969845130431401</v>
      </c>
      <c r="AXH6">
        <v>5.5781424162930797E-2</v>
      </c>
      <c r="AXI6">
        <v>0.77287187750990505</v>
      </c>
      <c r="AXJ6">
        <v>0.225131604305851</v>
      </c>
      <c r="AXK6">
        <v>-3.5705356780555697E-2</v>
      </c>
      <c r="AXL6">
        <v>0.95310980352435803</v>
      </c>
      <c r="AXM6" t="e">
        <v>#N/A</v>
      </c>
      <c r="AXN6">
        <v>-2.8704160095419399E-3</v>
      </c>
      <c r="AXO6">
        <v>7.5036000000000005E-2</v>
      </c>
      <c r="AXP6">
        <v>0.15390789705081201</v>
      </c>
      <c r="AXQ6">
        <v>9.13175610559981E-2</v>
      </c>
      <c r="AXR6">
        <v>4.40249523260434E-2</v>
      </c>
      <c r="AXS6">
        <v>-3.5162499999999999E-2</v>
      </c>
      <c r="AXT6">
        <v>0.11492902306637599</v>
      </c>
      <c r="AXU6">
        <v>5.1707151601154001E-2</v>
      </c>
      <c r="AXV6">
        <v>-8.7000000000000098E-4</v>
      </c>
      <c r="AXW6">
        <v>0.146253347280413</v>
      </c>
      <c r="AXX6">
        <v>0.40137281814676601</v>
      </c>
      <c r="AXY6">
        <v>0.37637586275547502</v>
      </c>
      <c r="AXZ6">
        <v>3.6744444444451701E-3</v>
      </c>
      <c r="AYA6">
        <v>3.8244047619047302E-4</v>
      </c>
      <c r="AYB6">
        <v>1.49104585392918E-2</v>
      </c>
      <c r="AYC6">
        <v>5.9493955660163703E-2</v>
      </c>
      <c r="AYD6">
        <v>1.1206322178932799</v>
      </c>
      <c r="AYE6">
        <v>0.70322535925078899</v>
      </c>
      <c r="AYF6">
        <v>2.2438333333335801E-2</v>
      </c>
      <c r="AYG6">
        <v>0.135227287242982</v>
      </c>
      <c r="AYH6" t="e">
        <v>#N/A</v>
      </c>
      <c r="AYI6">
        <v>0.14551698799304699</v>
      </c>
      <c r="AYJ6">
        <v>2.0346118322862899E-2</v>
      </c>
      <c r="AYK6">
        <v>-0.10720558097811</v>
      </c>
      <c r="AYL6">
        <v>1.14340819925784</v>
      </c>
      <c r="AYM6">
        <v>0.25075233062287899</v>
      </c>
      <c r="AYN6">
        <v>-0.184772363648814</v>
      </c>
      <c r="AYO6">
        <v>6.1172663791701103E-2</v>
      </c>
      <c r="AYP6">
        <v>0.53513995734894304</v>
      </c>
      <c r="AYQ6">
        <v>0.96505033863971301</v>
      </c>
      <c r="AYR6">
        <v>0.321729717492023</v>
      </c>
      <c r="AYS6">
        <v>0.87398055170605704</v>
      </c>
      <c r="AYT6">
        <v>2.6769999999999999E-2</v>
      </c>
      <c r="AYU6">
        <v>2.16790881937423</v>
      </c>
      <c r="AYV6">
        <v>-0.22423260822273</v>
      </c>
      <c r="AYW6">
        <v>0.30351326365877201</v>
      </c>
      <c r="AYX6">
        <v>1.1541935483871E-2</v>
      </c>
      <c r="AYY6">
        <v>1.7301493502155901E-2</v>
      </c>
      <c r="AYZ6">
        <v>-1.342875E-2</v>
      </c>
      <c r="AZA6">
        <v>0.70901286318774404</v>
      </c>
      <c r="AZB6">
        <v>-8.5038732654201302E-4</v>
      </c>
      <c r="AZC6">
        <v>1.7933794399554199</v>
      </c>
      <c r="AZD6">
        <v>6.3757320266970702E-3</v>
      </c>
      <c r="AZE6">
        <v>0.22042912081031599</v>
      </c>
      <c r="AZF6">
        <v>-6.5370000000013001E-2</v>
      </c>
      <c r="AZG6">
        <v>2.3543142391938499E-2</v>
      </c>
      <c r="AZH6">
        <v>5.0128457506117802E-2</v>
      </c>
      <c r="AZI6">
        <v>-2.7908797626217698E-2</v>
      </c>
      <c r="AZJ6">
        <v>2.8812500000000001E-3</v>
      </c>
      <c r="AZK6">
        <v>-1.0397339129688501</v>
      </c>
      <c r="AZL6">
        <v>0.527683008688833</v>
      </c>
      <c r="AZM6">
        <v>2.8008702958649101</v>
      </c>
      <c r="AZN6">
        <v>-0.24203700077869</v>
      </c>
      <c r="AZO6">
        <v>-0.19229150025744501</v>
      </c>
      <c r="AZP6">
        <v>-0.14197884626990001</v>
      </c>
      <c r="AZQ6">
        <v>-2.1242393544180199E-2</v>
      </c>
      <c r="AZR6">
        <v>0.34016543925031301</v>
      </c>
      <c r="AZS6">
        <v>1.03754630471609</v>
      </c>
      <c r="AZT6">
        <v>1.16593898560109</v>
      </c>
      <c r="AZU6">
        <v>0.26109546674170298</v>
      </c>
      <c r="AZV6">
        <v>4.2913326204250204</v>
      </c>
      <c r="AZW6">
        <v>-1.64068144740109</v>
      </c>
      <c r="AZX6">
        <v>5.3292772106531397E-2</v>
      </c>
      <c r="AZY6">
        <v>0.68944421805033196</v>
      </c>
      <c r="AZZ6">
        <v>0.21810241771914299</v>
      </c>
      <c r="BAA6">
        <v>1.00820153580591</v>
      </c>
      <c r="BAB6">
        <v>0.35802606836429401</v>
      </c>
      <c r="BAC6">
        <v>-1.7584184833921601E-2</v>
      </c>
      <c r="BAD6">
        <v>-2.5093769840851099E-2</v>
      </c>
      <c r="BAE6">
        <v>0.212191717077753</v>
      </c>
      <c r="BAF6">
        <v>-6.7059999999999995E-2</v>
      </c>
      <c r="BAG6">
        <v>-7.5319819819819805E-2</v>
      </c>
      <c r="BAH6">
        <v>6.60525E-2</v>
      </c>
      <c r="BAI6">
        <v>0.518320975070511</v>
      </c>
      <c r="BAJ6">
        <v>-7.9243382280846705E-3</v>
      </c>
      <c r="BAK6">
        <v>-7.4349829662210001E-2</v>
      </c>
      <c r="BAL6">
        <v>-1.09889283379735</v>
      </c>
      <c r="BAM6">
        <v>-0.18924860596479801</v>
      </c>
      <c r="BAN6">
        <v>1.67156385034567</v>
      </c>
      <c r="BAO6">
        <v>4.4138249387565803E-2</v>
      </c>
      <c r="BAP6" t="e">
        <v>#N/A</v>
      </c>
      <c r="BAQ6">
        <v>1.7067113269585701</v>
      </c>
      <c r="BAR6">
        <v>9.1619999999999993E-2</v>
      </c>
      <c r="BAS6">
        <v>3.7599000000007501E-2</v>
      </c>
      <c r="BAT6">
        <v>4.2712947271844402E-2</v>
      </c>
      <c r="BAU6">
        <v>-4.5005379489420398E-2</v>
      </c>
      <c r="BAV6">
        <v>0.208860540468913</v>
      </c>
      <c r="BAW6">
        <v>-9.9497040934421202E-2</v>
      </c>
      <c r="BAX6">
        <v>-0.724648152394617</v>
      </c>
      <c r="BAY6">
        <v>7.6615025461212904E-2</v>
      </c>
      <c r="BAZ6">
        <v>3.288E-2</v>
      </c>
      <c r="BBA6">
        <v>0.113495277594011</v>
      </c>
      <c r="BBB6">
        <v>1.01373271814945</v>
      </c>
      <c r="BBC6">
        <v>9.6182539682539703E-3</v>
      </c>
      <c r="BBD6">
        <v>0.36145742427021699</v>
      </c>
      <c r="BBE6">
        <v>-9.5211505970885693E-2</v>
      </c>
      <c r="BBF6">
        <v>-0.57288132275533998</v>
      </c>
      <c r="BBG6">
        <v>0.85471121848064302</v>
      </c>
      <c r="BBH6">
        <v>-0.148769928511616</v>
      </c>
      <c r="BBI6">
        <v>8.3405154070625306E-2</v>
      </c>
      <c r="BBJ6">
        <v>0.334749550139816</v>
      </c>
      <c r="BBK6">
        <v>-1.09762505343335</v>
      </c>
      <c r="BBL6">
        <v>2.5865934385362901E-2</v>
      </c>
      <c r="BBM6">
        <v>-8.6717404104057604E-3</v>
      </c>
      <c r="BBN6">
        <v>1.58610274060738</v>
      </c>
      <c r="BBO6">
        <v>1.12051689863824E-3</v>
      </c>
      <c r="BBP6">
        <v>6.1366098540688002E-2</v>
      </c>
      <c r="BBQ6">
        <v>1.7281999999999999E-2</v>
      </c>
      <c r="BBR6">
        <v>-0.21184038461538501</v>
      </c>
      <c r="BBS6">
        <v>4.14727129938115E-2</v>
      </c>
      <c r="BBT6">
        <v>2.44153759300791E-2</v>
      </c>
      <c r="BBU6">
        <v>4.2505666397843402E-2</v>
      </c>
      <c r="BBV6">
        <v>-0.51840097963123499</v>
      </c>
      <c r="BBW6">
        <v>0.76295326134780705</v>
      </c>
      <c r="BBX6">
        <v>-1.84956077550955</v>
      </c>
      <c r="BBY6">
        <v>0.70920925269900903</v>
      </c>
      <c r="BBZ6" t="e">
        <v>#N/A</v>
      </c>
      <c r="BCA6">
        <v>2.3511248975494898</v>
      </c>
      <c r="BCB6">
        <v>0.62077426390403501</v>
      </c>
      <c r="BCC6">
        <v>9.8667272727272701E-2</v>
      </c>
      <c r="BCD6">
        <v>6.4380462715574502E-2</v>
      </c>
      <c r="BCE6">
        <v>0.93971508295010897</v>
      </c>
      <c r="BCF6">
        <v>-2.7806366430063999E-4</v>
      </c>
      <c r="BCG6">
        <v>6.12567100793431E-2</v>
      </c>
      <c r="BCH6">
        <v>-2.1426661802799101E-2</v>
      </c>
      <c r="BCI6">
        <v>-1.0066186223451901E-2</v>
      </c>
      <c r="BCJ6">
        <v>0.37782070995200601</v>
      </c>
      <c r="BCK6">
        <v>0.30751636577783698</v>
      </c>
      <c r="BCL6">
        <v>-0.1020621895272</v>
      </c>
      <c r="BCM6">
        <v>1.7137817128311501</v>
      </c>
      <c r="BCN6">
        <v>-1.32393874460199E-2</v>
      </c>
      <c r="BCO6">
        <v>0.329475665385005</v>
      </c>
      <c r="BCP6">
        <v>-3.5224857220038402E-2</v>
      </c>
      <c r="BCQ6">
        <v>0.78290828668879298</v>
      </c>
      <c r="BCR6">
        <v>1.71344024454116E-2</v>
      </c>
      <c r="BCS6">
        <v>-0.46418307183164997</v>
      </c>
      <c r="BCT6" t="e">
        <v>#N/A</v>
      </c>
      <c r="BCU6">
        <v>0.19929842066244</v>
      </c>
      <c r="BCV6">
        <v>2.1329115446964502</v>
      </c>
      <c r="BCW6">
        <v>4.5367280102555203E-2</v>
      </c>
      <c r="BCX6">
        <v>-0.80621231746001398</v>
      </c>
      <c r="BCY6">
        <v>1.3297602396294701</v>
      </c>
      <c r="BCZ6">
        <v>-3.4752612717720198E-2</v>
      </c>
      <c r="BDA6">
        <v>2.0479729089004999</v>
      </c>
      <c r="BDB6">
        <v>2.47857147746323E-2</v>
      </c>
      <c r="BDC6">
        <v>1.41956444198581</v>
      </c>
      <c r="BDD6">
        <v>-3.6611320005022702E-3</v>
      </c>
      <c r="BDE6">
        <v>1.04764549545924</v>
      </c>
      <c r="BDF6">
        <v>3.0342826292160798</v>
      </c>
      <c r="BDG6">
        <v>-1.07876923076923E-2</v>
      </c>
      <c r="BDH6">
        <v>0.107308221907662</v>
      </c>
      <c r="BDI6">
        <v>0.28602125026367697</v>
      </c>
      <c r="BDJ6">
        <v>9.9584922487134298E-2</v>
      </c>
      <c r="BDK6">
        <v>1.3575381889683999E-2</v>
      </c>
      <c r="BDL6">
        <v>-0.97031412004155404</v>
      </c>
      <c r="BDM6">
        <v>1.0227200000096599</v>
      </c>
      <c r="BDN6">
        <v>8.2993268084065E-2</v>
      </c>
      <c r="BDO6">
        <v>0.1249615772102</v>
      </c>
      <c r="BDP6">
        <v>2.96150000000059E-2</v>
      </c>
      <c r="BDQ6">
        <v>-2.1024685442892699E-2</v>
      </c>
      <c r="BDR6">
        <v>0.30985221833311899</v>
      </c>
      <c r="BDS6">
        <v>4.1836810723084997E-2</v>
      </c>
      <c r="BDT6">
        <v>3.8971197452413002E-2</v>
      </c>
      <c r="BDU6">
        <v>-0.41704951056217798</v>
      </c>
      <c r="BDV6">
        <v>0.12341199999999999</v>
      </c>
      <c r="BDW6">
        <v>0.24312485554354801</v>
      </c>
      <c r="BDX6">
        <v>7.3627408117990498E-2</v>
      </c>
      <c r="BDY6">
        <v>0.106229998455233</v>
      </c>
      <c r="BDZ6">
        <v>-8.3540000000000003E-3</v>
      </c>
      <c r="BEA6">
        <v>0.33828429105231</v>
      </c>
      <c r="BEB6">
        <v>0.39039167722337398</v>
      </c>
      <c r="BEC6">
        <v>-9.7740093646259102E-2</v>
      </c>
      <c r="BED6">
        <v>7.38154173694636E-3</v>
      </c>
      <c r="BEE6">
        <v>0.16485679230747399</v>
      </c>
      <c r="BEF6">
        <v>-1.80842185570397</v>
      </c>
      <c r="BEG6">
        <v>-2.6205469640750201E-2</v>
      </c>
      <c r="BEH6">
        <v>0.69386199999999998</v>
      </c>
      <c r="BEI6">
        <v>-3.8518467708913498E-2</v>
      </c>
      <c r="BEJ6">
        <v>3.67523788133045</v>
      </c>
      <c r="BEK6">
        <v>0.28538215738298001</v>
      </c>
      <c r="BEL6">
        <v>-2.40370812284033E-3</v>
      </c>
      <c r="BEM6">
        <v>-0.124641810966531</v>
      </c>
      <c r="BEN6">
        <v>7.0737736733756496E-2</v>
      </c>
      <c r="BEO6">
        <v>0.55839502512126105</v>
      </c>
      <c r="BEP6">
        <v>0.42268477045633801</v>
      </c>
      <c r="BEQ6">
        <v>-0.72151889711857897</v>
      </c>
      <c r="BER6">
        <v>0.22881093844481101</v>
      </c>
      <c r="BES6">
        <v>2.2371875000004499E-2</v>
      </c>
      <c r="BET6">
        <v>0.65414861356093601</v>
      </c>
      <c r="BEU6">
        <v>0.20550342451116299</v>
      </c>
      <c r="BEV6">
        <v>0.46377126854042</v>
      </c>
      <c r="BEW6">
        <v>0.93487179487179495</v>
      </c>
      <c r="BEX6">
        <v>0.10298750000088799</v>
      </c>
      <c r="BEY6">
        <v>0.31114999999999998</v>
      </c>
      <c r="BEZ6">
        <v>0.22584625</v>
      </c>
      <c r="BFA6">
        <v>0.55216521266313601</v>
      </c>
      <c r="BFB6">
        <v>3.6998634668888898E-2</v>
      </c>
      <c r="BFC6">
        <v>0.13163995416114699</v>
      </c>
      <c r="BFD6">
        <v>0.37387119021566001</v>
      </c>
      <c r="BFE6">
        <v>-2.1985742610712502</v>
      </c>
      <c r="BFF6">
        <v>0.28825000000000001</v>
      </c>
      <c r="BFG6">
        <v>0.23527080308686199</v>
      </c>
      <c r="BFH6">
        <v>-1.18743518596982E-2</v>
      </c>
      <c r="BFI6">
        <v>2.04861238219189</v>
      </c>
      <c r="BFJ6">
        <v>6.9842060960481997E-2</v>
      </c>
      <c r="BFK6">
        <v>-8.5524154450342907E-2</v>
      </c>
      <c r="BFL6">
        <v>-1.9062239314820799</v>
      </c>
      <c r="BFM6">
        <v>1.47437212506134</v>
      </c>
      <c r="BFN6">
        <v>0.519154578551144</v>
      </c>
      <c r="BFO6">
        <v>-1.54465465317781</v>
      </c>
      <c r="BFP6">
        <v>1.5889328063241099</v>
      </c>
      <c r="BFQ6">
        <v>0.50043955363114001</v>
      </c>
      <c r="BFR6">
        <v>7.7881673456013698E-2</v>
      </c>
      <c r="BFS6">
        <v>0.40336746436594101</v>
      </c>
      <c r="BFT6">
        <v>1.02925431369264</v>
      </c>
      <c r="BFU6">
        <v>2.9918650579191302</v>
      </c>
      <c r="BFV6">
        <v>0.17345447396989799</v>
      </c>
      <c r="BFW6">
        <v>-1.0882310502947701</v>
      </c>
      <c r="BFX6">
        <v>-0.145967433468109</v>
      </c>
      <c r="BFY6">
        <v>1.6751098852088899</v>
      </c>
      <c r="BFZ6">
        <v>4.1099043898081299E-2</v>
      </c>
      <c r="BGA6">
        <v>-0.61483250523399002</v>
      </c>
      <c r="BGB6">
        <v>1.3166215159405401E-3</v>
      </c>
      <c r="BGC6">
        <v>1.94935375916898</v>
      </c>
      <c r="BGD6">
        <v>-0.24509322740206399</v>
      </c>
      <c r="BGE6">
        <v>2.2646390532232701E-2</v>
      </c>
      <c r="BGF6">
        <v>3.1115873669454199</v>
      </c>
      <c r="BGG6">
        <v>0.39881877619903899</v>
      </c>
      <c r="BGH6">
        <v>2.9657534331185702</v>
      </c>
      <c r="BGI6">
        <v>2.7439769354535602E-2</v>
      </c>
      <c r="BGJ6">
        <v>3.5474711748155197E-2</v>
      </c>
      <c r="BGK6">
        <v>7.6074041039925794E-2</v>
      </c>
      <c r="BGL6">
        <v>8.6465876389966601E-3</v>
      </c>
      <c r="BGM6">
        <v>0.60488647316078503</v>
      </c>
      <c r="BGN6">
        <v>3.4712598425196903E-2</v>
      </c>
      <c r="BGO6">
        <v>0.21122056197708999</v>
      </c>
      <c r="BGP6">
        <v>-0.59975244194742705</v>
      </c>
      <c r="BGQ6">
        <v>2.77804210725182</v>
      </c>
      <c r="BGR6">
        <v>0.16178332540832999</v>
      </c>
      <c r="BGS6">
        <v>0.20881996122857999</v>
      </c>
      <c r="BGT6">
        <v>7.0641868787349704</v>
      </c>
      <c r="BGU6">
        <v>2.9379104409440901E-2</v>
      </c>
      <c r="BGV6">
        <v>-1.7190113775312299</v>
      </c>
      <c r="BGW6">
        <v>0.26104479655799101</v>
      </c>
      <c r="BGX6">
        <v>-0.165490388984572</v>
      </c>
      <c r="BGY6">
        <v>0.14435815928146301</v>
      </c>
      <c r="BGZ6">
        <v>5.9565346643104901E-2</v>
      </c>
      <c r="BHA6">
        <v>-8.2954160037884602E-5</v>
      </c>
      <c r="BHB6">
        <v>2.6184651077411299E-2</v>
      </c>
      <c r="BHC6">
        <v>-0.122538485858214</v>
      </c>
      <c r="BHD6">
        <v>5.1826796999095901</v>
      </c>
      <c r="BHE6">
        <v>0.14778314910335799</v>
      </c>
      <c r="BHF6">
        <v>-0.58993389717873801</v>
      </c>
      <c r="BHG6">
        <v>0.116504</v>
      </c>
      <c r="BHH6">
        <v>-0.247967557636073</v>
      </c>
      <c r="BHI6">
        <v>0.13186454012744001</v>
      </c>
      <c r="BHJ6">
        <v>4.2409845357595503E-2</v>
      </c>
      <c r="BHK6">
        <v>1.53848920863309E-2</v>
      </c>
      <c r="BHL6">
        <v>0.65538060872776505</v>
      </c>
      <c r="BHM6">
        <v>3.3092245250973399E-4</v>
      </c>
      <c r="BHN6">
        <v>-4.8731904318111197E-2</v>
      </c>
      <c r="BHO6">
        <v>1.15848999923452E-2</v>
      </c>
      <c r="BHP6">
        <v>2.3974466220146502E-2</v>
      </c>
      <c r="BHQ6">
        <v>-1.82768970759534</v>
      </c>
      <c r="BHR6">
        <v>1.44995547868021</v>
      </c>
      <c r="BHS6">
        <v>0.14661841844401299</v>
      </c>
      <c r="BHT6">
        <v>1.7304114023469801</v>
      </c>
      <c r="BHU6">
        <v>-0.37409242863371001</v>
      </c>
      <c r="BHV6">
        <v>0.182004614879375</v>
      </c>
      <c r="BHW6">
        <v>-8.3038063098259104E-2</v>
      </c>
      <c r="BHX6">
        <v>-0.79113195066136199</v>
      </c>
      <c r="BHY6">
        <v>0.229473168403248</v>
      </c>
      <c r="BHZ6">
        <v>0.91108739532322502</v>
      </c>
      <c r="BIA6">
        <v>3.7486693469010603E-2</v>
      </c>
      <c r="BIB6">
        <v>0.86952399999999996</v>
      </c>
      <c r="BIC6">
        <v>-0.415915604634153</v>
      </c>
      <c r="BID6">
        <v>1.8403124999999999E-2</v>
      </c>
      <c r="BIE6">
        <v>0.14555462818790599</v>
      </c>
      <c r="BIF6">
        <v>8.9620836396212301E-3</v>
      </c>
      <c r="BIG6">
        <v>0.25112294599502</v>
      </c>
      <c r="BIH6">
        <v>-0.628665106264641</v>
      </c>
      <c r="BII6">
        <v>0.59783697165791005</v>
      </c>
      <c r="BIJ6">
        <v>0.23319918054909899</v>
      </c>
      <c r="BIK6">
        <v>-0.35417172715019402</v>
      </c>
      <c r="BIL6">
        <v>4.5304411358026597E-2</v>
      </c>
      <c r="BIM6">
        <v>7.4248066936371496E-2</v>
      </c>
      <c r="BIN6" t="e">
        <v>#N/A</v>
      </c>
      <c r="BIO6">
        <v>0.91374249943907804</v>
      </c>
      <c r="BIP6">
        <v>0.32753571905581602</v>
      </c>
      <c r="BIQ6">
        <v>0.157025723607117</v>
      </c>
      <c r="BIR6">
        <v>0.29097816231681101</v>
      </c>
      <c r="BIS6">
        <v>-0.29141506247483601</v>
      </c>
      <c r="BIT6">
        <v>-0.75121431763651203</v>
      </c>
      <c r="BIU6">
        <v>0.17153179268455801</v>
      </c>
      <c r="BIV6">
        <v>-5.1413520657047997E-2</v>
      </c>
      <c r="BIW6">
        <v>6.5941505181909499E-2</v>
      </c>
      <c r="BIX6">
        <v>-0.460547246558493</v>
      </c>
      <c r="BIY6">
        <v>0.101493011669122</v>
      </c>
      <c r="BIZ6">
        <v>0.45288361109716002</v>
      </c>
      <c r="BJA6">
        <v>-0.412346606635838</v>
      </c>
      <c r="BJB6">
        <v>0.25444550985356701</v>
      </c>
      <c r="BJC6">
        <v>1.3625559746489</v>
      </c>
      <c r="BJD6">
        <v>0.228867167288338</v>
      </c>
      <c r="BJE6">
        <v>-0.267717605411537</v>
      </c>
      <c r="BJF6">
        <v>-0.59554568160874299</v>
      </c>
      <c r="BJG6">
        <v>8.83494400906151E-2</v>
      </c>
      <c r="BJH6">
        <v>-3.0644249940274999E-2</v>
      </c>
      <c r="BJI6">
        <v>1.44362492313156E-2</v>
      </c>
      <c r="BJJ6">
        <v>-2.59043642346494</v>
      </c>
      <c r="BJK6">
        <v>-5.1538391149700503E-3</v>
      </c>
      <c r="BJL6">
        <v>-0.16346993273902899</v>
      </c>
      <c r="BJM6">
        <v>1.5116789653923199</v>
      </c>
      <c r="BJN6">
        <v>-3.7748988947037099E-2</v>
      </c>
      <c r="BJO6">
        <v>0.123675845750158</v>
      </c>
      <c r="BJP6">
        <v>-16.101332585773601</v>
      </c>
      <c r="BJQ6">
        <v>-0.22251189637756899</v>
      </c>
      <c r="BJR6">
        <v>0.56397425518408595</v>
      </c>
      <c r="BJS6">
        <v>8.7131303966043701E-4</v>
      </c>
      <c r="BJT6">
        <v>-2.1760675030828298E-2</v>
      </c>
      <c r="BJU6">
        <v>0.117948</v>
      </c>
      <c r="BJV6">
        <v>-0.28016880234342401</v>
      </c>
      <c r="BJW6">
        <v>0.233206064836745</v>
      </c>
      <c r="BJX6">
        <v>0.134882258502494</v>
      </c>
      <c r="BJY6">
        <v>2.2015E-2</v>
      </c>
      <c r="BJZ6">
        <v>1.2337407379224501</v>
      </c>
      <c r="BKA6">
        <v>0.49587083636295698</v>
      </c>
      <c r="BKB6">
        <v>1.6649847499291299</v>
      </c>
      <c r="BKC6">
        <v>0.26159607923218298</v>
      </c>
      <c r="BKD6">
        <v>5.9976844332359498</v>
      </c>
      <c r="BKE6">
        <v>-6.4862499999999998E-3</v>
      </c>
      <c r="BKF6">
        <v>7.8528508411734907E-2</v>
      </c>
      <c r="BKG6">
        <v>0.55723783053509002</v>
      </c>
      <c r="BKH6">
        <v>1.20791076969476</v>
      </c>
      <c r="BKI6">
        <v>0.39480735926888799</v>
      </c>
      <c r="BKJ6">
        <v>1.5902399645559899</v>
      </c>
      <c r="BKK6">
        <v>-0.32271648478599502</v>
      </c>
      <c r="BKL6">
        <v>-2.0033631538422299E-3</v>
      </c>
      <c r="BKM6">
        <v>0.28652743748035298</v>
      </c>
      <c r="BKN6">
        <v>-0.23782303638883701</v>
      </c>
      <c r="BKO6">
        <v>0.53367680771802495</v>
      </c>
      <c r="BKP6">
        <v>0.66539204276277297</v>
      </c>
      <c r="BKQ6">
        <v>0.39094445555718199</v>
      </c>
      <c r="BKR6">
        <v>3.58089263977086E-2</v>
      </c>
      <c r="BKS6">
        <v>-3.7726420672907199E-2</v>
      </c>
      <c r="BKT6">
        <v>0.23833193229198399</v>
      </c>
      <c r="BKU6">
        <v>3.2461079469044002E-2</v>
      </c>
      <c r="BKV6">
        <v>-3.2567109689479103E-2</v>
      </c>
      <c r="BKW6">
        <v>1.2960910748252501E-2</v>
      </c>
      <c r="BKX6">
        <v>-7.2809143598853501E-3</v>
      </c>
      <c r="BKY6">
        <v>-1.0154362761069999</v>
      </c>
      <c r="BKZ6">
        <v>1.01921709742654</v>
      </c>
      <c r="BLA6">
        <v>0.55961486929583204</v>
      </c>
      <c r="BLB6">
        <v>-3.4945293699687099E-3</v>
      </c>
      <c r="BLC6">
        <v>-8.2198965804214305E-2</v>
      </c>
      <c r="BLD6">
        <v>1.6778848915111201E-2</v>
      </c>
      <c r="BLE6">
        <v>0.73297956011725296</v>
      </c>
      <c r="BLF6">
        <v>-0.145681194127048</v>
      </c>
      <c r="BLG6">
        <v>1.7855952142611</v>
      </c>
      <c r="BLH6">
        <v>-0.32571954156083599</v>
      </c>
      <c r="BLI6">
        <v>5.0666000000010203E-2</v>
      </c>
      <c r="BLJ6">
        <v>-0.46852002554653199</v>
      </c>
      <c r="BLK6">
        <v>-0.120823017452954</v>
      </c>
      <c r="BLL6">
        <v>-4.1550107374559199E-2</v>
      </c>
      <c r="BLM6">
        <v>-0.189773631768894</v>
      </c>
      <c r="BLN6">
        <v>-1.6667147931337101</v>
      </c>
      <c r="BLO6">
        <v>0.119113915342331</v>
      </c>
      <c r="BLP6">
        <v>0.111414197475754</v>
      </c>
      <c r="BLQ6">
        <v>5.15936079736364E-2</v>
      </c>
      <c r="BLR6">
        <v>-1.5011999999999999E-2</v>
      </c>
      <c r="BLS6">
        <v>7.5893126407614406E-2</v>
      </c>
      <c r="BLT6">
        <v>-3.9179621705459099E-2</v>
      </c>
      <c r="BLU6">
        <v>0.50118792558173098</v>
      </c>
      <c r="BLV6">
        <v>7.8368248333718998E-2</v>
      </c>
      <c r="BLW6">
        <v>0.69973422752336001</v>
      </c>
      <c r="BLX6">
        <v>0.37814415441288002</v>
      </c>
      <c r="BLY6">
        <v>-3.1860115530374702</v>
      </c>
      <c r="BLZ6">
        <v>1.08074537369818</v>
      </c>
      <c r="BMA6">
        <v>0.20453224311114199</v>
      </c>
      <c r="BMB6">
        <v>0.47753609483043502</v>
      </c>
      <c r="BMC6">
        <v>-1.05052075466158</v>
      </c>
      <c r="BMD6">
        <v>0.598060704102226</v>
      </c>
      <c r="BME6">
        <v>2.0099717587696002</v>
      </c>
      <c r="BMF6">
        <v>-1.1985163641453001</v>
      </c>
      <c r="BMG6">
        <v>0.27186506463715099</v>
      </c>
      <c r="BMH6">
        <v>1.38926996226054</v>
      </c>
      <c r="BMI6">
        <v>2.95733275402698</v>
      </c>
      <c r="BMJ6">
        <v>2.9229166666666698E-2</v>
      </c>
      <c r="BMK6">
        <v>0.13365750000000001</v>
      </c>
      <c r="BML6">
        <v>4.9459999999999997E-2</v>
      </c>
      <c r="BMM6">
        <v>-1.4910939429564601E-3</v>
      </c>
      <c r="BMN6">
        <v>2.7299437637712202E-3</v>
      </c>
      <c r="BMO6">
        <v>0.272504629450664</v>
      </c>
      <c r="BMP6">
        <v>0.58024661448949799</v>
      </c>
      <c r="BMQ6">
        <v>0.59305354671504995</v>
      </c>
      <c r="BMR6">
        <v>0.64506465544493197</v>
      </c>
      <c r="BMS6">
        <v>-1.9254270502243501E-2</v>
      </c>
      <c r="BMT6">
        <v>-1.0625580799092999E-2</v>
      </c>
      <c r="BMU6">
        <v>4.5498168926893499</v>
      </c>
      <c r="BMV6">
        <v>0.87881749673960896</v>
      </c>
      <c r="BMW6">
        <v>-0.63303290033411197</v>
      </c>
      <c r="BMX6">
        <v>0.23618281183224599</v>
      </c>
      <c r="BMY6">
        <v>27.880997103756901</v>
      </c>
      <c r="BMZ6">
        <v>1.8532280822955201</v>
      </c>
      <c r="BNA6">
        <v>0.121326640934196</v>
      </c>
      <c r="BNB6">
        <v>5.8765442278589798E-2</v>
      </c>
      <c r="BNC6">
        <v>8.3114109595690006E-3</v>
      </c>
      <c r="BND6">
        <v>-6.7460597826087002E-2</v>
      </c>
      <c r="BNE6">
        <v>0.36054183720212202</v>
      </c>
      <c r="BNF6">
        <v>-6.9866010238380802E-3</v>
      </c>
      <c r="BNG6">
        <v>2.2422646665629601E-2</v>
      </c>
      <c r="BNH6">
        <v>1.5438759016771899</v>
      </c>
      <c r="BNI6">
        <v>0.60754034563419301</v>
      </c>
      <c r="BNJ6">
        <v>-0.85241124799609302</v>
      </c>
      <c r="BNK6">
        <v>1.3228728693949301</v>
      </c>
      <c r="BNL6">
        <v>0.71062182091811399</v>
      </c>
      <c r="BNM6">
        <v>-7.6809931764277002E-3</v>
      </c>
      <c r="BNN6">
        <v>0.54344016725990296</v>
      </c>
      <c r="BNO6">
        <v>3.3135254533150702</v>
      </c>
      <c r="BNP6">
        <v>0.26961425511105902</v>
      </c>
      <c r="BNQ6">
        <v>0.33049024462711701</v>
      </c>
      <c r="BNR6">
        <v>0.28186753513010898</v>
      </c>
      <c r="BNS6">
        <v>-0.14422153004830199</v>
      </c>
      <c r="BNT6">
        <v>0.31691185439823599</v>
      </c>
      <c r="BNU6">
        <v>0.12339279133245599</v>
      </c>
      <c r="BNV6">
        <v>3.6347999999999998E-2</v>
      </c>
      <c r="BNW6">
        <v>0.22497569454163499</v>
      </c>
      <c r="BNX6">
        <v>-2.23937859303323E-2</v>
      </c>
      <c r="BNY6">
        <v>-6.4531199999999997E-2</v>
      </c>
      <c r="BNZ6">
        <v>5.1459874656078597</v>
      </c>
      <c r="BOA6">
        <v>5.7807607537319701</v>
      </c>
      <c r="BOB6">
        <v>-7.0324161528641396</v>
      </c>
      <c r="BOC6">
        <v>0.228587690486419</v>
      </c>
      <c r="BOD6">
        <v>-2.0398026315789498E-2</v>
      </c>
      <c r="BOE6">
        <v>1.5516747777453099</v>
      </c>
      <c r="BOF6">
        <v>0.23857200000000001</v>
      </c>
      <c r="BOG6">
        <v>0.17199250696559801</v>
      </c>
      <c r="BOH6">
        <v>9.3553354532978805E-2</v>
      </c>
      <c r="BOI6">
        <v>0.175120508795618</v>
      </c>
      <c r="BOJ6">
        <v>0.94840394508040005</v>
      </c>
      <c r="BOK6">
        <v>0.78450375939849604</v>
      </c>
      <c r="BOL6">
        <v>-4.6545087689498998E-2</v>
      </c>
      <c r="BOM6">
        <v>0.226182619656149</v>
      </c>
      <c r="BON6">
        <v>7.0233061817738902E-3</v>
      </c>
      <c r="BOO6">
        <v>0.182006019494652</v>
      </c>
      <c r="BOP6">
        <v>0.15748056078507999</v>
      </c>
      <c r="BOQ6">
        <v>0.356544023966479</v>
      </c>
      <c r="BOR6">
        <v>7.4035855053030399</v>
      </c>
      <c r="BOS6">
        <v>-0.30683340868159498</v>
      </c>
      <c r="BOT6">
        <v>0.70545056819616903</v>
      </c>
      <c r="BOU6">
        <v>1.1807000000002401E-2</v>
      </c>
      <c r="BOV6">
        <v>7.3754954639745698</v>
      </c>
      <c r="BOW6">
        <v>3.6525398336001803E-2</v>
      </c>
      <c r="BOX6">
        <v>0.37915074251006697</v>
      </c>
      <c r="BOY6">
        <v>0.91338075544116104</v>
      </c>
      <c r="BOZ6">
        <v>1.65453168985778</v>
      </c>
      <c r="BPA6">
        <v>4.3966517673613096E-3</v>
      </c>
      <c r="BPB6">
        <v>-0.96411292361872503</v>
      </c>
      <c r="BPC6">
        <v>-0.68005809959035202</v>
      </c>
      <c r="BPD6">
        <v>6.9691307465782407E-2</v>
      </c>
      <c r="BPE6">
        <v>0.24545489080102501</v>
      </c>
      <c r="BPF6">
        <v>-0.12511048679622</v>
      </c>
      <c r="BPG6">
        <v>0.91407706392945098</v>
      </c>
      <c r="BPH6">
        <v>0.24344930644073101</v>
      </c>
      <c r="BPI6">
        <v>0.244133621216161</v>
      </c>
      <c r="BPJ6">
        <v>1.7557708881075801E-2</v>
      </c>
      <c r="BPK6">
        <v>4.6397991789609598</v>
      </c>
      <c r="BPL6">
        <v>0.29126853289870103</v>
      </c>
      <c r="BPM6">
        <v>-0.11269037128136999</v>
      </c>
      <c r="BPN6">
        <v>0.52995229217718398</v>
      </c>
      <c r="BPO6">
        <v>-0.64775894325622496</v>
      </c>
      <c r="BPP6">
        <v>7.4078691027405599</v>
      </c>
      <c r="BPQ6">
        <v>0.90839242181759405</v>
      </c>
      <c r="BPR6">
        <v>-1.7182124239619199E-2</v>
      </c>
      <c r="BPS6">
        <v>0.77521033576173204</v>
      </c>
      <c r="BPT6">
        <v>15.1466029268516</v>
      </c>
      <c r="BPU6">
        <v>-2.6742722854032501</v>
      </c>
      <c r="BPV6">
        <v>0.75245941600448396</v>
      </c>
      <c r="BPW6">
        <v>20.797998791478001</v>
      </c>
      <c r="BPX6">
        <v>2.50546378891576</v>
      </c>
      <c r="BPY6">
        <v>2.9565704752165698</v>
      </c>
      <c r="BPZ6">
        <v>-0.23483320965000101</v>
      </c>
      <c r="BQA6">
        <v>-4.0097378140341702</v>
      </c>
      <c r="BQB6">
        <v>-0.52264845405578697</v>
      </c>
      <c r="BQC6">
        <v>1.77696627940124</v>
      </c>
      <c r="BQD6">
        <v>1.7238566779229001E-3</v>
      </c>
      <c r="BQE6">
        <v>18.1557189467615</v>
      </c>
      <c r="BQF6">
        <v>0.21467126821409599</v>
      </c>
      <c r="BQG6">
        <v>0.64982684864534501</v>
      </c>
      <c r="BQH6">
        <v>0.29255105880616999</v>
      </c>
      <c r="BQI6">
        <v>2.4680000000000001E-2</v>
      </c>
      <c r="BQJ6">
        <v>-1.87168069468695</v>
      </c>
      <c r="BQK6">
        <v>4.4483103448275899E-2</v>
      </c>
      <c r="BQL6">
        <v>0.387609700960655</v>
      </c>
      <c r="BQM6">
        <v>3.6782061871108902</v>
      </c>
      <c r="BQN6">
        <v>-3.1837499999999998E-2</v>
      </c>
      <c r="BQO6">
        <v>2.0518000000000002E-2</v>
      </c>
      <c r="BQP6">
        <v>9.5926348298933498E-2</v>
      </c>
      <c r="BQQ6">
        <v>0.18660044561619901</v>
      </c>
      <c r="BQR6">
        <v>9.7923076352337102</v>
      </c>
      <c r="BQS6">
        <v>0.70329615953220004</v>
      </c>
      <c r="BQT6">
        <v>-1.3611381243015299</v>
      </c>
      <c r="BQU6">
        <v>1.2643905947943099</v>
      </c>
      <c r="BQV6">
        <v>-0.1557426990604</v>
      </c>
      <c r="BQW6">
        <v>-0.16901778689552599</v>
      </c>
      <c r="BQX6">
        <v>0.273646938448663</v>
      </c>
      <c r="BQY6">
        <v>-4.7774727242468597E-2</v>
      </c>
      <c r="BQZ6">
        <v>0.11588853396150101</v>
      </c>
      <c r="BRA6">
        <v>0.391440701439012</v>
      </c>
      <c r="BRB6">
        <v>6.3418093383484794E-2</v>
      </c>
      <c r="BRC6">
        <v>9.37104084567882E-2</v>
      </c>
      <c r="BRD6">
        <v>-0.54712459779077305</v>
      </c>
      <c r="BRE6">
        <v>-1.3198882553356499</v>
      </c>
      <c r="BRF6">
        <v>6.0025780704157903</v>
      </c>
      <c r="BRG6">
        <v>0.27282300324214898</v>
      </c>
      <c r="BRH6">
        <v>-2.5123659811736899E-2</v>
      </c>
      <c r="BRI6">
        <v>0.335598749861238</v>
      </c>
      <c r="BRJ6">
        <v>1.17927515465836</v>
      </c>
      <c r="BRK6">
        <v>2.14069589170423</v>
      </c>
      <c r="BRL6">
        <v>0.13588507348083101</v>
      </c>
      <c r="BRM6">
        <v>0.45299835966500102</v>
      </c>
      <c r="BRN6">
        <v>0.50969748863675401</v>
      </c>
      <c r="BRO6">
        <v>1.04767659377565</v>
      </c>
      <c r="BRP6">
        <v>0.10730750806266399</v>
      </c>
      <c r="BRQ6">
        <v>0.23089573659408799</v>
      </c>
      <c r="BRR6">
        <v>-3.4207872142339897E-2</v>
      </c>
      <c r="BRS6">
        <v>1.6029302241157799</v>
      </c>
      <c r="BRT6">
        <v>8.8142500000017707E-2</v>
      </c>
      <c r="BRU6">
        <v>0.54487526737770997</v>
      </c>
      <c r="BRV6">
        <v>61.502445975808399</v>
      </c>
      <c r="BRW6">
        <v>-0.83333399851282097</v>
      </c>
      <c r="BRX6">
        <v>0.63293313907141002</v>
      </c>
      <c r="BSF6">
        <v>0.24960965834002999</v>
      </c>
      <c r="BSG6">
        <v>-7.5977311399636296</v>
      </c>
      <c r="BSH6">
        <v>-3.81325463734642E-2</v>
      </c>
      <c r="BSI6">
        <v>0.55677141342425596</v>
      </c>
      <c r="BSJ6">
        <v>3.1809275879333998</v>
      </c>
      <c r="BSK6">
        <v>1.40711229343219</v>
      </c>
      <c r="BSL6">
        <v>9.4217241981696703E-2</v>
      </c>
      <c r="BSM6">
        <v>-1.12290309055551</v>
      </c>
      <c r="BSN6">
        <v>-0.190680776172822</v>
      </c>
      <c r="BSO6">
        <v>0.27909917559460801</v>
      </c>
      <c r="BSP6">
        <v>1.3793068088256599</v>
      </c>
      <c r="BSQ6">
        <v>0.15450218355947501</v>
      </c>
      <c r="BSR6">
        <v>2.2388890908514298</v>
      </c>
      <c r="BSS6">
        <v>0.99905351826944799</v>
      </c>
      <c r="BST6">
        <v>-4.8724284349155399E-2</v>
      </c>
      <c r="BSU6">
        <v>0.46210915602625302</v>
      </c>
      <c r="BSV6">
        <v>7.5791525546639402</v>
      </c>
      <c r="BSW6">
        <v>-1.3539259259259299E-2</v>
      </c>
      <c r="BSX6">
        <v>1.2459737328210601</v>
      </c>
      <c r="BSY6">
        <v>-8.80096928311669E-2</v>
      </c>
      <c r="BSZ6">
        <v>0.51815028184995804</v>
      </c>
      <c r="BTA6">
        <v>1.6840987612526499</v>
      </c>
      <c r="BTB6">
        <v>1.8764274746960199E-2</v>
      </c>
      <c r="BTC6">
        <v>-5.56476443285265</v>
      </c>
      <c r="BTD6">
        <v>0.697537389003552</v>
      </c>
      <c r="BTE6">
        <v>0.217180890250495</v>
      </c>
      <c r="BTF6">
        <v>0.44309318538756998</v>
      </c>
      <c r="BTG6" t="e">
        <v>#N/A</v>
      </c>
      <c r="BTH6">
        <v>1.36467835010885</v>
      </c>
      <c r="BTI6">
        <v>0.44087884570062902</v>
      </c>
      <c r="BTJ6">
        <v>-7.7179722453370498</v>
      </c>
      <c r="BTK6">
        <v>-0.54508342652909403</v>
      </c>
      <c r="BTL6">
        <v>-2.6189130989149301</v>
      </c>
      <c r="BTM6">
        <v>0.131702769973748</v>
      </c>
      <c r="BTN6">
        <v>0.53693052734171998</v>
      </c>
      <c r="BTO6">
        <v>2.3770105691136201</v>
      </c>
      <c r="BTP6">
        <v>-0.42460449256622601</v>
      </c>
      <c r="BTQ6">
        <v>0.44437577135442502</v>
      </c>
      <c r="BTR6">
        <v>1.5176585711686701</v>
      </c>
      <c r="BTS6">
        <v>2.8507893317270099E-2</v>
      </c>
      <c r="BTT6">
        <v>-0.13495874999999999</v>
      </c>
      <c r="BTU6">
        <v>0.17935092974413699</v>
      </c>
      <c r="BTV6">
        <v>-8.7920099715496705E-2</v>
      </c>
      <c r="BTW6">
        <v>17.745780691781501</v>
      </c>
      <c r="BTX6">
        <v>-5.13720712938079E-2</v>
      </c>
      <c r="BTY6">
        <v>1.6337487967467099</v>
      </c>
      <c r="BTZ6">
        <v>0.39121570927251897</v>
      </c>
      <c r="BUA6">
        <v>0.57945817579712899</v>
      </c>
      <c r="BUB6">
        <v>4.1926497832412299E-2</v>
      </c>
      <c r="BUC6">
        <v>2.18712851877109</v>
      </c>
      <c r="BUD6">
        <v>5.2616529304530299E-2</v>
      </c>
      <c r="BUE6">
        <v>0.16816867757734999</v>
      </c>
      <c r="BUF6">
        <v>0.84183361515131305</v>
      </c>
      <c r="BUG6">
        <v>2.1705039274043698</v>
      </c>
      <c r="BUH6">
        <v>0.13389551563789001</v>
      </c>
      <c r="BUI6">
        <v>4.2766304347826099E-2</v>
      </c>
      <c r="BUJ6">
        <v>3.1369402985074603E-2</v>
      </c>
      <c r="BUK6">
        <v>0.57897399002119099</v>
      </c>
      <c r="BUL6">
        <v>-2.8604783567745602</v>
      </c>
      <c r="BUM6">
        <v>-8.33088056814376E-2</v>
      </c>
      <c r="BUN6">
        <v>0.81879015749812001</v>
      </c>
      <c r="BUO6">
        <v>0.16796891938849901</v>
      </c>
      <c r="BUP6">
        <v>19.5150259935481</v>
      </c>
      <c r="BUQ6">
        <v>0.28733244167923999</v>
      </c>
      <c r="BUR6">
        <v>2.58933991900571E-2</v>
      </c>
      <c r="BUS6">
        <v>2.49099196230646</v>
      </c>
      <c r="BUT6">
        <v>2.5237967201398499</v>
      </c>
      <c r="BUU6">
        <v>1.01984373437467</v>
      </c>
      <c r="BUV6">
        <v>-0.26218257395324601</v>
      </c>
      <c r="BUW6">
        <v>-0.16168608220941</v>
      </c>
      <c r="BUX6">
        <v>1.58467011326416E-2</v>
      </c>
      <c r="BUY6">
        <v>0.119555561486589</v>
      </c>
      <c r="BUZ6">
        <v>-0.72951102671457102</v>
      </c>
      <c r="BVA6">
        <v>0.90954596356903805</v>
      </c>
      <c r="BVB6">
        <v>2.6056354792567098</v>
      </c>
      <c r="BVC6">
        <v>0.46907089215582798</v>
      </c>
      <c r="BVD6">
        <v>0.63671534988670198</v>
      </c>
      <c r="BVE6">
        <v>2.6455417952643698E-2</v>
      </c>
      <c r="BVF6">
        <v>7.4431522753206095E-2</v>
      </c>
      <c r="BVG6">
        <v>-2.78530568466214E-3</v>
      </c>
      <c r="BVH6">
        <v>2.3502977404492702</v>
      </c>
      <c r="BVI6">
        <v>0.17398277777781301</v>
      </c>
      <c r="BVJ6">
        <v>7.6466929911155002E-2</v>
      </c>
      <c r="BVK6">
        <v>0.139996975812643</v>
      </c>
      <c r="BVL6">
        <v>1.05127554813361E-4</v>
      </c>
      <c r="BVM6">
        <v>1.58040312424205</v>
      </c>
      <c r="BVN6">
        <v>-0.59146192821001098</v>
      </c>
      <c r="BVO6">
        <v>-0.110991120153319</v>
      </c>
      <c r="BVP6">
        <v>8.5575124863935703E-2</v>
      </c>
      <c r="BVQ6">
        <v>0.53014185921619705</v>
      </c>
      <c r="BVR6">
        <v>3.5113333333333302E-2</v>
      </c>
      <c r="BVS6">
        <v>0.36453743108764097</v>
      </c>
      <c r="BVT6">
        <v>0.35525522781362101</v>
      </c>
      <c r="BVU6">
        <v>-3.6139498130096398E-2</v>
      </c>
      <c r="BVV6">
        <v>8.7808285556147805</v>
      </c>
      <c r="BVW6">
        <v>1.0636925821138601</v>
      </c>
      <c r="BVX6">
        <v>0.106998333334344</v>
      </c>
      <c r="BVY6">
        <v>-2.4237793907434801E-2</v>
      </c>
      <c r="BVZ6">
        <v>-1.5559523809523801E-3</v>
      </c>
      <c r="BWA6">
        <v>0.13923529992431999</v>
      </c>
      <c r="BWB6">
        <v>3.6730000000106899E-2</v>
      </c>
      <c r="BWC6">
        <v>0.13197001438953601</v>
      </c>
      <c r="BWD6">
        <v>0.52232334633929001</v>
      </c>
      <c r="BWE6">
        <v>4.7836131064141502E-2</v>
      </c>
      <c r="BWF6">
        <v>0.18069730135672099</v>
      </c>
      <c r="BWG6">
        <v>3.50117805075151</v>
      </c>
      <c r="BWH6">
        <v>-2.4660000000000001E-2</v>
      </c>
      <c r="BWI6">
        <v>2.1887798102865599</v>
      </c>
      <c r="BWJ6">
        <v>0.16208209563401699</v>
      </c>
      <c r="BWK6">
        <v>0.73594540563365995</v>
      </c>
      <c r="BWL6">
        <v>0.111455776388346</v>
      </c>
      <c r="BWM6">
        <v>0.15418000000000001</v>
      </c>
      <c r="BWN6">
        <v>-5.2091916044173601E-3</v>
      </c>
      <c r="BWO6">
        <v>-0.58243093811472701</v>
      </c>
      <c r="BWP6">
        <v>1.3469331520254899E-2</v>
      </c>
      <c r="BWQ6">
        <v>3.2202069780101201</v>
      </c>
      <c r="BWR6">
        <v>-2.9953796382003999E-2</v>
      </c>
      <c r="BWS6">
        <v>-0.131541666666667</v>
      </c>
      <c r="BWT6">
        <v>1.4721515194684001</v>
      </c>
      <c r="BWU6">
        <v>0.57267340471475103</v>
      </c>
      <c r="BWV6">
        <v>-3.3700053613487002</v>
      </c>
      <c r="BWW6">
        <v>1.1287011323132E-2</v>
      </c>
      <c r="BWX6">
        <v>11.581928475521099</v>
      </c>
      <c r="BWY6">
        <v>0.14283107207224699</v>
      </c>
      <c r="BWZ6">
        <v>0.32829575274079098</v>
      </c>
      <c r="BXA6">
        <v>0.15908786063227001</v>
      </c>
      <c r="BXB6">
        <v>-7.1568827448498906E-2</v>
      </c>
      <c r="BXC6">
        <v>1.2151548888946999</v>
      </c>
      <c r="BXD6">
        <v>0.94567509740793299</v>
      </c>
      <c r="BXE6">
        <v>-0.13986439233505801</v>
      </c>
      <c r="BXF6">
        <v>0.124163435151266</v>
      </c>
      <c r="BXG6">
        <v>2.41539586484636</v>
      </c>
      <c r="BXH6">
        <v>0.89777155440282097</v>
      </c>
      <c r="BXI6">
        <v>1.2794872354421101E-2</v>
      </c>
      <c r="BXJ6">
        <v>7.1727453207562197</v>
      </c>
      <c r="BXK6">
        <v>0.34797225015143701</v>
      </c>
      <c r="BXL6">
        <v>0.67992728651345902</v>
      </c>
      <c r="BXM6">
        <v>0.32264746624774698</v>
      </c>
      <c r="BXN6">
        <v>1.8100875915707499</v>
      </c>
      <c r="BXO6">
        <v>-3.0895659220658001E-2</v>
      </c>
      <c r="BXP6">
        <v>-0.236045856060694</v>
      </c>
      <c r="BXQ6">
        <v>0.70686203569705697</v>
      </c>
      <c r="BXR6">
        <v>0.47374555224364501</v>
      </c>
      <c r="BXS6">
        <v>0.30990580482996499</v>
      </c>
      <c r="BXT6">
        <v>5.4121020398622398E-2</v>
      </c>
      <c r="BXU6">
        <v>0.38257187701130602</v>
      </c>
      <c r="BXV6">
        <v>0.57135262259894903</v>
      </c>
      <c r="BYC6">
        <v>3.9507849864507598</v>
      </c>
      <c r="BYD6">
        <v>0.46715690038216401</v>
      </c>
      <c r="BYE6">
        <v>-0.23592100000004801</v>
      </c>
      <c r="BYF6">
        <v>4.0245999999999997E-2</v>
      </c>
      <c r="BYG6">
        <v>1.35611323548287</v>
      </c>
      <c r="BYH6">
        <v>6.19208434536202E-2</v>
      </c>
      <c r="BYI6">
        <v>0.1820082435</v>
      </c>
      <c r="BYJ6">
        <v>4.85963682599583</v>
      </c>
      <c r="BYK6">
        <v>8.9730425045763795E-3</v>
      </c>
      <c r="BYL6">
        <v>-4.2831274924032696</v>
      </c>
      <c r="BYM6">
        <v>0.48787977576585501</v>
      </c>
      <c r="BYN6">
        <v>0.42061669097474602</v>
      </c>
      <c r="BYO6">
        <v>0.538436405686324</v>
      </c>
      <c r="BYP6">
        <v>4.1938420348058897E-3</v>
      </c>
      <c r="BYQ6">
        <v>0.13341249175709799</v>
      </c>
      <c r="BYR6">
        <v>0.12735921317846199</v>
      </c>
      <c r="BYS6">
        <v>0.28410880384278098</v>
      </c>
      <c r="BYT6">
        <v>4.3291863561909297E-2</v>
      </c>
      <c r="BYU6">
        <v>1.5560729392372801</v>
      </c>
      <c r="BYV6">
        <v>-5.8062824824042201</v>
      </c>
      <c r="BYW6">
        <v>1.0154850735324099</v>
      </c>
      <c r="BYX6">
        <v>-1.7833569698666198E-2</v>
      </c>
      <c r="BYY6">
        <v>0.87283183197371395</v>
      </c>
      <c r="BYZ6">
        <v>-4.3579005415342102</v>
      </c>
      <c r="BZA6">
        <v>6.2892023510240105E-2</v>
      </c>
      <c r="BZB6">
        <v>0.205689551888215</v>
      </c>
      <c r="BZC6">
        <v>0.188135377588077</v>
      </c>
      <c r="BZD6">
        <v>0.20981315165526701</v>
      </c>
      <c r="BZE6">
        <v>-0.115191680015821</v>
      </c>
      <c r="BZF6">
        <v>0.89945338831944899</v>
      </c>
      <c r="BZG6">
        <v>0.76986776274198598</v>
      </c>
      <c r="BZH6" t="e">
        <v>#N/A</v>
      </c>
      <c r="BZI6">
        <v>6.8401404038860502E-3</v>
      </c>
      <c r="BZJ6">
        <v>4.2740007764717602E-3</v>
      </c>
      <c r="BZK6">
        <v>-0.15704333646663701</v>
      </c>
      <c r="BZL6">
        <v>-0.41854922608663903</v>
      </c>
      <c r="BZM6">
        <v>-0.84805692847215997</v>
      </c>
      <c r="BZN6">
        <v>-9.1728268569533196</v>
      </c>
      <c r="BZO6">
        <v>3.5783740242803203E-2</v>
      </c>
      <c r="BZP6">
        <v>3.8329742642427903E-2</v>
      </c>
      <c r="BZQ6">
        <v>-9.1702651826324394E-2</v>
      </c>
      <c r="BZR6">
        <v>1.6004352365141701E-2</v>
      </c>
      <c r="BZS6">
        <v>0.32981323401432999</v>
      </c>
      <c r="BZT6">
        <v>-1.95479716847532</v>
      </c>
      <c r="BZU6">
        <v>2.66675E-2</v>
      </c>
      <c r="BZV6">
        <v>-2.1772255490718502</v>
      </c>
      <c r="BZW6">
        <v>0.95574534065581396</v>
      </c>
      <c r="BZX6">
        <v>0.211935181716047</v>
      </c>
      <c r="BZY6">
        <v>-3.0035597692815701E-2</v>
      </c>
      <c r="BZZ6">
        <v>2.6555125569795499</v>
      </c>
      <c r="CAA6">
        <v>0.18365082566263199</v>
      </c>
      <c r="CAB6">
        <v>1.96598066295431</v>
      </c>
      <c r="CAC6">
        <v>0.88825984479257003</v>
      </c>
      <c r="CAD6">
        <v>0.64861356106052703</v>
      </c>
      <c r="CAE6">
        <v>1.6423300016229501</v>
      </c>
      <c r="CAF6">
        <v>0.32875021907214302</v>
      </c>
      <c r="CAG6">
        <v>-0.35814790592870699</v>
      </c>
      <c r="CAH6">
        <v>0.47362438413823199</v>
      </c>
      <c r="CAI6">
        <v>-2.6570675347456301</v>
      </c>
      <c r="CAJ6">
        <v>1.5154339846614301E-2</v>
      </c>
      <c r="CAK6">
        <v>0.19486717923289401</v>
      </c>
      <c r="CAL6">
        <v>9.3040844522419397E-2</v>
      </c>
      <c r="CAM6">
        <v>1.3045976910588399</v>
      </c>
      <c r="CAN6" t="e">
        <v>#N/A</v>
      </c>
      <c r="CAO6">
        <v>0.34600570817862403</v>
      </c>
      <c r="CAP6">
        <v>-0.475865102972236</v>
      </c>
      <c r="CAQ6">
        <v>0.73537282755433897</v>
      </c>
      <c r="CAR6">
        <v>-0.85389550989080298</v>
      </c>
      <c r="CAS6">
        <v>0.37760230808253498</v>
      </c>
      <c r="CAT6">
        <v>4.5572353309922597</v>
      </c>
      <c r="CAU6">
        <v>0.23967387520827799</v>
      </c>
      <c r="CAV6">
        <v>1.8539030299689701</v>
      </c>
      <c r="CAW6">
        <v>9.8348749999999999E-2</v>
      </c>
      <c r="CAX6">
        <v>-3.9132707176191502E-2</v>
      </c>
      <c r="CAY6" t="e">
        <v>#N/A</v>
      </c>
      <c r="CAZ6">
        <v>0.14885436048584899</v>
      </c>
      <c r="CBA6">
        <v>-3.6379664553480399E-2</v>
      </c>
      <c r="CBB6">
        <v>0.43205839050761802</v>
      </c>
      <c r="CBC6">
        <v>0.33691084614308497</v>
      </c>
      <c r="CBD6">
        <v>25.824948151283198</v>
      </c>
      <c r="CBE6">
        <v>-12.512247662301601</v>
      </c>
      <c r="CBF6">
        <v>2.8967031617365699</v>
      </c>
      <c r="CBG6">
        <v>-8.9347271198169896E-3</v>
      </c>
      <c r="CBH6">
        <v>2.7950980585954999</v>
      </c>
      <c r="CBI6">
        <v>0.19276357756120499</v>
      </c>
      <c r="CBJ6">
        <v>1.3713227139051201</v>
      </c>
      <c r="CBK6">
        <v>0.50900999216987897</v>
      </c>
      <c r="CBL6">
        <v>0.67484561802070497</v>
      </c>
      <c r="CBM6">
        <v>0.156365103015636</v>
      </c>
      <c r="CBN6">
        <v>-0.21875625000000001</v>
      </c>
      <c r="CBO6">
        <v>1.3354885852721301</v>
      </c>
      <c r="CBP6">
        <v>0.13268770071942901</v>
      </c>
      <c r="CBQ6">
        <v>0.30315722244033</v>
      </c>
      <c r="CBR6" t="e">
        <v>#N/A</v>
      </c>
      <c r="CBS6">
        <v>0.17274999999999999</v>
      </c>
      <c r="CBT6">
        <v>1.2882440855022901</v>
      </c>
      <c r="CBU6">
        <v>2.6055928205212302</v>
      </c>
      <c r="CBV6">
        <v>-1.16036245872636E-2</v>
      </c>
      <c r="CBW6">
        <v>-1.6975E-3</v>
      </c>
      <c r="CBX6">
        <v>0.102841295748824</v>
      </c>
      <c r="CBY6">
        <v>8.71277328130073E-2</v>
      </c>
      <c r="CBZ6" t="e">
        <v>#N/A</v>
      </c>
      <c r="CCA6">
        <v>2.1061904844750701</v>
      </c>
      <c r="CCB6">
        <v>0.29013655061204602</v>
      </c>
      <c r="CCC6">
        <v>-4.8404994472202603</v>
      </c>
      <c r="CCD6">
        <v>-3.1619880553991502</v>
      </c>
      <c r="CCE6">
        <v>0.48499789119516901</v>
      </c>
      <c r="CCF6">
        <v>-4.63562042377604E-2</v>
      </c>
      <c r="CCG6">
        <v>0.67711175764188603</v>
      </c>
      <c r="CCH6">
        <v>0.96377414562171504</v>
      </c>
      <c r="CCI6">
        <v>0.17834156495349801</v>
      </c>
      <c r="CCJ6">
        <v>0.31750750078159101</v>
      </c>
      <c r="CCK6">
        <v>0.27645566764922802</v>
      </c>
      <c r="CCL6">
        <v>-4.7659704223204799E-2</v>
      </c>
      <c r="CCM6">
        <v>-4.0297220560410497E-2</v>
      </c>
      <c r="CCN6">
        <v>0.20381319414420701</v>
      </c>
      <c r="CCO6">
        <v>2.0985862955340999</v>
      </c>
      <c r="CCP6">
        <v>-0.43148173947656498</v>
      </c>
      <c r="CCQ6">
        <v>2.28721395508239</v>
      </c>
      <c r="CCR6">
        <v>-1.32651249041311</v>
      </c>
      <c r="CCS6">
        <v>5.3866543095469503E-2</v>
      </c>
      <c r="CCT6">
        <v>2.8636625290381401</v>
      </c>
      <c r="CCU6">
        <v>-0.13357866641767299</v>
      </c>
      <c r="CCV6">
        <v>-1.64041634151435E-3</v>
      </c>
      <c r="CCW6">
        <v>0.25496355721174402</v>
      </c>
      <c r="CCX6">
        <v>3.8169413359197102E-2</v>
      </c>
      <c r="CCY6">
        <v>-3.0214489584189499E-2</v>
      </c>
      <c r="CCZ6">
        <v>-1.1795760835168601</v>
      </c>
      <c r="CDA6">
        <v>-6.2747037690833202E-2</v>
      </c>
      <c r="CDB6">
        <v>1.37330131682372</v>
      </c>
      <c r="CDC6">
        <v>0.21536501565420799</v>
      </c>
      <c r="CDD6">
        <v>-4.72272479078783E-2</v>
      </c>
      <c r="CDE6">
        <v>1.10600108267331</v>
      </c>
      <c r="CDF6">
        <v>1.59263596364453E-2</v>
      </c>
      <c r="CDG6">
        <v>-6.6174302464419493E-2</v>
      </c>
      <c r="CDH6">
        <v>0.16196347596035501</v>
      </c>
      <c r="CDI6">
        <v>0.17359031770460001</v>
      </c>
      <c r="CDJ6">
        <v>1.41326914942266E-2</v>
      </c>
      <c r="CDK6">
        <v>-0.52818047934607704</v>
      </c>
      <c r="CDL6">
        <v>0.61172863519196696</v>
      </c>
      <c r="CDM6">
        <v>-0.65851154212952401</v>
      </c>
      <c r="CDN6">
        <v>-0.18783872844536101</v>
      </c>
      <c r="CDO6">
        <v>0.37773502847951701</v>
      </c>
      <c r="CDP6">
        <v>0.25650444317846999</v>
      </c>
      <c r="CDQ6">
        <v>-0.53205438720812104</v>
      </c>
      <c r="CDR6">
        <v>-1.80311713518353</v>
      </c>
      <c r="CDS6">
        <v>0.47122344693597401</v>
      </c>
      <c r="CDT6" t="e">
        <v>#N/A</v>
      </c>
      <c r="CDU6" t="e">
        <v>#N/A</v>
      </c>
      <c r="CDV6" t="e">
        <v>#N/A</v>
      </c>
      <c r="CDW6" t="e">
        <v>#N/A</v>
      </c>
      <c r="CDX6">
        <v>1.5790701059284401E-2</v>
      </c>
      <c r="CDY6">
        <v>2.07468911222344E-2</v>
      </c>
      <c r="CDZ6">
        <v>1.11397114552202</v>
      </c>
      <c r="CEA6">
        <v>15.2642259859074</v>
      </c>
      <c r="CEB6">
        <v>2.2428688467596398</v>
      </c>
      <c r="CEC6">
        <v>0.84220282746786601</v>
      </c>
      <c r="CED6">
        <v>9.7425414921422799</v>
      </c>
      <c r="CEE6">
        <v>9.5378429127025405E-2</v>
      </c>
      <c r="CEF6">
        <v>9.1531150794165708</v>
      </c>
      <c r="CEG6">
        <v>-0.78070935915724404</v>
      </c>
      <c r="CEH6">
        <v>-2.12343883444772</v>
      </c>
      <c r="CEI6">
        <v>0.797027905406274</v>
      </c>
      <c r="CEJ6">
        <v>0.28764377541423702</v>
      </c>
      <c r="CEK6">
        <v>-0.69674673368265505</v>
      </c>
      <c r="CEL6" t="e">
        <v>#N/A</v>
      </c>
      <c r="CEM6">
        <v>0.42243264575200201</v>
      </c>
      <c r="CEN6">
        <v>-0.42179234897157503</v>
      </c>
      <c r="CEO6">
        <v>1.8536222523765999</v>
      </c>
      <c r="CEP6">
        <v>-9.1816696512207696E-2</v>
      </c>
      <c r="CEQ6">
        <v>0.20020412993428599</v>
      </c>
      <c r="CER6">
        <v>-0.12620453868548201</v>
      </c>
      <c r="CES6">
        <v>4.5484166641754502</v>
      </c>
      <c r="CET6" t="e">
        <v>#N/A</v>
      </c>
      <c r="CEU6">
        <v>9.86697369920544</v>
      </c>
      <c r="CEV6">
        <v>-0.16495924991230701</v>
      </c>
      <c r="CEW6">
        <v>0.97338895321504904</v>
      </c>
      <c r="CEX6">
        <v>25.2691902171271</v>
      </c>
      <c r="CEY6">
        <v>-4.6520068908068799</v>
      </c>
      <c r="CEZ6">
        <v>-2.65268817204301E-2</v>
      </c>
      <c r="CFA6">
        <v>4.2918844774542801</v>
      </c>
      <c r="CFB6">
        <v>9.7120551075407097E-2</v>
      </c>
      <c r="CFC6">
        <v>1.6763795514104101</v>
      </c>
      <c r="CFD6">
        <v>1.4393115751827601</v>
      </c>
      <c r="CFE6">
        <v>0.33290493357530399</v>
      </c>
      <c r="CFF6">
        <v>4.94163304074558E-2</v>
      </c>
      <c r="CFG6">
        <v>9.5483180054028297E-2</v>
      </c>
      <c r="CFH6">
        <v>0.46758447556361998</v>
      </c>
      <c r="CFI6">
        <v>-4.1625797333468301E-2</v>
      </c>
      <c r="CFJ6">
        <v>0.45903692357245801</v>
      </c>
      <c r="CFK6">
        <v>-0.51732688404928795</v>
      </c>
      <c r="CFL6">
        <v>-1.0997334120376601</v>
      </c>
      <c r="CFM6">
        <v>0.113266174876646</v>
      </c>
      <c r="CFN6">
        <v>-2.4653404385249E-2</v>
      </c>
      <c r="CFO6">
        <v>3.1443486435730798E-2</v>
      </c>
      <c r="CFP6">
        <v>-0.378553567587397</v>
      </c>
      <c r="CFQ6">
        <v>-6.4633999999999997E-2</v>
      </c>
      <c r="CFR6">
        <v>-1.38040835602145</v>
      </c>
      <c r="CFS6">
        <v>-6.5710828862885302</v>
      </c>
      <c r="CFT6">
        <v>0.70307729892037896</v>
      </c>
      <c r="CFU6">
        <v>-0.330929054092722</v>
      </c>
      <c r="CFV6">
        <v>-1.0601591212086601</v>
      </c>
      <c r="CFW6">
        <v>9.46202992115628E-2</v>
      </c>
      <c r="CFX6">
        <v>-57.193730083657499</v>
      </c>
      <c r="CFY6">
        <v>-0.199223076923153</v>
      </c>
      <c r="CFZ6">
        <v>-0.397066951170295</v>
      </c>
      <c r="CGA6">
        <v>-4.2919605971578102E-2</v>
      </c>
      <c r="CGB6">
        <v>-0.16295467744702399</v>
      </c>
      <c r="CGC6">
        <v>0.16321940740025001</v>
      </c>
      <c r="CGD6">
        <v>0.124187781840915</v>
      </c>
      <c r="CGE6">
        <v>0.55557942734158094</v>
      </c>
      <c r="CGF6" t="e">
        <v>#N/A</v>
      </c>
      <c r="CGG6">
        <v>0.25379998112726498</v>
      </c>
      <c r="CGH6" t="e">
        <v>#N/A</v>
      </c>
      <c r="CGI6">
        <v>21.492981115671</v>
      </c>
      <c r="CGJ6">
        <v>12.057245648745599</v>
      </c>
      <c r="CGK6">
        <v>9.4357348943947206E-2</v>
      </c>
      <c r="CGL6">
        <v>0.67477635966328398</v>
      </c>
      <c r="CGM6">
        <v>-0.39905940773863902</v>
      </c>
      <c r="CGN6">
        <v>0.57375946253704901</v>
      </c>
      <c r="CGO6">
        <v>0.261207096435632</v>
      </c>
      <c r="CGP6">
        <v>-1.3579695220007</v>
      </c>
      <c r="CGQ6">
        <v>-0.43240613236911402</v>
      </c>
      <c r="CGR6">
        <v>0.27370378337149798</v>
      </c>
      <c r="CGS6">
        <v>-7.5196761975415097E-2</v>
      </c>
      <c r="CGT6">
        <v>8.3488611282267406</v>
      </c>
      <c r="CGU6" t="e">
        <v>#N/A</v>
      </c>
    </row>
    <row r="7" spans="1:2231" x14ac:dyDescent="0.3">
      <c r="A7">
        <v>13.4351890065095</v>
      </c>
      <c r="B7">
        <v>6.4509464066391899</v>
      </c>
      <c r="C7">
        <v>0.56895358564891096</v>
      </c>
      <c r="D7">
        <v>0.83535188216039302</v>
      </c>
      <c r="E7">
        <v>13.2921566322165</v>
      </c>
      <c r="F7">
        <v>2.4832943936685701</v>
      </c>
      <c r="G7">
        <v>-5.94055E-2</v>
      </c>
      <c r="H7">
        <v>1.1676502055600799</v>
      </c>
      <c r="I7">
        <v>-3.2504004857663397E-5</v>
      </c>
      <c r="J7">
        <v>1.2800944833405099</v>
      </c>
      <c r="K7">
        <v>21.1450446413705</v>
      </c>
      <c r="L7">
        <v>0.70687874406114404</v>
      </c>
      <c r="M7">
        <v>-2.0327439991782401</v>
      </c>
      <c r="N7">
        <v>1.6680579284235999</v>
      </c>
      <c r="O7">
        <v>5.2426335206669998</v>
      </c>
      <c r="P7">
        <v>2.9942836727402602</v>
      </c>
      <c r="Q7">
        <v>9.5334373287204205E-2</v>
      </c>
      <c r="R7">
        <v>7.7684838636636098</v>
      </c>
      <c r="S7">
        <v>-8.5756380741270594E-2</v>
      </c>
      <c r="T7">
        <v>-6.6208805031446501E-3</v>
      </c>
      <c r="U7">
        <v>-8.3706818647600895E-3</v>
      </c>
      <c r="V7">
        <v>0.79410757108598795</v>
      </c>
      <c r="W7">
        <v>2.9498688429029398</v>
      </c>
      <c r="X7">
        <v>0.90509290444948698</v>
      </c>
      <c r="Y7">
        <v>-0.51533918724415595</v>
      </c>
      <c r="Z7">
        <v>0.47688965631736002</v>
      </c>
      <c r="AA7">
        <v>2.2755221868019801E-2</v>
      </c>
      <c r="AB7">
        <v>-2.7710486596209599E-2</v>
      </c>
      <c r="AC7">
        <v>4.93270388347311E-2</v>
      </c>
      <c r="AD7">
        <v>2.4537387841840901</v>
      </c>
      <c r="AE7">
        <v>-4.6701225697772901E-3</v>
      </c>
      <c r="AF7">
        <v>-1.80041446050403</v>
      </c>
      <c r="AG7">
        <v>-0.51179655237831101</v>
      </c>
      <c r="AH7">
        <v>-0.20252248140620999</v>
      </c>
      <c r="AI7">
        <v>5.81579096132449E-3</v>
      </c>
      <c r="AJ7">
        <v>0.64842999339160801</v>
      </c>
      <c r="AK7">
        <v>2.59260615769062E-2</v>
      </c>
      <c r="AL7">
        <v>8.8796485528572805E-2</v>
      </c>
      <c r="AM7">
        <v>2.4944510438736298</v>
      </c>
      <c r="AN7">
        <v>7.4986622899482396E-3</v>
      </c>
      <c r="AO7">
        <v>9.8847786537295299E-2</v>
      </c>
      <c r="AP7">
        <v>0.237888434987681</v>
      </c>
      <c r="AQ7">
        <v>5.3580153984941301E-2</v>
      </c>
      <c r="AR7">
        <v>0.12061787868969299</v>
      </c>
      <c r="AS7">
        <v>1.5942437923250601</v>
      </c>
      <c r="AT7">
        <v>4.3340023157082204</v>
      </c>
      <c r="AU7">
        <v>2.8762474177217201</v>
      </c>
      <c r="AV7">
        <v>-0.159441116290677</v>
      </c>
      <c r="AW7">
        <v>-0.41196349239276803</v>
      </c>
      <c r="AX7">
        <v>-1.97271714922049E-2</v>
      </c>
      <c r="AY7">
        <v>-0.285789521569422</v>
      </c>
      <c r="AZ7">
        <v>-0.12687124883468301</v>
      </c>
      <c r="BA7">
        <v>0.124285280493084</v>
      </c>
      <c r="BB7">
        <v>2.93871456420433</v>
      </c>
      <c r="BC7">
        <v>-1.04962502243622E-3</v>
      </c>
      <c r="BD7">
        <v>0.102702183011674</v>
      </c>
      <c r="BE7">
        <v>1.1991535626687399E-2</v>
      </c>
      <c r="BF7">
        <v>1.1474001844492301</v>
      </c>
      <c r="BG7">
        <v>-0.15538785604274699</v>
      </c>
      <c r="BH7">
        <v>-4.2180229964261802E-2</v>
      </c>
      <c r="BI7">
        <v>0.74878028884159398</v>
      </c>
      <c r="BJ7">
        <v>-2.7650489929293202E-2</v>
      </c>
      <c r="BK7">
        <v>-2.1272740875458201E-2</v>
      </c>
      <c r="BL7">
        <v>1.33739989141368</v>
      </c>
      <c r="BM7">
        <v>-2.1055545968593301E-2</v>
      </c>
      <c r="BN7">
        <v>0.289967747036736</v>
      </c>
      <c r="BO7">
        <v>-9.6461949265687602E-2</v>
      </c>
      <c r="BP7">
        <v>4.9681516942317299E-3</v>
      </c>
      <c r="BQ7">
        <v>-1.0785306549570699</v>
      </c>
      <c r="BR7">
        <v>2.1438071537213499E-2</v>
      </c>
      <c r="BS7">
        <v>0.97337557984586498</v>
      </c>
      <c r="BT7">
        <v>8.8345243168965498E-2</v>
      </c>
      <c r="BU7">
        <v>4.24780478769105E-2</v>
      </c>
      <c r="BV7">
        <v>0.28152537222728602</v>
      </c>
      <c r="BW7">
        <v>1.55369677273272</v>
      </c>
      <c r="BX7">
        <v>-0.14719898667505099</v>
      </c>
      <c r="BY7">
        <v>0.35588347759585598</v>
      </c>
      <c r="BZ7">
        <v>0.44529732697062502</v>
      </c>
      <c r="CA7">
        <v>-5.3760215740530299E-3</v>
      </c>
      <c r="CB7">
        <v>-9.4653789717313707E-3</v>
      </c>
      <c r="CC7">
        <v>-2.9661015360751001E-2</v>
      </c>
      <c r="CD7">
        <v>-3.0264296864620601E-3</v>
      </c>
      <c r="CE7">
        <v>-0.56254365194789602</v>
      </c>
      <c r="CF7">
        <v>0.13354165246212599</v>
      </c>
      <c r="CG7">
        <v>0.10861976975073299</v>
      </c>
      <c r="CH7">
        <v>3.86078563663545</v>
      </c>
      <c r="CI7">
        <v>-0.11722022052984001</v>
      </c>
      <c r="CJ7">
        <v>0.31941831748695698</v>
      </c>
      <c r="CK7">
        <v>6.3710722716431804E-3</v>
      </c>
      <c r="CL7">
        <v>0.109666949180695</v>
      </c>
      <c r="CM7">
        <v>0.22397516874731499</v>
      </c>
      <c r="CN7">
        <v>0.52413888888888904</v>
      </c>
      <c r="CO7">
        <v>-0.66377195056733995</v>
      </c>
      <c r="CP7">
        <v>-1.0122272804750101</v>
      </c>
      <c r="CQ7">
        <v>-6.9310587322683097E-3</v>
      </c>
      <c r="CR7">
        <v>-7.3533214138952793E-2</v>
      </c>
      <c r="CS7">
        <v>3.2981620871683E-2</v>
      </c>
      <c r="CT7">
        <v>1.18518942665675</v>
      </c>
      <c r="CU7">
        <v>-0.12685383239783601</v>
      </c>
      <c r="CV7">
        <v>0.38418076789614403</v>
      </c>
      <c r="CW7">
        <v>-1.08116067395495</v>
      </c>
      <c r="CX7">
        <v>1.7991991091836201E-2</v>
      </c>
      <c r="CY7">
        <v>3.0930561177881798E-2</v>
      </c>
      <c r="CZ7">
        <v>-1.4703765415940599</v>
      </c>
      <c r="DA7">
        <v>-1.37429167909335E-2</v>
      </c>
      <c r="DB7">
        <v>5.8792339966980498E-3</v>
      </c>
      <c r="DC7">
        <v>-1.6924720501697501</v>
      </c>
      <c r="DD7">
        <v>-5.4554408220892201</v>
      </c>
      <c r="DE7">
        <v>0.17286055363037101</v>
      </c>
      <c r="DF7">
        <v>-3.4471404110217402E-2</v>
      </c>
      <c r="DG7">
        <v>0.35950940496962802</v>
      </c>
      <c r="DH7">
        <v>-1.0506714835817501E-2</v>
      </c>
      <c r="DI7">
        <v>-0.54679851863567397</v>
      </c>
      <c r="DJ7">
        <v>-3.09797520230611E-3</v>
      </c>
      <c r="DK7">
        <v>-2.4084187545197802</v>
      </c>
      <c r="DL7">
        <v>-0.59628669490500996</v>
      </c>
      <c r="DM7">
        <v>1.7103166854968499</v>
      </c>
      <c r="DN7">
        <v>-0.18318222113860699</v>
      </c>
      <c r="DO7">
        <v>1.45809605727046</v>
      </c>
      <c r="DP7">
        <v>-2.6342570524432899E-2</v>
      </c>
      <c r="DQ7">
        <v>-8.9364513311187208E-3</v>
      </c>
      <c r="DR7">
        <v>-3.5436853244493097E-2</v>
      </c>
      <c r="DS7">
        <v>2.67816179191508</v>
      </c>
      <c r="DT7">
        <v>2.04381372236577</v>
      </c>
      <c r="DU7">
        <v>-1.50892405088219E-2</v>
      </c>
      <c r="DV7">
        <v>0.40831907704053499</v>
      </c>
      <c r="DW7">
        <v>-2.7370344041375999E-3</v>
      </c>
      <c r="DX7">
        <v>9.9466235437599195</v>
      </c>
      <c r="DZ7">
        <v>7.70932256735858E-2</v>
      </c>
      <c r="EB7">
        <v>0.65650289734488698</v>
      </c>
      <c r="EC7">
        <v>5.0025847413492197E-2</v>
      </c>
      <c r="ED7">
        <v>-8.2956048457191196E-3</v>
      </c>
      <c r="EE7">
        <v>2.13680535862215E-2</v>
      </c>
      <c r="EF7" t="e">
        <v>#N/A</v>
      </c>
      <c r="EG7">
        <v>-2.1722286222938701E-3</v>
      </c>
      <c r="EH7">
        <v>0.43767098251324499</v>
      </c>
      <c r="EI7">
        <v>-0.37176853073558902</v>
      </c>
      <c r="EJ7">
        <v>0.18302233634778101</v>
      </c>
      <c r="EK7">
        <v>-0.117790616916557</v>
      </c>
      <c r="EL7">
        <v>1.2190289126032801</v>
      </c>
      <c r="EM7">
        <v>1.1776275987766E-2</v>
      </c>
      <c r="EN7">
        <v>-1.29231112786712E-2</v>
      </c>
      <c r="EO7">
        <v>5.9238652748342</v>
      </c>
      <c r="EP7">
        <v>0.123224449886287</v>
      </c>
      <c r="EQ7">
        <v>-0.12823090439724899</v>
      </c>
      <c r="ER7">
        <v>2.4177568841054198</v>
      </c>
      <c r="ES7">
        <v>-0.48005727142564902</v>
      </c>
      <c r="ET7">
        <v>2.0164605402409301</v>
      </c>
      <c r="EU7">
        <v>9.6188503608201706E-3</v>
      </c>
      <c r="EV7">
        <v>1.4544175211703601</v>
      </c>
      <c r="EW7">
        <v>4.0826768911724702E-2</v>
      </c>
      <c r="EX7">
        <v>1.61023528763594</v>
      </c>
      <c r="EY7">
        <v>6.1945869293531998E-2</v>
      </c>
      <c r="EZ7">
        <v>-4.0757560150356201E-3</v>
      </c>
      <c r="FA7">
        <v>0.15246294711380901</v>
      </c>
      <c r="FB7">
        <v>7.2145260541392597E-3</v>
      </c>
      <c r="FC7">
        <v>-0.103177542621987</v>
      </c>
      <c r="FD7">
        <v>3.13559547101223</v>
      </c>
      <c r="FE7">
        <v>-2.8768071082626301E-2</v>
      </c>
      <c r="FF7">
        <v>-8.0431763504489898E-2</v>
      </c>
      <c r="FG7">
        <v>8.2435208767811602E-2</v>
      </c>
      <c r="FH7">
        <v>2.22523953407546</v>
      </c>
      <c r="FI7">
        <v>-6.9195870706264104</v>
      </c>
      <c r="FJ7">
        <v>-0.20146888138268901</v>
      </c>
      <c r="FK7">
        <v>0.440787901340851</v>
      </c>
      <c r="FL7">
        <v>0.442196925329429</v>
      </c>
      <c r="FM7">
        <v>-0.24577544172339499</v>
      </c>
      <c r="FN7">
        <v>-3.1986624302426398E-3</v>
      </c>
      <c r="FO7">
        <v>-0.15614360852270001</v>
      </c>
      <c r="FP7">
        <v>-1.37797972783041</v>
      </c>
      <c r="FQ7">
        <v>1.10058610373407E-2</v>
      </c>
      <c r="FR7">
        <v>1.15596010845989E-2</v>
      </c>
      <c r="FS7">
        <v>-1.7295261461667499E-2</v>
      </c>
      <c r="FT7">
        <v>3.8601869544915401E-2</v>
      </c>
      <c r="FU7">
        <v>-0.52323479775654802</v>
      </c>
      <c r="FV7">
        <v>-8.9427108863925894E-2</v>
      </c>
      <c r="FW7">
        <v>-1.5358396018137099E-2</v>
      </c>
      <c r="FX7">
        <v>1.8130925929841499E-3</v>
      </c>
      <c r="FY7">
        <v>3.7192596503578601</v>
      </c>
      <c r="FZ7">
        <v>-0.38162022825226799</v>
      </c>
      <c r="GA7">
        <v>-0.70455383662500604</v>
      </c>
      <c r="GB7">
        <v>0.70386642092122398</v>
      </c>
      <c r="GC7">
        <v>0.313462065336226</v>
      </c>
      <c r="GD7">
        <v>-0.594460604018057</v>
      </c>
      <c r="GE7">
        <v>2.8395709050293099</v>
      </c>
      <c r="GF7">
        <v>0.41120534466481501</v>
      </c>
      <c r="GG7">
        <v>0.68000450581598604</v>
      </c>
      <c r="GH7">
        <v>5.5445119986588298E-2</v>
      </c>
      <c r="GI7">
        <v>-2.29247754986883E-2</v>
      </c>
      <c r="GJ7">
        <v>0.124476766227144</v>
      </c>
      <c r="GK7">
        <v>0.419198201187999</v>
      </c>
      <c r="GL7">
        <v>-0.16788467699744899</v>
      </c>
      <c r="GM7">
        <v>-5.7703180145382603E-3</v>
      </c>
      <c r="GN7">
        <v>1.5719579328208898E-2</v>
      </c>
      <c r="GO7">
        <v>3.9054863117072597E-2</v>
      </c>
      <c r="GP7">
        <v>1.1115118790238601</v>
      </c>
      <c r="GQ7">
        <v>-9.0515540827051802E-4</v>
      </c>
      <c r="GR7">
        <v>-9.5083900015682492E-3</v>
      </c>
      <c r="GS7">
        <v>-0.17067621526815399</v>
      </c>
      <c r="GT7">
        <v>9.8024319689431594E-2</v>
      </c>
      <c r="GU7">
        <v>0.17199012345678999</v>
      </c>
      <c r="GV7">
        <v>0.22576691055047099</v>
      </c>
      <c r="GW7">
        <v>3.3336607943774499E-4</v>
      </c>
      <c r="GX7">
        <v>4.3308366350225697E-2</v>
      </c>
      <c r="GY7">
        <v>0.72140896457984904</v>
      </c>
      <c r="GZ7">
        <v>-0.19561664825356301</v>
      </c>
      <c r="HA7">
        <v>-4.7056928454497403E-2</v>
      </c>
      <c r="HB7">
        <v>1.5823293883763401E-2</v>
      </c>
      <c r="HC7">
        <v>3.7239046545947798</v>
      </c>
      <c r="HD7">
        <v>-3.3894596153940899E-3</v>
      </c>
      <c r="HE7" t="e">
        <v>#N/A</v>
      </c>
      <c r="HF7">
        <v>-6.8541590001244698E-2</v>
      </c>
      <c r="HG7">
        <v>-9.0623928306212603E-2</v>
      </c>
      <c r="HH7">
        <v>0.863587104886543</v>
      </c>
      <c r="HI7">
        <v>1.1016169849980001E-2</v>
      </c>
      <c r="HJ7">
        <v>0.58564396447848899</v>
      </c>
      <c r="HK7">
        <v>0.44879016905072699</v>
      </c>
      <c r="HL7">
        <v>-0.74910703384935595</v>
      </c>
      <c r="HM7">
        <v>0.13070660375270499</v>
      </c>
      <c r="HN7">
        <v>7.3065650972059901E-2</v>
      </c>
      <c r="HO7">
        <v>1.2630082656828101E-3</v>
      </c>
      <c r="HP7">
        <v>-5.4937254584133101E-2</v>
      </c>
      <c r="HQ7">
        <v>1.3544297948126401E-2</v>
      </c>
      <c r="HR7">
        <v>-1.41310255445462E-2</v>
      </c>
      <c r="HS7">
        <v>5.9115118895378604E-3</v>
      </c>
      <c r="HT7">
        <v>0.40112541517755901</v>
      </c>
      <c r="HU7">
        <v>-4.6021656926779002</v>
      </c>
      <c r="HV7">
        <v>0.26047871308947901</v>
      </c>
      <c r="HW7">
        <v>1.0979590294201301E-3</v>
      </c>
      <c r="HX7">
        <v>-0.82206176007156295</v>
      </c>
      <c r="HY7">
        <v>5.8798922194396698E-3</v>
      </c>
      <c r="HZ7">
        <v>1.29300976091197</v>
      </c>
      <c r="IA7">
        <v>-1.1774266702725199E-2</v>
      </c>
      <c r="IB7">
        <v>8.6271603289274995E-2</v>
      </c>
      <c r="IC7">
        <v>1.57317967745022</v>
      </c>
      <c r="ID7">
        <v>0.16405701772397599</v>
      </c>
      <c r="IE7">
        <v>0.32434824735449702</v>
      </c>
      <c r="IF7">
        <v>1.0263199410108E-2</v>
      </c>
      <c r="IG7">
        <v>0.18791305242136</v>
      </c>
      <c r="IH7">
        <v>-0.144433770773855</v>
      </c>
      <c r="II7">
        <v>3.38055594545532</v>
      </c>
      <c r="IJ7">
        <v>1.0086929147027E-2</v>
      </c>
      <c r="IK7">
        <v>0.21143775000000001</v>
      </c>
      <c r="IL7">
        <v>1.0176848446255999</v>
      </c>
      <c r="IM7">
        <v>1.7111313023949499</v>
      </c>
      <c r="IN7">
        <v>-0.11073431019940801</v>
      </c>
      <c r="IO7">
        <v>1.9444297608130801</v>
      </c>
      <c r="IP7">
        <v>-0.41585389865299499</v>
      </c>
      <c r="IQ7">
        <v>1.37249110193629</v>
      </c>
      <c r="IR7">
        <v>-9.3331011666376501E-2</v>
      </c>
      <c r="IS7">
        <v>3.01938950455201E-2</v>
      </c>
      <c r="IT7">
        <v>-0.11255899535822</v>
      </c>
      <c r="IU7">
        <v>0.26882798010355502</v>
      </c>
      <c r="IV7">
        <v>-4.4908243027919799E-2</v>
      </c>
      <c r="IW7">
        <v>9.0361984897717296</v>
      </c>
      <c r="IX7">
        <v>0.12834721358154599</v>
      </c>
      <c r="IY7">
        <v>0.18139560618511</v>
      </c>
      <c r="IZ7">
        <v>4.4218045622925599</v>
      </c>
      <c r="JA7">
        <v>-2.4758095269757701</v>
      </c>
      <c r="JB7">
        <v>0.49921048807987201</v>
      </c>
      <c r="JC7">
        <v>3.3814228977378798E-2</v>
      </c>
      <c r="JD7">
        <v>-1.34897337036758E-2</v>
      </c>
      <c r="JE7">
        <v>0.42857176615731901</v>
      </c>
      <c r="JF7">
        <v>3.7727279133965202E-2</v>
      </c>
      <c r="JG7">
        <v>-2.8277363997266298E-3</v>
      </c>
      <c r="JH7">
        <v>1.86820631896473</v>
      </c>
      <c r="JI7">
        <v>108.23970604619601</v>
      </c>
      <c r="JJ7">
        <v>3.8627961407017501</v>
      </c>
      <c r="JK7">
        <v>-1.87222241543426E-2</v>
      </c>
      <c r="JL7">
        <v>-0.15290389854704101</v>
      </c>
      <c r="JM7">
        <v>0.67417140231004102</v>
      </c>
      <c r="JN7">
        <v>1.35145907913342</v>
      </c>
      <c r="JO7">
        <v>2.6641383324089198</v>
      </c>
      <c r="JP7">
        <v>-0.136981700324109</v>
      </c>
      <c r="JQ7">
        <v>0.34667112979160403</v>
      </c>
      <c r="JR7">
        <v>-0.19216733922608301</v>
      </c>
      <c r="JS7">
        <v>1.3037506946491501E-2</v>
      </c>
      <c r="JU7">
        <v>0.92928666666666704</v>
      </c>
      <c r="JV7">
        <v>3.6742496169096001E-2</v>
      </c>
      <c r="JW7">
        <v>0.21716465399286</v>
      </c>
      <c r="JX7">
        <v>0.34798217640767198</v>
      </c>
      <c r="JY7">
        <v>-7.5166737634049394E-2</v>
      </c>
      <c r="JZ7">
        <v>0.56953398073486206</v>
      </c>
      <c r="KA7">
        <v>4.3068616746183803</v>
      </c>
      <c r="KB7">
        <v>0.581686177448687</v>
      </c>
      <c r="KC7">
        <v>5.8479096019167703E-2</v>
      </c>
      <c r="KD7">
        <v>2.0115979292612498</v>
      </c>
      <c r="KE7">
        <v>0.24913763836451799</v>
      </c>
      <c r="KF7">
        <v>5.5481154373419298E-4</v>
      </c>
      <c r="KG7">
        <v>0.10588847324858799</v>
      </c>
      <c r="KH7">
        <v>1.0031880474590501E-2</v>
      </c>
      <c r="KI7">
        <v>1.6429018008830301</v>
      </c>
      <c r="KJ7">
        <v>1.9779856017080699E-3</v>
      </c>
      <c r="KK7">
        <v>-9.8261022153312404E-3</v>
      </c>
      <c r="KL7">
        <v>-3.9492659316835203E-2</v>
      </c>
      <c r="KN7">
        <v>0.38914494328141902</v>
      </c>
      <c r="KO7">
        <v>0.169709241623691</v>
      </c>
      <c r="KP7">
        <v>1.8604763964107101</v>
      </c>
      <c r="KQ7">
        <v>3.6839026279458902</v>
      </c>
      <c r="KR7">
        <v>0.15690383293483801</v>
      </c>
      <c r="KS7">
        <v>-7.5596862652962098E-3</v>
      </c>
      <c r="KT7">
        <v>5.9254986782023497E-3</v>
      </c>
      <c r="KU7">
        <v>-0.24095462075437099</v>
      </c>
      <c r="KV7">
        <v>7.2953333095415802</v>
      </c>
      <c r="KW7">
        <v>4.8331271477663203E-2</v>
      </c>
      <c r="KX7">
        <v>-0.153697860649228</v>
      </c>
      <c r="KY7">
        <v>-4.8517443067087197E-2</v>
      </c>
      <c r="KZ7">
        <v>-1.2973749999999999E-2</v>
      </c>
      <c r="LA7">
        <v>-1.03281592493501</v>
      </c>
      <c r="LC7">
        <v>-0.42876817546816598</v>
      </c>
      <c r="LD7">
        <v>-2.8575777006301602E-2</v>
      </c>
      <c r="LE7">
        <v>0.25478649256066699</v>
      </c>
      <c r="LF7">
        <v>0.80640686805862904</v>
      </c>
      <c r="LG7">
        <v>-2.3959388414604699E-2</v>
      </c>
      <c r="LH7">
        <v>1.0138367359754601</v>
      </c>
      <c r="LI7">
        <v>4.3892827382224899</v>
      </c>
      <c r="LJ7" t="e">
        <v>#N/A</v>
      </c>
      <c r="LK7">
        <v>-7.2381783236324507E-2</v>
      </c>
      <c r="LL7">
        <v>4.8256129031289596E-3</v>
      </c>
      <c r="LM7">
        <v>0.64055369836425502</v>
      </c>
      <c r="LN7" t="e">
        <v>#N/A</v>
      </c>
      <c r="LP7">
        <v>1.5159451792901699</v>
      </c>
      <c r="LQ7">
        <v>0.47417441250913001</v>
      </c>
      <c r="LR7">
        <v>2.3177307967335201</v>
      </c>
      <c r="LS7">
        <v>-0.25942731966828397</v>
      </c>
      <c r="LT7">
        <v>25.287735361569499</v>
      </c>
      <c r="LU7">
        <v>1.09864376063704E-2</v>
      </c>
      <c r="LV7">
        <v>0.32893116560720698</v>
      </c>
      <c r="LW7">
        <v>4.7149275145309398E-4</v>
      </c>
      <c r="LX7">
        <v>9.1537887448345003</v>
      </c>
      <c r="LY7">
        <v>-7.7529908803251305E-4</v>
      </c>
      <c r="LZ7">
        <v>-1.4117891687569E-3</v>
      </c>
      <c r="MA7">
        <v>-3.7850699735838898E-2</v>
      </c>
      <c r="MB7">
        <v>-4.9548185358784204E-3</v>
      </c>
      <c r="MC7">
        <v>1.5432556765252601</v>
      </c>
      <c r="MD7">
        <v>-7.0477941575586203E-3</v>
      </c>
      <c r="ME7">
        <v>-0.386046890009622</v>
      </c>
      <c r="MF7">
        <v>3.8663234828228998E-3</v>
      </c>
      <c r="MG7">
        <v>-0.210135760744074</v>
      </c>
      <c r="MH7">
        <v>1.80910053016343</v>
      </c>
      <c r="MI7">
        <v>0.42112890513041001</v>
      </c>
      <c r="MJ7">
        <v>2.0569966697678899E-2</v>
      </c>
      <c r="MK7">
        <v>1.2645104909937801</v>
      </c>
      <c r="ML7">
        <v>-0.19068549033881499</v>
      </c>
      <c r="MM7">
        <v>-8.6285124546175204E-3</v>
      </c>
      <c r="MN7">
        <v>-7.6094846052893406E-2</v>
      </c>
      <c r="MP7">
        <v>3.9855903185414397E-2</v>
      </c>
      <c r="MQ7">
        <v>6.0261042529889597E-3</v>
      </c>
      <c r="MR7">
        <v>-0.17023298817848101</v>
      </c>
      <c r="MS7">
        <v>-3.7984826703690903E-2</v>
      </c>
      <c r="MT7">
        <v>0.23299119555143699</v>
      </c>
      <c r="MU7">
        <v>1.2822019392170001</v>
      </c>
      <c r="MV7">
        <v>-2.07483162883512E-2</v>
      </c>
      <c r="MW7">
        <v>4.7273973167363897E-2</v>
      </c>
      <c r="MX7">
        <v>-3.0386241896734199E-2</v>
      </c>
      <c r="MY7">
        <v>-0.20263591868276501</v>
      </c>
      <c r="MZ7">
        <v>-4.0886448840695396E-3</v>
      </c>
      <c r="NA7">
        <v>0.25749168407641598</v>
      </c>
      <c r="NB7">
        <v>4.4447387273762802E-2</v>
      </c>
      <c r="NC7">
        <v>-4.8644088903306102</v>
      </c>
      <c r="ND7">
        <v>5.2139630000605803E-3</v>
      </c>
      <c r="NE7">
        <v>12.2894618510641</v>
      </c>
      <c r="NF7">
        <v>0.22581691772885301</v>
      </c>
      <c r="NG7">
        <v>-6.5189156098247004E-4</v>
      </c>
      <c r="NH7">
        <v>-0.16909201980935201</v>
      </c>
      <c r="NI7">
        <v>-0.67960879413280795</v>
      </c>
      <c r="NJ7">
        <v>-6.1497611271650902E-3</v>
      </c>
      <c r="NK7">
        <v>-3.9685225704097702</v>
      </c>
      <c r="NL7">
        <v>0.72561390693053396</v>
      </c>
      <c r="NM7">
        <v>-5.33398115123341E-2</v>
      </c>
      <c r="NN7">
        <v>0.13835181615414399</v>
      </c>
      <c r="NO7">
        <v>-8.0460724431499403E-2</v>
      </c>
      <c r="NP7">
        <v>-0.305184582140265</v>
      </c>
      <c r="NQ7">
        <v>0.16360964417509499</v>
      </c>
      <c r="NR7">
        <v>0.15425819427999601</v>
      </c>
      <c r="NS7">
        <v>-7.2725508361524804E-2</v>
      </c>
      <c r="NT7">
        <v>0.63926621852180299</v>
      </c>
      <c r="NU7">
        <v>4.19411211187019E-2</v>
      </c>
      <c r="NV7">
        <v>-7.7140726614200197E-2</v>
      </c>
      <c r="NW7">
        <v>-1.05877051352774E-2</v>
      </c>
      <c r="NX7">
        <v>-8.1939570201326594E-3</v>
      </c>
      <c r="NY7">
        <v>-3.6004803799460499</v>
      </c>
      <c r="NZ7">
        <v>1.5814842908203099E-2</v>
      </c>
      <c r="OA7">
        <v>0.16187054276226301</v>
      </c>
      <c r="OB7">
        <v>-1.0868422714199799</v>
      </c>
      <c r="OC7">
        <v>-7.7602938674866201E-2</v>
      </c>
      <c r="OD7">
        <v>0.738247429240657</v>
      </c>
      <c r="OE7">
        <v>-5.4150103998972096E-3</v>
      </c>
      <c r="OF7">
        <v>-4.6705615535294802</v>
      </c>
      <c r="OG7">
        <v>3.2647669278547</v>
      </c>
      <c r="OH7">
        <v>-5.2583899436754499E-3</v>
      </c>
      <c r="OI7">
        <v>-6.1853539405609601E-2</v>
      </c>
      <c r="OJ7">
        <v>-3.7416891451114598E-2</v>
      </c>
      <c r="OK7">
        <v>-1.47573371973272E-2</v>
      </c>
      <c r="OL7">
        <v>-6.7924103779701706E-2</v>
      </c>
      <c r="OM7">
        <v>0.720230450409024</v>
      </c>
      <c r="ON7">
        <v>-5.1376241312220301E-2</v>
      </c>
      <c r="OO7">
        <v>-1.5149145904528099E-2</v>
      </c>
      <c r="OP7">
        <v>0.210261561876947</v>
      </c>
      <c r="OQ7">
        <v>0.146372148669076</v>
      </c>
      <c r="OR7">
        <v>0.48340825841875001</v>
      </c>
      <c r="OS7">
        <v>4.29661509168109E-2</v>
      </c>
      <c r="OT7">
        <v>3.8256390308302503E-2</v>
      </c>
      <c r="OU7">
        <v>-5.2753182222483201E-2</v>
      </c>
      <c r="OV7">
        <v>-0.78653196347031995</v>
      </c>
      <c r="OW7">
        <v>0.59814940601175304</v>
      </c>
      <c r="OX7">
        <v>-0.44384994318216597</v>
      </c>
      <c r="OY7">
        <v>3.96524701258993E-2</v>
      </c>
      <c r="OZ7">
        <v>0.17143420808485901</v>
      </c>
      <c r="PA7">
        <v>-8.2069746372825506E-2</v>
      </c>
      <c r="PB7">
        <v>-2.15763347464831E-2</v>
      </c>
      <c r="PC7">
        <v>1.1779493472337299</v>
      </c>
      <c r="PD7">
        <v>6.4162039488402794E-2</v>
      </c>
      <c r="PE7">
        <v>5.9110235876740704</v>
      </c>
      <c r="PF7">
        <v>-2.5753607182764999E-2</v>
      </c>
      <c r="PG7">
        <v>0.172459877783284</v>
      </c>
      <c r="PH7">
        <v>3.7543268789743201E-3</v>
      </c>
      <c r="PI7">
        <v>6.9658544193033798E-3</v>
      </c>
      <c r="PJ7">
        <v>0.627129179763941</v>
      </c>
      <c r="PK7">
        <v>-2.0076939729168801</v>
      </c>
      <c r="PL7">
        <v>-0.141277237087471</v>
      </c>
      <c r="PM7">
        <v>7.7771551331260402E-2</v>
      </c>
      <c r="PN7">
        <v>3.60412087460329E-2</v>
      </c>
      <c r="PO7">
        <v>0.224997293720581</v>
      </c>
      <c r="PP7">
        <v>0.22886449144839599</v>
      </c>
      <c r="PQ7">
        <v>0.13480877465323801</v>
      </c>
      <c r="PR7">
        <v>0.48140963931549002</v>
      </c>
      <c r="PS7">
        <v>2.65116666668282E-2</v>
      </c>
      <c r="PT7">
        <v>3.6299351248933E-2</v>
      </c>
      <c r="PU7">
        <v>0.14522919967227599</v>
      </c>
      <c r="PV7">
        <v>7.1452207783254604E-2</v>
      </c>
      <c r="PW7">
        <v>1.31862674493666</v>
      </c>
      <c r="PX7">
        <v>-1.9078860955857101E-2</v>
      </c>
      <c r="PY7">
        <v>2.3194472738752498</v>
      </c>
      <c r="PZ7">
        <v>-2.79592668389258E-2</v>
      </c>
      <c r="QA7">
        <v>2.3810765190504601</v>
      </c>
      <c r="QB7">
        <v>0.84063814822995397</v>
      </c>
      <c r="QC7">
        <v>0.38688278185611003</v>
      </c>
      <c r="QD7">
        <v>2.3662099594463699E-2</v>
      </c>
      <c r="QE7">
        <v>-1.18741974282454E-2</v>
      </c>
      <c r="QF7">
        <v>4.0896786806356202E-2</v>
      </c>
      <c r="QG7">
        <v>0.205012463297361</v>
      </c>
      <c r="QH7">
        <v>7.25964561124784E-3</v>
      </c>
      <c r="QI7">
        <v>0.288749133715138</v>
      </c>
      <c r="QJ7">
        <v>-0.48655510667926399</v>
      </c>
      <c r="QK7">
        <v>1.6620879508852699</v>
      </c>
      <c r="QL7">
        <v>4.3734298322117102E-2</v>
      </c>
      <c r="QM7">
        <v>-2.7097652364923001E-2</v>
      </c>
      <c r="QN7">
        <v>5.4067089758187602E-2</v>
      </c>
      <c r="QO7">
        <v>0.121586322656362</v>
      </c>
      <c r="QP7">
        <v>-0.16232144897005599</v>
      </c>
      <c r="QQ7">
        <v>-4.0773912194741998E-3</v>
      </c>
      <c r="QR7">
        <v>0.44668754691319701</v>
      </c>
      <c r="QS7" t="e">
        <v>#N/A</v>
      </c>
      <c r="QT7">
        <v>-2.4432033124735901E-2</v>
      </c>
      <c r="QU7">
        <v>1.62858836561721</v>
      </c>
      <c r="QV7">
        <v>-0.69395668564760304</v>
      </c>
      <c r="QW7">
        <v>0.58145813385648104</v>
      </c>
      <c r="QX7">
        <v>0.25025611816268001</v>
      </c>
      <c r="QY7">
        <v>0.38449547534428502</v>
      </c>
      <c r="QZ7">
        <v>8.7747182503399496E-2</v>
      </c>
      <c r="RA7">
        <v>6.5974352129514802E-2</v>
      </c>
      <c r="RB7">
        <v>-3.4412890282119299E-3</v>
      </c>
      <c r="RC7">
        <v>1.7057760571596201</v>
      </c>
      <c r="RD7">
        <v>0.48748311164150798</v>
      </c>
      <c r="RE7">
        <v>1.6566669774741301</v>
      </c>
      <c r="RF7">
        <v>0.53272252421126198</v>
      </c>
      <c r="RG7">
        <v>1.3856431999674299</v>
      </c>
      <c r="RH7">
        <v>1.7166408798301201E-2</v>
      </c>
      <c r="RJ7">
        <v>-0.13194461471640101</v>
      </c>
      <c r="RK7">
        <v>5.1396375199930802E-2</v>
      </c>
      <c r="RL7">
        <v>0.19596736602852199</v>
      </c>
      <c r="RM7">
        <v>0.94721051108434096</v>
      </c>
      <c r="RN7">
        <v>0.115715454940731</v>
      </c>
      <c r="RO7" t="e">
        <v>#N/A</v>
      </c>
      <c r="RP7">
        <v>0.31948897316228198</v>
      </c>
      <c r="RQ7">
        <v>7.5657044770759005E-2</v>
      </c>
      <c r="RR7">
        <v>0.38085471512311397</v>
      </c>
      <c r="RS7">
        <v>-0.70099021633025504</v>
      </c>
      <c r="RT7">
        <v>3.11095506213276</v>
      </c>
      <c r="RU7">
        <v>0.26863948834109402</v>
      </c>
      <c r="RV7">
        <v>-8.3265088695622005E-2</v>
      </c>
      <c r="RW7">
        <v>9.7720669074917596E-2</v>
      </c>
      <c r="RX7">
        <v>0.38154908215640398</v>
      </c>
      <c r="RY7">
        <v>0.20901522699285599</v>
      </c>
      <c r="RZ7">
        <v>0.119296775937765</v>
      </c>
      <c r="SA7">
        <v>0.168330346890911</v>
      </c>
      <c r="SB7">
        <v>-0.115990876722163</v>
      </c>
      <c r="SC7">
        <v>0.47371254261618501</v>
      </c>
      <c r="SE7">
        <v>2.49471358706456E-2</v>
      </c>
      <c r="SF7">
        <v>-1.58216341875198</v>
      </c>
      <c r="SG7">
        <v>-1.12669421374875E-3</v>
      </c>
      <c r="SH7">
        <v>-0.49840484413071701</v>
      </c>
      <c r="SI7">
        <v>0.150964189358051</v>
      </c>
      <c r="SJ7">
        <v>0.51777017754350296</v>
      </c>
      <c r="SK7">
        <v>-2.5553633874580501E-2</v>
      </c>
      <c r="SL7">
        <v>-3.4310582105412699E-2</v>
      </c>
      <c r="SM7">
        <v>-0.14961973917118601</v>
      </c>
      <c r="SN7">
        <v>1.1387506361417801E-2</v>
      </c>
      <c r="SO7">
        <v>0.27123364348584</v>
      </c>
      <c r="SP7">
        <v>-2.77138810602208E-2</v>
      </c>
      <c r="SQ7" t="e">
        <v>#N/A</v>
      </c>
      <c r="SR7">
        <v>8.4745835695677493E-2</v>
      </c>
      <c r="SS7">
        <v>3.2813788620257198</v>
      </c>
      <c r="ST7">
        <v>-9.1130015083547303E-2</v>
      </c>
      <c r="SU7">
        <v>4.5958629487880397E-2</v>
      </c>
      <c r="SV7">
        <v>0.77975160322868697</v>
      </c>
      <c r="SW7">
        <v>1.03523380627708E-2</v>
      </c>
      <c r="SX7">
        <v>0.20329080535930599</v>
      </c>
      <c r="SY7">
        <v>-3.8042056520325399E-2</v>
      </c>
      <c r="SZ7">
        <v>0.46915395032895102</v>
      </c>
      <c r="TA7">
        <v>-5.0756358979204101E-2</v>
      </c>
      <c r="TB7" t="e">
        <v>#N/A</v>
      </c>
      <c r="TC7">
        <v>-1.67098526766518E-3</v>
      </c>
      <c r="TD7" t="e">
        <v>#N/A</v>
      </c>
      <c r="TE7" t="e">
        <v>#N/A</v>
      </c>
      <c r="TF7">
        <v>-4.1225453890345702E-3</v>
      </c>
      <c r="TG7">
        <v>-0.96776950545548801</v>
      </c>
      <c r="TH7">
        <v>2.06107533388953E-2</v>
      </c>
      <c r="TI7">
        <v>-1.1540395050618499</v>
      </c>
      <c r="TJ7">
        <v>1.6003271277181701</v>
      </c>
      <c r="TK7" t="e">
        <v>#N/A</v>
      </c>
      <c r="TL7">
        <v>2.40409399417124E-2</v>
      </c>
      <c r="TM7">
        <v>0.79196957454692596</v>
      </c>
      <c r="TN7">
        <v>-2.0433053873616099E-2</v>
      </c>
      <c r="TO7">
        <v>-2.0785841044308602</v>
      </c>
      <c r="TP7">
        <v>0.46887729578346299</v>
      </c>
      <c r="TQ7">
        <v>-8.2512387768349293E-2</v>
      </c>
      <c r="TR7">
        <v>-0.29112917818700601</v>
      </c>
      <c r="TS7">
        <v>-3.6596931909136501E-2</v>
      </c>
      <c r="TT7">
        <v>0.26350294836471999</v>
      </c>
      <c r="TU7">
        <v>7.7136475136234506E-2</v>
      </c>
      <c r="TV7">
        <v>0.101408760922897</v>
      </c>
      <c r="TW7">
        <v>7.3208219477702299E-2</v>
      </c>
      <c r="TX7">
        <v>-2.3010534442696601E-2</v>
      </c>
      <c r="TY7">
        <v>9.5505704739106204E-2</v>
      </c>
      <c r="TZ7">
        <v>-0.71128478258581196</v>
      </c>
      <c r="UA7">
        <v>-0.40166635636258602</v>
      </c>
      <c r="UB7">
        <v>-1.3765643884486799E-3</v>
      </c>
      <c r="UC7">
        <v>2.1944684653101301E-2</v>
      </c>
      <c r="UD7">
        <v>2.4578112417333902E-4</v>
      </c>
      <c r="UE7">
        <v>8.1924288352822394</v>
      </c>
      <c r="UF7">
        <v>-8.2291258535243106E-2</v>
      </c>
      <c r="UG7">
        <v>6.5469024716969401E-2</v>
      </c>
      <c r="UH7">
        <v>6.23347915313671E-3</v>
      </c>
      <c r="UI7">
        <v>7.8495899283996598E-3</v>
      </c>
      <c r="UJ7">
        <v>1.55033391007719</v>
      </c>
      <c r="UK7">
        <v>7.5655338657156903E-3</v>
      </c>
      <c r="UL7">
        <v>1.8889911647758701E-3</v>
      </c>
      <c r="UM7">
        <v>1.0069922866815799</v>
      </c>
      <c r="UN7">
        <v>0.52110431136005497</v>
      </c>
      <c r="UO7">
        <v>-0.20563979960012099</v>
      </c>
      <c r="UP7">
        <v>-4.0329710144927498E-2</v>
      </c>
      <c r="UQ7">
        <v>1.2574615470950601</v>
      </c>
      <c r="UR7">
        <v>7.7232809528450796E-2</v>
      </c>
      <c r="US7">
        <v>5.35832266184069E-2</v>
      </c>
      <c r="UT7">
        <v>21.865330875115699</v>
      </c>
      <c r="UU7">
        <v>2.5879272118707799E-2</v>
      </c>
      <c r="UV7">
        <v>3.6134868996266299E-2</v>
      </c>
      <c r="UW7">
        <v>2.3966501513850401E-2</v>
      </c>
      <c r="UX7">
        <v>-2.4287021767034601E-2</v>
      </c>
      <c r="UY7">
        <v>-5.5102057621816197E-3</v>
      </c>
      <c r="UZ7">
        <v>-7.2619145192215406E-2</v>
      </c>
      <c r="VA7">
        <v>0.32241238420114399</v>
      </c>
      <c r="VB7">
        <v>0.94262167664456098</v>
      </c>
      <c r="VC7">
        <v>-6.3302244157823401E-2</v>
      </c>
      <c r="VD7">
        <v>-5.64527702551211E-4</v>
      </c>
      <c r="VE7">
        <v>-0.17693426075329699</v>
      </c>
      <c r="VF7">
        <v>-5.0797350159986598E-2</v>
      </c>
      <c r="VG7">
        <v>0.69441040512335905</v>
      </c>
      <c r="VH7" t="e">
        <v>#N/A</v>
      </c>
      <c r="VI7">
        <v>-3.9508230444836402E-2</v>
      </c>
      <c r="VJ7">
        <v>0.51937734637729405</v>
      </c>
      <c r="VK7">
        <v>8.6807081700371498E-3</v>
      </c>
      <c r="VL7">
        <v>0.135224711845327</v>
      </c>
      <c r="VM7">
        <v>1.41270200058198E-2</v>
      </c>
      <c r="VN7">
        <v>-0.15665802559945899</v>
      </c>
      <c r="VO7">
        <v>-0.116024487580293</v>
      </c>
      <c r="VP7" t="e">
        <v>#N/A</v>
      </c>
      <c r="VQ7">
        <v>-9.84606413994169E-3</v>
      </c>
      <c r="VR7">
        <v>1.8446173525117</v>
      </c>
      <c r="VS7">
        <v>1.3996998474140701E-2</v>
      </c>
      <c r="VT7">
        <v>-1.7343068168200599</v>
      </c>
      <c r="VU7">
        <v>1.7731434935056201</v>
      </c>
      <c r="VV7">
        <v>-1.5555291849089801</v>
      </c>
      <c r="VW7">
        <v>-0.21434785481455401</v>
      </c>
      <c r="VY7">
        <v>6.6464236038919298E-3</v>
      </c>
      <c r="VZ7">
        <v>1.99573375985114</v>
      </c>
      <c r="WA7">
        <v>-1.1878794653773899E-2</v>
      </c>
      <c r="WB7">
        <v>1.6809773115731199</v>
      </c>
      <c r="WC7">
        <v>-1.8482007589662799E-2</v>
      </c>
      <c r="WD7">
        <v>8.1005134071181303E-2</v>
      </c>
      <c r="WE7">
        <v>0.53297340048217801</v>
      </c>
      <c r="WF7">
        <v>0.22120651683447301</v>
      </c>
      <c r="WG7">
        <v>0.62370111499666203</v>
      </c>
      <c r="WH7">
        <v>4.1457750426802003</v>
      </c>
      <c r="WI7">
        <v>2.0531808105621799E-4</v>
      </c>
      <c r="WJ7">
        <v>-2.8214708781871601E-3</v>
      </c>
      <c r="WK7">
        <v>0.33060981755153601</v>
      </c>
      <c r="WL7">
        <v>0.13412650815399299</v>
      </c>
      <c r="WM7">
        <v>0.45613959381048103</v>
      </c>
      <c r="WN7">
        <v>-1.75668318591489E-3</v>
      </c>
      <c r="WO7">
        <v>4.3870182830846698</v>
      </c>
      <c r="WP7">
        <v>4.20117208801926</v>
      </c>
      <c r="WQ7">
        <v>1.7135275209013701E-3</v>
      </c>
      <c r="WR7">
        <v>-1.7016207703838299E-2</v>
      </c>
      <c r="WS7">
        <v>-1.2519363993506101E-2</v>
      </c>
      <c r="WT7">
        <v>-2.6800653925943699E-3</v>
      </c>
      <c r="WU7">
        <v>5.1498056967474198E-2</v>
      </c>
      <c r="WV7">
        <v>2.0576676190918901E-2</v>
      </c>
      <c r="WW7">
        <v>1.56888621865869</v>
      </c>
      <c r="WX7">
        <v>3.6621613424432403E-2</v>
      </c>
      <c r="WY7">
        <v>-0.179084637568278</v>
      </c>
      <c r="WZ7">
        <v>2.3279793478994302</v>
      </c>
      <c r="XA7">
        <v>0.98834920862398401</v>
      </c>
      <c r="XB7">
        <v>2.899125E-2</v>
      </c>
      <c r="XC7">
        <v>0.39845758287556399</v>
      </c>
      <c r="XD7">
        <v>1.60113336618453E-2</v>
      </c>
      <c r="XE7">
        <v>2.2712864031082598E-3</v>
      </c>
      <c r="XF7">
        <v>8.0525834354967796E-2</v>
      </c>
      <c r="XG7">
        <v>-3.7929610954633101E-3</v>
      </c>
      <c r="XH7">
        <v>0.58948864595860595</v>
      </c>
      <c r="XI7">
        <v>3.5657473982415699E-2</v>
      </c>
      <c r="XJ7">
        <v>-2.37734873225529E-2</v>
      </c>
      <c r="XK7">
        <v>0.15918918100808899</v>
      </c>
      <c r="XL7">
        <v>-8.8180341276050594E-2</v>
      </c>
      <c r="XM7">
        <v>0.61076178693774097</v>
      </c>
      <c r="XN7">
        <v>-0.14680795807274799</v>
      </c>
      <c r="XO7">
        <v>-6.3193034861510594E-2</v>
      </c>
      <c r="XP7">
        <v>2.0712609540468501</v>
      </c>
      <c r="XQ7">
        <v>-1.16340736735457E-2</v>
      </c>
      <c r="XR7">
        <v>2.5842825312928301</v>
      </c>
      <c r="XS7">
        <v>1.1780603754227399</v>
      </c>
      <c r="XT7">
        <v>-0.63498458374714895</v>
      </c>
      <c r="XU7">
        <v>0.45551649684168599</v>
      </c>
      <c r="XV7">
        <v>-3.2123663606081002E-2</v>
      </c>
      <c r="XW7">
        <v>-0.26763897301747203</v>
      </c>
      <c r="XX7">
        <v>1.26655031256997</v>
      </c>
      <c r="XY7">
        <v>2.51732427477806E-2</v>
      </c>
      <c r="XZ7">
        <v>0.19545261184920301</v>
      </c>
      <c r="YA7">
        <v>0.118828451883181</v>
      </c>
      <c r="YB7">
        <v>0.21170601005328901</v>
      </c>
      <c r="YC7">
        <v>5.8907163874778699E-2</v>
      </c>
      <c r="YD7">
        <v>1.0082518827111E-2</v>
      </c>
      <c r="YE7">
        <v>6.5064632890555099E-2</v>
      </c>
      <c r="YF7">
        <v>7.6042949694856699E-2</v>
      </c>
      <c r="YG7">
        <v>0.26197528719844598</v>
      </c>
      <c r="YH7">
        <v>-1.5697171987852601</v>
      </c>
      <c r="YI7">
        <v>3.11462746506148E-2</v>
      </c>
      <c r="YJ7">
        <v>0.21540235377901401</v>
      </c>
      <c r="YK7">
        <v>0.81058505202430398</v>
      </c>
      <c r="YL7">
        <v>0.32054286960780198</v>
      </c>
      <c r="YM7">
        <v>0.15019585380106801</v>
      </c>
      <c r="YN7" t="e">
        <v>#N/A</v>
      </c>
      <c r="YO7">
        <v>0.113326844758703</v>
      </c>
      <c r="YP7">
        <v>-0.28462014088068499</v>
      </c>
      <c r="YQ7">
        <v>0.51887745797594398</v>
      </c>
      <c r="YR7">
        <v>8.65407859000695E-2</v>
      </c>
      <c r="YS7">
        <v>-2.9729835757038098E-2</v>
      </c>
      <c r="YT7">
        <v>0.24495419798374801</v>
      </c>
      <c r="YU7">
        <v>-2.2161345252051899E-3</v>
      </c>
      <c r="YV7">
        <v>1.7878342075171999E-2</v>
      </c>
      <c r="YW7">
        <v>0.104921243158068</v>
      </c>
      <c r="YX7">
        <v>-1.1329194070332</v>
      </c>
      <c r="YY7">
        <v>-0.41200406917780702</v>
      </c>
      <c r="YZ7">
        <v>2.3791525201522701</v>
      </c>
      <c r="ZA7">
        <v>0.40937284971753002</v>
      </c>
      <c r="ZB7">
        <v>2.2636798875193498</v>
      </c>
      <c r="ZC7">
        <v>-4.8601823708206699E-4</v>
      </c>
      <c r="ZD7">
        <v>6.2150508387798703E-2</v>
      </c>
      <c r="ZE7" t="e">
        <v>#N/A</v>
      </c>
      <c r="ZF7">
        <v>0.19813592628832</v>
      </c>
      <c r="ZG7" t="e">
        <v>#N/A</v>
      </c>
      <c r="ZH7">
        <v>-0.39312554052412102</v>
      </c>
      <c r="ZI7">
        <v>3.55526617953675E-2</v>
      </c>
      <c r="ZJ7">
        <v>3.9500763718279498E-3</v>
      </c>
      <c r="ZK7">
        <v>0.91591700093766004</v>
      </c>
      <c r="ZL7">
        <v>1.2724314311126099</v>
      </c>
      <c r="ZM7">
        <v>2.88779028381671</v>
      </c>
      <c r="ZN7">
        <v>2.2483532775601001E-2</v>
      </c>
      <c r="ZO7">
        <v>6.9543047429633797E-2</v>
      </c>
      <c r="ZP7" t="e">
        <v>#N/A</v>
      </c>
      <c r="ZQ7">
        <v>0.61685105474843305</v>
      </c>
      <c r="ZR7">
        <v>4.3857068515692399</v>
      </c>
      <c r="ZS7">
        <v>0.20182410344909499</v>
      </c>
      <c r="ZT7">
        <v>-2.4195880151408101E-2</v>
      </c>
      <c r="ZU7">
        <v>1.18822710786771</v>
      </c>
      <c r="ZV7">
        <v>-0.82953861320995104</v>
      </c>
      <c r="ZW7">
        <v>5.0952916938055299</v>
      </c>
      <c r="ZX7">
        <v>-4.9973433261556503E-2</v>
      </c>
      <c r="ZY7">
        <v>3.7732986851112802</v>
      </c>
      <c r="ZZ7">
        <v>0.26977434476655399</v>
      </c>
      <c r="AAA7">
        <v>3.8227546798540402E-2</v>
      </c>
      <c r="AAB7">
        <v>0.14209468982178</v>
      </c>
      <c r="AAC7">
        <v>-4.3863334136855003E-2</v>
      </c>
      <c r="AAD7">
        <v>-2.1031250000000001E-2</v>
      </c>
      <c r="AAE7">
        <v>-1.18521422794464E-2</v>
      </c>
      <c r="AAF7">
        <v>0.10008042645007199</v>
      </c>
      <c r="AAG7">
        <v>0.53609289964291895</v>
      </c>
      <c r="AAH7">
        <v>-0.160669005413275</v>
      </c>
      <c r="AAI7">
        <v>9.4330102606819899E-2</v>
      </c>
      <c r="AAJ7">
        <v>0.22861128340642101</v>
      </c>
      <c r="AAK7">
        <v>1.0490442989664599E-2</v>
      </c>
      <c r="AAL7">
        <v>0.20806369189475701</v>
      </c>
      <c r="AAM7">
        <v>-0.42151046523901298</v>
      </c>
      <c r="AAN7">
        <v>5.8603030446621997E-2</v>
      </c>
      <c r="AAO7">
        <v>0.79669466120847299</v>
      </c>
      <c r="AAP7">
        <v>-5.8219837225501302E-2</v>
      </c>
      <c r="AAQ7">
        <v>5.5802705171809797E-2</v>
      </c>
      <c r="AAR7" t="e">
        <v>#N/A</v>
      </c>
      <c r="AAS7">
        <v>-2.6306991689518201E-2</v>
      </c>
      <c r="AAT7">
        <v>0.17718995268382401</v>
      </c>
      <c r="AAU7">
        <v>8.1614863693257895</v>
      </c>
      <c r="AAV7">
        <v>2.4333995245467002E-2</v>
      </c>
      <c r="AAW7">
        <v>2.5345958456751299</v>
      </c>
      <c r="AAX7">
        <v>2.4323882224697099E-2</v>
      </c>
      <c r="AAY7">
        <v>5.6724058457634799E-2</v>
      </c>
      <c r="AAZ7">
        <v>3.9208595646955602</v>
      </c>
      <c r="ABA7">
        <v>3.1126385016766699E-2</v>
      </c>
      <c r="ABB7">
        <v>-2.7524311068049001E-3</v>
      </c>
      <c r="ABC7">
        <v>-2.84328649437674E-2</v>
      </c>
      <c r="ABD7">
        <v>-9.8841902154956696E-2</v>
      </c>
      <c r="ABE7">
        <v>-3.1140489941872702</v>
      </c>
      <c r="ABF7">
        <v>-0.191868288249785</v>
      </c>
      <c r="ABG7">
        <v>7.5379078228049998E-2</v>
      </c>
      <c r="ABH7">
        <v>9.0529472921937096E-2</v>
      </c>
      <c r="ABJ7">
        <v>-1.51098829479392E-3</v>
      </c>
      <c r="ABK7">
        <v>0.36435667857257797</v>
      </c>
      <c r="ABL7">
        <v>5.1866037735849101E-2</v>
      </c>
      <c r="ABM7">
        <v>-0.36746804399524402</v>
      </c>
      <c r="ABN7">
        <v>2.0062892469242199</v>
      </c>
      <c r="ABO7">
        <v>19.546314297408198</v>
      </c>
      <c r="ABP7" t="e">
        <v>#N/A</v>
      </c>
      <c r="ABQ7">
        <v>73.7694587071733</v>
      </c>
      <c r="ABR7">
        <v>-0.10227936318842</v>
      </c>
      <c r="ABS7">
        <v>-0.15457119226464899</v>
      </c>
      <c r="ABT7">
        <v>0.32125959388639602</v>
      </c>
      <c r="ABU7">
        <v>1.3254627617503401</v>
      </c>
      <c r="ABV7">
        <v>2.6912350203739401E-3</v>
      </c>
      <c r="ABW7">
        <v>5.05385301375837E-2</v>
      </c>
      <c r="ABX7">
        <v>-1.33103342833464E-2</v>
      </c>
      <c r="ABY7">
        <v>1.29792528230926</v>
      </c>
      <c r="ABZ7">
        <v>-0.118715707973581</v>
      </c>
      <c r="ACA7">
        <v>4.5788494926250198</v>
      </c>
      <c r="ACB7">
        <v>42.65382840382</v>
      </c>
      <c r="ACC7">
        <v>0.42711935012598801</v>
      </c>
      <c r="ACD7">
        <v>7.1011966155222301E-3</v>
      </c>
      <c r="ACE7">
        <v>-6.9407754228651794E-2</v>
      </c>
      <c r="ACF7">
        <v>2.0008280967922398</v>
      </c>
      <c r="ACG7">
        <v>0.20012783107857399</v>
      </c>
      <c r="ACH7">
        <v>0.32698491305358601</v>
      </c>
      <c r="ACI7">
        <v>0.29193496940031699</v>
      </c>
      <c r="ACJ7">
        <v>-1.79771412428515</v>
      </c>
      <c r="ACK7">
        <v>-5.04968723297302E-3</v>
      </c>
      <c r="ACL7">
        <v>0.98820516339998599</v>
      </c>
      <c r="ACM7">
        <v>3.3017674050722201</v>
      </c>
      <c r="ACN7">
        <v>1.49653312023155E-2</v>
      </c>
      <c r="ACO7">
        <v>0.39037433155080198</v>
      </c>
      <c r="ACP7">
        <v>3.94115384615385</v>
      </c>
      <c r="ACQ7">
        <v>0.15901135775563799</v>
      </c>
      <c r="ACR7">
        <v>-5.5120095226381199E-2</v>
      </c>
      <c r="ACS7">
        <v>7.3186157132660606E-2</v>
      </c>
      <c r="ACT7">
        <v>-7.4140774489700996E-3</v>
      </c>
      <c r="ACU7">
        <v>-1.7871520221280399E-2</v>
      </c>
      <c r="ACV7">
        <v>0.424033993440808</v>
      </c>
      <c r="ACW7">
        <v>5.9049683027997901E-2</v>
      </c>
      <c r="ACX7">
        <v>2.4621371821601099</v>
      </c>
      <c r="ACY7">
        <v>6.7011221888158496E-3</v>
      </c>
      <c r="ACZ7">
        <v>2.0614329087969702E-2</v>
      </c>
      <c r="ADA7">
        <v>1.24690405298159</v>
      </c>
      <c r="ADB7">
        <v>-3.0731935906446E-2</v>
      </c>
      <c r="ADC7">
        <v>-0.108416403828655</v>
      </c>
      <c r="ADD7">
        <v>2.2752984089328301</v>
      </c>
      <c r="ADE7">
        <v>0.141331767320965</v>
      </c>
      <c r="ADF7">
        <v>0.123801469521243</v>
      </c>
      <c r="ADG7">
        <v>1.8971732316446499E-2</v>
      </c>
      <c r="ADH7">
        <v>-0.13432664919654499</v>
      </c>
      <c r="ADI7">
        <v>1.5305806236613101E-2</v>
      </c>
      <c r="ADJ7">
        <v>0.27784602811678899</v>
      </c>
      <c r="ADK7">
        <v>-3.1810232161199999E-2</v>
      </c>
      <c r="ADL7">
        <v>0.28042745481970899</v>
      </c>
      <c r="ADM7">
        <v>-1.0773052323437E-3</v>
      </c>
      <c r="ADN7">
        <v>-0.35598839171222202</v>
      </c>
      <c r="ADO7">
        <v>-0.11314401247889901</v>
      </c>
      <c r="ADP7">
        <v>1.7726948889167299E-3</v>
      </c>
      <c r="ADQ7">
        <v>4.0951333135802598E-3</v>
      </c>
      <c r="ADR7">
        <v>-3.4712001570174102E-2</v>
      </c>
      <c r="ADS7">
        <v>-3.8598344779120199E-2</v>
      </c>
      <c r="ADT7">
        <v>-1.55852002661184</v>
      </c>
      <c r="ADU7">
        <v>-1.9696510426782401E-2</v>
      </c>
      <c r="ADV7">
        <v>1.3814306172992299E-2</v>
      </c>
      <c r="ADW7">
        <v>-0.250643340034158</v>
      </c>
      <c r="ADX7">
        <v>2.1124468562794499E-2</v>
      </c>
      <c r="ADY7">
        <v>0.16857365506597799</v>
      </c>
      <c r="ADZ7">
        <v>4.1946451863675103</v>
      </c>
      <c r="AEA7">
        <v>5.3568835019715898E-2</v>
      </c>
      <c r="AEB7">
        <v>0.35570347706633898</v>
      </c>
      <c r="AEC7">
        <v>4.3798125E-2</v>
      </c>
      <c r="AED7">
        <v>0.18240283728869999</v>
      </c>
      <c r="AEE7">
        <v>2.6255116270235301E-2</v>
      </c>
      <c r="AEF7">
        <v>3.1092101800661101</v>
      </c>
      <c r="AEG7">
        <v>-7.1693611175781602E-2</v>
      </c>
      <c r="AEH7">
        <v>5.1985892684231603</v>
      </c>
      <c r="AEI7">
        <v>0.68874391135645796</v>
      </c>
      <c r="AEJ7">
        <v>0.22308493239656099</v>
      </c>
      <c r="AEK7">
        <v>-0.13361863488624101</v>
      </c>
      <c r="AEL7">
        <v>1.83374628344896</v>
      </c>
      <c r="AEM7">
        <v>0.26159803885683103</v>
      </c>
      <c r="AEN7">
        <v>1.0357482198427499</v>
      </c>
      <c r="AEO7">
        <v>1.5672362052456901</v>
      </c>
      <c r="AEP7">
        <v>0.75981272713090298</v>
      </c>
      <c r="AEQ7">
        <v>0.59200473779483198</v>
      </c>
      <c r="AER7">
        <v>6.1835731319734098E-2</v>
      </c>
      <c r="AES7">
        <v>-7.25141677152666E-2</v>
      </c>
      <c r="AET7">
        <v>4.6428345631734397E-2</v>
      </c>
      <c r="AEV7">
        <v>0.67051225977142204</v>
      </c>
      <c r="AEW7">
        <v>-9.6615679389088199E-3</v>
      </c>
      <c r="AEX7">
        <v>3.1448262997050599E-2</v>
      </c>
      <c r="AEY7">
        <v>0.79107981459969301</v>
      </c>
      <c r="AEZ7">
        <v>0.77913877390712805</v>
      </c>
      <c r="AFA7">
        <v>-3.4135671477696403E-2</v>
      </c>
      <c r="AFB7" t="e">
        <v>#N/A</v>
      </c>
      <c r="AFC7">
        <v>0.70033807546229998</v>
      </c>
      <c r="AFD7">
        <v>-1.2223152097519201</v>
      </c>
      <c r="AFE7">
        <v>-1.66490996254097</v>
      </c>
      <c r="AFG7">
        <v>8.1413858156936303E-2</v>
      </c>
      <c r="AFH7">
        <v>-6.6544132595016603E-3</v>
      </c>
      <c r="AFI7">
        <v>6.2802606088116206E-2</v>
      </c>
      <c r="AFJ7">
        <v>1.68657690970751E-3</v>
      </c>
      <c r="AFK7">
        <v>2.80651121595148E-2</v>
      </c>
      <c r="AFL7">
        <v>0.863443696055337</v>
      </c>
      <c r="AFM7">
        <v>4.5206793192051301E-2</v>
      </c>
      <c r="AFN7">
        <v>-0.96987177022016802</v>
      </c>
      <c r="AFO7">
        <v>0.16136212276801701</v>
      </c>
      <c r="AFP7">
        <v>-0.105276926965614</v>
      </c>
      <c r="AFQ7">
        <v>5.7692474681210699</v>
      </c>
      <c r="AFR7">
        <v>0.40222839073619199</v>
      </c>
      <c r="AFS7">
        <v>0.40349381456800298</v>
      </c>
      <c r="AFT7">
        <v>0.49042966666284399</v>
      </c>
      <c r="AFV7" t="e">
        <v>#N/A</v>
      </c>
      <c r="AFW7">
        <v>-1.07883758385054E-2</v>
      </c>
      <c r="AFX7">
        <v>6.5060980573493596</v>
      </c>
      <c r="AFY7">
        <v>2.0289827960109599</v>
      </c>
      <c r="AFZ7">
        <v>0.20783592790407299</v>
      </c>
      <c r="AGA7">
        <v>7.1645819602510798E-3</v>
      </c>
      <c r="AGB7">
        <v>-1.29021077007035E-2</v>
      </c>
      <c r="AGC7">
        <v>1.3491789152313899E-3</v>
      </c>
      <c r="AGD7">
        <v>-1.12091499322636E-2</v>
      </c>
      <c r="AGE7">
        <v>-7.4005470194989903E-2</v>
      </c>
      <c r="AGF7">
        <v>-1.08706018785761</v>
      </c>
      <c r="AGG7">
        <v>0.28051494156020601</v>
      </c>
      <c r="AGH7">
        <v>0.38751553323410898</v>
      </c>
      <c r="AGI7">
        <v>0.16099352960980201</v>
      </c>
      <c r="AGJ7">
        <v>3.0674108999422698</v>
      </c>
      <c r="AGK7">
        <v>6.8389044600848399</v>
      </c>
      <c r="AGL7">
        <v>2.0943687205771302</v>
      </c>
      <c r="AGM7">
        <v>3.79451529293569E-2</v>
      </c>
      <c r="AGN7">
        <v>2.37592604387631E-2</v>
      </c>
      <c r="AGO7">
        <v>0.29277689815869501</v>
      </c>
      <c r="AGP7">
        <v>3.36705195710377</v>
      </c>
      <c r="AGQ7">
        <v>3.95298407862886E-2</v>
      </c>
      <c r="AGR7">
        <v>-0.116456809078668</v>
      </c>
      <c r="AGS7">
        <v>-4.5370879158385301E-2</v>
      </c>
      <c r="AGT7">
        <v>0.112066205377963</v>
      </c>
      <c r="AGU7">
        <v>1.44965274641167E-2</v>
      </c>
      <c r="AGV7">
        <v>-7.9327880085372005E-2</v>
      </c>
      <c r="AGW7">
        <v>-0.27756410097815998</v>
      </c>
      <c r="AGX7">
        <v>0.31039128925265702</v>
      </c>
      <c r="AGY7">
        <v>0.14298555565263699</v>
      </c>
      <c r="AGZ7">
        <v>-0.66560036389200405</v>
      </c>
      <c r="AHA7">
        <v>9.8901161204046295E-2</v>
      </c>
      <c r="AHB7" t="e">
        <v>#N/A</v>
      </c>
      <c r="AHC7">
        <v>3.07468484533913E-2</v>
      </c>
      <c r="AHD7">
        <v>0.79661005219622605</v>
      </c>
      <c r="AHE7">
        <v>-4.4696000000272199E-2</v>
      </c>
      <c r="AHF7">
        <v>0.27870080348631299</v>
      </c>
      <c r="AHG7">
        <v>0.82373183014176399</v>
      </c>
      <c r="AHH7">
        <v>0.87394347969415398</v>
      </c>
      <c r="AHI7">
        <v>-3.9478113271940403E-2</v>
      </c>
      <c r="AHJ7">
        <v>-0.16872890746927999</v>
      </c>
      <c r="AHK7">
        <v>3.0230581247044599E-2</v>
      </c>
      <c r="AHL7">
        <v>-2.0952410804971601E-2</v>
      </c>
      <c r="AHM7">
        <v>5.3101594550306504E-3</v>
      </c>
      <c r="AHN7">
        <v>-6.1207459756060401E-2</v>
      </c>
      <c r="AHO7">
        <v>-2.4062797003422599E-2</v>
      </c>
      <c r="AHP7">
        <v>-2.7733197556008098E-2</v>
      </c>
      <c r="AHQ7">
        <v>0.203263283238827</v>
      </c>
      <c r="AHR7">
        <v>-5.0700851910764198E-2</v>
      </c>
      <c r="AHS7">
        <v>0.26473757058751302</v>
      </c>
      <c r="AHT7">
        <v>-0.21011704265422401</v>
      </c>
      <c r="AHU7" t="e">
        <v>#N/A</v>
      </c>
      <c r="AHV7">
        <v>-6.4450000000000002E-3</v>
      </c>
      <c r="AHW7">
        <v>2.06937403810834E-2</v>
      </c>
      <c r="AHX7">
        <v>3.6767712228043301E-2</v>
      </c>
      <c r="AHY7">
        <v>2.76480971138428E-2</v>
      </c>
      <c r="AHZ7">
        <v>5.2136581976390301E-4</v>
      </c>
      <c r="AIA7">
        <v>-0.23781245931042999</v>
      </c>
      <c r="AIB7">
        <v>2.8024079192798701E-2</v>
      </c>
      <c r="AIC7">
        <v>-6.5913071812798804E-2</v>
      </c>
      <c r="AID7">
        <v>7.4983521732142702</v>
      </c>
      <c r="AIE7">
        <v>-8.5153703698326796E-3</v>
      </c>
      <c r="AIF7">
        <v>3.7784332643248701E-2</v>
      </c>
      <c r="AIG7">
        <v>-2.4555148284399401E-3</v>
      </c>
      <c r="AIH7">
        <v>2.4566513275184099E-2</v>
      </c>
      <c r="AII7">
        <v>0.60339458419321301</v>
      </c>
      <c r="AIJ7">
        <v>1.34100492526395</v>
      </c>
      <c r="AIK7">
        <v>-1.00980340909631E-2</v>
      </c>
      <c r="AIL7">
        <v>0.20457709045052899</v>
      </c>
      <c r="AIM7">
        <v>6.7899290705351195E-2</v>
      </c>
      <c r="AIN7">
        <v>5.3835205065863902E-2</v>
      </c>
      <c r="AIO7">
        <v>0.59754376938404097</v>
      </c>
      <c r="AIP7">
        <v>7.1183407732386197E-5</v>
      </c>
      <c r="AIQ7">
        <v>-0.72505152145113305</v>
      </c>
      <c r="AIR7">
        <v>-1.1279979981204599E-3</v>
      </c>
      <c r="AIS7">
        <v>-2.82408616972145E-2</v>
      </c>
      <c r="AIT7" t="e">
        <v>#N/A</v>
      </c>
      <c r="AIU7">
        <v>-1.1319586327276801E-2</v>
      </c>
      <c r="AIV7">
        <v>3.87959126918703</v>
      </c>
      <c r="AIW7">
        <v>0.81625337027026101</v>
      </c>
      <c r="AIX7">
        <v>-5.3857666796461598E-3</v>
      </c>
      <c r="AIY7">
        <v>-0.56392573181597005</v>
      </c>
      <c r="AIZ7">
        <v>-3.0448908861172901E-2</v>
      </c>
      <c r="AJA7">
        <v>1.25847748879101</v>
      </c>
      <c r="AJB7">
        <v>1.06851440994792</v>
      </c>
      <c r="AJC7">
        <v>-3.86276145051807E-2</v>
      </c>
      <c r="AJD7">
        <v>0.14580774696029</v>
      </c>
      <c r="AJE7">
        <v>0.428991849871033</v>
      </c>
      <c r="AJF7">
        <v>-0.12064884757269601</v>
      </c>
      <c r="AJG7">
        <v>0.14899715627679899</v>
      </c>
      <c r="AJH7">
        <v>6.2652489279093296E-2</v>
      </c>
      <c r="AJI7">
        <v>-1.53800894668032E-2</v>
      </c>
      <c r="AJJ7">
        <v>2.08367710223692</v>
      </c>
      <c r="AJK7">
        <v>1.3635474220317001</v>
      </c>
      <c r="AJL7">
        <v>-0.101505212699196</v>
      </c>
      <c r="AJM7">
        <v>26.558022846617199</v>
      </c>
      <c r="AJN7">
        <v>0.60742611437657001</v>
      </c>
      <c r="AJO7">
        <v>0.13214000000000001</v>
      </c>
      <c r="AJP7">
        <v>7.6822068913707598E-4</v>
      </c>
      <c r="AJQ7">
        <v>0.74254898852518803</v>
      </c>
      <c r="AJR7">
        <v>-5.98136155273823</v>
      </c>
      <c r="AJS7">
        <v>-1.1215656565656601E-2</v>
      </c>
      <c r="AJT7">
        <v>2.6908155198516599E-2</v>
      </c>
      <c r="AJU7">
        <v>-0.143466250041419</v>
      </c>
      <c r="AJV7">
        <v>2.63947751094823E-2</v>
      </c>
      <c r="AJW7">
        <v>8.0059816213659804E-2</v>
      </c>
      <c r="AJX7">
        <v>-0.24443127035144399</v>
      </c>
      <c r="AJY7">
        <v>-7.5254031121422704</v>
      </c>
      <c r="AJZ7">
        <v>7.09838422505817E-2</v>
      </c>
      <c r="AKA7">
        <v>-4.8527317810489801E-2</v>
      </c>
      <c r="AKB7">
        <v>1.91328389122833E-2</v>
      </c>
      <c r="AKC7">
        <v>0.47345839319823602</v>
      </c>
      <c r="AKD7">
        <v>1.0073465478986601</v>
      </c>
      <c r="AKE7">
        <v>0.64510504555480397</v>
      </c>
      <c r="AKF7">
        <v>-1.36037610398169E-2</v>
      </c>
      <c r="AKG7">
        <v>-4.9646734773655499E-2</v>
      </c>
      <c r="AKH7">
        <v>0.86623845068304695</v>
      </c>
      <c r="AKI7">
        <v>2.38427194290627E-2</v>
      </c>
      <c r="AKJ7">
        <v>0.220116163866027</v>
      </c>
      <c r="AKK7">
        <v>6.9234733772423496E-3</v>
      </c>
      <c r="AKL7">
        <v>-0.15302894736842099</v>
      </c>
      <c r="AKM7">
        <v>0.31350880265626202</v>
      </c>
      <c r="AKN7">
        <v>-0.148851988217968</v>
      </c>
      <c r="AKO7">
        <v>-0.16618183214198001</v>
      </c>
      <c r="AKP7">
        <v>1.5327491761008E-2</v>
      </c>
      <c r="AKQ7">
        <v>-1.48355080205888E-2</v>
      </c>
      <c r="AKR7">
        <v>0.75934374525084603</v>
      </c>
      <c r="AKS7">
        <v>-2.2838359811480101E-2</v>
      </c>
      <c r="AKT7">
        <v>-2.3601617116057402E-2</v>
      </c>
      <c r="AKU7">
        <v>-0.12830444930037499</v>
      </c>
      <c r="AKV7">
        <v>1.0691243510931301</v>
      </c>
      <c r="AKW7">
        <v>-4.1692301783504901E-4</v>
      </c>
      <c r="AKX7">
        <v>0.120406025772632</v>
      </c>
      <c r="AKY7">
        <v>-0.14967455538528299</v>
      </c>
      <c r="AKZ7">
        <v>17.930592623258399</v>
      </c>
      <c r="ALA7">
        <v>6.2864327668862893E-2</v>
      </c>
      <c r="ALB7">
        <v>0.59797689941223897</v>
      </c>
      <c r="ALC7">
        <v>1.9344315871361999</v>
      </c>
      <c r="ALD7">
        <v>-8.3729279135724005E-2</v>
      </c>
      <c r="ALE7">
        <v>2.7917649111591801E-2</v>
      </c>
      <c r="ALF7">
        <v>-0.24793976804690501</v>
      </c>
      <c r="ALG7">
        <v>0.33477138876717399</v>
      </c>
      <c r="ALH7">
        <v>-8.1578313253012097E-2</v>
      </c>
      <c r="ALI7">
        <v>0.44943545919794298</v>
      </c>
      <c r="ALJ7">
        <v>6.6893708850626205E-2</v>
      </c>
      <c r="ALK7">
        <v>1.4918959448443099E-2</v>
      </c>
      <c r="ALL7">
        <v>5.87455545988049E-2</v>
      </c>
      <c r="ALM7">
        <v>0.60647432013713198</v>
      </c>
      <c r="ALN7">
        <v>-5.5500000000000002E-3</v>
      </c>
      <c r="ALO7">
        <v>0.27781128889284901</v>
      </c>
      <c r="ALP7">
        <v>0.212970883479456</v>
      </c>
      <c r="ALQ7">
        <v>1.6937581684341101</v>
      </c>
      <c r="ALR7">
        <v>-0.33591489006055902</v>
      </c>
      <c r="ALS7">
        <v>2.5017438534621201E-2</v>
      </c>
      <c r="ALT7">
        <v>0.35213214405250998</v>
      </c>
      <c r="ALU7">
        <v>0.40663250232578102</v>
      </c>
      <c r="ALV7">
        <v>9.7121041928979093E-2</v>
      </c>
      <c r="ALW7">
        <v>-0.24521396908579701</v>
      </c>
      <c r="ALY7">
        <v>9.4317932172425904E-4</v>
      </c>
      <c r="ALZ7">
        <v>1.34198192284805E-2</v>
      </c>
      <c r="AMA7">
        <v>0.13240465609999799</v>
      </c>
      <c r="AMB7">
        <v>5.49375325673657E-2</v>
      </c>
      <c r="AMC7">
        <v>6.2322149199040298E-2</v>
      </c>
      <c r="AMD7">
        <v>3.8780511938895899</v>
      </c>
      <c r="AME7">
        <v>0.97044005371706499</v>
      </c>
      <c r="AMF7">
        <v>8.1086791343867003E-3</v>
      </c>
      <c r="AMG7">
        <v>0.97661244861691099</v>
      </c>
      <c r="AMH7">
        <v>0.10104798522590799</v>
      </c>
      <c r="AMI7">
        <v>-5.4612156672094404E-4</v>
      </c>
      <c r="AMJ7">
        <v>0.84145843687663802</v>
      </c>
      <c r="AMK7">
        <v>0.28921104336412601</v>
      </c>
      <c r="AML7">
        <v>5.7513103648304302E-2</v>
      </c>
      <c r="AMM7">
        <v>0.63653149353663896</v>
      </c>
      <c r="AMN7">
        <v>2.2284884124574099E-2</v>
      </c>
      <c r="AMO7">
        <v>1.6165348282243201E-2</v>
      </c>
      <c r="AMP7">
        <v>-5.65307203168157E-3</v>
      </c>
      <c r="AMQ7">
        <v>1.4589937614223501E-3</v>
      </c>
      <c r="AMR7">
        <v>-0.17144472521082699</v>
      </c>
      <c r="AMS7">
        <v>0.44236332748107599</v>
      </c>
      <c r="AMT7">
        <v>-2.4765344975266099E-2</v>
      </c>
      <c r="AMU7">
        <v>-0.72998261361292105</v>
      </c>
      <c r="AMV7">
        <v>-3.3728600209889702E-4</v>
      </c>
      <c r="AMW7">
        <v>43.012194695866199</v>
      </c>
      <c r="AMX7">
        <v>8.3423114429192504E-4</v>
      </c>
      <c r="AMY7">
        <v>2.9988295088844699</v>
      </c>
      <c r="AMZ7">
        <v>0.17038194743239701</v>
      </c>
      <c r="ANA7">
        <v>5.0961409170364402E-2</v>
      </c>
      <c r="ANB7">
        <v>8.6612590181577895E-2</v>
      </c>
      <c r="ANC7">
        <v>0.24854534049986199</v>
      </c>
      <c r="AND7">
        <v>-3.6178428385489403E-2</v>
      </c>
      <c r="ANE7">
        <v>3.0294362659833101</v>
      </c>
      <c r="ANF7">
        <v>-2.8572165032369399E-2</v>
      </c>
      <c r="ANG7">
        <v>0.31019485681574999</v>
      </c>
      <c r="ANH7">
        <v>0.13817669323809101</v>
      </c>
      <c r="ANI7">
        <v>6.7857856149644694E-2</v>
      </c>
      <c r="ANJ7">
        <v>-2.6423161216324298E-3</v>
      </c>
      <c r="ANK7">
        <v>7.2173829988612201E-2</v>
      </c>
      <c r="ANL7">
        <v>1.7141088414771899</v>
      </c>
      <c r="ANM7">
        <v>1.7726141937375001E-2</v>
      </c>
      <c r="ANN7">
        <v>0.235629704957389</v>
      </c>
      <c r="ANO7">
        <v>3.5964285714285599E-3</v>
      </c>
      <c r="ANP7">
        <v>-0.32121597800822399</v>
      </c>
      <c r="ANQ7">
        <v>0.372551305414204</v>
      </c>
      <c r="ANR7">
        <v>0.25088889325370001</v>
      </c>
      <c r="ANS7">
        <v>-2.5665070544167799E-2</v>
      </c>
      <c r="ANT7">
        <v>-0.15284225185228301</v>
      </c>
      <c r="ANU7">
        <v>0.82177659481606002</v>
      </c>
      <c r="ANV7">
        <v>-0.21513231553484</v>
      </c>
      <c r="ANW7">
        <v>-2.9561807137187E-2</v>
      </c>
      <c r="ANX7">
        <v>3.1451736343280898</v>
      </c>
      <c r="ANY7">
        <v>1.63738453441022</v>
      </c>
      <c r="ANZ7">
        <v>4.2657769578103799E-2</v>
      </c>
      <c r="AOA7">
        <v>-1.1469432680262499</v>
      </c>
      <c r="AOB7">
        <v>0.42916139931179498</v>
      </c>
      <c r="AOC7">
        <v>-4.5916431823512099E-2</v>
      </c>
      <c r="AOD7">
        <v>0.97796430010276303</v>
      </c>
      <c r="AOE7">
        <v>9.1148996774598895E-3</v>
      </c>
      <c r="AOF7">
        <v>3.0507245671745401E-2</v>
      </c>
      <c r="AOG7">
        <v>0.39308347509032299</v>
      </c>
      <c r="AOH7">
        <v>-1.18250150330728E-3</v>
      </c>
      <c r="AOI7">
        <v>0.24443134874348499</v>
      </c>
      <c r="AOJ7">
        <v>-9.2946807550462404E-3</v>
      </c>
      <c r="AOK7">
        <v>-10.979342964138301</v>
      </c>
      <c r="AOL7">
        <v>0.20427469879518101</v>
      </c>
      <c r="AOM7">
        <v>2.7020395746176198</v>
      </c>
      <c r="AON7">
        <v>0.18095728280307299</v>
      </c>
      <c r="AOO7">
        <v>-8.7415609617807893E-2</v>
      </c>
      <c r="AOP7">
        <v>3.6011703249277001E-3</v>
      </c>
      <c r="AOQ7">
        <v>5.0157618891059196E-3</v>
      </c>
      <c r="AOR7">
        <v>5.4141754991735597E-2</v>
      </c>
      <c r="AOS7">
        <v>43287.561767211802</v>
      </c>
      <c r="AOT7">
        <v>4.6128148566223798E-2</v>
      </c>
      <c r="AOU7">
        <v>2.4124614184108099E-2</v>
      </c>
      <c r="AOV7">
        <v>0.21790601503759399</v>
      </c>
      <c r="AOW7">
        <v>-2.7668000000000002E-2</v>
      </c>
      <c r="AOX7">
        <v>0.60618679822764199</v>
      </c>
      <c r="AOY7">
        <v>-3.03152069276794E-3</v>
      </c>
      <c r="AOZ7">
        <v>0.132144861591204</v>
      </c>
      <c r="APA7">
        <v>6.7620494148006693E-2</v>
      </c>
      <c r="APB7">
        <v>0.77832023016609098</v>
      </c>
      <c r="APC7">
        <v>2.8702923596048899E-2</v>
      </c>
      <c r="APD7">
        <v>4.5156371379804798E-3</v>
      </c>
      <c r="APE7">
        <v>7.1756800000436605E-2</v>
      </c>
      <c r="APF7">
        <v>-0.36442914323009001</v>
      </c>
      <c r="APG7">
        <v>3.9243213912010599</v>
      </c>
      <c r="APH7">
        <v>-1.52275E-2</v>
      </c>
      <c r="API7">
        <v>0.18445612968629499</v>
      </c>
      <c r="APJ7">
        <v>0.11801908711381399</v>
      </c>
      <c r="APK7" t="e">
        <v>#N/A</v>
      </c>
      <c r="APL7">
        <v>-2.9693291237425298E-2</v>
      </c>
      <c r="APM7">
        <v>2.3327527539878299E-2</v>
      </c>
      <c r="APN7">
        <v>-7.3476100599241198E-4</v>
      </c>
      <c r="APO7">
        <v>0.17720307692307699</v>
      </c>
      <c r="APP7">
        <v>0.20758326930347701</v>
      </c>
      <c r="APQ7">
        <v>-4.7495000000000002E-2</v>
      </c>
      <c r="APR7">
        <v>0.53221522869044402</v>
      </c>
      <c r="APS7" t="e">
        <v>#N/A</v>
      </c>
      <c r="APT7">
        <v>8.9045303075366705E-3</v>
      </c>
      <c r="APU7">
        <v>0.16592000000101101</v>
      </c>
      <c r="APV7">
        <v>-3.9861684362918898E-2</v>
      </c>
      <c r="APW7">
        <v>5.6574243084463502E-2</v>
      </c>
      <c r="APX7">
        <v>2.60637732352397</v>
      </c>
      <c r="APY7">
        <v>0.32855121056165698</v>
      </c>
      <c r="APZ7">
        <v>0.25043106755352701</v>
      </c>
      <c r="AQA7">
        <v>-4.6043709114296602E-2</v>
      </c>
      <c r="AQB7">
        <v>-9.4137332548033706E-2</v>
      </c>
      <c r="AQC7">
        <v>5.99218821053569E-2</v>
      </c>
      <c r="AQD7">
        <v>-5.6123005317221296E-3</v>
      </c>
      <c r="AQE7">
        <v>-2.6788048346781699E-2</v>
      </c>
      <c r="AQF7">
        <v>0.37733919999999999</v>
      </c>
      <c r="AQG7">
        <v>7.3403750000000004E-2</v>
      </c>
      <c r="AQH7">
        <v>-4.8873E-2</v>
      </c>
      <c r="AQI7">
        <v>-4.3644000000000002E-2</v>
      </c>
      <c r="AQJ7">
        <v>0.43821937339596301</v>
      </c>
      <c r="AQK7">
        <v>8.6347693933262595E-2</v>
      </c>
      <c r="AQL7">
        <v>-0.34491852499293402</v>
      </c>
      <c r="AQM7">
        <v>1.6295134039765</v>
      </c>
      <c r="AQN7">
        <v>8.1641666667163701E-2</v>
      </c>
      <c r="AQO7">
        <v>-3.0360000000000001E-3</v>
      </c>
      <c r="AQP7">
        <v>-2.7320591640668301E-2</v>
      </c>
      <c r="AQQ7">
        <v>-9.4185549626851807E-3</v>
      </c>
      <c r="AQR7">
        <v>5.0249441850131103E-2</v>
      </c>
      <c r="AQS7">
        <v>0.36497435897435898</v>
      </c>
      <c r="AQT7">
        <v>4.89214450387448E-2</v>
      </c>
      <c r="AQU7">
        <v>-1.0217211141757799E-3</v>
      </c>
      <c r="AQV7">
        <v>6.6018518518518504E-2</v>
      </c>
      <c r="AQW7">
        <v>-9.9882490575020202E-2</v>
      </c>
      <c r="AQX7">
        <v>-1.27920811989923E-2</v>
      </c>
      <c r="AQY7">
        <v>0.141585542168675</v>
      </c>
      <c r="AQZ7">
        <v>0.63066270840898897</v>
      </c>
      <c r="ARA7">
        <v>0.50976067090415</v>
      </c>
      <c r="ARB7">
        <v>0.52192897686894502</v>
      </c>
      <c r="ARC7">
        <v>2.58039489947519</v>
      </c>
      <c r="ARD7">
        <v>0.68502706226946297</v>
      </c>
      <c r="ARE7">
        <v>-0.12539834321322499</v>
      </c>
      <c r="ARF7">
        <v>5.5493653952297203E-2</v>
      </c>
      <c r="ARG7">
        <v>-2.4140236686390499E-2</v>
      </c>
      <c r="ARH7">
        <v>0.17078886598672399</v>
      </c>
      <c r="ARI7">
        <v>2.9390405155194199E-2</v>
      </c>
      <c r="ARJ7">
        <v>0.13463806844394899</v>
      </c>
      <c r="ARK7">
        <v>1.0602569932076999</v>
      </c>
      <c r="ARL7">
        <v>0.52072997091343098</v>
      </c>
      <c r="ARM7">
        <v>-0.1163787405319</v>
      </c>
      <c r="ARN7">
        <v>1.71500121631734</v>
      </c>
      <c r="ARO7">
        <v>9.9496181931851297E-3</v>
      </c>
      <c r="ARP7">
        <v>0.74489541652733304</v>
      </c>
      <c r="ARQ7">
        <v>2.6640429694387301E-2</v>
      </c>
      <c r="ARR7">
        <v>5.02631578947368E-3</v>
      </c>
      <c r="ARS7">
        <v>5.2825910037471099E-2</v>
      </c>
      <c r="ART7">
        <v>-1.7973988784154599E-2</v>
      </c>
      <c r="ARU7">
        <v>9.0091314423433905E-2</v>
      </c>
      <c r="ARV7">
        <v>0.85114407860457197</v>
      </c>
      <c r="ARW7">
        <v>3.8053741170119303E-2</v>
      </c>
      <c r="ARX7">
        <v>1.5194456534823099E-2</v>
      </c>
      <c r="ARY7">
        <v>-4.2287499999999999E-3</v>
      </c>
      <c r="ARZ7">
        <v>6.8403749999999999E-2</v>
      </c>
      <c r="ASA7">
        <v>-0.52105172951707002</v>
      </c>
      <c r="ASB7">
        <v>1.6409350049171E-2</v>
      </c>
      <c r="ASC7">
        <v>1.5280479847661299</v>
      </c>
      <c r="ASD7">
        <v>5.8308582353376196E-3</v>
      </c>
      <c r="ASE7">
        <v>4.8075081409509002E-2</v>
      </c>
      <c r="ASF7">
        <v>0.180604275861975</v>
      </c>
      <c r="ASG7">
        <v>0.165962</v>
      </c>
      <c r="ASH7">
        <v>4.1177499999999999E-2</v>
      </c>
      <c r="ASI7">
        <v>-1.0285236912948299</v>
      </c>
      <c r="ASJ7">
        <v>-6.5082639421490499E-5</v>
      </c>
      <c r="ASK7">
        <v>-1.4895556961985801</v>
      </c>
      <c r="ASL7">
        <v>-0.21302515893916599</v>
      </c>
      <c r="ASM7">
        <v>0.55303675654619</v>
      </c>
      <c r="ASN7" t="e">
        <v>#N/A</v>
      </c>
      <c r="ASO7">
        <v>-3.7101863251450901E-2</v>
      </c>
      <c r="ASP7">
        <v>0.25036534906241698</v>
      </c>
      <c r="ASQ7">
        <v>0.22426355725527899</v>
      </c>
      <c r="ASR7">
        <v>5.0596148565689303</v>
      </c>
      <c r="ASS7">
        <v>0.160032479827074</v>
      </c>
      <c r="AST7">
        <v>1.77915855154397E-2</v>
      </c>
      <c r="ASU7">
        <v>7.7768543986223598E-2</v>
      </c>
      <c r="ASV7">
        <v>0.74258952293637803</v>
      </c>
      <c r="ASW7">
        <v>0.323847649824825</v>
      </c>
      <c r="ASX7">
        <v>1.88350002544115</v>
      </c>
      <c r="ASY7">
        <v>1.04211630607862</v>
      </c>
      <c r="ASZ7">
        <v>-6.0105552051699998E-3</v>
      </c>
      <c r="ATA7">
        <v>0.29064152094918999</v>
      </c>
      <c r="ATB7">
        <v>-0.11427</v>
      </c>
      <c r="ATC7">
        <v>6.8420094629606396E-2</v>
      </c>
      <c r="ATD7">
        <v>0.98473133340556895</v>
      </c>
      <c r="ATE7">
        <v>0.26664766569300702</v>
      </c>
      <c r="ATF7">
        <v>-2.30071226021175E-2</v>
      </c>
      <c r="ATG7">
        <v>-0.29994616360916598</v>
      </c>
      <c r="ATH7">
        <v>-5.3412499999999996E-3</v>
      </c>
      <c r="ATI7">
        <v>-2.1756469052106198E-3</v>
      </c>
      <c r="ATJ7" t="e">
        <v>#N/A</v>
      </c>
      <c r="ATK7">
        <v>0.196501897137353</v>
      </c>
      <c r="ATL7">
        <v>8.5193951783296806E-2</v>
      </c>
      <c r="ATM7">
        <v>7.1413805021044705E-2</v>
      </c>
      <c r="ATN7">
        <v>4.2789649076686698E-2</v>
      </c>
      <c r="ATO7">
        <v>0.26316928214700203</v>
      </c>
      <c r="ATP7">
        <v>-0.89483704774138495</v>
      </c>
      <c r="ATQ7">
        <v>-1.34188131239751</v>
      </c>
      <c r="ATR7">
        <v>-0.36924679463553101</v>
      </c>
      <c r="ATS7">
        <v>-0.116304255874941</v>
      </c>
      <c r="ATT7">
        <v>0.92185156578832395</v>
      </c>
      <c r="ATU7">
        <v>0.59824412440389396</v>
      </c>
      <c r="ATV7">
        <v>0.18065170928968899</v>
      </c>
      <c r="ATW7">
        <v>-9.3379846733228199E-3</v>
      </c>
      <c r="ATX7">
        <v>2.7305821232937101E-2</v>
      </c>
      <c r="ATY7">
        <v>3.9701022892159599E-3</v>
      </c>
      <c r="ATZ7">
        <v>-8.8809177622454397E-2</v>
      </c>
      <c r="AUA7">
        <v>1.0971981193159299</v>
      </c>
      <c r="AUB7">
        <v>1.3000833333833801E-2</v>
      </c>
      <c r="AUC7">
        <v>2.5711000000000001E-2</v>
      </c>
      <c r="AUD7">
        <v>-0.47843247202560102</v>
      </c>
      <c r="AUE7">
        <v>0.27839775588655802</v>
      </c>
      <c r="AUF7">
        <v>0.10045911858841899</v>
      </c>
      <c r="AUG7">
        <v>0.39687250000000002</v>
      </c>
      <c r="AUH7">
        <v>-0.51315301117266698</v>
      </c>
      <c r="AUI7">
        <v>0.16927872416426801</v>
      </c>
      <c r="AUJ7">
        <v>-8.4286666666666694E-3</v>
      </c>
      <c r="AUK7">
        <v>0.11660156250000001</v>
      </c>
      <c r="AUL7">
        <v>6.7002903653200904E-3</v>
      </c>
      <c r="AUM7">
        <v>-3.4998174516246802E-2</v>
      </c>
      <c r="AUN7">
        <v>9.6033660000697005E-2</v>
      </c>
      <c r="AUO7">
        <v>3.7263183867727902E-2</v>
      </c>
      <c r="AUP7">
        <v>0.1222425</v>
      </c>
      <c r="AUQ7">
        <v>1.0355669216303101</v>
      </c>
      <c r="AUR7">
        <v>3.53096678696685E-2</v>
      </c>
      <c r="AUS7">
        <v>0.116395256385689</v>
      </c>
      <c r="AUT7">
        <v>-0.165769895560125</v>
      </c>
      <c r="AUU7">
        <v>9.6806655769586206E-2</v>
      </c>
      <c r="AUV7">
        <v>2.7939407038971201E-2</v>
      </c>
      <c r="AUW7">
        <v>1.4262166187883101</v>
      </c>
      <c r="AUX7">
        <v>7.5742545436686806E-2</v>
      </c>
      <c r="AUY7">
        <v>0.14079166666666701</v>
      </c>
      <c r="AUZ7">
        <v>0.22411814740175201</v>
      </c>
      <c r="AVA7">
        <v>0.115311739721655</v>
      </c>
      <c r="AVB7">
        <v>0.30221874999999998</v>
      </c>
      <c r="AVC7">
        <v>1.5825574413036401</v>
      </c>
      <c r="AVD7">
        <v>-3.7265536723163802E-3</v>
      </c>
      <c r="AVE7">
        <v>2.3552782800267898E-2</v>
      </c>
      <c r="AVF7">
        <v>1.9164E-2</v>
      </c>
      <c r="AVG7">
        <v>9.0660080900545906E-2</v>
      </c>
      <c r="AVH7">
        <v>9.8536396877377697E-2</v>
      </c>
      <c r="AVI7">
        <v>0.99961960771339597</v>
      </c>
      <c r="AVJ7">
        <v>-4.0587499999999999E-2</v>
      </c>
      <c r="AVK7">
        <v>-0.37790268080176498</v>
      </c>
      <c r="AVL7">
        <v>4.1160000000000002E-2</v>
      </c>
      <c r="AVM7">
        <v>0.47104823851254901</v>
      </c>
      <c r="AVN7">
        <v>-0.16133413430169299</v>
      </c>
      <c r="AVO7">
        <v>0.146402259921072</v>
      </c>
      <c r="AVP7">
        <v>0.92255325467394</v>
      </c>
      <c r="AVQ7">
        <v>-0.63029336753800203</v>
      </c>
      <c r="AVR7">
        <v>-4.3091293294714901E-2</v>
      </c>
      <c r="AVS7">
        <v>-6.2194544367070399E-2</v>
      </c>
      <c r="AVT7">
        <v>1.1151580891721999</v>
      </c>
      <c r="AVU7">
        <v>1.05086095782655E-2</v>
      </c>
      <c r="AVW7">
        <v>0.55541228276186405</v>
      </c>
      <c r="AVX7">
        <v>0.27757418570011899</v>
      </c>
      <c r="AVY7">
        <v>5.78432630486964E-2</v>
      </c>
      <c r="AVZ7">
        <v>-1.49764574242067E-2</v>
      </c>
      <c r="AWA7">
        <v>0.63238769478297496</v>
      </c>
      <c r="AWB7">
        <v>4.8108635097493101E-2</v>
      </c>
      <c r="AWD7">
        <v>-1.7146901073256801E-3</v>
      </c>
      <c r="AWE7">
        <v>0.57249178070776596</v>
      </c>
      <c r="AWF7">
        <v>-0.69394809295274595</v>
      </c>
      <c r="AWG7">
        <v>1.72518780376935</v>
      </c>
      <c r="AWH7">
        <v>2.81226721460833E-2</v>
      </c>
      <c r="AWI7">
        <v>-8.6088218309768993E-3</v>
      </c>
      <c r="AWJ7">
        <v>0.65549591133998897</v>
      </c>
      <c r="AWK7">
        <v>3.1614782608695699E-2</v>
      </c>
      <c r="AWL7">
        <v>0.18832750000000001</v>
      </c>
      <c r="AWM7">
        <v>-5.5748235451855602E-2</v>
      </c>
      <c r="AWN7">
        <v>2.6125595238095201E-2</v>
      </c>
      <c r="AWO7">
        <v>0.31754956566119702</v>
      </c>
      <c r="AWP7">
        <v>7.0534569610102196E-2</v>
      </c>
      <c r="AWQ7">
        <v>-3.7820000000231002E-3</v>
      </c>
      <c r="AWR7">
        <v>4.6233749999999997E-2</v>
      </c>
      <c r="AWS7">
        <v>0.321799194141416</v>
      </c>
      <c r="AWT7">
        <v>0.477029537981636</v>
      </c>
      <c r="AWU7">
        <v>-6.7989967178800704E-3</v>
      </c>
      <c r="AWV7">
        <v>-3.9370370370370403E-2</v>
      </c>
      <c r="AWW7">
        <v>0.74937431836089996</v>
      </c>
      <c r="AWX7">
        <v>5.5718642114277401E-3</v>
      </c>
      <c r="AWY7">
        <v>1.2927616156641199E-2</v>
      </c>
      <c r="AWZ7">
        <v>8.8602726614413693E-2</v>
      </c>
      <c r="AXA7">
        <v>-7.0159405316783004E-3</v>
      </c>
      <c r="AXB7">
        <v>-7.3754358101749601E-2</v>
      </c>
      <c r="AXC7">
        <v>0.12842000000000001</v>
      </c>
      <c r="AXD7">
        <v>-0.74855341160431299</v>
      </c>
      <c r="AXE7">
        <v>-5.9984854233748698E-2</v>
      </c>
      <c r="AXF7">
        <v>0.63674243470749103</v>
      </c>
      <c r="AXG7">
        <v>0.87742797521082605</v>
      </c>
      <c r="AXH7">
        <v>9.2737723448053505E-2</v>
      </c>
      <c r="AXI7">
        <v>0.61499202543970899</v>
      </c>
      <c r="AXJ7">
        <v>-6.4375748581853701E-2</v>
      </c>
      <c r="AXK7">
        <v>-1.49156907434088E-2</v>
      </c>
      <c r="AXL7">
        <v>0.87944947303062704</v>
      </c>
      <c r="AXM7">
        <v>-2.9631628787878801E-2</v>
      </c>
      <c r="AXN7">
        <v>-5.3371072970614497E-2</v>
      </c>
      <c r="AXO7">
        <v>9.0331999999999996E-2</v>
      </c>
      <c r="AXP7">
        <v>0.241667080865096</v>
      </c>
      <c r="AXQ7">
        <v>-0.17646589569770599</v>
      </c>
      <c r="AXR7">
        <v>-2.8515000714827501E-2</v>
      </c>
      <c r="AXS7">
        <v>-3.1316249999999997E-2</v>
      </c>
      <c r="AXT7">
        <v>-8.0563683407325698E-2</v>
      </c>
      <c r="AXU7">
        <v>7.6177006526364596E-2</v>
      </c>
      <c r="AXV7">
        <v>-4.8659999999999997E-3</v>
      </c>
      <c r="AXW7">
        <v>4.3288968599243298E-2</v>
      </c>
      <c r="AXX7">
        <v>0.25895913948909799</v>
      </c>
      <c r="AXY7">
        <v>0.465602994592963</v>
      </c>
      <c r="AXZ7">
        <v>-6.1977777778155297E-3</v>
      </c>
      <c r="AYA7">
        <v>-1.38915470064505E-2</v>
      </c>
      <c r="AYB7" t="e">
        <v>#N/A</v>
      </c>
      <c r="AYC7">
        <v>-1.4046368078878799E-2</v>
      </c>
      <c r="AYD7">
        <v>1.13503092577779</v>
      </c>
      <c r="AYE7" t="e">
        <v>#N/A</v>
      </c>
      <c r="AYF7">
        <v>3.3970000000024501E-2</v>
      </c>
      <c r="AYG7">
        <v>0.15279144959018301</v>
      </c>
      <c r="AYH7">
        <v>4.4799253400708998E-2</v>
      </c>
      <c r="AYI7">
        <v>-1.5934873931853999E-2</v>
      </c>
      <c r="AYJ7">
        <v>-0.104277172253762</v>
      </c>
      <c r="AYK7">
        <v>6.8876904812647299E-2</v>
      </c>
      <c r="AYL7">
        <v>2.9772553516601299</v>
      </c>
      <c r="AYM7">
        <v>0.181890214550776</v>
      </c>
      <c r="AYN7">
        <v>0.89937742062050197</v>
      </c>
      <c r="AYO7">
        <v>3.4289845412714598E-2</v>
      </c>
      <c r="AYP7">
        <v>0.20327265588203899</v>
      </c>
      <c r="AYQ7">
        <v>4.2290852309811701E-2</v>
      </c>
      <c r="AYR7">
        <v>1.95898182185013</v>
      </c>
      <c r="AYS7">
        <v>0.37989874951112002</v>
      </c>
      <c r="AYT7">
        <v>-1.4312E-2</v>
      </c>
      <c r="AYU7">
        <v>3.9599619667313002</v>
      </c>
      <c r="AYV7">
        <v>0.70891384866958096</v>
      </c>
      <c r="AYW7">
        <v>0.55771679786495998</v>
      </c>
      <c r="AYX7">
        <v>1.24967741935484E-2</v>
      </c>
      <c r="AYY7">
        <v>-2.4047883684172901E-2</v>
      </c>
      <c r="AYZ7">
        <v>1.38805738526778E-3</v>
      </c>
      <c r="AZA7">
        <v>0.61665386981800896</v>
      </c>
      <c r="AZB7">
        <v>-0.31995952451084397</v>
      </c>
      <c r="AZC7">
        <v>1.8175474264697799E-2</v>
      </c>
      <c r="AZD7">
        <v>8.5354005234640606E-3</v>
      </c>
      <c r="AZE7">
        <v>0.201964771880043</v>
      </c>
      <c r="AZF7">
        <v>-4.5979000000279997E-2</v>
      </c>
      <c r="AZG7">
        <v>4.3905387723327999E-2</v>
      </c>
      <c r="AZH7">
        <v>-3.66932764226824E-2</v>
      </c>
      <c r="AZI7">
        <v>-8.3531162406359105E-2</v>
      </c>
      <c r="AZJ7">
        <v>-7.3520833333333303E-3</v>
      </c>
      <c r="AZK7">
        <v>-1.10539392403845</v>
      </c>
      <c r="AZL7">
        <v>0.58245166150058003</v>
      </c>
      <c r="AZM7">
        <v>3.6683732151064898</v>
      </c>
      <c r="AZN7">
        <v>-2.61064117755497</v>
      </c>
      <c r="AZO7">
        <v>-1.6162389630812799</v>
      </c>
      <c r="AZP7" t="e">
        <v>#N/A</v>
      </c>
      <c r="AZQ7">
        <v>1.22671919770774E-2</v>
      </c>
      <c r="AZR7">
        <v>-0.59205187693057704</v>
      </c>
      <c r="AZS7">
        <v>0.86221190914836798</v>
      </c>
      <c r="AZT7">
        <v>0.48494267961932203</v>
      </c>
      <c r="AZU7">
        <v>0.22747576994188801</v>
      </c>
      <c r="AZV7">
        <v>3.5574568683760801</v>
      </c>
      <c r="AZW7">
        <v>0.43047012214341901</v>
      </c>
      <c r="AZX7">
        <v>-0.31045786264661501</v>
      </c>
      <c r="AZY7">
        <v>0.854644887079824</v>
      </c>
      <c r="AZZ7">
        <v>0.15720441464642099</v>
      </c>
      <c r="BAA7">
        <v>0.79875610280807696</v>
      </c>
      <c r="BAB7">
        <v>0.131961763587572</v>
      </c>
      <c r="BAC7">
        <v>-8.5256366283459895E-2</v>
      </c>
      <c r="BAD7">
        <v>1.14603358665979E-2</v>
      </c>
      <c r="BAE7">
        <v>0.45575819553231001</v>
      </c>
      <c r="BAF7">
        <v>8.0479999999999996E-2</v>
      </c>
      <c r="BAG7">
        <v>-2.22792792792793E-2</v>
      </c>
      <c r="BAH7">
        <v>0.12289750000000001</v>
      </c>
      <c r="BAI7">
        <v>0.41987424307211502</v>
      </c>
      <c r="BAJ7">
        <v>-7.0792554318901404E-3</v>
      </c>
      <c r="BAK7">
        <v>2.8781089071777202E-2</v>
      </c>
      <c r="BAL7">
        <v>-1.3428969189962801</v>
      </c>
      <c r="BAM7">
        <v>-0.109093048228733</v>
      </c>
      <c r="BAN7">
        <v>1.18502763124042</v>
      </c>
      <c r="BAO7">
        <v>7.1770307407534303E-2</v>
      </c>
      <c r="BAP7" t="e">
        <v>#N/A</v>
      </c>
      <c r="BAQ7">
        <v>8.97782134940876E-2</v>
      </c>
      <c r="BAR7">
        <v>3.0839999999999999E-2</v>
      </c>
      <c r="BAS7">
        <v>1.21310000000739E-2</v>
      </c>
      <c r="BAT7">
        <v>3.7583016636883002E-2</v>
      </c>
      <c r="BAU7">
        <v>1.94635154500102E-2</v>
      </c>
      <c r="BAV7">
        <v>0.83017778804142095</v>
      </c>
      <c r="BAW7">
        <v>-0.17244266932626701</v>
      </c>
      <c r="BAX7">
        <v>0.90710718655595501</v>
      </c>
      <c r="BAY7">
        <v>-8.6586199771776298E-3</v>
      </c>
      <c r="BAZ7">
        <v>-3.14324984918123E-3</v>
      </c>
      <c r="BBA7">
        <v>0.22315203905030701</v>
      </c>
      <c r="BBB7">
        <v>0.32081019598965499</v>
      </c>
      <c r="BBC7">
        <v>-5.5975177329982599E-3</v>
      </c>
      <c r="BBD7">
        <v>-0.53098209885143499</v>
      </c>
      <c r="BBE7">
        <v>-3.9172569415698404E-3</v>
      </c>
      <c r="BBF7">
        <v>-0.35920104220008697</v>
      </c>
      <c r="BBG7">
        <v>0.54509779012396697</v>
      </c>
      <c r="BBH7">
        <v>-0.16728553992447301</v>
      </c>
      <c r="BBI7">
        <v>0.23277971860517899</v>
      </c>
      <c r="BBJ7">
        <v>0.24481448584110399</v>
      </c>
      <c r="BBK7" t="e">
        <v>#N/A</v>
      </c>
      <c r="BBL7">
        <v>0.230715631463145</v>
      </c>
      <c r="BBM7">
        <v>-0.13027181340774299</v>
      </c>
      <c r="BBN7">
        <v>2.2939363828877699</v>
      </c>
      <c r="BBO7">
        <v>5.9409924471165901E-2</v>
      </c>
      <c r="BBP7">
        <v>-3.8166890407082599E-2</v>
      </c>
      <c r="BBQ7">
        <v>4.5751E-2</v>
      </c>
      <c r="BBR7">
        <v>-0.128994000154072</v>
      </c>
      <c r="BBS7">
        <v>1.80540600627234E-2</v>
      </c>
      <c r="BBT7">
        <v>5.2528851016612498E-2</v>
      </c>
      <c r="BBU7">
        <v>3.4947101355448297E-2</v>
      </c>
      <c r="BBV7">
        <v>-0.37234451727584</v>
      </c>
      <c r="BBW7">
        <v>1.1178468649992199</v>
      </c>
      <c r="BBX7">
        <v>-0.77565103156287296</v>
      </c>
      <c r="BBY7">
        <v>-0.109407702726942</v>
      </c>
      <c r="BBZ7" t="e">
        <v>#N/A</v>
      </c>
      <c r="BCA7">
        <v>2.5310872320861999</v>
      </c>
      <c r="BCB7">
        <v>0.58765969013318797</v>
      </c>
      <c r="BCC7">
        <v>7.1001818181818194E-2</v>
      </c>
      <c r="BCD7" t="e">
        <v>#N/A</v>
      </c>
      <c r="BCE7">
        <v>1.93323589744767</v>
      </c>
      <c r="BCF7">
        <v>-1.4500773167439101E-2</v>
      </c>
      <c r="BCG7" t="e">
        <v>#N/A</v>
      </c>
      <c r="BCH7">
        <v>-6.5966808135074001E-3</v>
      </c>
      <c r="BCI7">
        <v>-1.55849185370015E-2</v>
      </c>
      <c r="BCJ7">
        <v>-2.8254249534519601E-2</v>
      </c>
      <c r="BCK7">
        <v>0.63970463631255603</v>
      </c>
      <c r="BCL7">
        <v>-9.7543420713453094E-2</v>
      </c>
      <c r="BCM7">
        <v>4.3514277589331796</v>
      </c>
      <c r="BCN7">
        <v>-0.17093609296555701</v>
      </c>
      <c r="BCO7">
        <v>0.18172359262776</v>
      </c>
      <c r="BCP7">
        <v>-7.3976103061636794E-2</v>
      </c>
      <c r="BCQ7">
        <v>2.7936578581978702</v>
      </c>
      <c r="BCR7">
        <v>-1.27230335468818E-2</v>
      </c>
      <c r="BCS7">
        <v>-0.53142056844875196</v>
      </c>
      <c r="BCT7">
        <v>2.19187698491808E-2</v>
      </c>
      <c r="BCU7">
        <v>0.94882690058740904</v>
      </c>
      <c r="BCV7">
        <v>4.9318580729744896</v>
      </c>
      <c r="BCW7">
        <v>0.129391523308692</v>
      </c>
      <c r="BCX7">
        <v>2.0738672840558698</v>
      </c>
      <c r="BCY7">
        <v>2.4980196808462898</v>
      </c>
      <c r="BCZ7">
        <v>-9.5219397652586898E-3</v>
      </c>
      <c r="BDA7">
        <v>4.1061569490927603</v>
      </c>
      <c r="BDB7">
        <v>0.171333992155321</v>
      </c>
      <c r="BDC7">
        <v>1.82190211355915</v>
      </c>
      <c r="BDD7">
        <v>-2.9496976120329199E-2</v>
      </c>
      <c r="BDE7">
        <v>10.7731373976581</v>
      </c>
      <c r="BDF7">
        <v>12.7789517102986</v>
      </c>
      <c r="BDG7">
        <v>3.1338461538461498E-3</v>
      </c>
      <c r="BDH7">
        <v>-0.30508446653844401</v>
      </c>
      <c r="BDI7">
        <v>0.54903793830714098</v>
      </c>
      <c r="BDJ7">
        <v>-0.100051891569167</v>
      </c>
      <c r="BDK7">
        <v>1.71550580156942E-2</v>
      </c>
      <c r="BDL7">
        <v>-0.27565987695239502</v>
      </c>
      <c r="BDM7">
        <v>1.3722700000089001</v>
      </c>
      <c r="BDN7">
        <v>3.23741211947009E-2</v>
      </c>
      <c r="BDO7">
        <v>0.12902179999407801</v>
      </c>
      <c r="BDP7">
        <v>2.23590000001362E-2</v>
      </c>
      <c r="BDQ7">
        <v>-4.0141285177294803E-2</v>
      </c>
      <c r="BDR7">
        <v>0.43158662693046401</v>
      </c>
      <c r="BDS7">
        <v>2.1916416728470601E-2</v>
      </c>
      <c r="BDT7">
        <v>-2.18552954057026E-2</v>
      </c>
      <c r="BDU7">
        <v>-0.97948673684508303</v>
      </c>
      <c r="BDV7">
        <v>-4.6460000000000001E-2</v>
      </c>
      <c r="BDW7">
        <v>4.8583249651735001E-2</v>
      </c>
      <c r="BDX7">
        <v>-0.106259932826545</v>
      </c>
      <c r="BDY7">
        <v>7.4652250399641601E-2</v>
      </c>
      <c r="BDZ7">
        <v>-5.0309999999999999E-3</v>
      </c>
      <c r="BEA7">
        <v>0.14128850153806899</v>
      </c>
      <c r="BEB7">
        <v>-1.06662976060827</v>
      </c>
      <c r="BEC7">
        <v>-6.6277783911260504E-2</v>
      </c>
      <c r="BED7">
        <v>-9.5886890819374805E-4</v>
      </c>
      <c r="BEE7">
        <v>0.17907859365430501</v>
      </c>
      <c r="BEF7">
        <v>-2.9996945006390998</v>
      </c>
      <c r="BEG7">
        <v>1.3753856509121899E-2</v>
      </c>
      <c r="BEH7">
        <v>0.22775200000000001</v>
      </c>
      <c r="BEI7">
        <v>6.4034834828742199E-2</v>
      </c>
      <c r="BEJ7">
        <v>2.0293108301139302</v>
      </c>
      <c r="BEK7">
        <v>5.9113122414403099E-2</v>
      </c>
      <c r="BEL7">
        <v>-7.4725306412038598E-3</v>
      </c>
      <c r="BEM7">
        <v>-5.4945258278597198E-2</v>
      </c>
      <c r="BEN7">
        <v>0.35502753315417601</v>
      </c>
      <c r="BEO7">
        <v>7.1174390364985393E-2</v>
      </c>
      <c r="BEP7">
        <v>-2.2650976958486901E-3</v>
      </c>
      <c r="BEQ7">
        <v>-1.86489566139624</v>
      </c>
      <c r="BER7">
        <v>7.4462753465640796E-2</v>
      </c>
      <c r="BES7">
        <v>-1.1009375000067E-2</v>
      </c>
      <c r="BET7" t="e">
        <v>#N/A</v>
      </c>
      <c r="BEU7">
        <v>0.67115807945887496</v>
      </c>
      <c r="BEV7">
        <v>0.60298010789698397</v>
      </c>
      <c r="BEW7">
        <v>0.86239316239316199</v>
      </c>
      <c r="BEX7">
        <v>0.27483541666744299</v>
      </c>
      <c r="BEY7">
        <v>0.173005672695794</v>
      </c>
      <c r="BEZ7">
        <v>0.31559124999999999</v>
      </c>
      <c r="BFA7">
        <v>0.24504725845163899</v>
      </c>
      <c r="BFB7">
        <v>-8.30103361130759E-2</v>
      </c>
      <c r="BFC7">
        <v>-1.6112167919084701E-2</v>
      </c>
      <c r="BFD7">
        <v>0.10820604792927201</v>
      </c>
      <c r="BFE7">
        <v>3.3241238293694</v>
      </c>
      <c r="BFF7">
        <v>0.15323999999999999</v>
      </c>
      <c r="BFG7">
        <v>0.28104685777403599</v>
      </c>
      <c r="BFH7">
        <v>2.7327389136680501E-2</v>
      </c>
      <c r="BFI7">
        <v>1.4031481120642699</v>
      </c>
      <c r="BFJ7">
        <v>8.4917153996101405E-2</v>
      </c>
      <c r="BFL7">
        <v>1.6571556383057999</v>
      </c>
      <c r="BFM7">
        <v>2.23778152782134</v>
      </c>
      <c r="BFN7">
        <v>0.63010821194164601</v>
      </c>
      <c r="BFO7">
        <v>-1.27567180301981</v>
      </c>
      <c r="BFP7">
        <v>2.62450592885375</v>
      </c>
      <c r="BFQ7">
        <v>0.58697669201934899</v>
      </c>
      <c r="BFR7">
        <v>-3.60019690228357E-2</v>
      </c>
      <c r="BFS7" t="e">
        <v>#N/A</v>
      </c>
      <c r="BFT7">
        <v>0.95617530984233301</v>
      </c>
      <c r="BFU7">
        <v>5.1206625860701198</v>
      </c>
      <c r="BFV7">
        <v>0.24670770402192399</v>
      </c>
      <c r="BFW7">
        <v>1.79252699313957</v>
      </c>
      <c r="BFX7">
        <v>-3.34536861814504E-2</v>
      </c>
      <c r="BFY7">
        <v>1.60625997162547</v>
      </c>
      <c r="BFZ7">
        <v>7.7791929501940998E-2</v>
      </c>
      <c r="BGA7">
        <v>-0.29318275371295499</v>
      </c>
      <c r="BGB7">
        <v>-0.25583197154781101</v>
      </c>
      <c r="BGC7">
        <v>4.9711688266342797</v>
      </c>
      <c r="BGD7">
        <v>2.33050061059765</v>
      </c>
      <c r="BGE7">
        <v>0.101416663509444</v>
      </c>
      <c r="BGF7">
        <v>1.93022808799495</v>
      </c>
      <c r="BGG7">
        <v>2.5709079875537499</v>
      </c>
      <c r="BGH7">
        <v>5.1014486667616898</v>
      </c>
      <c r="BGI7">
        <v>7.7129800621922604E-3</v>
      </c>
      <c r="BGJ7">
        <v>-1.01945456706832E-3</v>
      </c>
      <c r="BGK7">
        <v>0.24754581002390799</v>
      </c>
      <c r="BGL7">
        <v>1.8970487067908499E-2</v>
      </c>
      <c r="BGM7">
        <v>-1.7375728021088801E-2</v>
      </c>
      <c r="BGN7">
        <v>2.38490813648294E-2</v>
      </c>
      <c r="BGO7">
        <v>9.0472990756001404E-2</v>
      </c>
      <c r="BGP7">
        <v>-1.02910334292338</v>
      </c>
      <c r="BGQ7">
        <v>4.9868088645035797</v>
      </c>
      <c r="BGR7">
        <v>-2.6087146821348699</v>
      </c>
      <c r="BGS7">
        <v>-3.0258268516437099E-2</v>
      </c>
      <c r="BGT7">
        <v>10.5269949188792</v>
      </c>
      <c r="BGU7">
        <v>-1.10743778981531</v>
      </c>
      <c r="BGV7">
        <v>-2.7768345064632798</v>
      </c>
      <c r="BGW7">
        <v>0.32337836928785102</v>
      </c>
      <c r="BGX7">
        <v>-0.279880440720228</v>
      </c>
      <c r="BGY7">
        <v>0.154023509651425</v>
      </c>
      <c r="BGZ7">
        <v>9.0404143132620796E-3</v>
      </c>
      <c r="BHA7">
        <v>3.5452995935743199E-3</v>
      </c>
      <c r="BHB7">
        <v>-0.10872642077882699</v>
      </c>
      <c r="BHC7">
        <v>1.9497231817969699E-2</v>
      </c>
      <c r="BHD7">
        <v>8.2734903569256097</v>
      </c>
      <c r="BHE7">
        <v>5.7288692080696202E-2</v>
      </c>
      <c r="BHF7">
        <v>-0.39812302465127802</v>
      </c>
      <c r="BHG7">
        <v>4.3102000000000001E-2</v>
      </c>
      <c r="BHH7">
        <v>0.47771022243365702</v>
      </c>
      <c r="BHI7">
        <v>8.8362849841679691E-3</v>
      </c>
      <c r="BHJ7">
        <v>3.9114013063091597E-2</v>
      </c>
      <c r="BHK7">
        <v>6.6623201438848903E-3</v>
      </c>
      <c r="BHL7">
        <v>0.45957234412506898</v>
      </c>
      <c r="BHM7">
        <v>7.2805575656414E-3</v>
      </c>
      <c r="BHN7">
        <v>-1.10419384902144E-2</v>
      </c>
      <c r="BHO7">
        <v>7.4946903922405699E-3</v>
      </c>
      <c r="BHP7">
        <v>3.3889025459859799E-2</v>
      </c>
      <c r="BHQ7">
        <v>0.150788006856788</v>
      </c>
      <c r="BHR7">
        <v>-9.3701259041483298E-2</v>
      </c>
      <c r="BHS7">
        <v>0.13787108519285901</v>
      </c>
      <c r="BHT7">
        <v>3.0822078045999399</v>
      </c>
      <c r="BHU7">
        <v>-0.49968523191386399</v>
      </c>
      <c r="BHV7">
        <v>0.12950142331956699</v>
      </c>
      <c r="BHW7">
        <v>-1.0296178496414401</v>
      </c>
      <c r="BHX7">
        <v>-1.7065076043432701</v>
      </c>
      <c r="BHY7">
        <v>0.33288450428836303</v>
      </c>
      <c r="BHZ7">
        <v>1.85883955867659</v>
      </c>
      <c r="BIA7">
        <v>2.36744065673417E-2</v>
      </c>
      <c r="BIB7">
        <v>0.74461708336619603</v>
      </c>
      <c r="BIC7">
        <v>-1.04552744569456</v>
      </c>
      <c r="BID7">
        <v>1.02530302281793E-2</v>
      </c>
      <c r="BIE7">
        <v>6.9046511631323707E-2</v>
      </c>
      <c r="BIF7">
        <v>-1.6386916255996E-3</v>
      </c>
      <c r="BIG7">
        <v>0.26132961335383498</v>
      </c>
      <c r="BIH7">
        <v>-2.41293209653875</v>
      </c>
      <c r="BII7">
        <v>0.51434863911659801</v>
      </c>
      <c r="BIJ7">
        <v>8.6487521262023498E-2</v>
      </c>
      <c r="BIK7">
        <v>-1.3090694703669801</v>
      </c>
      <c r="BIL7">
        <v>0.34588074022221299</v>
      </c>
      <c r="BIM7">
        <v>-0.31981066855922202</v>
      </c>
      <c r="BIN7">
        <v>0.442375965267578</v>
      </c>
      <c r="BIO7">
        <v>0.70827837234053603</v>
      </c>
      <c r="BIP7">
        <v>0.24666655913604299</v>
      </c>
      <c r="BIQ7">
        <v>1.38371583630575</v>
      </c>
      <c r="BIR7">
        <v>0.93990337352665299</v>
      </c>
      <c r="BIS7">
        <v>-0.45723647713577098</v>
      </c>
      <c r="BIT7">
        <v>-0.71746146541478795</v>
      </c>
      <c r="BIU7">
        <v>-1.34266550659043E-3</v>
      </c>
      <c r="BIV7">
        <v>-8.3491052411491407E-2</v>
      </c>
      <c r="BIW7">
        <v>6.7153340211215107E-2</v>
      </c>
      <c r="BIX7">
        <v>-0.89904543997547703</v>
      </c>
      <c r="BIY7">
        <v>1.76360298535403</v>
      </c>
      <c r="BIZ7">
        <v>5.88504569089801E-3</v>
      </c>
      <c r="BJA7">
        <v>-1.0060144686723</v>
      </c>
      <c r="BJB7">
        <v>0.25767271626282201</v>
      </c>
      <c r="BJC7">
        <v>-2.19381595882485</v>
      </c>
      <c r="BJD7">
        <v>0.14344179709914601</v>
      </c>
      <c r="BJE7">
        <v>-0.80012231669039002</v>
      </c>
      <c r="BJF7">
        <v>-1.0934870513997801</v>
      </c>
      <c r="BJG7">
        <v>0.288520574340491</v>
      </c>
      <c r="BJH7">
        <v>0.85268877794553499</v>
      </c>
      <c r="BJI7">
        <v>6.9551002316781602E-2</v>
      </c>
      <c r="BJJ7">
        <v>-1.16720425703822</v>
      </c>
      <c r="BJK7">
        <v>7.2643127770942298E-2</v>
      </c>
      <c r="BJL7">
        <v>-1.1636075413136</v>
      </c>
      <c r="BJM7">
        <v>0.61030931125035603</v>
      </c>
      <c r="BJN7">
        <v>-5.8432309619122901E-2</v>
      </c>
      <c r="BJO7">
        <v>0.152685060081997</v>
      </c>
      <c r="BJP7" t="e">
        <v>#N/A</v>
      </c>
      <c r="BJQ7">
        <v>-0.43230323033958601</v>
      </c>
      <c r="BJR7">
        <v>8.1798917269291394E-2</v>
      </c>
      <c r="BJS7">
        <v>-0.17526796383617699</v>
      </c>
      <c r="BJT7">
        <v>8.5076228004888298E-4</v>
      </c>
      <c r="BJU7">
        <v>0.11898</v>
      </c>
      <c r="BJV7">
        <v>-0.475436380041941</v>
      </c>
      <c r="BJW7">
        <v>9.2481460570674398E-2</v>
      </c>
      <c r="BJX7">
        <v>0.15839244625051799</v>
      </c>
      <c r="BJY7">
        <v>-4.3262221777323903E-2</v>
      </c>
      <c r="BJZ7">
        <v>2.1399022805109</v>
      </c>
      <c r="BKA7">
        <v>-1.0234245461165701</v>
      </c>
      <c r="BKB7">
        <v>1.6333926033884301</v>
      </c>
      <c r="BKC7">
        <v>0.71695568715540103</v>
      </c>
      <c r="BKD7">
        <v>1.5032951186219501</v>
      </c>
      <c r="BKE7">
        <v>1.5E-5</v>
      </c>
      <c r="BKF7">
        <v>0.14163580832178099</v>
      </c>
      <c r="BKG7">
        <v>1.6893176149989E-2</v>
      </c>
      <c r="BKH7">
        <v>1.19014430298288</v>
      </c>
      <c r="BKI7">
        <v>7.45461488277766E-3</v>
      </c>
      <c r="BKJ7">
        <v>-0.66286635235744296</v>
      </c>
      <c r="BKK7">
        <v>-0.108713481227766</v>
      </c>
      <c r="BKL7">
        <v>-5.7945738917106896E-3</v>
      </c>
      <c r="BKM7">
        <v>6.50221840104205E-3</v>
      </c>
      <c r="BKN7">
        <v>-0.47006578633296198</v>
      </c>
      <c r="BKO7">
        <v>0.45341708362989802</v>
      </c>
      <c r="BKP7">
        <v>0.804747072282328</v>
      </c>
      <c r="BKQ7">
        <v>0.48128774747916198</v>
      </c>
      <c r="BKR7">
        <v>9.8367276662068306E-2</v>
      </c>
      <c r="BKS7">
        <v>-3.4478944383956302E-2</v>
      </c>
      <c r="BKT7">
        <v>0.16580989612608199</v>
      </c>
      <c r="BKU7">
        <v>1.6037263795948001E-2</v>
      </c>
      <c r="BKV7">
        <v>0.204968996028256</v>
      </c>
      <c r="BKW7">
        <v>-9.9368340505254903E-3</v>
      </c>
      <c r="BKX7">
        <v>3.5966293437630303E-2</v>
      </c>
      <c r="BKY7">
        <v>-0.68169993174219301</v>
      </c>
      <c r="BKZ7">
        <v>0.59940134110263499</v>
      </c>
      <c r="BLA7">
        <v>0.41219218663816798</v>
      </c>
      <c r="BLB7">
        <v>-0.121355458218967</v>
      </c>
      <c r="BLC7">
        <v>2.9426396701448702E-2</v>
      </c>
      <c r="BLD7">
        <v>5.6517614342715003E-2</v>
      </c>
      <c r="BLE7">
        <v>0.54958548995775602</v>
      </c>
      <c r="BLF7">
        <v>0.23575835448782001</v>
      </c>
      <c r="BLG7">
        <v>0.63204286631546203</v>
      </c>
      <c r="BLH7">
        <v>-1.06340648803535</v>
      </c>
      <c r="BLI7">
        <v>2.5849000000157399E-2</v>
      </c>
      <c r="BLJ7">
        <v>-1.5799890872428399</v>
      </c>
      <c r="BLK7">
        <v>-0.69685861723421805</v>
      </c>
      <c r="BLL7">
        <v>-6.7816768321556503E-2</v>
      </c>
      <c r="BLM7">
        <v>-0.26015598463721501</v>
      </c>
      <c r="BLN7">
        <v>-5.0160331408246597</v>
      </c>
      <c r="BLO7">
        <v>-7.9450438232333498E-2</v>
      </c>
      <c r="BLP7">
        <v>0.176686436436607</v>
      </c>
      <c r="BLQ7">
        <v>5.7366258002726302E-2</v>
      </c>
      <c r="BLR7">
        <v>-5.836E-3</v>
      </c>
      <c r="BLS7">
        <v>8.9388085935700301E-2</v>
      </c>
      <c r="BLT7">
        <v>7.8907755403263193E-3</v>
      </c>
      <c r="BLU7">
        <v>0.93108320767172104</v>
      </c>
      <c r="BLV7">
        <v>4.5072943275699197E-2</v>
      </c>
      <c r="BLW7">
        <v>0.83357520905057303</v>
      </c>
      <c r="BLX7">
        <v>0.56741535036833002</v>
      </c>
      <c r="BLY7">
        <v>0.30799567618352203</v>
      </c>
      <c r="BLZ7">
        <v>1.21408400424004</v>
      </c>
      <c r="BMA7">
        <v>-0.16436171074595801</v>
      </c>
      <c r="BMB7">
        <v>0.75279680982459096</v>
      </c>
      <c r="BMC7">
        <v>-0.39804148420555102</v>
      </c>
      <c r="BMD7">
        <v>0.42415768226790501</v>
      </c>
      <c r="BME7">
        <v>2.8689259530918201</v>
      </c>
      <c r="BMF7">
        <v>-1.2901281071190001</v>
      </c>
      <c r="BMG7">
        <v>-3.8546053104699197E-2</v>
      </c>
      <c r="BMH7">
        <v>-0.18669584362368499</v>
      </c>
      <c r="BMI7">
        <v>5.6505098471185997</v>
      </c>
      <c r="BMJ7">
        <v>2.87902777777778E-2</v>
      </c>
      <c r="BMK7">
        <v>0.29875750000000001</v>
      </c>
      <c r="BML7">
        <v>9.1982499999999995E-2</v>
      </c>
      <c r="BMM7">
        <v>-8.7325265129533005E-3</v>
      </c>
      <c r="BMN7">
        <v>-7.8461963979969698E-2</v>
      </c>
      <c r="BMO7">
        <v>8.1618865032295707E-2</v>
      </c>
      <c r="BMP7">
        <v>3.4325767865563601</v>
      </c>
      <c r="BMQ7">
        <v>5.6015484960648801E-2</v>
      </c>
      <c r="BMR7">
        <v>-0.10872621473953301</v>
      </c>
      <c r="BMS7">
        <v>-1.2486547702313701E-2</v>
      </c>
      <c r="BMT7">
        <v>-4.1312937034142898E-3</v>
      </c>
      <c r="BMU7">
        <v>3.10546613802684</v>
      </c>
      <c r="BMV7">
        <v>0.62002259795186199</v>
      </c>
      <c r="BMW7">
        <v>-1.10223161734969</v>
      </c>
      <c r="BMX7">
        <v>0.12986359652419599</v>
      </c>
      <c r="BMY7">
        <v>24.544296352077001</v>
      </c>
      <c r="BMZ7">
        <v>2.6956206215440699</v>
      </c>
      <c r="BNA7">
        <v>7.2997539271369899E-2</v>
      </c>
      <c r="BNB7">
        <v>7.6385953314911798E-3</v>
      </c>
      <c r="BNC7">
        <v>-8.5601611415813197E-3</v>
      </c>
      <c r="BND7">
        <v>3.6326992753623201E-2</v>
      </c>
      <c r="BNE7">
        <v>0.67395449589098599</v>
      </c>
      <c r="BNF7">
        <v>5.9514120027100203E-4</v>
      </c>
      <c r="BNG7">
        <v>-1.82961054470826E-2</v>
      </c>
      <c r="BNH7">
        <v>2.0743414881826499</v>
      </c>
      <c r="BNI7">
        <v>0.84836918681907603</v>
      </c>
      <c r="BNJ7" t="e">
        <v>#N/A</v>
      </c>
      <c r="BNK7">
        <v>3.2040079712169298</v>
      </c>
      <c r="BNL7">
        <v>4.7722035273916301</v>
      </c>
      <c r="BNM7">
        <v>-4.4490065867765502E-3</v>
      </c>
      <c r="BNN7">
        <v>0.16249181952119901</v>
      </c>
      <c r="BNO7">
        <v>2.1687810124265998</v>
      </c>
      <c r="BNP7">
        <v>-0.129132779106018</v>
      </c>
      <c r="BNQ7">
        <v>-1.3267307120927E-2</v>
      </c>
      <c r="BNR7" t="e">
        <v>#N/A</v>
      </c>
      <c r="BNS7">
        <v>0.130033259696163</v>
      </c>
      <c r="BNT7">
        <v>1.18310004503051</v>
      </c>
      <c r="BNU7">
        <v>-0.191965032895341</v>
      </c>
      <c r="BNV7">
        <v>7.9254000000000005E-2</v>
      </c>
      <c r="BNW7">
        <v>0.32072911956795602</v>
      </c>
      <c r="BNX7">
        <v>-1.37100962795275E-2</v>
      </c>
      <c r="BNY7">
        <v>-5.5230399999999999E-2</v>
      </c>
      <c r="BNZ7">
        <v>2.5373065005878499</v>
      </c>
      <c r="BOA7">
        <v>2.6374270608217398</v>
      </c>
      <c r="BOB7">
        <v>2.6173077858081499</v>
      </c>
      <c r="BOC7">
        <v>0.43224049412347199</v>
      </c>
      <c r="BOD7">
        <v>-3.9711257309941599E-4</v>
      </c>
      <c r="BOE7">
        <v>1.8652903851831699</v>
      </c>
      <c r="BOF7">
        <v>0.29859400000000003</v>
      </c>
      <c r="BOG7">
        <v>0.178748853678418</v>
      </c>
      <c r="BOH7">
        <v>0.114497907826675</v>
      </c>
      <c r="BOI7">
        <v>-0.104926034418089</v>
      </c>
      <c r="BOJ7">
        <v>0.84504204624387402</v>
      </c>
      <c r="BOK7">
        <v>0.34309379089937803</v>
      </c>
      <c r="BOL7">
        <v>-5.5312912137012601E-2</v>
      </c>
      <c r="BOM7">
        <v>0.21315963504629901</v>
      </c>
      <c r="BON7">
        <v>1.1393732301783701E-2</v>
      </c>
      <c r="BOO7">
        <v>-5.1363077751876499E-2</v>
      </c>
      <c r="BOP7">
        <v>0.42705720013242499</v>
      </c>
      <c r="BOQ7">
        <v>7.0496779234313994E-2</v>
      </c>
      <c r="BOR7">
        <v>-0.106477222721805</v>
      </c>
      <c r="BOS7">
        <v>4.4516662235100202E-2</v>
      </c>
      <c r="BOT7">
        <v>0.175878850374453</v>
      </c>
      <c r="BOU7">
        <v>1.44855000000882E-2</v>
      </c>
      <c r="BOV7">
        <v>7.8061079812281404</v>
      </c>
      <c r="BOW7">
        <v>4.5135254475339899E-2</v>
      </c>
      <c r="BOX7">
        <v>-0.131052995463799</v>
      </c>
      <c r="BOY7">
        <v>1.0264788211495199</v>
      </c>
      <c r="BOZ7">
        <v>4.1027997280427</v>
      </c>
      <c r="BPA7">
        <v>3.2653697602470099E-4</v>
      </c>
      <c r="BPB7">
        <v>-1.77412221297951</v>
      </c>
      <c r="BPC7">
        <v>-2.00384142415915</v>
      </c>
      <c r="BPD7">
        <v>-4.1919501866917397E-2</v>
      </c>
      <c r="BPE7">
        <v>0.32614544591198102</v>
      </c>
      <c r="BPF7">
        <v>-2.440575799473E-2</v>
      </c>
      <c r="BPG7">
        <v>-1.2516484357969</v>
      </c>
      <c r="BPH7">
        <v>-1.86204259774181</v>
      </c>
      <c r="BPI7">
        <v>-0.52034500773301195</v>
      </c>
      <c r="BPJ7">
        <v>3.1229426191274199E-2</v>
      </c>
      <c r="BPK7">
        <v>1.2208317614183899</v>
      </c>
      <c r="BPL7">
        <v>0.82850555327711795</v>
      </c>
      <c r="BPM7">
        <v>-0.159660400452175</v>
      </c>
      <c r="BPN7">
        <v>-3.7939914489700299E-2</v>
      </c>
      <c r="BPO7">
        <v>-1.20138843598802</v>
      </c>
      <c r="BPP7">
        <v>8.4859950106051407</v>
      </c>
      <c r="BPQ7">
        <v>0.52232000000000001</v>
      </c>
      <c r="BPR7">
        <v>-0.33644731736209799</v>
      </c>
      <c r="BPS7">
        <v>0.80894401483485301</v>
      </c>
      <c r="BPT7">
        <v>14.858762722531401</v>
      </c>
      <c r="BPU7">
        <v>-0.79798358564238503</v>
      </c>
      <c r="BPV7">
        <v>1.8132387072493601</v>
      </c>
      <c r="BPW7">
        <v>22.418884167002101</v>
      </c>
      <c r="BPX7">
        <v>3.0623289957882198</v>
      </c>
      <c r="BPY7">
        <v>2.4653258501397701</v>
      </c>
      <c r="BPZ7">
        <v>-0.56571100766688798</v>
      </c>
      <c r="BQA7">
        <v>-5.75125744065934</v>
      </c>
      <c r="BQB7">
        <v>-1.52726519998752</v>
      </c>
      <c r="BQC7">
        <v>1.3446176157599801</v>
      </c>
      <c r="BQD7">
        <v>1.6041059291046801E-2</v>
      </c>
      <c r="BQE7">
        <v>19.304780360416299</v>
      </c>
      <c r="BQF7">
        <v>0.21389722797736799</v>
      </c>
      <c r="BQG7">
        <v>0.67517711233335598</v>
      </c>
      <c r="BQH7">
        <v>0.61773444075085104</v>
      </c>
      <c r="BQI7">
        <v>1.2398333333333299E-2</v>
      </c>
      <c r="BQJ7">
        <v>-1.82562201664242</v>
      </c>
      <c r="BQK7">
        <v>-8.1606827337428703E-2</v>
      </c>
      <c r="BQL7">
        <v>0.24621763225080701</v>
      </c>
      <c r="BQM7">
        <v>3.1009018046197601</v>
      </c>
      <c r="BQN7">
        <v>-3.4775E-2</v>
      </c>
      <c r="BQO7">
        <v>2.0119999999999999E-2</v>
      </c>
      <c r="BQP7">
        <v>8.8961544297230202E-2</v>
      </c>
      <c r="BQQ7">
        <v>0.48941752189641602</v>
      </c>
      <c r="BQR7">
        <v>11.386091004573601</v>
      </c>
      <c r="BQS7">
        <v>0.82914154527780104</v>
      </c>
      <c r="BQT7">
        <v>1.99714219950386E-2</v>
      </c>
      <c r="BQU7">
        <v>0.156597132818621</v>
      </c>
      <c r="BQV7">
        <v>4.5649412446403997E-2</v>
      </c>
      <c r="BQW7">
        <v>-7.7618408989781496E-3</v>
      </c>
      <c r="BQX7">
        <v>0.18029333360305899</v>
      </c>
      <c r="BQY7">
        <v>7.3445917992800203E-2</v>
      </c>
      <c r="BQZ7">
        <v>0.191913335742498</v>
      </c>
      <c r="BRA7">
        <v>-0.58222814431369396</v>
      </c>
      <c r="BRB7">
        <v>-2.5031634694270801E-2</v>
      </c>
      <c r="BRC7">
        <v>-0.20131642875682301</v>
      </c>
      <c r="BRD7">
        <v>0.659629163947694</v>
      </c>
      <c r="BRE7">
        <v>4.2251226847752097</v>
      </c>
      <c r="BRF7">
        <v>4.0564483237425302</v>
      </c>
      <c r="BRG7">
        <v>0.32843282076617197</v>
      </c>
      <c r="BRH7">
        <v>6.6742701760020597E-3</v>
      </c>
      <c r="BRI7">
        <v>0.40166442029649502</v>
      </c>
      <c r="BRJ7">
        <v>2.72785541018844</v>
      </c>
      <c r="BRK7">
        <v>0.25107955288947098</v>
      </c>
      <c r="BRL7">
        <v>-0.140009098985279</v>
      </c>
      <c r="BRM7">
        <v>1.11741416696489</v>
      </c>
      <c r="BRN7">
        <v>0.47320710750144601</v>
      </c>
      <c r="BRO7">
        <v>1.2407427168102501</v>
      </c>
      <c r="BRP7">
        <v>-1.78060758681809E-2</v>
      </c>
      <c r="BRQ7">
        <v>0.20617944040796299</v>
      </c>
      <c r="BRR7">
        <v>-0.20843128945196601</v>
      </c>
      <c r="BRS7">
        <v>1.72573863625416</v>
      </c>
      <c r="BRT7">
        <v>6.5620000000399706E-2</v>
      </c>
      <c r="BRU7">
        <v>0.28508191848058201</v>
      </c>
      <c r="BRV7">
        <v>-14.562363779838099</v>
      </c>
      <c r="BRW7">
        <v>4.7276408281737299E-2</v>
      </c>
      <c r="BRX7">
        <v>1.2451183648856701</v>
      </c>
      <c r="BSF7">
        <v>0.51822197675427295</v>
      </c>
      <c r="BSG7">
        <v>2.3982739320992601</v>
      </c>
      <c r="BSH7">
        <v>-5.6044615286922998E-3</v>
      </c>
      <c r="BSI7">
        <v>6.34287853169542E-2</v>
      </c>
      <c r="BSJ7">
        <v>2.12955451833355</v>
      </c>
      <c r="BSK7">
        <v>1.2917924886370999</v>
      </c>
      <c r="BSL7">
        <v>0.12897354761350199</v>
      </c>
      <c r="BSM7">
        <v>-0.51782852770791199</v>
      </c>
      <c r="BSN7">
        <v>-0.23691814639376199</v>
      </c>
      <c r="BSO7">
        <v>3.8974942292406001E-2</v>
      </c>
      <c r="BSP7">
        <v>1.1839633246348</v>
      </c>
      <c r="BSQ7">
        <v>0.31368375884965599</v>
      </c>
      <c r="BSR7">
        <v>2.3409057989358</v>
      </c>
      <c r="BSS7">
        <v>1.7859796763923499</v>
      </c>
      <c r="BST7" t="e">
        <v>#N/A</v>
      </c>
      <c r="BSU7">
        <v>-5.733260666494E-2</v>
      </c>
      <c r="BSV7">
        <v>6.0617482198575496</v>
      </c>
      <c r="BSW7">
        <v>1.3225185185185199E-2</v>
      </c>
      <c r="BSX7">
        <v>3.48445080279732</v>
      </c>
      <c r="BSY7">
        <v>1.0256967545253199</v>
      </c>
      <c r="BSZ7">
        <v>0.62610652794884303</v>
      </c>
      <c r="BTA7">
        <v>2.2175976345623698</v>
      </c>
      <c r="BTB7">
        <v>1.20992536900597E-4</v>
      </c>
      <c r="BTC7">
        <v>7.3658028195574703</v>
      </c>
      <c r="BTD7">
        <v>0.83488557509093697</v>
      </c>
      <c r="BTE7">
        <v>0.221684263377838</v>
      </c>
      <c r="BTF7">
        <v>0.135900128729881</v>
      </c>
      <c r="BTG7" t="e">
        <v>#N/A</v>
      </c>
      <c r="BTH7">
        <v>1.99122564920423</v>
      </c>
      <c r="BTI7">
        <v>0.502083651386527</v>
      </c>
      <c r="BTJ7">
        <v>-3.8592185611227001</v>
      </c>
      <c r="BTK7">
        <v>-0.60612710246482204</v>
      </c>
      <c r="BTL7">
        <v>-2.9791031123473601</v>
      </c>
      <c r="BTM7">
        <v>0.34214171516747599</v>
      </c>
      <c r="BTN7">
        <v>0.56661838760824002</v>
      </c>
      <c r="BTO7">
        <v>-0.48429390274476702</v>
      </c>
      <c r="BTP7">
        <v>0.17701242961028099</v>
      </c>
      <c r="BTQ7">
        <v>0.57290759987357598</v>
      </c>
      <c r="BTR7">
        <v>1.4235771310924801</v>
      </c>
      <c r="BTS7">
        <v>-1.35764216381073E-2</v>
      </c>
      <c r="BTT7">
        <v>-5.4100000000000002E-2</v>
      </c>
      <c r="BTU7">
        <v>0.29031935170932199</v>
      </c>
      <c r="BTV7">
        <v>3.8505318887177599E-2</v>
      </c>
      <c r="BTW7">
        <v>9.1847842369190502</v>
      </c>
      <c r="BTX7">
        <v>-7.1537152267918E-2</v>
      </c>
      <c r="BTY7">
        <v>1.3915755809420101</v>
      </c>
      <c r="BTZ7">
        <v>0.53353991578982196</v>
      </c>
      <c r="BUA7">
        <v>0.393839641393885</v>
      </c>
      <c r="BUB7">
        <v>9.1971254704038996E-2</v>
      </c>
      <c r="BUC7">
        <v>2.52441340128764</v>
      </c>
      <c r="BUD7">
        <v>4.3000199489693601E-2</v>
      </c>
      <c r="BUE7">
        <v>0.92902520606856998</v>
      </c>
      <c r="BUF7">
        <v>-0.169817236180766</v>
      </c>
      <c r="BUG7">
        <v>2.4702278314557402</v>
      </c>
      <c r="BUH7">
        <v>-0.33843380502170001</v>
      </c>
      <c r="BUI7">
        <v>-2.3260869565217401E-3</v>
      </c>
      <c r="BUJ7">
        <v>1.53059701492537E-2</v>
      </c>
      <c r="BUK7">
        <v>0.56333232114074305</v>
      </c>
      <c r="BUL7">
        <v>3.4347748835737502</v>
      </c>
      <c r="BUM7">
        <v>3.8597082752635299E-2</v>
      </c>
      <c r="BUN7">
        <v>0.37221394802365698</v>
      </c>
      <c r="BUO7">
        <v>0.36189370510909602</v>
      </c>
      <c r="BUP7">
        <v>21.710823378021299</v>
      </c>
      <c r="BUQ7">
        <v>0.80358194534448601</v>
      </c>
      <c r="BUR7">
        <v>5.2626155014092298E-2</v>
      </c>
      <c r="BUS7">
        <v>8.4200931626461308</v>
      </c>
      <c r="BUT7">
        <v>2.3207381128388098</v>
      </c>
      <c r="BUU7">
        <v>1.68056039215042</v>
      </c>
      <c r="BUV7">
        <v>-5.4144526680966198E-2</v>
      </c>
      <c r="BUW7">
        <v>-0.18383668378637699</v>
      </c>
      <c r="BUX7">
        <v>6.3141162080278507E-2</v>
      </c>
      <c r="BUY7">
        <v>0.109742452098607</v>
      </c>
      <c r="BUZ7">
        <v>-0.16205274880009901</v>
      </c>
      <c r="BVA7">
        <v>1.1454755312656699</v>
      </c>
      <c r="BVB7">
        <v>-0.62064638120101501</v>
      </c>
      <c r="BVC7">
        <v>0.54801064423613</v>
      </c>
      <c r="BVD7">
        <v>1.98390575073356</v>
      </c>
      <c r="BVE7">
        <v>5.3680215946158197E-2</v>
      </c>
      <c r="BVF7">
        <v>0.369963718066809</v>
      </c>
      <c r="BVG7">
        <v>1.6319270647121901E-3</v>
      </c>
      <c r="BVH7">
        <v>2.1152682604450201</v>
      </c>
      <c r="BVI7">
        <v>0.13933777777862599</v>
      </c>
      <c r="BVJ7">
        <v>-8.6850937808489598E-3</v>
      </c>
      <c r="BVK7">
        <v>0.26293753599129999</v>
      </c>
      <c r="BVL7">
        <v>-7.8816778130659793E-3</v>
      </c>
      <c r="BVM7">
        <v>2.0132230124566002</v>
      </c>
      <c r="BVN7">
        <v>-0.73352305882768498</v>
      </c>
      <c r="BVO7">
        <v>-0.198894656572738</v>
      </c>
      <c r="BVP7">
        <v>0.155720357226909</v>
      </c>
      <c r="BVQ7">
        <v>0.58220282089895703</v>
      </c>
      <c r="BVR7">
        <v>4.8000000000000001E-4</v>
      </c>
      <c r="BVS7">
        <v>0.42715972841679201</v>
      </c>
      <c r="BVT7">
        <v>0.27450965384922299</v>
      </c>
      <c r="BVU7">
        <v>2.54804376161143E-2</v>
      </c>
      <c r="BVV7">
        <v>-1.7440173527953</v>
      </c>
      <c r="BVW7">
        <v>0.41527965186726301</v>
      </c>
      <c r="BVX7">
        <v>-8.9023333333910201E-2</v>
      </c>
      <c r="BVZ7">
        <v>-9.8892857142857098E-3</v>
      </c>
      <c r="BWA7">
        <v>-0.13391983689127501</v>
      </c>
      <c r="BWB7">
        <v>-1.64030000001309E-2</v>
      </c>
      <c r="BWC7">
        <v>0.29519859217054101</v>
      </c>
      <c r="BWD7">
        <v>0.57938441474959301</v>
      </c>
      <c r="BWE7">
        <v>0.22253949319856101</v>
      </c>
      <c r="BWF7">
        <v>-9.94121639026007E-3</v>
      </c>
      <c r="BWG7">
        <v>3.4154515223171602</v>
      </c>
      <c r="BWH7">
        <v>1.8301999999999999E-2</v>
      </c>
      <c r="BWI7">
        <v>1.8298836942315599</v>
      </c>
      <c r="BWJ7">
        <v>0.174936342933844</v>
      </c>
      <c r="BWK7">
        <v>1.2308075347802401</v>
      </c>
      <c r="BWL7">
        <v>-0.81571335771657005</v>
      </c>
      <c r="BWM7">
        <v>7.6475930165172706E-2</v>
      </c>
      <c r="BWN7">
        <v>7.7051532476834703E-3</v>
      </c>
      <c r="BWO7">
        <v>-6.1191022894748199</v>
      </c>
      <c r="BWP7">
        <v>2.6670530706059702E-2</v>
      </c>
      <c r="BWQ7">
        <v>2.1564721675499698</v>
      </c>
      <c r="BWR7">
        <v>-0.211961879723957</v>
      </c>
      <c r="BWS7">
        <v>-0.175263888888889</v>
      </c>
      <c r="BWT7">
        <v>1.64761528948973</v>
      </c>
      <c r="BWU7">
        <v>0.329114718512378</v>
      </c>
      <c r="BWV7">
        <v>0.123221961685147</v>
      </c>
      <c r="BWW7">
        <v>-6.1840421962683301E-2</v>
      </c>
      <c r="BWX7">
        <v>24.825508624629801</v>
      </c>
      <c r="BWY7">
        <v>0.165787160580076</v>
      </c>
      <c r="BWZ7">
        <v>-1.19994583737066E-2</v>
      </c>
      <c r="BXA7">
        <v>-2.5131030775586399E-2</v>
      </c>
      <c r="BXB7">
        <v>6.02529257916021E-3</v>
      </c>
      <c r="BXC7">
        <v>1.1359375025712199</v>
      </c>
      <c r="BXD7">
        <v>1.0111005444186001</v>
      </c>
      <c r="BXE7">
        <v>1.2422315419831499E-2</v>
      </c>
      <c r="BXF7">
        <v>0.20703674558913501</v>
      </c>
      <c r="BXG7">
        <v>6.7115912932942896</v>
      </c>
      <c r="BXH7">
        <v>-2.5529742187245099</v>
      </c>
      <c r="BXI7">
        <v>1.3992421983611E-2</v>
      </c>
      <c r="BXJ7">
        <v>8.1131933725251706</v>
      </c>
      <c r="BXK7">
        <v>0.35923879981921503</v>
      </c>
      <c r="BXL7">
        <v>1.5049154135735999E-2</v>
      </c>
      <c r="BXM7">
        <v>0.80587070826763596</v>
      </c>
      <c r="BXN7">
        <v>1.75660973211365</v>
      </c>
      <c r="BXO7">
        <v>-8.1463916717119902E-2</v>
      </c>
      <c r="BXP7">
        <v>3.7608864846381902</v>
      </c>
      <c r="BXQ7">
        <v>1.9478346793644901</v>
      </c>
      <c r="BXR7">
        <v>0.35920617411490102</v>
      </c>
      <c r="BXS7">
        <v>0.28996366700762499</v>
      </c>
      <c r="BXT7">
        <v>2.8190304031416102E-2</v>
      </c>
      <c r="BXU7">
        <v>0.33487011072834</v>
      </c>
      <c r="BXV7">
        <v>0.27857847793085</v>
      </c>
      <c r="BYC7">
        <v>10.1040631232965</v>
      </c>
      <c r="BYD7">
        <v>0.44710256022865502</v>
      </c>
      <c r="BYE7">
        <v>-5.9438064038985503E-3</v>
      </c>
      <c r="BYF7">
        <v>-5.0791755900426103E-2</v>
      </c>
      <c r="BYG7">
        <v>3.3777066463393899</v>
      </c>
      <c r="BYH7">
        <v>4.4768011219060898E-2</v>
      </c>
      <c r="BYI7">
        <v>0.16713863649999999</v>
      </c>
      <c r="BYJ7">
        <v>1.3023068239761</v>
      </c>
      <c r="BYK7">
        <v>-1.3908500000000001E-2</v>
      </c>
      <c r="BYL7">
        <v>-0.69376626626120397</v>
      </c>
      <c r="BYM7" t="e">
        <v>#N/A</v>
      </c>
      <c r="BYN7">
        <v>-0.27032401770162101</v>
      </c>
      <c r="BYO7">
        <v>0.78645865164283202</v>
      </c>
      <c r="BYP7">
        <v>1.704953145917E-3</v>
      </c>
      <c r="BYQ7">
        <v>9.29792783798917E-2</v>
      </c>
      <c r="BYR7">
        <v>9.3599901504988994E-2</v>
      </c>
      <c r="BYS7">
        <v>0.44776571992695702</v>
      </c>
      <c r="BYT7">
        <v>0.45202255531376601</v>
      </c>
      <c r="BYU7">
        <v>1.34991809451946</v>
      </c>
      <c r="BYV7">
        <v>-10.0577054038604</v>
      </c>
      <c r="BYW7">
        <v>1.6668384917649901</v>
      </c>
      <c r="BYX7">
        <v>-3.4262106520721598E-2</v>
      </c>
      <c r="BYY7">
        <v>1.1135022712189599</v>
      </c>
      <c r="BYZ7">
        <v>-4.0885921751298397</v>
      </c>
      <c r="BZA7">
        <v>0.14654550803798599</v>
      </c>
      <c r="BZB7">
        <v>8.39441467329263E-2</v>
      </c>
      <c r="BZC7">
        <v>0.252618023809425</v>
      </c>
      <c r="BZD7">
        <v>-0.134665774591361</v>
      </c>
      <c r="BZE7">
        <v>0.37713260245175401</v>
      </c>
      <c r="BZF7">
        <v>1.0923793885725599</v>
      </c>
      <c r="BZG7">
        <v>0.35725058877754701</v>
      </c>
      <c r="BZH7">
        <v>1.58596231713406</v>
      </c>
      <c r="BZI7">
        <v>-6.02654146343733E-2</v>
      </c>
      <c r="BZJ7">
        <v>-2.8529470079482901E-2</v>
      </c>
      <c r="BZK7">
        <v>-0.131522260174391</v>
      </c>
      <c r="BZL7">
        <v>-0.46424857977735301</v>
      </c>
      <c r="BZM7">
        <v>4.0563375614844004</v>
      </c>
      <c r="BZN7">
        <v>-8.3689922261019802</v>
      </c>
      <c r="BZO7">
        <v>8.0253543276883804E-2</v>
      </c>
      <c r="BZP7">
        <v>1.5127807870981501E-2</v>
      </c>
      <c r="BZQ7">
        <v>0.132380094860201</v>
      </c>
      <c r="BZR7" t="e">
        <v>#N/A</v>
      </c>
      <c r="BZS7">
        <v>0.632951176865586</v>
      </c>
      <c r="BZT7">
        <v>4.0287525300502898</v>
      </c>
      <c r="BZU7">
        <v>-1.2786250000000001E-2</v>
      </c>
      <c r="BZV7">
        <v>9.9662195124943693</v>
      </c>
      <c r="BZW7">
        <v>0.90245964041518401</v>
      </c>
      <c r="BZX7">
        <v>-1.97832236666092</v>
      </c>
      <c r="BZY7">
        <v>2.5149024989959599E-2</v>
      </c>
      <c r="BZZ7">
        <v>4.2580291589394399</v>
      </c>
      <c r="CAA7">
        <v>4.4631974584299197E-2</v>
      </c>
      <c r="CAB7">
        <v>1.82558146760969</v>
      </c>
      <c r="CAC7">
        <v>0.85853902674772198</v>
      </c>
      <c r="CAD7">
        <v>0.73163654560719205</v>
      </c>
      <c r="CAE7">
        <v>1.7842749513895599</v>
      </c>
      <c r="CAF7">
        <v>-0.158543986552553</v>
      </c>
      <c r="CAG7">
        <v>-1.11307336625757</v>
      </c>
      <c r="CAH7">
        <v>0.67712535792184503</v>
      </c>
      <c r="CAI7">
        <v>-7.7689412458712903</v>
      </c>
      <c r="CAJ7">
        <v>1.5628456495665501E-2</v>
      </c>
      <c r="CAK7">
        <v>1.11092543777435</v>
      </c>
      <c r="CAL7">
        <v>0.178037824188257</v>
      </c>
      <c r="CAM7">
        <v>1.3340757642847401</v>
      </c>
      <c r="CAN7">
        <v>-0.70346855652488205</v>
      </c>
      <c r="CAO7">
        <v>0.92415518147417797</v>
      </c>
      <c r="CAP7">
        <v>-1.0921944788526701</v>
      </c>
      <c r="CAQ7">
        <v>0.62000262709294995</v>
      </c>
      <c r="CAR7">
        <v>-0.48451657132368903</v>
      </c>
      <c r="CAS7">
        <v>0.38348805124233698</v>
      </c>
      <c r="CAT7">
        <v>4.4223688085647499</v>
      </c>
      <c r="CAU7">
        <v>9.50199475690965E-2</v>
      </c>
      <c r="CAV7">
        <v>1.9751780470423901</v>
      </c>
      <c r="CAW7">
        <v>2.6307500000000001E-2</v>
      </c>
      <c r="CAX7">
        <v>0.57755992509921805</v>
      </c>
      <c r="CAY7">
        <v>0.17984157827500299</v>
      </c>
      <c r="CAZ7">
        <v>0.246849334429498</v>
      </c>
      <c r="CBA7">
        <v>-4.2987599028339797E-2</v>
      </c>
      <c r="CBB7">
        <v>0.51907743525744099</v>
      </c>
      <c r="CBC7">
        <v>0.206644146229262</v>
      </c>
      <c r="CBD7">
        <v>54.8218048793374</v>
      </c>
      <c r="CBE7">
        <v>-2.5997422822671701</v>
      </c>
      <c r="CBF7">
        <v>2.9730841261718401</v>
      </c>
      <c r="CBG7">
        <v>6.1141341930326602E-2</v>
      </c>
      <c r="CBH7">
        <v>3.46355247919091</v>
      </c>
      <c r="CBI7">
        <v>0.27923033078912701</v>
      </c>
      <c r="CBJ7">
        <v>0.40643961848840099</v>
      </c>
      <c r="CBL7">
        <v>0.68755485168105401</v>
      </c>
      <c r="CBM7">
        <v>6.4187477500300003E-2</v>
      </c>
      <c r="CBN7">
        <v>-0.75539374999999997</v>
      </c>
      <c r="CBO7">
        <v>2.3257733146881598</v>
      </c>
      <c r="CBP7">
        <v>0.10413370504945101</v>
      </c>
      <c r="CBQ7">
        <v>0.14860372342683101</v>
      </c>
      <c r="CBR7">
        <v>0.50948651227529695</v>
      </c>
      <c r="CBS7">
        <v>0.119154285714286</v>
      </c>
      <c r="CBT7">
        <v>1.33413115335699</v>
      </c>
      <c r="CBU7">
        <v>3.3758868356751699</v>
      </c>
      <c r="CBV7">
        <v>7.9601175770146401E-3</v>
      </c>
      <c r="CBW7">
        <v>6.5466666666666701E-2</v>
      </c>
      <c r="CBX7">
        <v>7.2163723268013402E-2</v>
      </c>
      <c r="CBY7">
        <v>0.19706445937153799</v>
      </c>
      <c r="CBZ7">
        <v>0.253743063528371</v>
      </c>
      <c r="CCA7">
        <v>-0.20640296157716501</v>
      </c>
      <c r="CCB7">
        <v>-3.2340000000000001E-2</v>
      </c>
      <c r="CCC7">
        <v>-2.8501523683927998</v>
      </c>
      <c r="CCD7">
        <v>-2.7390155155034699</v>
      </c>
      <c r="CCE7">
        <v>0.67321326052942398</v>
      </c>
      <c r="CCF7">
        <v>7.03222173018581E-2</v>
      </c>
      <c r="CCG7">
        <v>0.82461272987663403</v>
      </c>
      <c r="CCH7">
        <v>0.34056449401469802</v>
      </c>
      <c r="CCI7">
        <v>0.14401658058678399</v>
      </c>
      <c r="CCJ7">
        <v>0.34446178360919799</v>
      </c>
      <c r="CCK7">
        <v>0.92296785794101699</v>
      </c>
      <c r="CCL7">
        <v>-1.92495905650448E-2</v>
      </c>
      <c r="CCM7">
        <v>0.12516719546525801</v>
      </c>
      <c r="CCN7">
        <v>7.3389241856376797E-2</v>
      </c>
      <c r="CCO7">
        <v>2.5593039191103601</v>
      </c>
      <c r="CCP7">
        <v>-0.11153348591899701</v>
      </c>
      <c r="CCQ7">
        <v>2.35114513845099</v>
      </c>
      <c r="CCR7">
        <v>-1.44099508751632</v>
      </c>
      <c r="CCS7">
        <v>5.89338159385411E-2</v>
      </c>
      <c r="CCT7">
        <v>3.0943335896637398</v>
      </c>
      <c r="CCU7">
        <v>0.19427638260435601</v>
      </c>
      <c r="CCV7">
        <v>1.03022909041616E-2</v>
      </c>
      <c r="CCW7">
        <v>0.26880223330078601</v>
      </c>
      <c r="CCX7">
        <v>2.1616559762546301E-2</v>
      </c>
      <c r="CCY7">
        <v>-0.138896157039754</v>
      </c>
      <c r="CCZ7">
        <v>-1.39960146579329</v>
      </c>
      <c r="CDA7">
        <v>-0.15179647838167401</v>
      </c>
      <c r="CDB7">
        <v>0.82834681161559198</v>
      </c>
      <c r="CDC7">
        <v>0.15986572171385099</v>
      </c>
      <c r="CDD7">
        <v>0.376233056906987</v>
      </c>
      <c r="CDE7">
        <v>-0.57848001584544195</v>
      </c>
      <c r="CDF7">
        <v>-1.51474136799076E-3</v>
      </c>
      <c r="CDG7">
        <v>-5.2815356949178299E-2</v>
      </c>
      <c r="CDH7">
        <v>-3.6104054353559602E-3</v>
      </c>
      <c r="CDI7">
        <v>0.22907371963831899</v>
      </c>
      <c r="CDJ7">
        <v>2.57360746715216E-2</v>
      </c>
      <c r="CDK7">
        <v>-3.6130468539016598</v>
      </c>
      <c r="CDL7">
        <v>0.75023887607503403</v>
      </c>
      <c r="CDM7">
        <v>-0.58337911708552104</v>
      </c>
      <c r="CDN7">
        <v>-0.15402354615528199</v>
      </c>
      <c r="CDO7">
        <v>0.81577654966130697</v>
      </c>
      <c r="CDP7">
        <v>0.240124275621696</v>
      </c>
      <c r="CDQ7">
        <v>-1.04913742720999</v>
      </c>
      <c r="CDR7">
        <v>-1.5169365644511501</v>
      </c>
      <c r="CDS7">
        <v>3.98558745654441</v>
      </c>
      <c r="CDV7" t="e">
        <v>#N/A</v>
      </c>
      <c r="CDX7">
        <v>-0.12064615050114499</v>
      </c>
      <c r="CDY7">
        <v>-6.1202118662218898E-4</v>
      </c>
      <c r="CDZ7">
        <v>1.1569330813224299</v>
      </c>
      <c r="CEA7">
        <v>14.7851273118963</v>
      </c>
      <c r="CEB7">
        <v>-8.3975225345828992</v>
      </c>
      <c r="CEC7">
        <v>1.2220840201551999</v>
      </c>
      <c r="CEE7">
        <v>0.82759774361249405</v>
      </c>
      <c r="CEF7">
        <v>1.1822271273576099</v>
      </c>
      <c r="CEG7">
        <v>-8.4490312940686499E-2</v>
      </c>
      <c r="CEH7">
        <v>-4.5457903481033703</v>
      </c>
      <c r="CEI7">
        <v>2.1228276810650102</v>
      </c>
      <c r="CEJ7">
        <v>0.99655113652160998</v>
      </c>
      <c r="CEK7">
        <v>-0.68954875828734397</v>
      </c>
      <c r="CEL7">
        <v>1.42697226314466</v>
      </c>
      <c r="CEM7">
        <v>0.62558437008826595</v>
      </c>
      <c r="CEN7">
        <v>-0.75445889938115795</v>
      </c>
      <c r="CEO7">
        <v>1.5069032623585199</v>
      </c>
      <c r="CEP7">
        <v>-0.80297517940734797</v>
      </c>
      <c r="CEQ7">
        <v>0.35949354234770398</v>
      </c>
      <c r="CER7">
        <v>-0.39264587425194902</v>
      </c>
      <c r="CES7">
        <v>2.6963719610330399</v>
      </c>
      <c r="CET7">
        <v>-0.278048637695398</v>
      </c>
      <c r="CEU7">
        <v>8.6180720605943808</v>
      </c>
      <c r="CEV7">
        <v>-0.41891965915182899</v>
      </c>
      <c r="CEW7">
        <v>1.54288787049106</v>
      </c>
      <c r="CEX7">
        <v>27.485143677075101</v>
      </c>
      <c r="CEY7">
        <v>-8.7615544523198494</v>
      </c>
      <c r="CEZ7">
        <v>0.107989247311828</v>
      </c>
      <c r="CFA7">
        <v>-0.33371413524937199</v>
      </c>
      <c r="CFB7">
        <v>0.14430392466689401</v>
      </c>
      <c r="CFC7">
        <v>1.2133553031937201</v>
      </c>
      <c r="CFD7">
        <v>1.8624701782634201</v>
      </c>
      <c r="CFE7">
        <v>0.475060766871442</v>
      </c>
      <c r="CFF7">
        <v>3.4328999999999998E-2</v>
      </c>
      <c r="CFG7">
        <v>0.25284421867215501</v>
      </c>
      <c r="CFH7">
        <v>0.314420000001914</v>
      </c>
      <c r="CFI7">
        <v>0.28850764448632199</v>
      </c>
      <c r="CFJ7">
        <v>0.72278506015810395</v>
      </c>
      <c r="CFK7">
        <v>1.48894518668515</v>
      </c>
      <c r="CFL7">
        <v>-1.4850400172873901</v>
      </c>
      <c r="CFM7">
        <v>7.6384268165301999E-2</v>
      </c>
      <c r="CFN7">
        <v>-2.1149511457455399E-2</v>
      </c>
      <c r="CFO7">
        <v>-0.174944806176551</v>
      </c>
      <c r="CFP7">
        <v>0.40185750513444801</v>
      </c>
      <c r="CFQ7">
        <v>5.5788999999999998E-2</v>
      </c>
      <c r="CFR7">
        <v>-3.5423380885653302</v>
      </c>
      <c r="CFS7">
        <v>-8.3300298686221002</v>
      </c>
      <c r="CFT7">
        <v>2.8368404147731301</v>
      </c>
      <c r="CFU7">
        <v>-0.56728476042212705</v>
      </c>
      <c r="CFV7">
        <v>-0.47428833785784102</v>
      </c>
      <c r="CFW7">
        <v>0.190796091807903</v>
      </c>
      <c r="CFX7">
        <v>4.7040745525484802</v>
      </c>
      <c r="CFY7">
        <v>-0.18680384615405299</v>
      </c>
      <c r="CFZ7">
        <v>-0.35863260161238097</v>
      </c>
      <c r="CGA7">
        <v>-0.35396887947595801</v>
      </c>
      <c r="CGB7">
        <v>0.215323702996043</v>
      </c>
      <c r="CGC7">
        <v>7.0680341348354297E-2</v>
      </c>
      <c r="CGD7">
        <v>-5.02392185390267E-2</v>
      </c>
      <c r="CGE7">
        <v>0.43462045793144799</v>
      </c>
      <c r="CGF7">
        <v>0.212386215528375</v>
      </c>
      <c r="CGG7">
        <v>0.171350548453306</v>
      </c>
      <c r="CGH7">
        <v>-8.3026789268127399E-2</v>
      </c>
      <c r="CGI7">
        <v>28.512343124069201</v>
      </c>
      <c r="CGJ7">
        <v>7.94843657139202</v>
      </c>
      <c r="CGK7">
        <v>0.47810779687564697</v>
      </c>
      <c r="CGL7">
        <v>-0.20020397049493499</v>
      </c>
      <c r="CGM7">
        <v>-4.1832021221865396</v>
      </c>
      <c r="CGN7">
        <v>0.68703283587961295</v>
      </c>
      <c r="CGO7">
        <v>0.25386455783898199</v>
      </c>
      <c r="CGP7">
        <v>0.62353367958888295</v>
      </c>
      <c r="CGQ7">
        <v>-0.79484731152396604</v>
      </c>
      <c r="CGR7">
        <v>0.454344050528798</v>
      </c>
      <c r="CGS7">
        <v>-0.10614879851060199</v>
      </c>
      <c r="CGT7">
        <v>8.9212058344102907</v>
      </c>
    </row>
    <row r="8" spans="1:2231" x14ac:dyDescent="0.3">
      <c r="AB8" t="e">
        <v>#N/A</v>
      </c>
      <c r="IH8" t="e">
        <v>#N/A</v>
      </c>
      <c r="KE8" t="e">
        <v>#N/A</v>
      </c>
      <c r="KR8" t="e">
        <v>#N/A</v>
      </c>
      <c r="LJ8" t="e">
        <v>#N/A</v>
      </c>
      <c r="MZ8" t="e">
        <v>#N/A</v>
      </c>
      <c r="NX8" t="e">
        <v>#N/A</v>
      </c>
      <c r="PL8" t="e">
        <v>#N/A</v>
      </c>
      <c r="QV8" t="e">
        <v>#N/A</v>
      </c>
      <c r="RT8" t="e">
        <v>#N/A</v>
      </c>
      <c r="SQ8" t="e">
        <v>#N/A</v>
      </c>
      <c r="SW8" t="e">
        <v>#N/A</v>
      </c>
      <c r="TB8" t="e">
        <v>#N/A</v>
      </c>
      <c r="TD8" t="e">
        <v>#N/A</v>
      </c>
      <c r="TZ8" t="e">
        <v>#N/A</v>
      </c>
      <c r="UB8" t="e">
        <v>#N/A</v>
      </c>
      <c r="UZ8" t="e">
        <v>#N/A</v>
      </c>
      <c r="WF8" t="e">
        <v>#N/A</v>
      </c>
      <c r="WS8" t="e">
        <v>#N/A</v>
      </c>
      <c r="XK8" t="e">
        <v>#N/A</v>
      </c>
      <c r="XR8" t="e">
        <v>#N/A</v>
      </c>
      <c r="AAA8" t="e">
        <v>#N/A</v>
      </c>
      <c r="AAN8" t="e">
        <v>#N/A</v>
      </c>
      <c r="ADB8" t="e">
        <v>#N/A</v>
      </c>
      <c r="AFB8" t="e">
        <v>#N/A</v>
      </c>
      <c r="AFV8" t="e">
        <v>#N/A</v>
      </c>
      <c r="AGF8" t="e">
        <v>#N/A</v>
      </c>
      <c r="AGL8" t="e">
        <v>#N/A</v>
      </c>
      <c r="AIG8" t="e">
        <v>#N/A</v>
      </c>
      <c r="AIU8" t="e">
        <v>#N/A</v>
      </c>
      <c r="AIW8" t="e">
        <v>#N/A</v>
      </c>
      <c r="AMK8" t="e">
        <v>#N/A</v>
      </c>
      <c r="AMU8" t="e">
        <v>#N/A</v>
      </c>
      <c r="ANR8" t="e">
        <v>#N/A</v>
      </c>
      <c r="AOE8" t="e">
        <v>#N/A</v>
      </c>
      <c r="ATU8" t="e">
        <v>#N/A</v>
      </c>
      <c r="ATY8" t="e">
        <v>#N/A</v>
      </c>
      <c r="AUQ8" t="e">
        <v>#N/A</v>
      </c>
      <c r="AUZ8" t="e">
        <v>#N/A</v>
      </c>
      <c r="AVO8" t="e">
        <v>#N/A</v>
      </c>
      <c r="AWH8" t="e">
        <v>#N/A</v>
      </c>
      <c r="AXS8" t="e">
        <v>#N/A</v>
      </c>
      <c r="AXT8" t="e">
        <v>#N/A</v>
      </c>
      <c r="AYG8" t="e">
        <v>#N/A</v>
      </c>
      <c r="AYV8" t="e">
        <v>#N/A</v>
      </c>
      <c r="AYW8" t="e">
        <v>#N/A</v>
      </c>
      <c r="BCD8" t="e">
        <v>#N/A</v>
      </c>
      <c r="BCI8" t="e">
        <v>#N/A</v>
      </c>
      <c r="BCW8" t="e">
        <v>#N/A</v>
      </c>
      <c r="BDE8" t="e">
        <v>#N/A</v>
      </c>
      <c r="BEG8" t="e">
        <v>#N/A</v>
      </c>
      <c r="BHH8" t="e">
        <v>#N/A</v>
      </c>
      <c r="BHR8" t="e">
        <v>#N/A</v>
      </c>
      <c r="BHT8" t="e">
        <v>#N/A</v>
      </c>
      <c r="BIE8" t="e">
        <v>#N/A</v>
      </c>
      <c r="BJH8" t="e">
        <v>#N/A</v>
      </c>
      <c r="BKV8" t="e">
        <v>#N/A</v>
      </c>
      <c r="BMM8" t="e">
        <v>#N/A</v>
      </c>
      <c r="BNU8" t="e">
        <v>#N/A</v>
      </c>
      <c r="BOS8" t="e">
        <v>#N/A</v>
      </c>
      <c r="BPZ8" t="e">
        <v>#N/A</v>
      </c>
      <c r="BRL8" t="e">
        <v>#N/A</v>
      </c>
      <c r="BTC8" t="e">
        <v>#N/A</v>
      </c>
      <c r="BTG8" t="e">
        <v>#N/A</v>
      </c>
      <c r="BUQ8" t="e">
        <v>#N/A</v>
      </c>
      <c r="BVG8" t="e">
        <v>#N/A</v>
      </c>
      <c r="BWO8" t="e">
        <v>#N/A</v>
      </c>
      <c r="BXB8" t="e">
        <v>#N/A</v>
      </c>
      <c r="BZO8" t="e">
        <v>#N/A</v>
      </c>
      <c r="BZQ8" t="e">
        <v>#N/A</v>
      </c>
      <c r="BZR8" t="e">
        <v>#N/A</v>
      </c>
      <c r="BZS8" t="e">
        <v>#N/A</v>
      </c>
      <c r="CAX8" t="e">
        <v>#N/A</v>
      </c>
    </row>
    <row r="9" spans="1:2231" x14ac:dyDescent="0.3">
      <c r="IH9" t="e">
        <v>#N/A</v>
      </c>
      <c r="MZ9" t="e">
        <v>#N/A</v>
      </c>
      <c r="NX9" t="e">
        <v>#N/A</v>
      </c>
      <c r="QV9" t="e">
        <v>#N/A</v>
      </c>
      <c r="RT9" t="e">
        <v>#N/A</v>
      </c>
      <c r="TB9" t="e">
        <v>#N/A</v>
      </c>
      <c r="WS9" t="e">
        <v>#N/A</v>
      </c>
      <c r="XK9" t="e">
        <v>#N/A</v>
      </c>
      <c r="AFV9" t="e">
        <v>#N/A</v>
      </c>
      <c r="AGL9" t="e">
        <v>#N/A</v>
      </c>
      <c r="AIG9" t="e">
        <v>#N/A</v>
      </c>
      <c r="AIU9" t="e">
        <v>#N/A</v>
      </c>
      <c r="ANR9" t="e">
        <v>#N/A</v>
      </c>
      <c r="AOE9" t="e">
        <v>#N/A</v>
      </c>
      <c r="AYG9" t="e">
        <v>#N/A</v>
      </c>
      <c r="BCI9" t="e">
        <v>#N/A</v>
      </c>
      <c r="BIE9" t="e">
        <v>#N/A</v>
      </c>
      <c r="BKV9" t="e">
        <v>#N/A</v>
      </c>
      <c r="BVG9" t="e">
        <v>#N/A</v>
      </c>
    </row>
    <row r="10" spans="1:2231" x14ac:dyDescent="0.3">
      <c r="NX10" t="e">
        <v>#N/A</v>
      </c>
      <c r="TB10" t="e">
        <v>#N/A</v>
      </c>
    </row>
    <row r="11" spans="1:2231" x14ac:dyDescent="0.3">
      <c r="TB11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71614813"><![CDATA[{"80737-HK^FF_OPER_PS_NET_CF(ANN_R,-5AY,NOW)":[null,null,null,null,null],"9999-HK^FF_OPER_PS_NET_CF(ANN_R,-5AY,NOW)":[5.23766953000002,3.9678287701373,4.59911310882837,5.65017291731767,8.34886112822674,8.92120583441029],"9998-HK^FF_OPER_PS_NET_CF(ANN_R,-5AY,NOW)":[0.0535908063759572,-0.0214009380233726,-0.0359336578992594,0.160862903708808,-0.0751967619754151,-0.106148798510602],"9997-HK^FF_OPER_PS_NET_CF(ANN_R,-5AY,NOW)":[null,0.132342679304156,0.198591110827525,0.309621094500427,0.273703783371498,0.454344050528798],"9996-HK^FF_OPER_PS_NET_CF(ANN_R,-5AY,NOW)":[null,null,-0.0726390744054233,-0.183207671675335,-0.432406132369114,-0.794847311523966],"9995-HK^FF_OPER_PS_NET_CF(ANN_R,-5AY,NOW)":[null,null,-0.275250714211763,-0.584835042096117,-1.3579695220007,0.623533679588883],"9993-HK^FF_OPER_PS_NET_CF(ANN_R,-5AY,NOW)":[null,-2.46565714168283,0.386339857174527,-2.18219693617858,0.261207096435632,0.253864557838982],"9992-HK^FF_OPER_PS_NET_CF(ANN_R,-5AY,NOW)":[null,0.012980619968034,0.150474122222626,0.413960416320969,0.573759462537049,0.687032835879613],"9991-HK^FF_OPER_PS_NET_CF(ANN_R,-5AY,NOW)":[-0.503293318222927,-0.667397592176987,-0.510381069754219,0.819784585556402,-0.399059407738639,-4.18320212218654],"9990-HK^FF_OPER_PS_NET_CF(ANN_R,-5AY,NOW)":[null,0.944870889412388,0.269204064835222,0.179798699025963,0.674776359663284,-0.200203970494935],"9989-HK^FF_OPER_PS_NET_CF(ANN_R,-5AY,NOW)":[null,-0.425877177889979,null,null,0.0943573489439472,0.478107796875647],"9988-HK^FF_OPER_PS_NET_CF(ANN_R,-5AY,NOW)":[4.49981727842122,7.06385647395471,8.40681815408556,9.49296699711439,12.0572456487456,7.94843657139202],"9987-HK^FF_OPER_PS_NET_CF(ANN_R,-5AY,NOW)":[18.1684264237046,17.3086678861443,26.4492346624752,23.9296641842582,21.492981115671,28.5123431240692],"9986-HK^FF_OPER_PS_NET_CF(ANN_R,-5AY,NOW)":[null,0.198878662373841,0.232383930716957,0.193437647081253,null,-0.0830267892681274],"9983-HK^FF_OPER_PS_NET_CF(ANN_R,-5AY,NOW)":[0.0550057650866646,0.05115630651346,0.165359276565067,0.27610092123423,0.253799981127265,0.171350548453306],"9982-HK^FF_OPER_PS_NET_CF(ANN_R,-5AY,NOW)":[null,null,null,null,null,0.212386215528375],"9979-HK^FF_OPER_PS_NET_CF(ANN_R,-5AY,NOW)":[null,0.228296977228417,0.333115768083118,0.0789729162324613,0.555579427341581,0.434620457931448],"9978-HK^FF_OPER_PS_NET_CF(ANN_R,-5AY,NOW)":[null,0.00202330400947259,0.0591990053632022,-0.0171703302954578,0.124187781840915,-0.0502392185390267],"9977-HK^FF_OPER_PS_NET_CF(ANN_R,-5AY,NOW)":[0.125724335876594,0.0154019463955057,0.594937651738199,0.502555833551596,0.16321940740025,0.0706803413483543],"9969-HK^FF_OPER_PS_NET_CF(ANN_R,-5AY,NOW)":[null,-0.045054069453244,-0.0178426270709015,-0.0687853411360762,-0.162954677447024,0.215323702996043],"9968-HK^FF_OPER_PS_NET_CF(ANN_R,-5AY,NOW)":[0.0926764480230647,-0.021559476821607,0.0966851629275567,0.173980211130781,-0.0429196059715781,-0.353968879475958],"9966-HK^FF_OPER_PS_NET_CF(ANN_R,-5AY,NOW)":[null,-0.0837590484430148,-0.128083104407542,-0.271800191640717,-0.397066951170295,-0.358632601612381],"9963-HK^FF_OPER_PS_NET_CF(ANN_R,-5AY,NOW)":[0.119746153846154,0.823285082715345,-0.142303846154036,0.08381153846159,-0.199223076923153,-0.186803846154053],"9961-HK^FF_OPER_PS_NET_CF(ANN_R,-5AY,NOW)":[104.125601269518,113.564191632699,118.821772502778,103.621555452288,-57.1937300836575,4.70407455254848],"9960-HK^FF_OPER_PS_NET_CF(ANN_R,-5AY,NOW)":[null,null,0.0721874878618242,0.126830799693774,0.0946202992115628,0.190796091807903],"9959-HK^FF_OPER_PS_NET_CF(ANN_R,-5AY,NOW)":[null,null,-0.537770237383577,0.0546707876961877,-1.06015912120866,-0.474288337857841],"9958-HK^FF_OPER_PS_NET_CF(ANN_R,-5AY,NOW)":[-0.0246925779323886,-0.335444508892154,-0.148708185741297,0.417326621227688,-0.330929054092722,-0.567284760422127],"9956-HK^FF_OPER_PS_NET_CF(ANN_R,-5AY,NOW)":[null,null,-0.184860939646555,0.818105273354039,0.703077298920379,2.83684041477313],"9955-HK^FF_OPER_PS_NET_CF(ANN_R,-5AY,NOW)":[null,null,-3.21910634713261,-5.0552085681764,-6.57108288628853,-8.3300298686221],"9939-HK^FF_OPER_PS_NET_CF(ANN_R,-5AY,NOW)":[null,-0.134976186503917,-0.370695859616226,-0.704525028328406,-1.38040835602145,-3.54233808856533],"9938-HK^FF_OPER_PS_NET_CF(ANN_R,-5AY,NOW)":[0.011231,0.000854000000000003,0.021296,0.0631826644536253,-0.064634,0.055789],"9936-HK^FF_OPER_PS_NET_CF(ANN_R,-5AY,NOW)":[-0.0132401995161773,-0.0825187418950377,0.186654140159448,-0.0289110905134473,-0.378553567587397,0.401857505134448],"9933-HK^FF_OPER_PS_NET_CF(ANN_R,-5AY,NOW)":[0.0723776848590764,0.0525184957615824,0.0114903871754391,0.0513403364561624,0.0314434864357308,-0.174944806176551],"9929-HK^FF_OPER_PS_NET_CF(ANN_R,-5AY,NOW)":[0.0121859209448957,0.0139961169493415,0.00926358778306255,0.00821261557288338,-0.024653404385249,-0.0211495114574554],"9928-HK^FF_OPER_PS_NET_CF(ANN_R,-5AY,NOW)":[-0.00264628306512037,0.0136110718478941,1.44296020180341,-1.29147418491981,0.113266174876646,0.076384268165302],"9926-HK^FF_OPER_PS_NET_CF(ANN_R,-5AY,NOW)":[null,0.0299487801460579,-0.181704901944714,-0.317426006476242,-1.09973341203766,-1.48504001728739],"9923-HK^FF_OPER_PS_NET_CF(ANN_R,-5AY,NOW)":[-0.241815357043294,-0.0854840868700417,1.39462382619602,0.214318547044952,-0.517326884049288,1.48894518668515],"9922-HK^FF_OPER_PS_NET_CF(ANN_R,-5AY,NOW)":[0.219512275524506,0.260847141540277,0.318838743342151,0.470664558373834,0.459036923572458,0.722785060158104],"9919-HK^FF_OPER_PS_NET_CF(ANN_R,-5AY,NOW)":[0.0478490643546798,0.0366462368220051,0.0893849258133611,0.150947941393333,-0.0416257973334683,0.288507644486322],"9918-HK^FF_OPER_PS_NET_CF(ANN_R,-5AY,NOW)":[-0.352060000003993,0.216010000000111,0.163470000000739,1.37284000000357,0.46758447556362,0.314420000001914],"9916-HK^FF_OPER_PS_NET_CF(ANN_R,-5AY,NOW)":[0.0568696037767076,0.136130938261965,0.121122540081265,0.155054198544611,0.0954831800540283,0.252844218672155],"9913-HK^FF_OPER_PS_NET_CF(ANN_R,-5AY,NOW)":[-0.026832,0.027109,0.080308,0.052377,0.0494163304074558,0.034329],"9911-HK^FF_OPER_PS_NET_CF(ANN_R,-5AY,NOW)":[-0.0667716128281801,-0.0167935575521822,0.0020337073271032,0.199046564948611,0.332904933575304,0.475060766871442],"9909-HK^FF_OPER_PS_NET_CF(ANN_R,-5AY,NOW)":[0.5505179092199,0.543263438332362,0.598820404390882,0.962356806271893,1.43931157518276,1.86247017826342],"9908-HK^FF_OPER_PS_NET_CF(ANN_R,-5AY,NOW)":[0.625893837511842,2.09702885989324,1.1736743698433,1.12681328105412,1.67637955141041,1.21335530319372],"9906-HK^FF_OPER_PS_NET_CF(ANN_R,-5AY,NOW)":[0.0494163136918216,0.338582827060549,0.269327047509238,0.117076876539938,0.0971205510754071,0.144303924666894],"9901-HK^FF_OPER_PS_NET_CF(ANN_R,-5AY,NOW)":[3.03710580965443,3.85280966154499,3.97239657755069,2.8378671913704,4.29188447745428,-0.333714135249372],"9900-HK^FF_OPER_PS_NET_CF(ANN_R,-5AY,NOW)":[0.0400672043010753,-0.079776613111092,0.0512177419354839,-0.0481881720430107,-0.0265268817204301,0.107989247311828],"9899-HK^FF_OPER_PS_NET_CF(ANN_R,-5AY,NOW)":[null,null,-16.1236666149143,-9.21125054710462,-4.65200689080688,-8.76155445231985],"9898-HK^FF_OPER_PS_NET_CF(ANN_R,-5AY,NOW)":[8.22867301850374,18.6432769741542,16.4377152541399,21.8589401686672,25.2691902171271,27.4851436770751],"9896-HK^FF_OPER_PS_NET_CF(ANN_R,-5AY,NOW)":[null,null,0.979373539878817,0.781706196116951,0.973388953215049,1.54288787049106],"9889-HK^FF_OPER_PS_NET_CF(ANN_R,-5AY,NOW)":[null,0.234577687672406,0.145129332778545,0.210529788059804,-0.164959249912307,-0.418919659151829],"9888-HK^FF_OPER_PS_NET_CF(ANN_R,-5AY,NOW)":[9.44827299193358,13.5375347495072,15.1407412836654,11.5626810356976,9.86697369920544,8.61807206059438],"9886-HK^FF_OPER_PS_NET_CF(ANN_R,-5AY,NOW)":[null,null,null,null,null,-0.278048637695398],"9878-HK^FF_OPER_PS_NET_CF(ANN_R,-5AY,NOW)":[null,null,-0.449370703191252,0.914570212686047,4.54841666417545,2.69637196103304],"9877-HK^FF_OPER_PS_NET_CF(ANN_R,-5AY,NOW)":[null,null,null,-0.0446969909695577,-0.126204538685482,-0.392645874251949],"9869-HK^FF_OPER_PS_NET_CF(ANN_R,-5AY,NOW)":[null,null,-0.0125231094973682,0.132674559361213,0.200204129934286,0.359493542347704],"9868-HK^FF_OPER_PS_NET_CF(ANN_R,-5AY,NOW)":[null,null,-1.08903163660109,-2.36178605259837,-0.0918166965122077,-0.802975179407348],"9866-HK^FF_OPER_PS_NET_CF(ANN_R,-5AY,NOW)":[-2.4498319301681,-5.02380767832889,-28.2132584141668,-9.22208596818007,1.8536222523766,1.50690326235852],"9863-HK^FF_OPER_PS_NET_CF(ANN_R,-5AY,NOW)":[null,null,null,-0.715054240907411,-0.421792348971575,-0.754458899381158],"9858-HK^FF_OPER_PS_NET_CF(ANN_R,-5AY,NOW)":[null,0.208208313159533,0.166203165968711,0.233970037532003,0.422432645752002,0.625584370088266],"9857-HK^FF_OPER_PS_NET_CF(ANN_R,-5AY,NOW)":[null,null,null,null,null,1.42697226314466],"9699-HK^FF_OPER_PS_NET_CF(ANN_R,-5AY,NOW)":[null,null,-0.465059109889992,-0.806777738561124,-0.696746733682655,-0.689548758287344],"9698-HK^FF_OPER_PS_NET_CF(ANN_R,-5AY,NOW)":[-0.100792265909279,-0.127132736242471,-0.0102270600629839,0.222536302161895,0.287643775414237,0.99655113652161],"9696-HK^FF_OPER_PS_NET_CF(ANN_R,-5AY,NOW)":[null,3.1965031245762,3.8516480461818,2.22143439376013,0.797027905406274,2.12282768106501],"9688-HK^FF_OPER_PS_NET_CF(ANN_R,-5AY,NOW)":[-0.284275605505619,-0.287243544281153,-0.870572508467183,-1.68261611536708,-2.12343883444772,-4.54579034810337],"9677-HK^FF_OPER_PS_NET_CF(ANN_R,-5AY,NOW)":[null,-0.636733206314621,-2.02056595645379,1.14472829055123,-0.780709359157244,-0.0844903129406865],"9668-HK^FF_OPER_PS_NET_CF(ANN_R,-5AY,NOW)":[null,6.61833556718142,3.59573146657181,4.66943934318714,9.15311507941657,1.18222712735761],"9666-HK^FF_OPER_PS_NET_CF(ANN_R,-5AY,NOW)":[null,0.0689169465177446,0.182428382612582,0.124375984555069,0.0953784291270254,0.827597743612494],"9638-HK^FF_OPER_PS_NET_CF(ANN_R,-5AY,NOW)":[null,1.30164521245695,2.06836675613362,1.78349054137456,9.74254149214228],"9633-HK^FF_OPER_PS_NET_CF(ANN_R,-5AY,NOW)":[null,0.475903293748843,0.50274717571603,0.731279960487043,0.842202827467866,1.2220840201552],"9626-HK^FF_OPER_PS_NET_CF(ANN_R,-5AY,NOW)":[-0.613460285860469,1.41351841920453,2.30441724428168,0.582132043276752,2.24286884675964,-8.3975225345829],"9618-HK^FF_OPER_PS_NET_CF(ANN_R,-5AY,NOW)":[3.12817145186672,10.0614477109585,8.03569753932391,9.08743927540666,15.2642259859074,14.7851273118963],"9616-HK^FF_OPER_PS_NET_CF(ANN_R,-5AY,NOW)":[null,null,null,0.591599472604166,1.11397114552202,1.15693308132243],"9608-HK^FF_OPER_PS_NET_CF(ANN_R,-5AY,NOW)":[null,0.0176883529834162,0.0181158520876551,0.016217486103521,0.0207468911222344,-0.000612021186622189],"9600-HK^FF_OPER_PS_NET_CF(ANN_R,-5AY,NOW)":[null,0.00420156037700931,-0.0242975909617726,-0.00269872122193763,0.0157907010592844,-0.120646150501145],"7841-HK^FF_OPER_PS_NET_CF(ANN_R,-5AY,NOW)":[null,null,null,null,null],"7836-HK^FF_OPER_PS_NET_CF(ANN_R,-5AY,NOW)":[null,null,null,null,null,null],"7827-HK^FF_OPER_PS_NET_CF(ANN_R,-5AY,NOW)":[null,null,null,null,null],"7801-HK^FF_OPER_PS_NET_CF(ANN_R,-5AY,NOW)":[null,null,null,null,null],"6999-HK^FF_OPER_PS_NET_CF(ANN_R,-5AY,NOW)":[null,null,null,null,0.471223446935974,3.98558745654441],"6998-HK^FF_OPER_PS_NET_CF(ANN_R,-5AY,NOW)":[null,null,-0.624924111561533,-0.256283989765623,-1.80311713518353,-1.51693656445115],"6996-HK^FF_OPER_PS_NET_CF(ANN_R,-5AY,NOW)":[null,null,-0.210997244138387,-0.202621824644081,-0.532054387208121,-1.04913742720999],"6993-HK^FF_OPER_PS_NET_CF(ANN_R,-5AY,NOW)":[null,0.113650882749897,0.0333749396330263,0.173161318095676,0.25650444317847,0.240124275621696],"6989-HK^FF_OPER_PS_NET_CF(ANN_R,-5AY,NOW)":[null,0.106062224720567,-0.15609631291367,0.160404348926141,0.377735028479517,0.815776549661307],"6988-HK^FF_OPER_PS_NET_CF(ANN_R,-5AY,NOW)":[null,0.00253436917313165,0.00678985484035452,-0.0333102217938862,-0.187838728445361,-0.154023546155282],"6978-HK^FF_OPER_PS_NET_CF(ANN_R,-5AY,NOW)":[null,-0.0272796664313947,-0.102930540009471,-0.214102251548593,-0.658511542129524,-0.583379117085521],"6969-HK^FF_OPER_PS_NET_CF(ANN_R,-5AY,NOW)":[0.0255740617615568,0.085679920434184,0.192639961532631,0.419392351107405,0.611728635191967,0.750238876075034],"6968-HK^FF_OPER_PS_NET_CF(ANN_R,-5AY,NOW)":[0.268450971236392,0.0489982270637957,-0.346635981803102,-3.95801257141642,-0.528180479346077,-3.61304685390166],"6966-HK^FF_OPER_PS_NET_CF(ANN_R,-5AY,NOW)":[null,0.00829031719305637,0.0378492240172294,-0.00313981473258193,0.0141326914942266,0.0257360746715216],"6958-HK^FF_OPER_PS_NET_CF(ANN_R,-5AY,NOW)":[null,0.0789426350684904,0.0640232860523644,0.14198788768479,0.1735903177046,0.229073719638319],"6939-HK^FF_OPER_PS_NET_CF(ANN_R,-5AY,NOW)":[null,0.102854239707028,0.180553013421295,0.0625900038221806,0.161963475960355,-0.00361040543535596],"6933-HK^FF_OPER_PS_NET_CF(ANN_R,-5AY,NOW)":[0.00221999517688667,0.084528956716925,0.0435642140307837,0.109645943875611,-0.0661743024644195,-0.0528153569491783],"6928-HK^FF_OPER_PS_NET_CF(ANN_R,-5AY,NOW)":[0.037936378710941,0.00246636997946829,0.0619450015205345,0.0397074337577061,0.0159263596364453,-0.00151474136799076],"6919-HK^FF_OPER_PS_NET_CF(ANN_R,-5AY,NOW)":[-0.131496047403912,0.149601555112449,0.313762559111467,2.73699431234005,1.10600108267331,-0.578480015845442],"6918-HK^FF_OPER_PS_NET_CF(ANN_R,-5AY,NOW)":[0.15565350021971,0.04887413462471,0.0998342507472547,0.0591615980688277,-0.0472272479078783,0.376233056906987],"6913-HK^FF_OPER_PS_NET_CF(ANN_R,-5AY,NOW)":[null,0.137823273083802,0.17517664583266,0.159435967166922,0.215365015654208,0.159865721713851],"6909-HK^FF_OPER_PS_NET_CF(ANN_R,-5AY,NOW)":[null,null,1.00931834867097,0.877645890711873,1.37330131682372,0.828346811615592],"6908-HK^FF_OPER_PS_NET_CF(ANN_R,-5AY,NOW)":[-0.0173350440684581,-0.0548004547286087,0.138773578748823,-0.0394121020468465,-0.0627470376908332,-0.151796478381674],"6900-HK^FF_OPER_PS_NET_CF(ANN_R,-5AY,NOW)":[null,-0.0295884097792455,-1.77698824019347,1.79837029114895,-1.17957608351686,-1.39960146579329],"6899-HK^FF_OPER_PS_NET_CF(ANN_R,-5AY,NOW)":[0.205436042427756,0.114205012851045,-0.105670156788252,0.17224396235837,-0.0302144895841895,-0.138896157039754],"6898-HK^FF_OPER_PS_NET_CF(ANN_R,-5AY,NOW)":[0.171989847400229,0.0679508064045267,0.122512044039627,0.0597953514034239,0.0381694133591971,0.0216165597625463],"6896-HK^FF_OPER_PS_NET_CF(ANN_R,-5AY,NOW)":[0.0207250094212682,0.133924917564251,0.303134783073458,0.330664672733619,0.254963557211744,0.268802233300786],"6893-HK^FF_OPER_PS_NET_CF(ANN_R,-5AY,NOW)":[0.0272894340087897,0.0153273995766649,0.0155988252725253,0.00820594759614329,-0.00164041634151435,0.0103022909041616],"6890-HK^FF_OPER_PS_NET_CF(ANN_R,-5AY,NOW)":[0.209742235997592,0.0371725458948837,0.165912223970533,-0.0139511012299681,-0.133578666417673,0.194276382604356],"6889-HK^FF_OPER_PS_NET_CF(ANN_R,-5AY,NOW)":[2.48867828445815,2.55189792511965,2.57437037667089,2.85935156223787,2.86366252903814,3.09433358966374],"6888-HK^FF_OPER_PS_NET_CF(ANN_R,-5AY,NOW)":[-0.050516218721038,0.0424102559272276,-0.0101400676318949,0.102876737720379,0.0538665430954695,0.0589338159385411],"6886-HK^FF_OPER_PS_NET_CF(ANN_R,-5AY,NOW)":[7.08296421238406,-2.87284171294756,-2.09437962594457,2.21300379187371,-1.32651249041311,-1.44099508751632],"6885-HK^FF_OPER_PS_NET_CF(ANN_R,-5AY,NOW)":[0.362084134396502,1.16607496701834,1.0778284613761,2.07168411516352,2.28721395508239,2.35114513845099],"6882-HK^FF_OPER_PS_NET_CF(ANN_R,-5AY,NOW)":[-0.00689620857796796,0.0935277142004179,0.106516071250871,0.247738083391382,-0.431481739476565,-0.111533485918997],"6881-HK^FF_OPER_PS_NET_CF(ANN_R,-5AY,NOW)":[0.0780139850895449,0.279589721128194,0.359805285920796,-2.38527711855989,2.0985862955341,2.55930391911036],"6880-HK^FF_OPER_PS_NET_CF(ANN_R,-5AY,NOW)":[-0.100023722622522,-0.0828233922206947,-0.211622941776682,0.0236293732519159,0.203813194144207,0.0733892418563768],"6878-HK^FF_OPER_PS_NET_CF(ANN_R,-5AY,NOW)":[-0.0645207980574173,0.0385485803123958,0.0866892996004219,0.0336201996081936,-0.0402972205604105,0.125167195465258],"6877-HK^FF_OPER_PS_NET_CF(ANN_R,-5AY,NOW)":[-0.00903980779251803,0.0555546362791298,0.021021766936064,-0.0871282502741862,-0.0476597042232048,-0.0192495905650448],"6869-HK^FF_OPER_PS_NET_CF(ANN_R,-5AY,NOW)":[2.23180803403123,3.07179511456168,1.09013100084812,1.41089580460382,0.276455667649228,0.922967857941017],"6868-HK^FF_OPER_PS_NET_CF(ANN_R,-5AY,NOW)":[0.288049890952994,0.272555226081712,0.299038070641672,0.302713915409505,0.317507500781591,0.344461783609198],"6866-HK^FF_OPER_PS_NET_CF(ANN_R,-5AY,NOW)":[-0.0644778884626805,0.209036087576928,0.216265219706741,0.164430381872027,0.178341564953498,0.144016580586784],"6865-HK^FF_OPER_PS_NET_CF(ANN_R,-5AY,NOW)":[0.655820329564956,0.17460618321472,0.229398448887193,0.301487391288894,0.963774145621715,0.340564494014698],"6862-HK^FF_OPER_PS_NET_CF(ANN_R,-5AY,NOW)":[0.310117012443136,0.304544390844275,0.556091328674511,0.926192180405032,0.677111757641886,0.824612729876634],"6860-HK^FF_OPER_PS_NET_CF(ANN_R,-5AY,NOW)":[0.114456849345734,0.173619339769927,0.0962611939096122,-0.0868347939141606,-0.0463562042377604,0.0703222173018581],"6858-HK^FF_OPER_PS_NET_CF(ANN_R,-5AY,NOW)":[0.477626736969498,0.223833312542964,0.302938127938641,0.0659790319438139,0.484997891195169,0.673213260529424],"6855-HK^FF_OPER_PS_NET_CF(ANN_R,-5AY,NOW)":[-0.26989041891589,-0.647952328385213,-1.44273480863327,-4.39319210074228,-3.16198805539915,-2.73901551550347],"6839-HK^FF_OPER_PS_NET_CF(ANN_R,-5AY,NOW)":[-1.0488870380562,-1.87732547823076,-3.26052322519356,-4.03803956857643,-4.84049944722026,-2.8501523683928],"6838-HK^FF_OPER_PS_NET_CF(ANN_R,-5AY,NOW)":[0.101176626196016,0.227708242250036,0.337961531482054,0.133979946408021,0.290136550612046,-0.03234],"6837-HK^FF_OPER_PS_NET_CF(ANN_R,-5AY,NOW)":[1.81521029329497,-2.71536758450765,-6.5104070222992,0.0990123602022483,2.10619048447507,-0.206402961577165],"6836-HK^FF_OPER_PS_NET_CF(ANN_R,-5AY,NOW)":[0.143871790069063,0.133323416430436,0.203933060420125,0.170722884773714,null,0.253743063528371],"6833-HK^FF_OPER_PS_NET_CF(ANN_R,-5AY,NOW)":[-0.0297396667188362,-0.280030595758202,0.0601679371600422,-0.0136273137212884,0.0871277328130073,0.197064459371538],"6830-HK^FF_OPER_PS_NET_CF(ANN_R,-5AY,NOW)":[0.0741594843718652,0.190258951017002,0.126252702675921,0.165570844788832,0.102841295748824,0.0721637232680134],"6829-HK^FF_OPER_PS_NET_CF(ANN_R,-5AY,NOW)":[0.0673491666666667,0.0267316545388973,0.0318558333333333,-0.0405125,-0.0016975,0.0654666666666667],"6828-HK^FF_OPER_PS_NET_CF(ANN_R,-5AY,NOW)":[-0.0167345116864847,-0.0281507028062215,0.0147820563752282,0.00784014327875895,-0.0116036245872636,0.00796011757701464],"6826-HK^FF_OPER_PS_NET_CF(ANN_R,-5AY,NOW)":[1.98121567724102,3.01311426775162,3.12569313759821,2.78754913097676,2.60559282052123,3.37588683567517],"6823-HK^FF_OPER_PS_NET_CF(ANN_R,-5AY,NOW)":[1.51791736828377,1.24400098337301,1.29526580031779,1.34466758762087,1.28824408550229,1.33413115335699],"6822-HK^FF_OPER_PS_NET_CF(ANN_R,-5AY,NOW)":[0.102848571428571,0.138284285714286,-0.0155,0.421058571428571,0.17275,0.119154285714286],"6821-HK^FF_OPER_PS_NET_CF(ANN_R,-5AY,NOW)":[null,null,null,2.14926448961312,null,0.509486512275297],"6820-HK^FF_OPER_PS_NET_CF(ANN_R,-5AY,NOW)":[0.055408805656389,0.0652181114391377,0.189440782490016,0.179256648649755,0.30315722244033,0.148603723426831],"6819-HK^FF_OPER_PS_NET_CF(ANN_R,-5AY,NOW)":[0.165766370020134,null,null,0.161526223240584,0.132687700719429,0.104133705049451],"6818-HK^FF_OPER_PS_NET_CF(ANN_R,-5AY,NOW)":[0.472407672376386,1.15526425031649,1.38083540401048,1.51870761098698,1.33548858527213,2.32577331468816],"6816-HK^FF_OPER_PS_NET_CF(ANN_R,-5AY,NOW)":[0.0529509623670102,-0.03805625,-0.04525375,0.1817075,-0.21875625,-0.75539375],"6812-HK^FF_OPER_PS_NET_CF(ANN_R,-5AY,NOW)":[0.0272906235476715,-0.00733166666666667,0.0269366666666667,0.0339063276033906,0.156365103015636,0.0641874775003],"6811-HK^FF_OPER_PS_NET_CF(ANN_R,-5AY,NOW)":[0.165874,0.179545,0.528067,0.759536920870964,0.674845618020705,0.687554851681054],"6808-HK^FF_OPER_PS_NET_CF(ANN_R,-5AY,NOW)":[0.890708633364315,1.06976631111752,0.692732684304953,1.53487411957952,0.509009992169879],"6806-HK^FF_OPER_PS_NET_CF(ANN_R,-5AY,NOW)":[null,null,null,0.627953583768181,1.37132271390512,0.406439618488401],"6805-HK^FF_OPER_PS_NET_CF(ANN_R,-5AY,NOW)":[0.0420015158912756,0.126955896782688,0.16125810922221,0.223039346726923,0.192763577561205,0.279230330789127],"6699-HK^FF_OPER_PS_NET_CF(ANN_R,-5AY,NOW)":[null,null,1.04838253771564,2.7637039039252,2.7950980585955,3.46355247919091],"6696-HK^FF_OPER_PS_NET_CF(ANN_R,-5AY,NOW)":[null,null,null,0.0734537024846656,-0.00893472711981699,0.0611413419303266],"6690-HK^FF_OPER_PS_NET_CF(ANN_R,-5AY,NOW)":[1.57855010697565,3.07644785939605,3.66513498868369,2.62430150202894,2.89670316173657,2.97308412617184],"6689-HK^FF_OPER_PS_NET_CF(ANN_R,-5AY,NOW)":[null,null,-1.70442451289551,-1.70212002351069,-12.5122476623016,-2.59974228226717],"6686-HK^FF_OPER_PS_NET_CF(ANN_R,-5AY,NOW)":[21.8334727784597,33.5032171355907,33.6818668418625,41.2890048252694,25.8249481512832,54.8218048793374],"6680-HK^FF_OPER_PS_NET_CF(ANN_R,-5AY,NOW)":[null,null,null,null,0.336910846143085,0.206644146229262],"6677-HK^FF_OPER_PS_NET_CF(ANN_R,-5AY,NOW)":[null,0.0740673291346461,0.0758000469676925,0.236395728146789,0.432058390507618,0.519077435257441],"6669-HK^FF_OPER_PS_NET_CF(ANN_R,-5AY,NOW)":[null,null,null,0.0702878834849893,-0.0363796645534804,-0.0429875990283398],"6668-HK^FF_OPER_PS_NET_CF(ANN_R,-5AY,NOW)":[null,0.0829148381196908,0.130135116917386,0.134775901393428,0.148854360485849,0.246849334429498],"6667-HK^FF_OPER_PS_NET_CF(ANN_R,-5AY,NOW)":[null,null,null,null,null,0.179841578275003],"6666-HK^FF_OPER_PS_NET_CF(ANN_R,-5AY,NOW)":[null,null,0.0195470364706149,0.112016171213162,-0.0391327071761915,0.577559925099218,null],"6663-HK^FF_OPER_PS_NET_CF(ANN_R,-5AY,NOW)":[0.00695875,0.0212625,-0.0473275,0.05158125,0.09834875,0.0263075],"6661-HK^FF_OPER_PS_NET_CF(ANN_R,-5AY,NOW)":[null,null,0.454652625223392,1.50842641475592,1.85390302996897,1.97517804704239],"6660-HK^FF_OPER_PS_NET_CF(ANN_R,-5AY,NOW)":[null,null,0.314056726155131,0.436976838412524,0.239673875208278,0.0950199475690965],"6655-HK^FF_OPER_PS_NET_CF(ANN_R,-5AY,NOW)":[2.42873636224663,3.05417869373352,6.25964285867861,5.33301217533861,4.55723533099226,4.42236880856475],"6639-HK^FF_OPER_PS_NET_CF(ANN_R,-5AY,NOW)":[null,null,0.223643378810001,0.227251662223859,0.377602308082535,0.383488051242337],"6638-HK^FF_OPER_PS_NET_CF(ANN_R,-5AY,NOW)":[null,-0.31079250734154,-0.545065240769674,-2.32033457009718,-0.853895509890803,-0.484516571323689],"6633-HK^FF_OPER_PS_NET_CF(ANN_R,-5AY,NOW)":[null,null,0.0694383930908269,0.0124830133930142,0.735372827554339,0.62000262709295],"6628-HK^FF_OPER_PS_NET_CF(ANN_R,-5AY,NOW)":[null,null,null,-0.628493507281313,-0.475865102972236,-1.09219447885267],"6626-HK^FF_OPER_PS_NET_CF(ANN_R,-5AY,NOW)":[null,null,0.0333518743380033,0.113315752124627,0.346005708178624,0.924155181474178],"6622-HK^FF_OPER_PS_NET_CF(ANN_R,-5AY,NOW)":[null,null,null,null,null,-0.703468556524882],"6618-HK^FF_OPER_PS_NET_CF(ANN_R,-5AY,NOW)":[null,0.0130482233232656,0.0695845949857289,0.14572102496553,1.30459769105884,1.33407576428474],"6616-HK^FF_OPER_PS_NET_CF(ANN_R,-5AY,NOW)":[null,0.0425362545062195,0.0265521370726828,0.157207033684997,0.0930408445224194,0.178037824188257],"6611-HK^FF_OPER_PS_NET_CF(ANN_R,-5AY,NOW)":[-0.369968898710305,-0.526551467653917,0.155219043093103,-2.24707419854302,0.194867179232894,1.11092543777435],"6610-HK^FF_OPER_PS_NET_CF(ANN_R,-5AY,NOW)":[null,null,-0.0012799954732216,0.0154707555076252,0.0151543398466143,0.0156284564956655],"6609-HK^FF_OPER_PS_NET_CF(ANN_R,-5AY,NOW)":[null,null,null,-1.15756039812129,-2.65706753474563,-7.76894124587129],"6608-HK^FF_OPER_PS_NET_CF(ANN_R,-5AY,NOW)":[null,-0.338958510421796,0.130216208574723,0.142574811164172,0.473624384138232,0.677125357921845],"6606-HK^FF_OPER_PS_NET_CF(ANN_R,-5AY,NOW)":[null,null,-0.150949779549315,-0.196180123037069,-0.358147905928707,-1.11307336625757],"6601-HK^FF_OPER_PS_NET_CF(ANN_R,-5AY,NOW)":[null,0.49768896182804,-0.0913578053653448,0.405866927070285,0.328750219072143,-0.158543986552553],"6600-HK^FF_OPER_PS_NET_CF(ANN_R,-5AY,NOW)":[null,0.274622176650652,0.301779863094785,1.7428562056592,1.64233000162295,1.78427495138956],"6199-HK^FF_OPER_PS_NET_CF(ANN_R,-5AY,NOW)":[0.384544379329211,0.295700393261379,0.46635254151093,0.936788077107269,0.648613561060527,0.731636545607192],"6198-HK^FF_OPER_PS_NET_CF(ANN_R,-5AY,NOW)":[0.432989364753472,0.726242455476293,0.778430639775062,0.824487640424297,0.88825984479257,0.858539026747722],"6196-HK^FF_OPER_PS_NET_CF(ANN_R,-5AY,NOW)":[1.12150644879016,1.32843211356361,1.0711882756892,1.05965049161314,1.96598066295431,1.82558146760969],"6193-HK^FF_OPER_PS_NET_CF(ANN_R,-5AY,NOW)":[0.0358646062918613,-0.000801395392664555,0.0529954281205097,0.0632952179027538,0.183650825662632,0.0446319745842992],"6190-HK^FF_OPER_PS_NET_CF(ANN_R,-5AY,NOW)":[2.47211294468864,2.29743935332942,1.24701723042972,2.85986450036049,2.65551255697955,4.25802915893944],"6189-HK^FF_OPER_PS_NET_CF(ANN_R,-5AY,NOW)":[-0.721443456621484,-2.15117771436895,-0.160273745294334,-0.0899793896527279,-0.0300355976928157,0.0251490249899596],"6188-HK^FF_OPER_PS_NET_CF(ANN_R,-5AY,NOW)":[0.614371089623443,-0.131752795938343,0.161121774162183,0.527624681239007,0.211935181716047,-1.97832236666092],"6186-HK^FF_OPER_PS_NET_CF(ANN_R,-5AY,NOW)":[0.0168845940785634,0.284688423073828,0.413833206837319,0.718515047942506,0.955745340655814,0.902459640415184],"6185-HK^FF_OPER_PS_NET_CF(ANN_R,-5AY,NOW)":[-0.173449747353104,-0.261255997927055,-0.621895761614087,-0.925071482361231,-2.17722554907185,9.96621951249437],"6182-HK^FF_OPER_PS_NET_CF(ANN_R,-5AY,NOW)":[0.02548625,-0.0584499522284044,-0.02321875,0.000907499999999999,0.0266675,-0.01278625],"6178-HK^FF_OPER_PS_NET_CF(ANN_R,-5AY,NOW)":[1.05786184983533,0.4983460458977,1.75772268684737,0.121943321428953,-1.95479716847532,4.02875253005029],"6169-HK^FF_OPER_PS_NET_CF(ANN_R,-5AY,NOW)":[0.167785799741397,0.22271382159672,0.280594367318203,0.449046942767479,0.32981323401433,0.632951176865586,null],"6168-HK^FF_OPER_PS_NET_CF(ANN_R,-5AY,NOW)":[-0.0762909218006674,-0.092731235250214,-0.0621916271001022,-0.0654867181378637,0.0160043523651417,null,null],"6163-HK^FF_OPER_PS_NET_CF(ANN_R,-5AY,NOW)":[0.126012545463082,-0.165255103076598,0.0386895022467057,0.105705051634492,-0.0917026518263244,0.132380094860201,null],"6162-HK^FF_OPER_PS_NET_CF(ANN_R,-5AY,NOW)":[0.0304770285231116,0.014715118422286,0.0319920995370167,-0.0327883289300616,0.0383297426424279,0.0151278078709815],"6161-HK^FF_OPER_PS_NET_CF(ANN_R,-5AY,NOW)":[0.0810617673839628,0.201665059120551,0.157078864172533,0.17941351335801,0.0357837402428032,0.0802535432768838,null],"6160-HK^FF_OPER_PS_NET_CF(ANN_R,-5AY,NOW)":[-0.901146376108145,0.128879187259313,-5.95592642941915,-7.50686413002488,-9.17282685695332,-8.36899222610198],"6158-HK^FF_OPER_PS_NET_CF(ANN_R,-5AY,NOW)":[-0.0356417240131554,-0.894015706212064,-0.544752045032926,-3.51303412704212,-0.84805692847216,4.0563375614844],"6138-HK^FF_OPER_PS_NET_CF(ANN_R,-5AY,NOW)":[1.37006411246503,1.25838566872936,-0.22017910278142,-0.382141604805208,-0.418549226086639,-0.464248579777353],"6136-HK^FF_OPER_PS_NET_CF(ANN_R,-5AY,NOW)":[-0.261004435520439,-0.625820131849849,-0.331001021848042,-0.247484201636671,-0.157043336466637,-0.131522260174391],"6133-HK^FF_OPER_PS_NET_CF(ANN_R,-5AY,NOW)":[-0.136867170137618,-0.268639402147401,0.00225882323973709,-0.902510806665112,0.00427400077647176,-0.0285294700794829],"6128-HK^FF_OPER_PS_NET_CF(ANN_R,-5AY,NOW)":[-0.0267837078198089,0.00789244245476709,-0.0237333914412113,-0.0515069955701334,0.00684014040388605,-0.0602654146343733],"6127-HK^FF_OPER_PS_NET_CF(ANN_R,-5AY,NOW)":[null,null,null,null,null,1.58596231713406],"6123-HK^FF_OPER_PS_NET_CF(ANN_R,-5AY,NOW)":[-0.0637901042702191,0.067462361498565,0.141723229424868,0.56729857126157,0.769867762741986,0.357250588777547],"6122-HK^FF_OPER_PS_NET_CF(ANN_R,-5AY,NOW)":[1.02596020731197,0.563563536838568,-0.0509319358214353,0.819710065889882,0.899453388319449,1.09237938857256],"6119-HK^FF_OPER_PS_NET_CF(ANN_R,-5AY,NOW)":[0.0798497212570713,0.061555622127208,0.0435270261489115,-0.0170181965010838,-0.115191680015821,0.377132602451754],"6118-HK^FF_OPER_PS_NET_CF(ANN_R,-5AY,NOW)":[-0.0934722046253499,-0.0168379994146554,0.0267770847662252,0.0584122436005738,0.209813151655267,-0.134665774591361],"6117-HK^FF_OPER_PS_NET_CF(ANN_R,-5AY,NOW)":[0.120687074513164,0.154020456284573,0.147821985904,0.168304822117808,0.188135377588077,0.252618023809425],"6116-HK^FF_OPER_PS_NET_CF(ANN_R,-5AY,NOW)":[1.68012286029404,1.27125818554019,0.376274440987938,3.32277333434515,0.205689551888215,0.0839441467329263],"6113-HK^FF_OPER_PS_NET_CF(ANN_R,-5AY,NOW)":[0.0612017232323443,0.0151041848945356,0.113876538182043,0.0486841845952164,0.0628920235102401,0.146545508037986],"6111-HK^FF_OPER_PS_NET_CF(ANN_R,-5AY,NOW)":[1.26882533440531,-3.20511999048077,1.61394838045786,0.778609500703222,-4.35790054153421,-4.08859217512984],"6110-HK^FF_OPER_PS_NET_CF(ANN_R,-5AY,NOW)":[0.349458770402095,0.50361003081606,0.593315274502046,1.27643372155786,0.872831831973714,1.11350227121896],"6108-HK^FF_OPER_PS_NET_CF(ANN_R,-5AY,NOW)":[-0.0537328618575219,-0.0734311388403559,0.035323806544658,-0.0321476785855044,-0.0178335696986662,-0.0342621065207216],"6100-HK^FF_OPER_PS_NET_CF(ANN_R,-5AY,NOW)":[-0.126754061461341,0.450836582729265,0.498880626838957,0.541897376624266,1.01548507353241,1.66683849176499],"6099-HK^FF_OPER_PS_NET_CF(ANN_R,-5AY,NOW)":[2.33862355440715,-3.6888307913415,-1.96135553265396,-6.46206402097354,-5.80628248240422,-10.0577054038604],"6098-HK^FF_OPER_PS_NET_CF(ANN_R,-5AY,NOW)":[0.475452394410872,0.425293501057015,0.756766694145672,1.40488868634982,1.55607293923728,1.34991809451946],"6093-HK^FF_OPER_PS_NET_CF(ANN_R,-5AY,NOW)":[0.0400270972485239,0.0834200714853487,0.12755383928698,0.0654928918997609,0.0432918635619093,0.452022555313766],"6090-HK^FF_OPER_PS_NET_CF(ANN_R,-5AY,NOW)":[0.460849133140341,0.289782879787761,0.266691808334691,0.362519843953405,0.284108803842781,0.447765719926957],"6088-HK^FF_OPER_PS_NET_CF(ANN_R,-5AY,NOW)":[0.279240049895225,0.1948776612513,0.785652023519682,0.355915545691455,0.127359213178462,0.093599901504989],"6083-HK^FF_OPER_PS_NET_CF(ANN_R,-5AY,NOW)":[0.02379375,0.0482104166666667,0.0308623384234689,0.116691889321245,0.133412491757098,0.0929792783798917],"6080-HK^FF_OPER_PS_NET_CF(ANN_R,-5AY,NOW)":[0.0489377777777778,-0.0325508404222566,-0.0267748326639893,0.0113767068273092,0.00419384203480589,0.001704953145917],"6078-HK^FF_OPER_PS_NET_CF(ANN_R,-5AY,NOW)":[null,0.110720597881557,0.390013066662721,0.408459467748259,0.538436405686324,0.786458651642832],"6069-HK^FF_OPER_PS_NET_CF(ANN_R,-5AY,NOW)":[-0.937330595154846,-0.00659577139041459,-1.64214476214403,-0.883791732886079,0.420616690974746,-0.270324017701621],"6068-HK^FF_OPER_PS_NET_CF(ANN_R,-5AY,NOW)":[0.232231564338656,0.336561891438949,0.249201681143229,0.376751451922726,0.487879775765855,null],"6066-HK^FF_OPER_PS_NET_CF(ANN_R,-5AY,NOW)":[3.08132342305756,-2.04124075472191,4.05700057166517,2.55175610496278,-4.28312749240327,-0.693766266261204],"6063-HK^FF_OPER_PS_NET_CF(ANN_R,-5AY,NOW)":[0.016154,0.022607,-0.0164165,0.012506,0.00897304250457638,-0.0139085],"6060-HK^FF_OPER_PS_NET_CF(ANN_R,-5AY,NOW)":[0.721372461137557,0.0254564945075593,-0.590747840579471,0.51256154679074,4.85963682599583,1.3023068239761],"6058-HK^FF_OPER_PS_NET_CF(ANN_R,-5AY,NOW)":[0.0276918269686031,-0.08939727325,-0.4044398405,0.80705439325,0.1820082435,0.1671386365],"6055-HK^FF_OPER_PS_NET_CF(ANN_R,-5AY,NOW)":[0.0916869532609348,0.56935052798944,1.16357957040859,0.63511297892849,0.0619208434536202,0.0447680112190609],"6049-HK^FF_OPER_PS_NET_CF(ANN_R,-5AY,NOW)":[1.67074184422082,0.77610796460391,0.947413869883648,1.51399143978362,1.35611323548287,3.37770664633939],"6038-HK^FF_OPER_PS_NET_CF(ANN_R,-5AY,NOW)":[0.00471,-0.0223964266577813,0.00915689011731859,0.060128,0.040246,-0.0507917559004261],"6036-HK^FF_OPER_PS_NET_CF(ANN_R,-5AY,NOW)":[-0.07558,-0.193422000000097,0.12181400000055,0.10751800000028,-0.235921000000048,-0.00594380640389855],"6033-HK^FF_OPER_PS_NET_CF(ANN_R,-5AY,NOW)":[0.528217462244066,0.38976315567946,0.381793639786011,0.517056220015703,0.467156900382164,0.447102560228655],"6030-HK^FF_OPER_PS_NET_CF(ANN_R,-5AY,NOW)":[-1.58322276964996,-7.88302109912469,10.1948588695018,3.6639342019896,3.95078498645076,10.1040631232965],"4621-HK^FF_OPER_PS_NET_CF(ANN_R,-5AY,NOW)":null,"4620-HK^FF_OPER_PS_NET_CF(ANN_R,-5AY,NOW)":null,"4619-HK^FF_OPER_PS_NET_CF(ANN_R,-5AY,NOW)":null,"4618-HK^FF_OPER_PS_NET_CF(ANN_R,-5AY,NOW)":null,"4617-HK^FF_OPER_PS_NET_CF(ANN_R,-5AY,NOW)":null,"4616-HK^FF_OPER_PS_NET_CF(ANN_R,-5AY,NOW)":null,"3999-HK^FF_OPER_PS_NET_CF(ANN_R,-5AY,NOW)":[0.166819987798956,0.423246880122543,-0.134758537675446,0.382427110709422,0.571352622598949,0.27857847793085],"3998-HK^FF_OPER_PS_NET_CF(ANN_R,-5AY,NOW)":[0.152900746494456,0.132577918461779,0.183934426699792,0.145306420138437,0.382571877011306,0.33487011072834],"3997-HK^FF_OPER_PS_NET_CF(ANN_R,-5AY,NOW)":[0.202739423728513,0.26179937157238,0.0898189790813883,0.086659082763242,0.0541210203986224,0.0281903040314161],"3996-HK^FF_OPER_PS_NET_CF(ANN_R,-5AY,NOW)":[0.0604580317432434,0.0596076693638632,0.038212640551072,0.214684227435138,0.309905804829965,0.289963667007625],"3993-HK^FF_OPER_PS_NET_CF(ANN_R,-5AY,NOW)":[0.221085842431879,0.506844467994097,0.51868609386828,0.175217382447366,0.473745552243645,0.359206174114901],"3991-HK^FF_OPER_PS_NET_CF(ANN_R,-5AY,NOW)":[-0.165070880600034,-0.381236870360861,0.231229867886653,0.599239842522136,0.706862035697057,1.94783467936449],"3990-HK^FF_OPER_PS_NET_CF(ANN_R,-5AY,NOW)":[-4.47529452949547,-4.85757081221455,-13.8180361146764,0.539189075979576,-0.236045856060694,3.76088648463819],"3989-HK^FF_OPER_PS_NET_CF(ANN_R,-5AY,NOW)":[0.00725977843569866,-0.00732754220136867,-0.0187385843004774,-0.0925981652173904,-0.030895659220658,-0.0814639167171199],"3988-HK^FF_OPER_PS_NET_CF(ANN_R,-5AY,NOW)":[0.0374210185321595,1.52768883520288,0.834592071460867,0.903110252884451,1.81008759157075,1.75660973211365],"3983-HK^FF_OPER_PS_NET_CF(ANN_R,-5AY,NOW)":[0.249173485366474,0.399915548236065,0.495208352069718,0.296531211943702,0.322647466247747,0.805870708267636],"3978-HK^FF_OPER_PS_NET_CF(ANN_R,-5AY,NOW)":[0.233676813895019,0.323736991545604,0.379193229258312,0.936993014287084,0.679927286513459,0.015049154135736],"3969-HK^FF_OPER_PS_NET_CF(ANN_R,-5AY,NOW)":[0.399007719379975,-0.110682669448231,-0.208921351234597,0.408956593804644,0.347972250151437,0.359238799819215],"3968-HK^FF_OPER_PS_NET_CF(ANN_R,-5AY,NOW)":[4.65744107507564,6.02160111402479,3.4088716470761,7.0167019479623,7.17274532075622,8.11319337252517],"3963-HK^FF_OPER_PS_NET_CF(ANN_R,-5AY,NOW)":[-0.1676836141765,0.213716549216536,0.014860281836438,0.00832709104531465,0.0127948723544211,0.013992421983611],"3958-HK^FF_OPER_PS_NET_CF(ANN_R,-5AY,NOW)":[1.30359510961905,-3.74776030813047,0.105305571820415,-0.124740842721969,0.897771554402821,-2.55297421872451],"3948-HK^FF_OPER_PS_NET_CF(ANN_R,-5AY,NOW)":[2.19673268161416,2.89234033125005,3.59294659624335,2.27257890919597,2.41539586484636,6.71159129329429],"3939-HK^FF_OPER_PS_NET_CF(ANN_R,-5AY,NOW)":[0.112115598525348,0.254924373655899,0.233344836634414,0.208662680660244,0.124163435151266,0.207036745589135],"3938-HK^FF_OPER_PS_NET_CF(ANN_R,-5AY,NOW)":[0.116052458134943,0.126580512091787,0.0908752846457312,0.0606762068161596,-0.139864392335058,0.0124223154198315],"3933-HK^FF_OPER_PS_NET_CF(ANN_R,-5AY,NOW)":[0.668633422973492,0.405786650213129,0.666566059627787,1.1317457720219,0.945675097407933,1.0111005444186],"3931-HK^FF_OPER_PS_NET_CF(ANN_R,-5AY,NOW)":[null,null,null,-0.342200190100435,1.2151548888947,1.13593750257122],"3928-HK^FF_OPER_PS_NET_CF(ANN_R,-5AY,NOW)":[0.0309257997206867,0.177196294196684,-0.0481243556827821,0.00707965235948581,-0.0715688274484989,0.00602529257916021,null],"3919-HK^FF_OPER_PS_NET_CF(ANN_R,-5AY,NOW)":[0.164292153677518,0.0113296763610638,0.0342195474435473,0.116419959250479,0.15908786063227,-0.0251310307755864],"3918-HK^FF_OPER_PS_NET_CF(ANN_R,-5AY,NOW)":[0.594505554785131,0.573407038637334,0.832428288369143,1.19051117480868,0.328295752740791,-0.0119994583737066],"3913-HK^FF_OPER_PS_NET_CF(ANN_R,-5AY,NOW)":[null,0.0511360414904414,0.0419241015878936,0.139353346545456,0.142831072072247,0.165787160580076],"3908-HK^FF_OPER_PS_NET_CF(ANN_R,-5AY,NOW)":[0.404867538760629,3.74419101598672,1.53035355554664,-4.17869657157199,11.5819284755211,24.8255086246298],"3903-HK^FF_OPER_PS_NET_CF(ANN_R,-5AY,NOW)":[-0.16760785782677,-0.217498258361245,-0.0855080436436674,0.32315830862998,0.011287011323132,-0.0618404219626833],"3900-HK^FF_OPER_PS_NET_CF(ANN_R,-5AY,NOW)":[0.442693515774185,-9.4949365303639,-9.99544924625587,-6.10714629880054,-3.3700053613487,0.123221961685147],"3899-HK^FF_OPER_PS_NET_CF(ANN_R,-5AY,NOW)":[0.619870218521242,0.439115422207061,0.908504115860091,0.411253143671828,0.572673404714751,0.329114718512378],"3898-HK^FF_OPER_PS_NET_CF(ANN_R,-5AY,NOW)":[1.49170003366884,1.49008783676227,3.21318803350476,1.56414193905784,1.4721515194684,1.64761528948973],"3893-HK^FF_OPER_PS_NET_CF(ANN_R,-5AY,NOW)":[-0.328912280701754,-0.35275,-0.0017075,-0.155157721402151,-0.131541666666667,-0.175263888888889],"3889-HK^FF_OPER_PS_NET_CF(ANN_R,-5AY,NOW)":[-0.0998804649950968,0.00297855570815653,-0.0108995500089684,-0.0219064589489561,-0.029953796382004,-0.211961879723957],"3888-HK^FF_OPER_PS_NET_CF(ANN_R,-5AY,NOW)":[1.28718132367392,1.72714356404697,0.900773142246601,1.01747503414248,3.22020697801012,2.15647216754997],"3886-HK^FF_OPER_PS_NET_CF(ANN_R,-5AY,NOW)":[0.0104736340836182,0.0226072137080111,0.00272424046245301,0.0375480934870761,0.0134693315202549,0.0266705307060597],"3883-HK^FF_OPER_PS_NET_CF(ANN_R,-5AY,NOW)":[-1.3032373521923,2.56992915284849,-2.87371122592019,3.8977010032605,-0.582430938114727,-6.11910228947482,null],"3882-HK^FF_OPER_PS_NET_CF(ANN_R,-5AY,NOW)":[0.170548702009799,-0.251610939585599,-0.102873385970911,0.0493479522667198,-0.00520919160441736,0.00770515324768347],"3878-HK^FF_OPER_PS_NET_CF(ANN_R,-5AY,NOW)":[0.0342075,-0.261893053387783,-0.2051625,0.0668725,0.15418,0.0764759301651727],"3877-HK^FF_OPER_PS_NET_CF(ANN_R,-5AY,NOW)":[-0.452908101058809,0.482757193289884,-0.260697741831659,0.626808545877748,0.111455776388346,-0.81571335771657],"3869-HK^FF_OPER_PS_NET_CF(ANN_R,-5AY,NOW)":[1.43900029012415,0.430468243699295,0.919008556789846,0.336376067718273,0.73594540563366,1.23080753478024],"3868-HK^FF_OPER_PS_NET_CF(ANN_R,-5AY,NOW)":[0.0187888048138642,0.0765206438227619,0.165581571982335,0.170171590318721,0.162082095634017,0.174936342933844],"3866-HK^FF_OPER_PS_NET_CF(ANN_R,-5AY,NOW)":[0.303531034742044,1.95356494261202,0.67302575442081,1.86210128024157,2.18877981028656,1.82988369423156],"3860-HK^FF_OPER_PS_NET_CF(ANN_R,-5AY,NOW)":[0.0426853333333333,0.0488098856933672,0.008396,0.049336,-0.02466,0.018302],"3848-HK^FF_OPER_PS_NET_CF(ANN_R,-5AY,NOW)":[0.57400182311154,-4.81708492921139,1.64672110807607,0.0880226539139111,3.50117805075151,3.41545152231716],"3839-HK^FF_OPER_PS_NET_CF(ANN_R,-5AY,NOW)":[null,null,null,null,0.180697301356721,-0.00994121639026007],"3838-HK^FF_OPER_PS_NET_CF(ANN_R,-5AY,NOW)":[0.0957261063282749,0.0896848910596799,0.00995563673183607,-0.0336869657812919,0.0478361310641415,0.222539493198561],"3836-HK^FF_OPER_PS_NET_CF(ANN_R,-5AY,NOW)":[-0.153239380897377,0.0292790988936302,0.155227099465581,0.140129948978167,0.52232334633929,0.579384414749593],"3833-HK^FF_OPER_PS_NET_CF(ANN_R,-5AY,NOW)":[0.119732791176924,0.183516090965782,0.0759126349106679,0.0961157748889948,0.131970014389536,0.295198592170541],"3830-HK^FF_OPER_PS_NET_CF(ANN_R,-5AY,NOW)":[0.010564,0.0347617384752346,0.0126650000001354,0.00279200000002215,0.0367300000001069,-0.0164030000001309],"3828-HK^FF_OPER_PS_NET_CF(ANN_R,-5AY,NOW)":[0.0158256673411349,0.14691371560136,0.102491477463847,0.325255618251136,0.13923529992432,-0.133919836891275],"3822-HK^FF_OPER_PS_NET_CF(ANN_R,-5AY,NOW)":[0.17573630952381,0.0398315476190476,-0.0376142857142857,0.00763035714285714,-0.00155595238095238,-0.00988928571428571],"3818-HK^FF_OPER_PS_NET_CF(ANN_R,-5AY,NOW)":[0.0370945532733182,-0.0236136438173464,0.00891944530882116,0.0781395967167521,-0.0242377939074348],"3816-HK^FF_OPER_PS_NET_CF(ANN_R,-5AY,NOW)":[0.07473,0.154313333334671,0.0279716666669732,0.151500000000514,0.106998333334344,-0.0890233333339102],"3813-HK^FF_OPER_PS_NET_CF(ANN_R,-5AY,NOW)":[-0.0135978990904796,-0.0658048502949581,-0.033550020763566,0.364211431720535,1.06369258211386,0.415279651867263],"3808-HK^FF_OPER_PS_NET_CF(ANN_R,-5AY,NOW)":[2.4029376908731,2.44099175049978,1.65428044797769,3.71454644860256,8.78082855561478,-1.7440173527953],"3800-HK^FF_OPER_PS_NET_CF(ANN_R,-5AY,NOW)":[0.355806162974219,0.378820729849673,0.219968214308391,0.262024511149972,-0.0361394981300964,0.0254804376161143],"3799-HK^FF_OPER_PS_NET_CF(ANN_R,-5AY,NOW)":[0.29103516233712,0.210165839967644,0.435977353580839,0.4143586236454,0.355255227813621,0.274509653849223],"3798-HK^FF_OPER_PS_NET_CF(ANN_R,-5AY,NOW)":[0.0347083557030011,0.166191403062948,0.198257400006533,0.317781551272001,0.364537431087641,0.427159728416792],"3789-HK^FF_OPER_PS_NET_CF(ANN_R,-5AY,NOW)":[0.0235491090125575,-0.0231925,0.0262775,0.00200416666666667,0.0351133333333333,0.00048],"3788-HK^FF_OPER_PS_NET_CF(ANN_R,-5AY,NOW)":[0.397957599599229,0.168869890958615,0.592385885455842,0.347684063182962,0.530141859216197,0.582202820898957],"3778-HK^FF_OPER_PS_NET_CF(ANN_R,-5AY,NOW)":[0.0951733721631588,-0.0198475181472655,0.193743118673535,0.156936539794595,0.0855751248639357,0.155720357226909],"3773-HK^FF_OPER_PS_NET_CF(ANN_R,-5AY,NOW)":[0.425182475729054,-0.0251372943310609,0.15105925535796,0.0602068665843818,-0.110991120153319,-0.198894656572738],"3768-HK^FF_OPER_PS_NET_CF(ANN_R,-5AY,NOW)":[0.0643173966735697,0.137502716724816,-0.786194589495622,-0.122749471647153,-0.591461928210011,-0.733523058827685],"3759-HK^FF_OPER_PS_NET_CF(ANN_R,-5AY,NOW)":[0.376785287090825,0.699106225855999,null,0.992691267147549,1.58040312424205,2.0132230124566],"3738-HK^FF_OPER_PS_NET_CF(ANN_R,-5AY,NOW)":[0.0125788933961015,-0.00498887534661722,-0.0197862672234192,-0.0402794319855014,0.000105127554813361,-0.00788167781306598],"3737-HK^FF_OPER_PS_NET_CF(ANN_R,-5AY,NOW)":[0.0843203825968411,0.0812687994923525,0.127594177721851,0.239274502453421,0.139996975812643,0.2629375359913],"3728-HK^FF_OPER_PS_NET_CF(ANN_R,-5AY,NOW)":[-0.036928,-0.0319991504211569,-0.0586629562190337,0.0456120434353406,0.076466929911155,-0.00868509378084896],"3718-HK^FF_OPER_PS_NET_CF(ANN_R,-5AY,NOW)":[-0.0329613888892627,-0.0132152777777844,-0.0267425000001208,0.161040555555974,0.173982777777813,0.139337777778626],"3709-HK^FF_OPER_PS_NET_CF(ANN_R,-5AY,NOW)":[0.429604667366161,0.350260991399066,0.985961220421629,1.37701159247383,2.35029774044927,2.11526826044502],"3708-HK^FF_OPER_PS_NET_CF(ANN_R,-5AY,NOW)":[0.00844612242276811,-0.0061222738648552,-0.00428030032177333,0.00871630318198069,-0.00278530568466214,0.00163192706471219,null,null],"3700-HK^FF_OPER_PS_NET_CF(ANN_R,-5AY,NOW)":[0.735752913327382,0.417193168943269,0.213755139846054,0.0629871997522715,0.0744315227532061,0.369963718066809],"3699-HK^FF_OPER_PS_NET_CF(ANN_R,-5AY,NOW)":[0.0729930687079987,0.0806612235734681,0.0453134671726674,0.0732627188209755,0.0264554179526437,0.0536802159461582],"3698-HK^FF_OPER_PS_NET_CF(ANN_R,-5AY,NOW)":[1.55620943824217,3.06300370706352,10.4202041787486,2.05920520136809,0.636715349886702,1.98390575073356],"3692-HK^FF_OPER_PS_NET_CF(ANN_R,-5AY,NOW)":[0.254551748225395,0.283376026802434,0.430161507421632,0.689291941826589,0.469070892155828,0.54801064423613],"3690-HK^FF_OPER_PS_NET_CF(ANN_R,-5AY,NOW)":[-0.300675629866702,0.87591488476095,-1.99200041397878,2.14212655797704,2.60563547925671,-0.620646381201015],"3689-HK^FF_OPER_PS_NET_CF(ANN_R,-5AY,NOW)":[0.668325872695052,0.777599341766594,0.666933180075181,0.333368610220811,0.909545963569038,1.14547553126567],"3688-HK^FF_OPER_PS_NET_CF(ANN_R,-5AY,NOW)":[-1.63890908358816,-3.24376764822538,-1.77901705014805,-1.25982297459511,-0.729511026714571,-0.162052748800099],"3686-HK^FF_OPER_PS_NET_CF(ANN_R,-5AY,NOW)":[0.108524247113875,0.0861374273100948,0.113033337988487,0.0971998315465376,0.119555561486589,0.109742452098607],"3683-HK^FF_OPER_PS_NET_CF(ANN_R,-5AY,NOW)":[0.0330830525890526,0.0398166255149801,0.0328915919863771,0.010848750837078,0.0158467011326416,0.0631411620802785],"3681-HK^FF_OPER_PS_NET_CF(ANN_R,-5AY,NOW)":[null,-0.0448095275156685,-0.0540186752710966,-0.255252810039268,-0.16168608220941,-0.183836683786377],"3680-HK^FF_OPER_PS_NET_CF(ANN_R,-5AY,NOW)":[0.0832060034389697,0.104974148287338,0.0384355286921952,0.0880487269582699,-0.262182573953246,-0.0541445266809662],"3678-HK^FF_OPER_PS_NET_CF(ANN_R,-5AY,NOW)":[-0.177875293932663,1.12626840852283,-0.131966952636181,0.155483097729964,1.01984373437467,1.68056039215042],"3669-HK^FF_OPER_PS_NET_CF(ANN_R,-5AY,NOW)":[0.0560520124989503,-0.765555441152993,0.700018497236258,2.45497251577172,2.52379672013985,2.32073811283881],"3668-HK^FF_OPER_PS_NET_CF(ANN_R,-5AY,NOW)":[-2.72189586803482,3.15372179995169,8.18513082822656,6.41866514866872,2.49099196230646,8.42009316264613],"3666-HK^FF_OPER_PS_NET_CF(ANN_R,-5AY,NOW)":[0.110464005616037,0.111919221180588,0.0692198979011096,0.068801105566214,0.0258933991900571,0.0526261550140923],"3662-HK^FF_OPER_PS_NET_CF(ANN_R,-5AY,NOW)":[0.0686638987399874,0.037738510273924,0.0605432144788026,0.365173861458071,0.28733244167924,0.803581945344486,null],"3660-HK^FF_OPER_PS_NET_CF(ANN_R,-5AY,NOW)":[null,-0.444851246221198,1.66562085310407,11.2023522223607,19.5150259935481,21.7108233780213],"3658-HK^FF_OPER_PS_NET_CF(ANN_R,-5AY,NOW)":[null,null,0.0878557090476751,0.111206898457494,0.167968919388499,0.361893705109096],"3639-HK^FF_OPER_PS_NET_CF(ANN_R,-5AY,NOW)":[0.657214105246346,0.252468718801968,0.731117234876951,1.58933141215489,0.81879015749812,0.372213948023657],"3638-HK^FF_OPER_PS_NET_CF(ANN_R,-5AY,NOW)":[0.01912098283541,0.0435381896216041,-0.0546754739152347,-0.523074667451635,-0.0833088056814376,0.0385970827526353],"3636-HK^FF_OPER_PS_NET_CF(ANN_R,-5AY,NOW)":[-1.41127534305758,-3.04867512945154,-2.18345637100614,-2.05006424350199,-2.86047835677456,3.43477488357375],"3633-HK^FF_OPER_PS_NET_CF(ANN_R,-5AY,NOW)":[0.189438236668961,0.159550013931457,0.221556593153809,0.274481112200064,0.578973990021191,0.563332321140743],"3628-HK^FF_OPER_PS_NET_CF(ANN_R,-5AY,NOW)":[0.0229390547263682,-0.0213905472636816,0.0086318407960199,0.013410447761194,0.0313694029850746,0.0153059701492537],"3626-HK^FF_OPER_PS_NET_CF(ANN_R,-5AY,NOW)":[0.0351684782608696,0.0744130434782609,0.0576847826086957,-0.013820652173913,0.0427663043478261,-0.00232608695652174],"3623-HK^FF_OPER_PS_NET_CF(ANN_R,-5AY,NOW)":[-0.300445070856145,-0.291095217905268,0.538636220441192,-0.0637466670263881,0.13389551563789,-0.3384338050217],"3618-HK^FF_OPER_PS_NET_CF(ANN_R,-5AY,NOW)":[1.48216753029945,2.37808286676376,2.51849589417445,2.20066176001703,2.17050392740437,2.47022783145574],"3616-HK^FF_OPER_PS_NET_CF(ANN_R,-5AY,NOW)":[-0.282735859418421,0.34973912801342,0.718499543959666,-0.128138231800442,0.841833615151313,-0.169817236180766],"3613-HK^FF_OPER_PS_NET_CF(ANN_R,-5AY,NOW)":[0.568192569585474,0.576555967029029,0.718242742802533,0.711112172978139,0.16816867757735,0.92902520606857],"3608-HK^FF_OPER_PS_NET_CF(ANN_R,-5AY,NOW)":[0.455641511017325,0.237823675528542,0.1896358382648,0.266928105937409,0.0526165293045303,0.0430001994896936],"3606-HK^FF_OPER_PS_NET_CF(ANN_R,-5AY,NOW)":[1.62758918782597,2.10772754314666,2.5138580917334,2.08063586516265,2.18712851877109,2.52441340128764],"3603-HK^FF_OPER_PS_NET_CF(ANN_R,-5AY,NOW)":[0.116221810656912,0.0102978347051649,0.11739280419276,0.0732230346556129,0.0419264978324123,0.091971254704039],"3601-HK^FF_OPER_PS_NET_CF(ANN_R,-5AY,NOW)":[0.121402592827201,0.220959740609665,0.189230819055427,0.284677621314796,0.579458175797129,0.393839641393885],"3600-HK^FF_OPER_PS_NET_CF(ANN_R,-5AY,NOW)":[0.160177568460218,0.169785246850092,0.181448010704598,0.319989853110163,0.391215709272519,0.533539915789822],"3399-HK^FF_OPER_PS_NET_CF(ANN_R,-5AY,NOW)":[null,1.10895372569367,1.2049464025017,2.11747353380611,1.63374879674671,1.39157558094201],"3398-HK^FF_OPER_PS_NET_CF(ANN_R,-5AY,NOW)":[0.0861141298912572,-0.0175605695350826,-0.0146565083260259,-0.0514987489393276,-0.0513720712938079,-0.071537152267918],"3396-HK^FF_OPER_PS_NET_CF(ANN_R,-5AY,NOW)":[4.97775690005903,-4.23468209254658,-1.61605251007312,1.4703487969901,17.7457806917815,9.18478423691905],"3395-HK^FF_OPER_PS_NET_CF(ANN_R,-5AY,NOW)":[0.167470877795793,-0.0463748339940728,0.0763555464993451,-0.028145685721035,-0.0879200997154967,0.0385053188871776],"3393-HK^FF_OPER_PS_NET_CF(ANN_R,-5AY,NOW)":[-0.0140913666779733,0.717454212382753,0.17870741091346,0.159185283257289,0.179350929744137,0.290319351709322],"3390-HK^FF_OPER_PS_NET_CF(ANN_R,-5AY,NOW)":[0.03989875,0.0047975,0.03993625,0.08864,-0.13495875,-0.0541],"3389-HK^FF_OPER_PS_NET_CF(ANN_R,-5AY,NOW)":[0.205166222808029,0.190690323396567,0.0740708341708124,0.0528169993684808,0.0285078933172701,-0.0135764216381073],"3383-HK^FF_OPER_PS_NET_CF(ANN_R,-5AY,NOW)":[3.4495231742354,0.996018381012981,0.658632517149069,-3.82039058671537,1.51765857116867,1.42357713109248],"3382-HK^FF_OPER_PS_NET_CF(ANN_R,-5AY,NOW)":[0.278473739098583,0.317606686132001,0.38551686298194,0.398479701202726,0.444375771354425,0.572907599873576],"3380-HK^FF_OPER_PS_NET_CF(ANN_R,-5AY,NOW)":[0.716530579799126,1.97382677118427,0.566641213544193,0.536224105166151,-0.424604492566226,0.177012429610281],"3377-HK^FF_OPER_PS_NET_CF(ANN_R,-5AY,NOW)":[3.137981218417,-0.0835870229112587,0.542193317217707,-0.111711139890955,2.37701056911362,-0.484293902744767],"3369-HK^FF_OPER_PS_NET_CF(ANN_R,-5AY,NOW)":[0.372359792423792,0.658699303082752,0.587010057816637,0.510560207262544,0.53693052734172,0.56661838760824],"3368-HK^FF_OPER_PS_NET_CF(ANN_R,-5AY,NOW)":[0.164483454215112,0.214001924910693,0.123440221290145,0.20284312138503,0.131702769973748,0.342141715167476],"3366-HK^FF_OPER_PS_NET_CF(ANN_R,-5AY,NOW)":[6.43105128079811,3.45570912970607,-1.22491771016042,-1.05202805067997,-2.61891309891493,-2.97910311234736],"3363-HK^FF_OPER_PS_NET_CF(ANN_R,-5AY,NOW)":[0.688121389212936,0.368039969266096,0.717028112864946,0.375521388452097,-0.545083426529094,-0.606127102464822],"3360-HK^FF_OPER_PS_NET_CF(ANN_R,-5AY,NOW)":[-5.99440059412818,-11.6538324084386,-4.48335341611631,5.69552100363335,-7.71797224533705,-3.8592185611227],"3348-HK^FF_OPER_PS_NET_CF(ANN_R,-5AY,NOW)":[0.281233662682061,0.143769180357125,-0.016290978786824,0.345617663974217,0.440878845700629,0.502083651386527],"3347-HK^FF_OPER_PS_NET_CF(ANN_R,-5AY,NOW)":[null,0.719578879575349,1.18495464836936,0.838587544871258,1.36467835010885,1.99122564920423],"3344-HK^FF_OPER_PS_NET_CF(ANN_R,-5AY,NOW)":[-0.0932284566191171,-0.0541516566184358,-0.0336826682239656,-0.0292656423548189,null,null,null],"3339-HK^FF_OPER_PS_NET_CF(ANN_R,-5AY,NOW)":[0.529229352692369,0.512140200140877,0.26185809495351,0.407417269449383,0.44309318538757,0.135900128729881],"3337-HK^FF_OPER_PS_NET_CF(ANN_R,-5AY,NOW)":[0.0823770553044506,0.0093289900966005,0.0364176157407682,0.138128161768163,0.217180890250495,0.221684263377838],"3336-HK^FF_OPER_PS_NET_CF(ANN_R,-5AY,NOW)":[1.68006334920374,0.995354319315469,0.849084087902515,1.26694610372503,0.697537389003552,0.834885575090937],"3333-HK^FF_OPER_PS_NET_CF(ANN_R,-5AY,NOW)":[-1.25792818226504,-1.87066386023595,-11.1601489748438,3.90406637596469,-5.56476443285265,7.36580281955747,null],"3332-HK^FF_OPER_PS_NET_CF(ANN_R,-5AY,NOW)":[0.116645978711659,-0.130490473736313,0.0259796758567163,-0.0823759448309335,0.0187642747469602,0.000120992536900597],"3331-HK^FF_OPER_PS_NET_CF(ANN_R,-5AY,NOW)":[2.02815676010352,0.842518479501134,1.12364032083363,2.11150483164329,1.68409876125265,2.21759763456237],"3330-HK^FF_OPER_PS_NET_CF(ANN_R,-5AY,NOW)":[0.957280616092392,0.309129450920763,0.143548739319733,-0.515305720978265,0.518150281849958,0.626106527948843],"3329-HK^FF_OPER_PS_NET_CF(ANN_R,-5AY,NOW)":[-0.143639244117157,-0.951923971046222,0.82909655967396,0.566229348242681,-0.0880096928311669,1.02569675452532],"3328-HK^FF_OPER_PS_NET_CF(ANN_R,-5AY,NOW)":[1.71815408301475,1.59876630833806,-1.03381515377332,2.01790328732191,1.24597373282106,3.48445080279732],"3326-HK^FF_OPER_PS_NET_CF(ANN_R,-5AY,NOW)":[0.0618599381400619,-0.0239952409524249,0.12087637399383,0.20572962962963,-0.0135392592592593,0.0132251851851852],"3323-HK^FF_OPER_PS_NET_CF(ANN_R,-5AY,NOW)":[1.12503807427922,2.97702928211367,5.16662442585669,7.37168297788801,7.57915255466394,6.06174821985755],"3322-HK^FF_OPER_PS_NET_CF(ANN_R,-5AY,NOW)":[0.0342452311341721,0.06775980070193,-0.147533478667748,0.0303207723451433,0.462109156026253,-0.05733260666494],"3321-HK^FF_OPER_PS_NET_CF(ANN_R,-5AY,NOW)":[-0.0019495143414846,0.0154776703943658,0.0587708455546728,-0.2738308750289,-0.0487242843491554,null],"3320-HK^FF_OPER_PS_NET_CF(ANN_R,-5AY,NOW)":[0.555005647925737,0.503005609051213,0.984123898735527,0.836033351643279,0.999053518269448,1.78597967639235],"3319-HK^FF_OPER_PS_NET_CF(ANN_R,-5AY,NOW)":[0.320103160429752,0.250633735500821,0.806392746986806,1.38031017112999,2.23888909085143,2.3409057989358],"3318-HK^FF_OPER_PS_NET_CF(ANN_R,-5AY,NOW)":[0.204093022331893,0.0787809502607039,0.233411837176485,0.342725961859922,0.154502183559475,0.313683758849656],"3316-HK^FF_OPER_PS_NET_CF(ANN_R,-5AY,NOW)":[0.438386795005357,0.64608358989408,0.638736151059051,0.755701950015878,1.37930680882566,1.1839633246348],"3315-HK^FF_OPER_PS_NET_CF(ANN_R,-5AY,NOW)":[0.619367352644172,0.240607962057698,0.170562369336611,0.385799307504138,0.279099175594608,0.038974942292406],"3313-HK^FF_OPER_PS_NET_CF(ANN_R,-5AY,NOW)":[-0.335453279737853,-2.64189425834651,0.878987370935394,0.25573947537609,-0.190680776172822,-0.236918146393762],"3311-HK^FF_OPER_PS_NET_CF(ANN_R,-5AY,NOW)":[0.663410238354446,-1.14358000566724,-0.569591121844696,-0.497680701946879,-1.12290309055551,-0.517828527707912],"3309-HK^FF_OPER_PS_NET_CF(ANN_R,-5AY,NOW)":[0.0517818464377641,0.0639172453984751,0.0497760834468268,0.131137614368236,0.0942172419816967,0.128973547613502],"3308-HK^FF_OPER_PS_NET_CF(ANN_R,-5AY,NOW)":[0.842917913898179,2.04192455442719,1.11580239426679,1.29674575844186,1.40711229343219,1.2917924886371],"3306-HK^FF_OPER_PS_NET_CF(ANN_R,-5AY,NOW)":[1.08685260553902,0.907938591516974,0.798206608950765,1.48295785503626,3.1809275879334,2.12955451833355],"3303-HK^FF_OPER_PS_NET_CF(ANN_R,-5AY,NOW)":[0.00373436444503892,-0.0400852689815114,-0.458385648470411,0.107545207976946,0.556771413424256,0.0634287853169542],"3302-HK^FF_OPER_PS_NET_CF(ANN_R,-5AY,NOW)":[0.0124799316088253,0.0198341341632567,0.0828215055390321,0.0648745692706037,-0.0381325463734642,-0.0056044615286923],"3301-HK^FF_OPER_PS_NET_CF(ANN_R,-5AY,NOW)":[-15.9703998262335,-11.7273699813643,10.1913519034593,3.54288252807223,-7.59773113996363,2.39827393209926],"3300-HK^FF_OPER_PS_NET_CF(ANN_R,-5AY,NOW)":[0.0970562763221998,0.0269491670590955,0.0539878053363771,0.0920863358640871,0.24960965834003,0.518221976754273],"2990-HK^FF_OPER_PS_NET_CF(ANN_R,-5AY,NOW)":null,"2985-HK^FF_OPER_PS_NET_CF(ANN_R,-5AY,NOW)":null,"2984-HK^FF_OPER_PS_NET_CF(ANN_R,-5AY,NOW)":null,"2983-HK^FF_OPER_PS_NET_CF(ANN_R,-5AY,NOW)":null,"2975-HK^FF_OPER_PS_NET_CF(ANN_R,-5AY,NOW)":null,"2973-HK^FF_OPER_PS_NET_CF(ANN_R,-5AY,NOW)":null,"2906-HK^FF_OPER_PS_NET_CF(ANN_R,-5AY,NOW)":null,"2899-HK^FF_OPER_PS_NET_CF(ANN_R,-5AY,NOW)":[0.476145656209278,0.516338761841832,0.552511685728597,0.532627113122796,0.63293313907141,1.24511836488567],"2892-HK^FF_OPER_PS_NET_CF(ANN_R,-5AY,NOW)":[0.583709173951384,-0.548632595282065,2.40522263764712,-0.223538782940255,-0.833333998512821,0.0472764082817373],"2888-HK^FF_OPER_PS_NET_CF(ANN_R,-5AY,NOW)":[21.8650788144191,47.8092224178017,96.5214804986453,40.3262640681842,61.5024459758084,-14.5623637798381],"2886-HK^FF_OPER_PS_NET_CF(ANN_R,-5AY,NOW)":[0.313795997348148,0.391543757074931,0.543037035838579,0.511338622504894,0.54487526737771,0.285081918480582],"2885-HK^FF_OPER_PS_NET_CF(ANN_R,-5AY,NOW)":[0.148710000001686,0.024100000000012,0.00996500000004495,0.0844887479234941,0.0881425000000177,0.0656200000003997],"2883-HK^FF_OPER_PS_NET_CF(ANN_R,-5AY,NOW)":[0.512613996293694,1.11786858200116,0.82374864893545,1.44716250191715,1.60293022411578,1.72573863625416],"2882-HK^FF_OPER_PS_NET_CF(ANN_R,-5AY,NOW)":[-1.01999946627209,-2.33797381177128,-1.09709746421573,0.784062771917505,-0.0342078721423399,-0.208431289451966],"2880-HK^FF_OPER_PS_NET_CF(ANN_R,-5AY,NOW)":[0.198074200983745,0.135054456046716,0.195225456697761,0.164975884852921,0.230895736594088,0.206179440407963],"2878-HK^FF_OPER_PS_NET_CF(ANN_R,-5AY,NOW)":[-0.0308605231300148,-0.0286915893959963,-0.0831813212980361,-0.00905062843248171,0.107307508062664,-0.0178060758681809],"2877-HK^FF_OPER_PS_NET_CF(ANN_R,-5AY,NOW)":[1.16193640515185,0.903586498802144,0.895741963106158,0.648799616820138,1.04767659377565,1.24074271681025],"2869-HK^FF_OPER_PS_NET_CF(ANN_R,-5AY,NOW)":[0.205490074891025,0.242211776814584,0.286656691547907,0.43010789660049,0.509697488636754,0.473207107501446],"2866-HK^FF_OPER_PS_NET_CF(ANN_R,-5AY,NOW)":[0.638981776752538,0.906665298981535,0.290109729975988,0.459887431226862,0.452998359665001,1.11741416696489],"2863-HK^FF_OPER_PS_NET_CF(ANN_R,-5AY,NOW)":[0.0275444444444444,0.0966951569539311,-0.0557685185185185,0.0572167785160535,0.135885073480831,-0.140009098985279,null],"2858-HK^FF_OPER_PS_NET_CF(ANN_R,-5AY,NOW)":[-2.12970751990975,-3.06010911363773,-1.15113883227402,1.82421069792545,2.14069589170423,0.251079552889471],"2799-HK^FF_OPER_PS_NET_CF(ANN_R,-5AY,NOW)":[-1.46251638169022,1.45204167312064,2.16453148832095,2.65345149100984,1.17927515465836,2.72785541018844],"2798-HK^FF_OPER_PS_NET_CF(ANN_R,-5AY,NOW)":[0.0652707792467539,0.259867590336991,0.222479313279434,0.255522409141814,0.335598749861238,0.401664420296495],"2789-HK^FF_OPER_PS_NET_CF(ANN_R,-5AY,NOW)":[-0.0231419682072594,-0.0146935230833566,-0.0124677609481875,-0.0108302167571767,-0.0251236598117369,0.00667427017600206],"2779-HK^FF_OPER_PS_NET_CF(ANN_R,-5AY,NOW)":[0.152560636151602,0.184406248892581,0.229866070158802,0.107227647817466,0.272823003242149,0.328432820766172],"2777-HK^FF_OPER_PS_NET_CF(ANN_R,-5AY,NOW)":[-0.392588016504977,-2.96417147530135,-1.38973658217376,-8.03916019763047,6.00257807041579,4.05644832374253],"2772-HK^FF_OPER_PS_NET_CF(ANN_R,-5AY,NOW)":[-4.91457572450428,-1.65449754672691,3.59534757776063,-5.97954079304884,-1.31988825533565,4.22512268477521],"2768-HK^FF_OPER_PS_NET_CF(ANN_R,-5AY,NOW)":[1.62638472906713,0.161344761659882,1.60423265932908,1.90530001292264,-0.547124597790773,0.659629163947694],"2738-HK^FF_OPER_PS_NET_CF(ANN_R,-5AY,NOW)":[-0.47221387485575,-0.224969175205528,0.852761395884355,0.317203685921644,0.0937104084567882,-0.201316428756823],"2728-HK^FF_OPER_PS_NET_CF(ANN_R,-5AY,NOW)":[0.000602090117644842,0.00353124574852877,-0.0608948019997951,-0.209020944096548,0.0634180933834848,-0.0250316346942708],"2727-HK^FF_OPER_PS_NET_CF(ANN_R,-5AY,NOW)":[1.07919199264207,-0.422545569704701,0.510896108438567,0.84491882731575,0.391440701439012,-0.582228144313694],"2722-HK^FF_OPER_PS_NET_CF(ANN_R,-5AY,NOW)":[0.0166048968352395,-0.139294355784421,0.111574621999794,0.116322707903224,0.115888533961501,0.191913335742498],"2718-HK^FF_OPER_PS_NET_CF(ANN_R,-5AY,NOW)":[0.118569568649859,0.175675003101942,0.306941449011486,0.348578199432466,-0.0477747272424686,0.0734459179928002],"2708-HK^FF_OPER_PS_NET_CF(ANN_R,-5AY,NOW)":[0.0511661110819905,-0.116334667729978,-0.0781929659421307,-0.085118023373312,0.273646938448663,0.180293333603059],"2700-HK^FF_OPER_PS_NET_CF(ANN_R,-5AY,NOW)":[-0.559093803788428,0.481847349709058,-1.70132246126459,-0.119946831314357,-0.169017786895526,-0.00776184089897815],"2699-HK^FF_OPER_PS_NET_CF(ANN_R,-5AY,NOW)":[-0.013589764515528,0.211369781680649,-0.12171561856655,-0.0812401263263429,-0.1557426990604,0.045649412446404],"2698-HK^FF_OPER_PS_NET_CF(ANN_R,-5AY,NOW)":[3.12140246052114,2.37964224540083,1.60476336418133,1.63635889173296,1.26439059479431,0.156597132818621],"2696-HK^FF_OPER_PS_NET_CF(ANN_R,-5AY,NOW)":[-0.157181048838541,-0.383156350100973,-0.217122836006099,-1.09638859645083,-1.36113812430153,0.0199714219950386],"2689-HK^FF_OPER_PS_NET_CF(ANN_R,-5AY,NOW)":[0.897604112455754,2.20341749582632,2.26245058038546,2.17677683827022,0.7032961595322,0.829141545277801],"2688-HK^FF_OPER_PS_NET_CF(ANN_R,-5AY,NOW)":[5.83429275764566,6.90999227270739,9.26609856526617,11.8237708142931,9.79230763523371,11.3860910045736],"2686-HK^FF_OPER_PS_NET_CF(ANN_R,-5AY,NOW)":[0.0933753852956536,0.148833216760711,0.149579962801802,0.325357350559457,0.186600445616199,0.489417521896416],"2683-HK^FF_OPER_PS_NET_CF(ANN_R,-5AY,NOW)":[0.1327975,0.0768459112912551,0.0279938134137329,0.0748630777287789,0.0959263482989335,0.0889615442972302],"2682-HK^FF_OPER_PS_NET_CF(ANN_R,-5AY,NOW)":[0.023375,0.041638,-0.00811402331607482,0.017312,0.020518,0.02012],"2680-HK^FF_OPER_PS_NET_CF(ANN_R,-5AY,NOW)":[0.0359375,0.102713333333333,0.00650815519096021,-0.1612275,-0.0318375,-0.034775],"2678-HK^FF_OPER_PS_NET_CF(ANN_R,-5AY,NOW)":[0.390547772569349,2.36812573748096,0.535119745321887,2.34631433325468,3.67820618711089,3.10090180461976],"2669-HK^FF_OPER_PS_NET_CF(ANN_R,-5AY,NOW)":[0.133553585660889,0.16368233654799,0.0787946440537363,0.104136151858421,0.387609700960655,0.246217632250807],"2668-HK^FF_OPER_PS_NET_CF(ANN_R,-5AY,NOW)":[null,-0.0276310649553286,0.00212689655172414,-0.0735655172413793,0.0444831034482759,-0.0816068273374287],"2666-HK^FF_OPER_PS_NET_CF(ANN_R,-5AY,NOW)":[-2.19065734940234,-4.19992658067229,-4.89813750019809,-2.47783851646541,-1.87168069468695,-1.82562201664242],"2663-HK^FF_OPER_PS_NET_CF(ANN_R,-5AY,NOW)":[0.03313,0.0327316666666667,0.0628666666666667,0.132833333333333,0.02468,0.0123983333333333],"2660-HK^FF_OPER_PS_NET_CF(ANN_R,-5AY,NOW)":[0.0147780344766791,0.113344652389985,0.0764913623260951,0.152282076427138,0.29255105880617,0.617734440750851],"2638-HK^FF_OPER_PS_NET_CF(ANN_R,-5AY,NOW)":[0.894388990742627,0.652882460786311,0.551481406034268,0.706412258663226,0.649826848645345,0.675177112333356],"2633-HK^FF_OPER_PS_NET_CF(ANN_R,-5AY,NOW)":[0.0907463387992024,0.117792495697074,0.207414125394353,0.189403944789289,0.214671268214096,0.213897227977368],"2628-HK^FF_OPER_PS_NET_CF(ANN_R,-5AY,NOW)":[7.58502658144981,13.1502492646551,11.2895867266157,17.0490424721519,18.1557189467615,19.3047803604163],"2623-HK^FF_OPER_PS_NET_CF(ANN_R,-5AY,NOW)":[0.0213625154994448,0.00606074306999774,-0.0249309882160826,-0.00742651817936321,0.0017238566779229,0.0160410592910468],"2618-HK^FF_OPER_PS_NET_CF(ANN_R,-5AY,NOW)":[null,null,0.195736993921917,0.418988234404531,1.77696627940124,1.34461761575998],"2616-HK^FF_OPER_PS_NET_CF(ANN_R,-5AY,NOW)":[-0.255543369090178,-0.277556843471103,-0.956493580263381,-1.36257083960656,-0.522648454055787,-1.52726519998752],"2611-HK^FF_OPER_PS_NET_CF(ANN_R,-5AY,NOW)":[4.23142238521779,-3.39918851454636,1.17442313794049,-4.97497929113118,-4.00973781403417,-5.75125744065934],"2608-HK^FF_OPER_PS_NET_CF(ANN_R,-5AY,NOW)":[-1.75744124418831,-0.287618393409069,0.288093364579152,-0.202198712981699,-0.234833209650001,-0.565711007666888,null],"2607-HK^FF_OPER_PS_NET_CF(ANN_R,-5AY,NOW)":[0.94949612148553,1.38341393626475,1.48971465674503,2.54884664484721,2.95657047521657,2.46532585013977],"2602-HK^FF_OPER_PS_NET_CF(ANN_R,-5AY,NOW)":[null,null,null,2.07212026578965,2.50546378891576,3.06232899578822],"2601-HK^FF_OPER_PS_NET_CF(ANN_R,-5AY,NOW)":[13.7720466510806,17.5613530971826,18.327012411837,21.3614749246834,20.797998791478,22.4188841670021],"2600-HK^FF_OPER_PS_NET_CF(ANN_R,-5AY,NOW)":[0.557947080064447,0.649189525946082,0.595618060348275,0.499514094140438,0.752459416004484,1.81323870724936],"2599-HK^FF_OPER_PS_NET_CF(ANN_R,-5AY,NOW)":[null,-3.71328774623664,0.621234438298152,1.23809667688568,-2.67427228540325,-0.797983585642385],"2588-HK^FF_OPER_PS_NET_CF(ANN_R,-5AY,NOW)":[10.5941479426667,11.3833330919275,15.3738121878353,13.5781734759977,15.1466029268516,14.8587627225314],"2558-HK^FF_OPER_PS_NET_CF(ANN_R,-5AY,NOW)":[0.275571385991437,0.923826287046949,-0.0378080302318499,0.41715440746204,0.775210335761732,0.808944014834853],"2552-HK^FF_OPER_PS_NET_CF(ANN_R,-5AY,NOW)":[-0.0941550655876114,-0.242698612674446,-0.887674013214643,-0.4062686944398,-0.0171821242396192,-0.336447317362098],"2528-HK^FF_OPER_PS_NET_CF(ANN_R,-5AY,NOW)":[0.64486,0.823795,0.7235775,0.8192825,0.908392421817594,0.52232],"2518-HK^FF_OPER_PS_NET_CF(ANN_R,-5AY,NOW)":[3.9791840096965,5.70246435270589,7.30551323221401,6.49464620940572,7.40786910274056,8.48599501060514],"2500-HK^FF_OPER_PS_NET_CF(ANN_R,-5AY,NOW)":[null,-0.238754354396814,-0.452525411785201,-0.871915562955369,-0.647758943256225,-1.20138843598802],"2488-HK^FF_OPER_PS_NET_CF(ANN_R,-5AY,NOW)":[0.248042176334211,0.437848400767198,0.199022557056764,0.331594734602451,0.529952292177184,-0.0379399144897003],"2448-HK^FF_OPER_PS_NET_CF(ANN_R,-5AY,NOW)":[0.126417972343076,-0.0857600947006049,-0.239753533763749,-0.0712454786734896,-0.11269037128137,-0.159660400452175],"2436-HK^FF_OPER_PS_NET_CF(ANN_R,-5AY,NOW)":[null,null,null,0.151037357974679,0.291268532898701,0.828505553277118],"2423-HK^FF_OPER_PS_NET_CF(ANN_R,-5AY,NOW)":[null,-2.17034687954322,1.11078550374273,0.0372312928600469,4.63979917896096,1.22083176141839],"2422-HK^FF_OPER_PS_NET_CF(ANN_R,-5AY,NOW)":[null,null,0.0185141987361387,0.03536458717218,0.0175577088810758,0.0312294261912742],"2420-HK^FF_OPER_PS_NET_CF(ANN_R,-5AY,NOW)":[null,null,-0.084037003411748,0.167427303909229,0.244133621216161,-0.520345007733012],"2418-HK^FF_OPER_PS_NET_CF(ANN_R,-5AY,NOW)":[null,null,-0.348007494540972,-0.240857016247788,0.243449306440731,-1.86204259774181],"2400-HK^FF_OPER_PS_NET_CF(ANN_R,-5AY,NOW)":[-0.0243260594913836,0.820664998441436,0.494720387706499,2.74762922255953,0.914077063929451,-1.2516484357969],"2399-HK^FF_OPER_PS_NET_CF(ANN_R,-5AY,NOW)":[0.234624376878459,0.156271251659383,0.0433142151981306,-0.0613709599859903,-0.12511048679622,-0.02440575799473],"2393-HK^FF_OPER_PS_NET_CF(ANN_R,-5AY,NOW)":[0.140242450969368,0.0486276972860215,0.0297600170602659,0.141895432599578,0.245454890801025,0.326145445911981],"2392-HK^FF_OPER_PS_NET_CF(ANN_R,-5AY,NOW)":[null,null,0.0489766341764413,-0.0825545181323787,0.0696913074657824,-0.0419195018669174],"2391-HK^FF_OPER_PS_NET_CF(ANN_R,-5AY,NOW)":[null,null,null,-0.789639241587444,-0.680058099590352,-2.00384142415915],"2390-HK^FF_OPER_PS_NET_CF(ANN_R,-5AY,NOW)":[null,null,null,-2.84803701038067,-0.964112923618725,-1.77412221297951],"2389-HK^FF_OPER_PS_NET_CF(ANN_R,-5AY,NOW)":[-0.0128569619134497,-0.019403300945936,-0.0539528386183658,-0.0169987953076733,0.00439665176736131,0.000326536976024701],"2388-HK^FF_OPER_PS_NET_CF(ANN_R,-5AY,NOW)":[4.44187799409999,3.37300115038634,4.86371594852551,6.53082711101527,1.65453168985778,4.1027997280427],"2386-HK^FF_OPER_PS_NET_CF(ANN_R,-5AY,NOW)":[1.34269995693428,1.23388005942082,1.76897894054174,0.225271919478794,0.913380755441161,1.02647882114952],"2385-HK^FF_OPER_PS_NET_CF(ANN_R,-5AY,NOW)":[null,null,0.187867173484902,0.286352567394567,0.379150742510067,-0.131052995463799],"2383-HK^FF_OPER_PS_NET_CF(ANN_R,-5AY,NOW)":[0.00137858286769336,0.0087233988808581,0.016556907018,0.0212705616127324,0.0365253983360018,0.0451352544753399],"2382-HK^FF_OPER_PS_NET_CF(ANN_R,-5AY,NOW)":[1.76434267184057,2.61676803917692,3.97615306073291,4.81944715424138,7.37549546397457,7.80610798122814],"2381-HK^FF_OPER_PS_NET_CF(ANN_R,-5AY,NOW)":[0.00610650000006925,-0.00181450000000095,0.00279650000001265,0.0057215000000149,0.0118070000000024,0.0144855000000882],"2380-HK^FF_OPER_PS_NET_CF(ANN_R,-5AY,NOW)":[1.05408384152756,0.536186781738149,0.402711032215269,0.634481918570005,0.705450568196169,0.175878850374453],"2379-HK^FF_OPER_PS_NET_CF(ANN_R,-5AY,NOW)":[0.229271665035781,0.0160654064408944,0.019828605771041,-0.0469988474524271,-0.306833408681595,0.0445166622351002,null],"2378-HK^FF_OPER_PS_NET_CF(ANN_R,-5AY,NOW)":[7.59172539528021,4.85374443762278,8.68032466131684,-2.22608062450359,7.40358550530304,-0.106477222721805],"2377-HK^FF_OPER_PS_NET_CF(ANN_R,-5AY,NOW)":[0.145252548584147,0.331670879102264,0.178712502056336,0.38884847957802,0.356544023966479,0.070496779234314],"2376-HK^FF_OPER_PS_NET_CF(ANN_R,-5AY,NOW)":[null,null,0.316713056486974,0.374343808617419,0.15748056078508,0.427057200132425],"2372-HK^FF_OPER_PS_NET_CF(ANN_R,-5AY,NOW)":[null,null,0.0563992524835049,0.0192411452667029,0.182006019494652,-0.0513630777518765],"2371-HK^FF_OPER_PS_NET_CF(ANN_R,-5AY,NOW)":[0.00309776918288466,0.00121450027534628,0.00380118854640858,0.00826905012609896,0.00702330618177389,0.0113937323017837],"2370-HK^FF_OPER_PS_NET_CF(ANN_R,-5AY,NOW)":[null,null,0.0825742028590566,0.166833131673812,0.226182619656149,0.213159635046299],"2369-HK^FF_OPER_PS_NET_CF(ANN_R,-5AY,NOW)":[-0.170019616863459,-0.092504292136519,0.0474794716609604,-0.0249616095921826,-0.046545087689499,-0.0553129121370126],"2368-HK^FF_OPER_PS_NET_CF(ANN_R,-5AY,NOW)":[0.504330771693884,0.173463016330451,0.259000771070998,0.760011278195489,0.784503759398496,0.343093790899378],"2367-HK^FF_OPER_PS_NET_CF(ANN_R,-5AY,NOW)":[null,null,null,0.762715313143543,0.9484039450804,0.845042046243874],"2363-HK^FF_OPER_PS_NET_CF(ANN_R,-5AY,NOW)":[-0.656541848146624,-0.192858147375195,-0.518526297587938,0.13436862791218,0.175120508795618,-0.104926034418089],"2362-HK^FF_OPER_PS_NET_CF(ANN_R,-5AY,NOW)":[-0.0094928573554373,-0.00203043215362937,0.0532203860389054,0.0406179366307219,0.0935533545329788,0.114497907826675],"2361-HK^FF_OPER_PS_NET_CF(ANN_R,-5AY,NOW)":[null,null,0.178518258003133,0.155167650911011,0.171992506965598,0.178748853678418],"2360-HK^FF_OPER_PS_NET_CF(ANN_R,-5AY,NOW)":[-0.002365,0.061751,0.0423710638059873,0.107899,0.238572,0.298594],"2359-HK^FF_OPER_PS_NET_CF(ANN_R,-5AY,NOW)":[0.764298894570617,0.753786714082531,0.643471344113781,1.09241814307033,1.55167477774531,1.86529038518317],"2358-HK^FF_OPER_PS_NET_CF(ANN_R,-5AY,NOW)":[-0.000950306188217367,-0.0697295520590667,0.0206447368421053,0.116690058479532,-0.0203980263157895,-0.000397112573099416],"2357-HK^FF_OPER_PS_NET_CF(ANN_R,-5AY,NOW)":[-0.280305436888862,0.430691193677554,0.122197651740814,0.746521745708833,0.228587690486419,0.432240494123472],"2356-HK^FF_OPER_PS_NET_CF(ANN_R,-5AY,NOW)":[4.48974752408098,4.21276895453546,1.8970486622654,6.19178946992727,-7.03241615286414,2.61730778580815],"2355-HK^FF_OPER_PS_NET_CF(ANN_R,-5AY,NOW)":[2.87567861842772,-4.40441961637827,3.4189783170768,0.590887484143128,5.78076075373197,2.63742706082174],"2352-HK^FF_OPER_PS_NET_CF(ANN_R,-5AY,NOW)":[null,null,2.46690355779612,4.05675627369306,5.14598746560786,2.53730650058785],"2350-HK^FF_OPER_PS_NET_CF(ANN_R,-5AY,NOW)":[null,null,0.0646816,0.077256,-0.0645312,-0.0552304],"2349-HK^FF_OPER_PS_NET_CF(ANN_R,-5AY,NOW)":[-0.155724659334018,-0.017580565152719,-0.00787696493654531,-0.0244239438006898,-0.0223937859303323,-0.0137100962795275],"2348-HK^FF_OPER_PS_NET_CF(ANN_R,-5AY,NOW)":[0.245581773278491,0.292242190218543,0.229327777667804,0.212176481343539,0.224975694541635,0.320729119567956],"2347-HK^FF_OPER_PS_NET_CF(ANN_R,-5AY,NOW)":[null,null,0.015172,0.021516,0.036348,0.079254],"2346-HK^FF_OPER_PS_NET_CF(ANN_R,-5AY,NOW)":[0.0231845026422424,0.0516324141403274,0.17998763975798,0.0392930733077006,0.123392791332456,-0.191965032895341,null],"2343-HK^FF_OPER_PS_NET_CF(ANN_R,-5AY,NOW)":[0.0541622365139971,0.181844679794886,0.285706047321342,0.314744391848334,0.316911854398236,1.18310004503051],"2342-HK^FF_OPER_PS_NET_CF(ANN_R,-5AY,NOW)":[0.152413287780124,0.116829179545797,0.313904280224045,0.252842902931529,-0.144221530048302,0.130033259696163],"2341-HK^FF_OPER_PS_NET_CF(ANN_R,-5AY,NOW)":[-0.0297444499574884,0.558667987672596,-0.184003414954402,0.409169313980238,0.281867535130109,null],"2340-HK^FF_OPER_PS_NET_CF(ANN_R,-5AY,NOW)":[0.336339235937491,-0.110337183763117,-0.000496645875014708,0.0495265798794507,0.330490244627117,-0.013267307120927],"2339-HK^FF_OPER_PS_NET_CF(ANN_R,-5AY,NOW)":[0.332704855147651,-0.129211130035821,0.378974741798341,0.0258871472069179,0.269614255111059,-0.129132779106018],"2338-HK^FF_OPER_PS_NET_CF(ANN_R,-5AY,NOW)":[1.18901056655137,2.38794886229892,3.38586942201595,3.46104281102547,3.31352545331507,2.1687810124266],"2337-HK^FF_OPER_PS_NET_CF(ANN_R,-5AY,NOW)":[0.207787384737163,0.2696992357816,0.0548985907053245,1.02132551783755,0.543440167259903,0.162491819521199],"2336-HK^FF_OPER_PS_NET_CF(ANN_R,-5AY,NOW)":[-0.004466483066654,0.00926255236293464,-0.00117811028687137,-0.00442642838773486,-0.0076809931764277,-0.00444900658677655],"2333-HK^FF_OPER_PS_NET_CF(ANN_R,-5AY,NOW)":[1.13810748863194,-0.118972214780037,2.58820490202071,1.75237392421036,0.710621820918114,4.77220352739163],"2331-HK^FF_OPER_PS_NET_CF(ANN_R,-5AY,NOW)":[0.498643181752467,0.583824756335152,0.862485612467662,1.66136239663495,1.32287286939493,3.20400797121693],"2330-HK^FF_OPER_PS_NET_CF(ANN_R,-5AY,NOW)":[1.24374561523583,-0.167152738924051,0.796816782674197,0.000348000508431459,-0.852411247996093,null],"2329-HK^FF_OPER_PS_NET_CF(ANN_R,-5AY,NOW)":[-0.656579913271149,-1.21164034806408,-0.261937792458633,0.912986754544004,0.607540345634193,0.848369186819076],"2328-HK^FF_OPER_PS_NET_CF(ANN_R,-5AY,NOW)":[1.90684896707774,1.82957218113594,1.35066337421488,2.11920179093762,1.54387590167719,2.07434148818265],"2327-HK^FF_OPER_PS_NET_CF(ANN_R,-5AY,NOW)":[-0.0955792559420781,-0.0204130289540654,0.00340883705668017,0.003424534437287,0.0224226466656296,-0.0182961054470826],"2326-HK^FF_OPER_PS_NET_CF(ANN_R,-5AY,NOW)":[0.0046459327941222,-0.0112653759872783,0.0141936528206168,0.0168194738495142,-0.00698660102383808,0.000595141200271002],"2325-HK^FF_OPER_PS_NET_CF(ANN_R,-5AY,NOW)":[null,null,0.119981423071128,-0.0131904509717313,0.360541837202122,0.673954495890986],"2323-HK^FF_OPER_PS_NET_CF(ANN_R,-5AY,NOW)":[-0.0210417919648331,-0.152888804679651,-0.203916515049266,-0.186927083333333,-0.067460597826087,0.0363269927536232],"2322-HK^FF_OPER_PS_NET_CF(ANN_R,-5AY,NOW)":[-0.0568415475737652,0.0100315166005543,-0.0243780905287181,0.0159088095131467,0.008311410959569,-0.00856016114158132],"2321-HK^FF_OPER_PS_NET_CF(ANN_R,-5AY,NOW)":[null,null,0.0248014380490645,0.026596454212678,0.0587654422785898,0.00763859533149118],"2320-HK^FF_OPER_PS_NET_CF(ANN_R,-5AY,NOW)":[0.299593586858412,0.137000140558015,0.0220976073094894,0.24908519023186,0.121326640934196,0.0729975392713699],"2319-HK^FF_OPER_PS_NET_CF(ANN_R,-5AY,NOW)":[1.48026637665496,1.88802026574528,2.23188353612812,2.13081418535666,1.85322808229552,2.69562062154407],"2318-HK^FF_OPER_PS_NET_CF(ANN_R,-5AY,NOW)":[24.8710338068336,20.5455774685359,15.952033743434,23.4135663065995,27.8809971037569,24.544296352077],"2317-HK^FF_OPER_PS_NET_CF(ANN_R,-5AY,NOW)":[0.341106394368863,0.0706538764343579,0.134449798153693,0.12446851871183,0.236182811832246,0.129863596524196],"2315-HK^FF_OPER_PS_NET_CF(ANN_R,-5AY,NOW)":[null,null,null,-0.589768638053315,-0.633032900334112,-1.10223161734969],"2314-HK^FF_OPER_PS_NET_CF(ANN_R,-5AY,NOW)":[0.862065164785554,0.892866786432441,1.38402625614686,1.12700307876417,0.878817496739609,0.620022597951862],"2313-HK^FF_OPER_PS_NET_CF(ANN_R,-5AY,NOW)":[2.52759087377535,2.96323038447721,3.48029081394649,4.4553858074685,4.54981689268935,3.10546613802684],"2310-HK^FF_OPER_PS_NET_CF(ANN_R,-5AY,NOW)":[-0.0909083901253112,-0.0268496464004701,-0.00250323787549567,-0.0059767872237293,-0.010625580799093,-0.00413129370341429],"2309-HK^FF_OPER_PS_NET_CF(ANN_R,-5AY,NOW)":[-0.0242105802066079,-0.0415066237605657,-0.0193219971127558,-0.0151178802781903,-0.0192542705022435,-0.0124865477023137],"2307-HK^FF_OPER_PS_NET_CF(ANN_R,-5AY,NOW)":[0.537325888962076,0.262018647713178,0.351574112072503,0.603317090441754,0.645064655444932,-0.108726214739533],"2302-HK^FF_OPER_PS_NET_CF(ANN_R,-5AY,NOW)":[-0.129014899305374,-0.0762825379112663,-0.126813203115358,-0.350664581483885,0.59305354671505,0.0560154849606488],"2299-HK^FF_OPER_PS_NET_CF(ANN_R,-5AY,NOW)":[0.891695284376234,0.12762257092216,0.405232457589736,2.16371562458451,0.580246614489498,3.43257678655636],"2298-HK^FF_OPER_PS_NET_CF(ANN_R,-5AY,NOW)":[0.00411174318362631,0.206319788900506,0.0457878097888096,-0.13034660763533,0.272504629450664,0.0816188650322957],"2297-HK^FF_OPER_PS_NET_CF(ANN_R,-5AY,NOW)":[null,null,null,-2.08759702179816,0.00272994376377122,-0.0784619639799697],"2296-HK^FF_OPER_PS_NET_CF(ANN_R,-5AY,NOW)":[0.0001063106791201,0.0132296101466859,0.0051082525894362,0.0067669870406172,-0.00149109394295646,-0.0087325265129533,null],"2295-HK^FF_OPER_PS_NET_CF(ANN_R,-5AY,NOW)":[null,0.023345,0.01804,0.017912851619915,0.04946,0.0919825],"2293-HK^FF_OPER_PS_NET_CF(ANN_R,-5AY,NOW)":[0.08492,0.05982,0.082635,0.1137975,0.1336575,0.2987575],"2292-HK^FF_OPER_PS_NET_CF(ANN_R,-5AY,NOW)":[0.0421597222222222,0.0245736111111111,0.00261014898898826,0.0340111111111111,0.0292291666666667,0.0287902777777778],"2291-HK^FF_OPER_PS_NET_CF(ANN_R,-5AY,NOW)":[null,null,1.83051005583192,2.75083946726409,2.95733275402698,5.6505098471186],"2289-HK^FF_OPER_PS_NET_CF(ANN_R,-5AY,NOW)":[-1.23494263862786,-0.337342340982443,0.560723946352306,0.0681710215986575,1.38926996226054,-0.186695843623685],"2288-HK^FF_OPER_PS_NET_CF(ANN_R,-5AY,NOW)":[-0.214187124434754,0.58369201188823,1.11354977620553,-0.22181729071499,0.271865064637151,-0.0385460531046992],"2286-HK^FF_OPER_PS_NET_CF(ANN_R,-5AY,NOW)":[1.78265982805001,-0.506422149347466,2.01766316098788,-3.27053634303885,-1.1985163641453,-1.290128107119],"2285-HK^FF_OPER_PS_NET_CF(ANN_R,-5AY,NOW)":[null,null,-0.171682324790988,0.330204015028725,2.0099717587696,2.86892595309182],"2283-HK^FF_OPER_PS_NET_CF(ANN_R,-5AY,NOW)":[0.323057101379144,0.458952297069087,0.61855963325052,0.494782537709637,0.598060704102226,0.424157682267905],"2282-HK^FF_OPER_PS_NET_CF(ANN_R,-5AY,NOW)":[0.629685808005916,1.74488548339801,0.378148316950451,0.923411795270074,-1.05052075466158,-0.398041484205551],"2281-HK^FF_OPER_PS_NET_CF(ANN_R,-5AY,NOW)":[0.275596508960034,0.400756499766828,0.435953043093033,0.253919420532823,0.477536094830435,0.752796809824591],"2280-HK^FF_OPER_PS_NET_CF(ANN_R,-5AY,NOW)":[-0.277489726841175,-0.0289919860030058,-0.109265584219579,-0.0374897767510419,0.204532243111142,-0.164361710745958],"2279-HK^FF_OPER_PS_NET_CF(ANN_R,-5AY,NOW)":[null,null,0.443221497620113,0.39517068543786,1.08074537369818,1.21408400424004],"2278-HK^FF_OPER_PS_NET_CF(ANN_R,-5AY,NOW)":[4.2952230156184,6.593020319295,1.45994996699975,-4.55912287146835,-3.18601155303747,0.307995676183522],"2276-HK^FF_OPER_PS_NET_CF(ANN_R,-5AY,NOW)":[null,null,0.377006730645489,0.305625843134127,0.37814415441288,0.56741535036833],"2273-HK^FF_OPER_PS_NET_CF(ANN_R,-5AY,NOW)":[null,null,0.10842238084756,0.596156895412616,0.69973422752336,0.833575209050573],"2270-HK^FF_OPER_PS_NET_CF(ANN_R,-5AY,NOW)":[null,null,0.0513204129127375,0.0841781797391755,0.078368248333719,0.0450729432756992],"2269-HK^FF_OPER_PS_NET_CF(ANN_R,-5AY,NOW)":[0.0174673652656898,0.10836261814318,0.252829023330956,0.343794305200605,0.501187925581731,0.931083207671721],"2266-HK^FF_OPER_PS_NET_CF(ANN_R,-5AY,NOW)":[0.0825274987088314,-0.0725857400116593,-0.0277669769528471,0.040932009995598,-0.0391796217054591,0.00789077554032632],"2265-HK^FF_OPER_PS_NET_CF(ANN_R,-5AY,NOW)":[null,null,0.0997618132397174,0.113800991829779,0.0758931264076144,0.0893880859357003],"2263-HK^FF_OPER_PS_NET_CF(ANN_R,-5AY,NOW)":[null,null,null,-0.000187999999999999,-0.015012,-0.005836],"2262-HK^FF_OPER_PS_NET_CF(ANN_R,-5AY,NOW)":[0.0672996456147984,0.0550903096491505,0.00397364350541353,0.0104858833420138,0.0515936079736364,0.0573662580027263],"2260-HK^FF_OPER_PS_NET_CF(ANN_R,-5AY,NOW)":[null,0.0955188357407917,0.0938482297908041,0.0857902310012992,0.111414197475754,0.176686436436607],"2258-HK^FF_OPER_PS_NET_CF(ANN_R,-5AY,NOW)":[0.0792738129524635,-0.0221662585141338,0.307415639612664,0.105320701386362,0.119113915342331,-0.0794504382323335],"2257-HK^FF_OPER_PS_NET_CF(ANN_R,-5AY,NOW)":[null,null,null,-1.272788030574,-1.66671479313371,-5.01603314082466],"2256-HK^FF_OPER_PS_NET_CF(ANN_R,-5AY,NOW)":[null,null,null,-0.133880130526342,-0.189773631768894,-0.260155984637215],"2255-HK^FF_OPER_PS_NET_CF(ANN_R,-5AY,NOW)":[0.0395232167642963,0.124193944804398,-0.0348997857773327,0.102507183690915,-0.0415501073745592,-0.0678167683215565],"2252-HK^FF_OPER_PS_NET_CF(ANN_R,-5AY,NOW)":[null,null,null,-0.0563768070269789,-0.120823017452954,-0.696858617234218],"2251-HK^FF_OPER_PS_NET_CF(ANN_R,-5AY,NOW)":[null,null,null,-0.657359767093424,-0.468520025546532,-1.57998908724284],"2250-HK^FF_OPER_PS_NET_CF(ANN_R,-5AY,NOW)":[null,null,0.0168590000000762,0.019619000000051,0.0506660000000102,0.0258490000001574],"2246-HK^FF_OPER_PS_NET_CF(ANN_R,-5AY,NOW)":[null,null,-1.09298646347356,-1.21855843013152,-0.325719541560836,-1.06340648803535],"2245-HK^FF_OPER_PS_NET_CF(ANN_R,-5AY,NOW)":[null,null,null,-0.477526157855819,1.7855952142611,0.632042866315462],"2239-HK^FF_OPER_PS_NET_CF(ANN_R,-5AY,NOW)":[0.0762066811095464,0.500920342846967,0.0189044319021459,0.803587798655908,-0.145681194127048,0.23575835448782],"2238-HK^FF_OPER_PS_NET_CF(ANN_R,-5AY,NOW)":[1.18922720143004,2.64132851024328,0.624343759999206,0.562991636939151,0.732979560117253,0.549585489957756],"2237-HK^FF_OPER_PS_NET_CF(ANN_R,-5AY,NOW)":[null,null,-0.001544972041229,0.00766881889248588,0.0167788489151112,0.056517614342715],"2236-HK^FF_OPER_PS_NET_CF(ANN_R,-5AY,NOW)":[-0.355205306305134,0.00133177816133639,0.307945016537172,-0.113350695569533,-0.0821989658042143,0.0294263967014487],"2235-HK^FF_OPER_PS_NET_CF(ANN_R,-5AY,NOW)":[null,null,null,-0.039918815263795,-0.00349452936996871,-0.121355458218967],"2233-HK^FF_OPER_PS_NET_CF(ANN_R,-5AY,NOW)":[0.230493416820409,0.328807124041608,0.515578918481468,0.560076454567652,0.559614869295832,0.412192186638168],"2232-HK^FF_OPER_PS_NET_CF(ANN_R,-5AY,NOW)":[0.653130141823664,0.517354375433245,0.626471759730573,0.807514835699561,1.01921709742654,0.599401341102635],"2231-HK^FF_OPER_PS_NET_CF(ANN_R,-5AY,NOW)":[0.185322505973723,-0.145579783436971,-0.184863316212122,-1.29860760287561,-1.015436276107,-0.681699931742193],"2230-HK^FF_OPER_PS_NET_CF(ANN_R,-5AY,NOW)":[0.0213574297189786,0.0458975903618435,0.0656315261051369,-0.00535196230500161,-0.00728091435988535,0.0359662934376303],"2227-HK^FF_OPER_PS_NET_CF(ANN_R,-5AY,NOW)":[0.0540814520159863,0.00250564338836488,-0.0070671138038269,-0.00552465052412619,0.0129609107482525,-0.00993683405052549],"2226-HK^FF_OPER_PS_NET_CF(ANN_R,-5AY,NOW)":[-1.11001590267667,0.203260969585101,0.410817652991143,0.367256433022672,-0.0325671096894791,0.204968996028256,null,null],"2225-HK^FF_OPER_PS_NET_CF(ANN_R,-5AY,NOW)":[0.0343432343779281,-0.0075896694287364,-0.00977265903456906,0.0378641702876091,0.032461079469044,0.016037263795948],"2223-HK^FF_OPER_PS_NET_CF(ANN_R,-5AY,NOW)":[0.109967031946508,0.190316988608317,0.0342140292225417,0.15956615279883,0.238331932291984,0.165809896126082],"2222-HK^FF_OPER_PS_NET_CF(ANN_R,-5AY,NOW)":[0.271517889744262,0.141733755826707,0.102460136537185,0.230062604712333,-0.0377264206729072,-0.0344789443839563],"2221-HK^FF_OPER_PS_NET_CF(ANN_R,-5AY,NOW)":[-0.370502402812244,-0.377442411281488,-0.00290279472130492,0.183412420008266,0.0358089263977086,0.0983672766620683],"2219-HK^FF_OPER_PS_NET_CF(ANN_R,-5AY,NOW)":[null,null,0.151370738071183,0.280605570080501,0.390944455557182,0.481287747479162],"2218-HK^FF_OPER_PS_NET_CF(ANN_R,-5AY,NOW)":[0.560766665006405,0.427468286282138,1.49941036813038,0.0819639491442569,0.665392042762773,0.804747072282328],"2217-HK^FF_OPER_PS_NET_CF(ANN_R,-5AY,NOW)":[null,null,0.352367704651829,0.398221087257618,0.533676807718025,0.453417083629898],"2216-HK^FF_OPER_PS_NET_CF(ANN_R,-5AY,NOW)":[null,null,null,-0.242662201973369,-0.237823036388837,-0.470065786332962],"2215-HK^FF_OPER_PS_NET_CF(ANN_R,-5AY,NOW)":[null,null,0.0182539790900451,0.0526863344987413,0.286527437480353,0.00650221840104205],"2212-HK^FF_OPER_PS_NET_CF(ANN_R,-5AY,NOW)":[-0.0238695952706221,-0.0535867858466821,-0.0284513781665808,0.0130122043587005,-0.00200336315384223,-0.00579457389171069],"2211-HK^FF_OPER_PS_NET_CF(ANN_R,-5AY,NOW)":[null,-0.746250905405729,-1.13417309528839,-1.16588869288137,-0.322716484785995,-0.108713481227766],"2210-HK^FF_OPER_PS_NET_CF(ANN_R,-5AY,NOW)":[null,null,0.928667694555552,0.51743513314794,1.59023996455599,-0.662866352357443],"2209-HK^FF_OPER_PS_NET_CF(ANN_R,-5AY,NOW)":[null,0.0818440198599741,0.093775946409742,0.192641271598377,0.394807359268888,0.00745461488277766],"2208-HK^FF_OPER_PS_NET_CF(ANN_R,-5AY,NOW)":[0.834028730027813,0.751738765113447,0.676501359466418,1.36054967717103,1.20791076969476,1.19014430298288],"2207-HK^FF_OPER_PS_NET_CF(ANN_R,-5AY,NOW)":[null,0.0589633298100376,0.0501331722107161,0.152518488300349,0.55723783053509,0.016893176149989],"2205-HK^FF_OPER_PS_NET_CF(ANN_R,-5AY,NOW)":[null,null,0.0594545089877905,0.0600036203499464,0.0785285084117349,0.141635808321781],"2203-HK^FF_OPER_PS_NET_CF(ANN_R,-5AY,NOW)":[0.049695,0.030475,0.04274,0.0224,-0.00648625,1.5E-05],"2202-HK^FF_OPER_PS_NET_CF(ANN_R,-5AY,NOW)":[4.60634477016149,8.87321595204543,4.50989152434083,5.30098175526061,5.99768443323595,1.50329511862195],"2199-HK^FF_OPER_PS_NET_CF(ANN_R,-5AY,NOW)":[0.111830916887891,0.327188891157852,0.387430671839902,0.479326118031448,0.261596079232183,0.716955687155401],"2198-HK^FF_OPER_PS_NET_CF(ANN_R,-5AY,NOW)":[2.03730773043743,0.999706492278917,0.904618524454882,1.06409307946003,1.66498474992913,1.63339260338843],"2197-HK^FF_OPER_PS_NET_CF(ANN_R,-5AY,NOW)":[null,null,null,-0.027926017847076,0.495870836362957,-1.02342454611657],"2196-HK^FF_OPER_PS_NET_CF(ANN_R,-5AY,NOW)":[1.2201844923357,1.12344958728193,1.20185768943326,1.51349022855504,1.23374073792245,2.1399022805109],"2195-HK^FF_OPER_PS_NET_CF(ANN_R,-5AY,NOW)":[-0.030671,0.010479,0.07201,0.033811,0.022015,-0.0432622217773239],"2193-HK^FF_OPER_PS_NET_CF(ANN_R,-5AY,NOW)":[0.0136935354611461,-0.0110893983067186,0.0285671409991949,-0.0610335907464663,0.134882258502494,0.158392446250518],"2192-HK^FF_OPER_PS_NET_CF(ANN_R,-5AY,NOW)":[null,null,0.0489006706621686,0.0597664769379532,0.233206064836745,0.0924814605706744],"2190-HK^FF_OPER_PS_NET_CF(ANN_R,-5AY,NOW)":[null,null,null,-0.183932546352328,-0.280168802343424,-0.475436380041941],"2189-HK^FF_OPER_PS_NET_CF(ANN_R,-5AY,NOW)":[0.040149,0.04144,0.048738,0.0781613918062553,0.117948,0.11898],"2188-HK^FF_OPER_PS_NET_CF(ANN_R,-5AY,NOW)":[0.09408041570081,-0.133185084561526,-0.0116837702101047,0.0198588851802831,-0.0217606750308283,0.000850762280048883],"2187-HK^FF_OPER_PS_NET_CF(ANN_R,-5AY,NOW)":[null,-0.0497168522464213,-0.0159030353013569,-0.0232983454253123,0.000871313039660437,-0.175267963836177],"2186-HK^FF_OPER_PS_NET_CF(ANN_R,-5AY,NOW)":[0.251148455670665,0.418642185719985,0.58861810242065,0.598553038627216,0.563974255184086,0.0817989172692914],"2185-HK^FF_OPER_PS_NET_CF(ANN_R,-5AY,NOW)":[null,null,null,-0.0992572614785417,-0.222511896377569,-0.432303230339586],"2183-HK^FF_OPER_PS_NET_CF(ANN_R,-5AY,NOW)":[-0.0421770687688791,-0.053956680044093,-6.09357347155278,0.556841621210532,-16.1013325857736,null],"2182-HK^FF_OPER_PS_NET_CF(ANN_R,-5AY,NOW)":[0.0673080645168924,0.128758064516194,0.168364097687647,0.366856451613857,0.123675845750158,0.152685060081997],"2181-HK^FF_OPER_PS_NET_CF(ANN_R,-5AY,NOW)":[-0.00653128746453035,-0.0189668490115721,-0.0184695400385562,-0.0400077236765646,-0.0377489889470371,-0.0584323096191229],"2180-HK^FF_OPER_PS_NET_CF(ANN_R,-5AY,NOW)":[0.401423554001457,0.813001281735058,0.463980556361068,0.75536266540711,1.51167896539232,0.610309311250356],"2179-HK^FF_OPER_PS_NET_CF(ANN_R,-5AY,NOW)":[null,null,null,-0.324797396371052,-0.163469932739029,-1.1636075413136],"2178-HK^FF_OPER_PS_NET_CF(ANN_R,-5AY,NOW)":[-0.0789637263880454,-0.0208024213024682,-0.00979165725555397,-0.0194738555164946,-0.00515383911497005,0.0726431277709423],"2177-HK^FF_OPER_PS_NET_CF(ANN_R,-5AY,NOW)":[null,-0.4491065935566,-0.511944608176331,2.26801477481322,-2.59043642346494,-1.16720425703822],"2176-HK^FF_OPER_PS_NET_CF(ANN_R,-5AY,NOW)":[0.0662059313504009,0.0582836007877849,0.0828813148316577,0.126870675164088,0.0144362492313156,0.0695510023167816],"2175-HK^FF_OPER_PS_NET_CF(ANN_R,-5AY,NOW)":[null,null,0.89511863665293,0.335025845564057,-0.030644249940275,0.852688777945535,null],"2172-HK^FF_OPER_PS_NET_CF(ANN_R,-5AY,NOW)":[null,null,0.0424417480693652,0.107633479648894,0.0883494400906151,0.288520574340491],"2171-HK^FF_OPER_PS_NET_CF(ANN_R,-5AY,NOW)":[null,null,null,-0.349499595489103,-0.595545681608743,-1.09348705139978],"2170-HK^FF_OPER_PS_NET_CF(ANN_R,-5AY,NOW)":[null,null,-0.118308550910844,-0.162787568015508,-0.267717605411537,-0.80012231669039],"2169-HK^FF_OPER_PS_NET_CF(ANN_R,-5AY,NOW)":[null,null,null,null,0.228867167288338,0.143441797099146],"2168-HK^FF_OPER_PS_NET_CF(ANN_R,-5AY,NOW)":[0.0154982370055586,0.191395952052816,4.97063497737978,2.25404777497832,1.3625559746489,-2.19381595882485],"2167-HK^FF_OPER_PS_NET_CF(ANN_R,-5AY,NOW)":[null,null,0.343062773763449,0.366958833206084,0.254445509853567,0.257672716262822],"2166-HK^FF_OPER_PS_NET_CF(ANN_R,-5AY,NOW)":[0.871115343516449,-0.0035067674416386,0.0981123424413766,-0.475079553672275,-0.412346606635838,-1.0060144686723],"2165-HK^FF_OPER_PS_NET_CF(ANN_R,-5AY,NOW)":[null,null,0.0412155209715433,-0.0392505734245708,0.45288361109716,0.00588504569089801],"2163-HK^FF_OPER_PS_NET_CF(ANN_R,-5AY,NOW)":[0.962883394638575,1.77559761211204,1.26914674192476,1.98080714607962,0.101493011669122,1.76360298535403],"2162-HK^FF_OPER_PS_NET_CF(ANN_R,-5AY,NOW)":[null,null,null,-0.272648527876825,-0.460547246558493,-0.899045439975477],"2161-HK^FF_OPER_PS_NET_CF(ANN_R,-5AY,NOW)":[null,null,null,null,0.0659415051819095,0.0671533402112151],"2160-HK^FF_OPER_PS_NET_CF(ANN_R,-5AY,NOW)":[null,null,-0.0341867266211202,-0.0683040968717546,-0.051413520657048,-0.0834910524114914],"2159-HK^FF_OPER_PS_NET_CF(ANN_R,-5AY,NOW)":[0.155510662140911,-0.0097435842705255,0.348797981179588,0.026488288968261,0.171531792684558,-0.00134266550659043],"2158-HK^FF_OPER_PS_NET_CF(ANN_R,-5AY,NOW)":[null,-0.254825869262441,-0.55103586252395,-0.514415653172985,-0.751214317636512,-0.717461465414788],"2157-HK^FF_OPER_PS_NET_CF(ANN_R,-5AY,NOW)":[null,null,null,-0.160367662437571,-0.291415062474836,-0.457236477135771],"2156-HK^FF_OPER_PS_NET_CF(ANN_R,-5AY,NOW)":[null,0.0354859706422786,0.119529364235937,0.170122484672408,0.290978162316811,0.939903373526653],"2155-HK^FF_OPER_PS_NET_CF(ANN_R,-5AY,NOW)":[null,0.397822203251344,0.392987529781554,0.222055274089679,0.157025723607117,1.38371583630575],"2153-HK^FF_OPER_PS_NET_CF(ANN_R,-5AY,NOW)":[0.241566931622928,0.248458166443468,0.236369007356173,0.201358937434701,0.327535719055816,0.246666559136043],"2152-HK^FF_OPER_PS_NET_CF(ANN_R,-5AY,NOW)":[null,null,0.621909358863605,0.403764980129212,0.913742499439078,0.708278372340536],"2150-HK^FF_OPER_PS_NET_CF(ANN_R,-5AY,NOW)":[null,null,null,null,null,0.442375965267578],"2148-HK^FF_OPER_PS_NET_CF(ANN_R,-5AY,NOW)":[null,-0.0419787539405899,0.0138941195903522,-0.0133527780227666,0.0742480669363715,-0.319810668559222],"2146-HK^FF_OPER_PS_NET_CF(ANN_R,-5AY,NOW)":[null,0.209975283714792,0.283755459955321,0.117131159775673,0.0453044113580266,0.345880740222213],"2142-HK^FF_OPER_PS_NET_CF(ANN_R,-5AY,NOW)":[null,null,-0.341161203542027,-0.472389282275375,-0.354171727150194,-1.30906947036698],"2139-HK^FF_OPER_PS_NET_CF(ANN_R,-5AY,NOW)":[0.693397077861732,0.591644084749862,0.669213013910241,0.192308225132669,0.233199180549099,0.0864875212620235],"2138-HK^FF_OPER_PS_NET_CF(ANN_R,-5AY,NOW)":[0.191238783311578,0.342445359716991,0.257490215636031,0.581129845221118,0.59783697165791,0.514348639116598],"2137-HK^FF_OPER_PS_NET_CF(ANN_R,-5AY,NOW)":[null,null,null,-0.107491028554461,-0.628665106264641,-2.41293209653875],"2136-HK^FF_OPER_PS_NET_CF(ANN_R,-5AY,NOW)":[0.176468422619178,0.255709490360264,0.153449857364648,0.372422266866174,0.25112294599502,0.261329613353835],"2135-HK^FF_OPER_PS_NET_CF(ANN_R,-5AY,NOW)":[null,0.0193853265597333,0.0184769042889971,0.00935108641521515,0.00896208363962123,-0.0016386916255996],"2133-HK^FF_OPER_PS_NET_CF(ANN_R,-5AY,NOW)":[0.369337416623257,0.061096995724452,-0.256725771276599,-0.192548396306467,0.145554628187906,0.0690465116313237,null,null],"2132-HK^FF_OPER_PS_NET_CF(ANN_R,-5AY,NOW)":[-0.006705625,0.02403875,-0.01383625,0.031600625,0.018403125,0.0102530302281793],"2131-HK^FF_OPER_PS_NET_CF(ANN_R,-5AY,NOW)":[null,0.0184804728803661,-0.3135927931431,-0.0202916289723544,-0.415915604634153,-1.04552744569456],"2130-HK^FF_OPER_PS_NET_CF(ANN_R,-5AY,NOW)":[null,0.556664,0.557648,0.557444,0.869524,0.744617083366196],"2129-HK^FF_OPER_PS_NET_CF(ANN_R,-5AY,NOW)":[null,null,0.0332683085064125,0.0347540299827269,0.0374866934690106,0.0236744065673417],"2128-HK^FF_OPER_PS_NET_CF(ANN_R,-5AY,NOW)":[1.08359637348678,0.269413527813692,1.54699167870915,1.78281936916316,0.911087395323225,1.85883955867659],"2127-HK^FF_OPER_PS_NET_CF(ANN_R,-5AY,NOW)":[0.0969335578253097,0.0833489644601003,0.212734630337365,0.219588217924612,0.229473168403248,0.332884504288363],"2126-HK^FF_OPER_PS_NET_CF(ANN_R,-5AY,NOW)":[null,null,-0.340011667131923,-0.570464755359077,-0.791131950661362,-1.70650760434327],"2125-HK^FF_OPER_PS_NET_CF(ANN_R,-5AY,NOW)":[null,-0.0969376928143966,-0.126122843216849,0.143986280968921,-0.0830380630982591,-1.02961784964144],"2122-HK^FF_OPER_PS_NET_CF(ANN_R,-5AY,NOW)":[0.07546,-0.161556592520493,-0.096665,0.134475407527632,0.182004614879375,0.129501423319567],"2121-HK^FF_OPER_PS_NET_CF(ANN_R,-5AY,NOW)":[null,null,-0.00582586172469798,-0.399160287690956,-0.37409242863371,-0.499685231913864],"2120-HK^FF_OPER_PS_NET_CF(ANN_R,-5AY,NOW)":[-0.0891915960598135,0.888343605255025,1.14732037213345,1.06691244283046,1.73041140234698,3.08220780459994,null],"2119-HK^FF_OPER_PS_NET_CF(ANN_R,-5AY,NOW)":[0.151445333274807,0.0298281506455152,0.136268024614334,0.265347990716348,0.146618418444013,0.137871085192859],"2118-HK^FF_OPER_PS_NET_CF(ANN_R,-5AY,NOW)":[2.30749929662293,-0.996513896866609,-1.74819013720876,-1.11651821312216,1.44995547868021,-0.0937012590414833,null],"2117-HK^FF_OPER_PS_NET_CF(ANN_R,-5AY,NOW)":[-1.03613065017472,-1.07832476796688,2.0402649058478,3.63631044658589,-1.82768970759534,0.150788006856788],"2116-HK^FF_OPER_PS_NET_CF(ANN_R,-5AY,NOW)":[0.0260411276341377,0.046051407905814,0.0254838257204018,0.125319031952525,0.0239744662201465,0.0338890254598598],"2115-HK^FF_OPER_PS_NET_CF(ANN_R,-5AY,NOW)":[0.0116574784326139,-0.000807160827144143,0.0359904774502747,-0.00354672876076364,0.0115848999923452,0.00749469039224057],"2113-HK^FF_OPER_PS_NET_CF(ANN_R,-5AY,NOW)":[-3.75799323902112,-0.0295499837186584,-0.0254236405079779,0.0241020829996415,-0.0487319043181112,-0.0110419384902144],"2112-HK^FF_OPER_PS_NET_CF(ANN_R,-5AY,NOW)":[-0.0404941495510333,-0.669049666175619,0.0520569749198544,-0.0667820048152903,0.000330922452509734,0.0072805575656414],"2111-HK^FF_OPER_PS_NET_CF(ANN_R,-5AY,NOW)":[0.358086119533317,0.19790775521869,0.490239807336056,0.303035939908982,0.655380608727765,0.459572344125069],"2110-HK^FF_OPER_PS_NET_CF(ANN_R,-5AY,NOW)":[null,null,null,null,0.0153848920863309,0.00666232014388489],"2108-HK^FF_OPER_PS_NET_CF(ANN_R,-5AY,NOW)":[0.0207182829914042,0.0508051110975982,-0.00657822442425487,-0.00300337926317953,0.0424098453575955,0.0391140130630916],"2107-HK^FF_OPER_PS_NET_CF(ANN_R,-5AY,NOW)":[null,null,null,null,0.13186454012744,0.00883628498416797],"2103-HK^FF_OPER_PS_NET_CF(ANN_R,-5AY,NOW)":[null,-0.663319647197696,-1.7684241949792,1.09508505442668,-0.247967557636073,0.477710222433657,null],"2102-HK^FF_OPER_PS_NET_CF(ANN_R,-5AY,NOW)":[-0.0825417261173972,-0.110532,0.004618,0.084305,0.116504,0.043102],"2101-HK^FF_OPER_PS_NET_CF(ANN_R,-5AY,NOW)":[null,-0.0767321674890125,0.0956801851388453,0.139936632772821,-0.589933897178738,-0.398123024651278],"2100-HK^FF_OPER_PS_NET_CF(ANN_R,-5AY,NOW)":[0.121330123897144,0.0244824487141582,0.00241889536233857,0.0695916061274129,0.147783149103358,0.0572886920806962],"2099-HK^FF_OPER_PS_NET_CF(ANN_R,-5AY,NOW)":[1.55341658036098,2.04782373298014,3.12310593656584,3.17460774860865,5.18267969990959,8.27349035692561],"2098-HK^FF_OPER_PS_NET_CF(ANN_R,-5AY,NOW)":[-0.0978354611663911,-0.300440940948927,-0.0907857579725857,-0.0763429634993234,-0.122538485858214,0.0194972318179697],"2096-HK^FF_OPER_PS_NET_CF(ANN_R,-5AY,NOW)":[null,0.398942428568075,0.3637049969958,0.300781696286356,0.0261846510774113,-0.108726420778827],"2088-HK^FF_OPER_PS_NET_CF(ANN_R,-5AY,NOW)":[0.00269648647057398,0.0027829141034727,0.038770412129829,0.0120283190474861,-8.29541600378846E-05,0.00354529959357432],"2086-HK^FF_OPER_PS_NET_CF(ANN_R,-5AY,NOW)":[0.0310160500271131,0.053513369737013,0.0291552579288784,0.0795737956286394,0.0595653466431049,0.00904041431326208],"2080-HK^FF_OPER_PS_NET_CF(ANN_R,-5AY,NOW)":[0.0238139080080258,0.0292137048468705,-0.00409617477012352,0.0902971860132699,0.144358159281463,0.154023509651425],"2078-HK^FF_OPER_PS_NET_CF(ANN_R,-5AY,NOW)":[0.117720869932676,-0.105245517569181,-0.0253750818115124,-0.364090528221189,-0.165490388984572,-0.279880440720228],"2068-HK^FF_OPER_PS_NET_CF(ANN_R,-5AY,NOW)":[-1.22194975078972,0.532077581081212,0.275353790369202,0.44837772716161,0.261044796557991,0.323378369287851],"2066-HK^FF_OPER_PS_NET_CF(ANN_R,-5AY,NOW)":[-1.09785641094496,0.921677178804482,-4.03339669890575,-2.98454628872506,-1.71901137753123,-2.77683450646328],"2060-HK^FF_OPER_PS_NET_CF(ANN_R,-5AY,NOW)":[0.0186245315308944,-0.283544466360328,-0.266182442012502,-0.387378348682355,0.0293791044094409,-1.10743778981531],"2057-HK^FF_OPER_PS_NET_CF(ANN_R,-5AY,NOW)":[3.62586010556181,5.05069458998146,6.29319396762259,8.57550819558984,7.06418687873497,10.5269949188792],"2051-HK^FF_OPER_PS_NET_CF(ANN_R,-5AY,NOW)":[0.144133826296471,0.517165413236908,-1.08562848314341,0.678795841200143,0.20881996122858,-0.0302582685164371],"2048-HK^FF_OPER_PS_NET_CF(ANN_R,-5AY,NOW)":[0.301828411543204,-0.232279642063325,-2.22018853003922,-0.585057258465527,0.16178332540833,-2.60871468213487],"2039-HK^FF_OPER_PS_NET_CF(ANN_R,-5AY,NOW)":[0.558252180294852,1.12809976446198,0.0372885069224056,0.787554443336451,2.77804210725182,4.98680886450358],"2038-HK^FF_OPER_PS_NET_CF(ANN_R,-5AY,NOW)":[0.230006466680553,-0.119690088451442,-0.812081482192019,-0.471495308179841,-0.599752441947427,-1.02910334292338],"2033-HK^FF_OPER_PS_NET_CF(ANN_R,-5AY,NOW)":[0.17593870225477,0.204848106634312,0.208669840467158,0.156098283321144,0.21122056197709,0.0904729907560014],"2031-HK^FF_OPER_PS_NET_CF(ANN_R,-5AY,NOW)":[0.0104843688274781,0.015968,0.047804,0.0447568529016858,0.0347125984251969,0.0238490813648294],"2030-HK^FF_OPER_PS_NET_CF(ANN_R,-5AY,NOW)":[0.000165376844112278,0.477213564754032,0.322249894028031,-0.0803620415994693,0.604886473160785,-0.0173757280210888],"2028-HK^FF_OPER_PS_NET_CF(ANN_R,-5AY,NOW)":[0.12781959984222,0.0251236181821169,-0.038548235963745,-0.0456762150847693,0.00864658763899666,0.0189704870679085],"2025-HK^FF_OPER_PS_NET_CF(ANN_R,-5AY,NOW)":[0.192142043082684,0.167614152549584,0.0997912437464854,0.134581712196938,0.0760740410399258,0.247545810023908],"2023-HK^FF_OPER_PS_NET_CF(ANN_R,-5AY,NOW)":[0.0224433722926652,0.00866016304123583,0.00404275275305028,0.193570471863695,0.0354747117481552,-0.00101945456706832],"2022-HK^FF_OPER_PS_NET_CF(ANN_R,-5AY,NOW)":[0.0010486113898527,-0.0128176334159341,0.0011949073958613,-0.0264123901985948,0.0274397693545356,0.00771298006219226],"2020-HK^FF_OPER_PS_NET_CF(ANN_R,-5AY,NOW)":[1.1397312219923,1.37471194080798,1.95018620004927,3.10635242763587,2.96575343311857,5.10144866676169],"2019-HK^FF_OPER_PS_NET_CF(ANN_R,-5AY,NOW)":[-0.05248568936674,0.167031362500352,-1.26539173126338,0.513839917137414,0.398818776199039,2.57090798755375],"2018-HK^FF_OPER_PS_NET_CF(ANN_R,-5AY,NOW)":[4.53591580111957,4.87274858309399,6.41213268003,3.42819871106072,3.11158736694542,1.93022808799495],"2017-HK^FF_OPER_PS_NET_CF(ANN_R,-5AY,NOW)":[-0.0165070460186887,-0.148867275772938,-0.516820468236453,-0.423960559202762,0.0226463905322327,0.101416663509444],"2016-HK^FF_OPER_PS_NET_CF(ANN_R,-5AY,NOW)":[2.08157929737559,0.0874058476181752,2.165920606961,-1.04994041384576,-0.245093227402064,2.33050061059765],"2015-HK^FF_OPER_PS_NET_CF(ANN_R,-5AY,NOW)":[null,null,-0.88168834724392,-1.12415324730212,1.94935375916898,4.97116882663428],"2013-HK^FF_OPER_PS_NET_CF(ANN_R,-5AY,NOW)":[0.00413867566302376,0.0286079331937831,-0.156594034384208,-0.239716202407171,0.00131662151594054,-0.255831971547811],"2012-HK^FF_OPER_PS_NET_CF(ANN_R,-5AY,NOW)":[-2.33196676891165,-1.67873903008817,-1.18834548165495,-0.825326271845765,-0.61483250523399,-0.293182753712955],"2011-HK^FF_OPER_PS_NET_CF(ANN_R,-5AY,NOW)":[-0.128276160390947,0.0435746840618961,0.0369489074966601,-0.00905112692664198,0.0410990438980813,0.077791929501941],"2009-HK^FF_OPER_PS_NET_CF(ANN_R,-5AY,NOW)":[0.392014868191296,-1.25421363165291,-0.523626787336159,1.08273255017787,1.67510988520889,1.60625997162547],"2008-HK^FF_OPER_PS_NET_CF(ANN_R,-5AY,NOW)":[0.166907030342607,0.0385711279136804,0.0286746490917138,-0.0789501088421478,-0.145967433468109,-0.0334536861814504],"2007-HK^FF_OPER_PS_NET_CF(ANN_R,-5AY,NOW)":[2.22144247192534,1.29034426834805,1.78395426141261,1.05282339943008,-1.08823105029477,1.79252699313957],"2005-HK^FF_OPER_PS_NET_CF(ANN_R,-5AY,NOW)":[0.241416876162075,0.192101370087914,0.323660544712458,0.219436337875258,0.173454473969898,0.246707704021924],"2003-HK^FF_OPER_PS_NET_CF(ANN_R,-5AY,NOW)":[-6.69776546482507,-11.7196887967155,7.36403774689937,-0.991597824841767,2.99186505791913,5.12066258607012],"2002-HK^FF_OPER_PS_NET_CF(ANN_R,-5AY,NOW)":[0.839643397201989,-0.0310958054808444,1.05292339260921,1.7805376382275,1.02925431369264,0.956175309842333],"2001-HK^FF_OPER_PS_NET_CF(ANN_R,-5AY,NOW)":[0.216892936730873,0.312934291876762,0.570381492563878,-0.00402869392343209,0.403367464365941,null],"2000-HK^FF_OPER_PS_NET_CF(ANN_R,-5AY,NOW)":[0.0785360311756225,0.144905337065281,0.0958556536591219,0.193450127801694,0.0778816734560137,-0.0360019690228357],"1999-HK^FF_OPER_PS_NET_CF(ANN_R,-5AY,NOW)":[0.451658268874146,0.381084423791666,0.294740488511868,0.702085514987226,0.50043955363114,0.586976692019349],"1997-HK^FF_OPER_PS_NET_CF(ANN_R,-5AY,NOW)":[3.74477889020067,3.17762768097239,3.12845849802372,3.96014492753623,1.58893280632411,2.62450592885375],"1996-HK^FF_OPER_PS_NET_CF(ANN_R,-5AY,NOW)":[0.337754247178993,-1.04169522862103,-0.402125063216543,0.244268787116071,-1.54465465317781,-1.27567180301981],"1995-HK^FF_OPER_PS_NET_CF(ANN_R,-5AY,NOW)":[0.079158017496694,0.152341228341396,0.187426739772519,0.391724872942635,0.519154578551144,0.630108211941646],"1993-HK^FF_OPER_PS_NET_CF(ANN_R,-5AY,NOW)":[0.04840909090964,0.28152458684883,0.292876645462235,1.51825863107372,1.47437212506134,2.23778152782134],"1992-HK^FF_OPER_PS_NET_CF(ANN_R,-5AY,NOW)":[1.25473169030094,3.18658532861543,-0.0442849675594631,1.93285202798779,-1.90622393148208,1.6571556383058],"1991-HK^FF_OPER_PS_NET_CF(ANN_R,-5AY,NOW)":[-0.0678865715258211,-0.0745603435749542,-0.0940738445143063,-0.000501390053783728,-0.0855241544503429],"1989-HK^FF_OPER_PS_NET_CF(ANN_R,-5AY,NOW)":[0.0150657478412524,0.0235380116959064,0.0205398281056176,0.0427088871167819,0.069842060960482,0.0849171539961014],"1988-HK^FF_OPER_PS_NET_CF(ANN_R,-5AY,NOW)":[-0.313037610931233,2.11702665247407,-1.08066654748659,1.24597018149543,2.04861238219189,1.40314811206427],"1987-HK^FF_OPER_PS_NET_CF(ANN_R,-5AY,NOW)":[0.0420642596782675,0.0576012656489355,0.015552153959298,0.0200746727864372,-0.0118743518596982,0.0273273891366805],"1986-HK^FF_OPER_PS_NET_CF(ANN_R,-5AY,NOW)":[0.20036759976467,0.214571445584641,0.245859394909281,0.622173853597635,0.235270803086862,0.281046857774036],"1985-HK^FF_OPER_PS_NET_CF(ANN_R,-5AY,NOW)":[0.28209,0.00407333333333334,0.16115,0.0324166666666667,0.28825,0.15324],"1983-HK^FF_OPER_PS_NET_CF(ANN_R,-5AY,NOW)":[3.00057246380207,-3.92162474325623,0.458026245427804,1.87710097172599,-2.19857426107125,3.3241238293694],"1982-HK^FF_OPER_PS_NET_CF(ANN_R,-5AY,NOW)":[0.237574327747225,0.0782382028305175,-0.00484866139747836,0.386533777429679,0.37387119021566,0.108206047929272],"1981-HK^FF_OPER_PS_NET_CF(ANN_R,-5AY,NOW)":[0.101002741882596,0.1200537116318,0.148829485235935,0.189804640157355,0.131639954161147,-0.0161121679190847],"1980-HK^FF_OPER_PS_NET_CF(ANN_R,-5AY,NOW)":[0.319267121315389,0.361538768321871,0.257046609505249,0.171945707905085,0.0369986346688889,-0.0830103361130759],"1979-HK^FF_OPER_PS_NET_CF(ANN_R,-5AY,NOW)":[0.163472,0.195904666868076,0.143757446604998,0.209872298232552,0.552165212663136,0.245047258451639],"1978-HK^FF_OPER_PS_NET_CF(ANN_R,-5AY,NOW)":[0.07139625,0.06839875,0.140903642333053,0.31056625,0.22584625,0.31559125],"1977-HK^FF_OPER_PS_NET_CF(ANN_R,-5AY,NOW)":[0.0206442857142857,0.279422142857143,0.428027142857143,0.0145817807210089,0.31115,0.173005672695794],"1975-HK^FF_OPER_PS_NET_CF(ANN_R,-5AY,NOW)":[0.113320833334587,0.00540689611684447,0.0542583333333712,0.151906250000318,0.102987500000888,0.274835416667443],"1972-HK^FF_OPER_PS_NET_CF(ANN_R,-5AY,NOW)":[1.47435897435897,2.00957264957265,1.60529914529915,0.747863247863248,0.934871794871795,0.862393162393162],"1971-HK^FF_OPER_PS_NET_CF(ANN_R,-5AY,NOW)":[null,0.218953141138086,0.0759620247010434,0.302214698992454,0.46377126854042,0.602980107896984],"1970-HK^FF_OPER_PS_NET_CF(ANN_R,-5AY,NOW)":[1.00172697417464,0.761762706624223,1.22167434595732,0.868382779582919,0.205503424511163,0.671158079458875],"1969-HK^FF_OPER_PS_NET_CF(ANN_R,-5AY,NOW)":[0.131352607498885,0.358532464258806,0.295083670081738,-0.0677663320533479,0.654148613560936,null],"1968-HK^FF_OPER_PS_NET_CF(ANN_R,-5AY,NOW)":[0.0587921875006667,0.113018750000056,-0.13059799813083,0.109445312500285,0.0223718750000045,-0.011009375000067],"1967-HK^FF_OPER_PS_NET_CF(ANN_R,-5AY,NOW)":[0.286080262678759,0.234238072037235,0.0835892798417748,0.353167190511721,0.228810938444811,0.0744627534656408],"1966-HK^FF_OPER_PS_NET_CF(ANN_R,-5AY,NOW)":[-0.06786835845725,1.15428788658536,1.36297561527358,-1.90200099985825,-0.721518897118579,-1.86489566139624],"1965-HK^FF_OPER_PS_NET_CF(ANN_R,-5AY,NOW)":[null,null,0.300005519084336,0.191680787331608,0.422684770456338,-0.00226509769584869],"1963-HK^FF_OPER_PS_NET_CF(ANN_R,-5AY,NOW)":[-1.20015395151316,1.17523823805625,1.16404209285615,0.501998908782249,0.558395025121261,0.0711743903649854],"1962-HK^FF_OPER_PS_NET_CF(ANN_R,-5AY,NOW)":[0.0384649633134276,-0.0395657188218663,0.0957225835944256,0.0205903848496839,0.0707377367337565,0.355027533154176],"1961-HK^FF_OPER_PS_NET_CF(ANN_R,-5AY,NOW)":[0.0821659290647202,0.162072065299644,0.072353645702929,-0.140790476035654,-0.124641810966531,-0.0549452582785972],"1960-HK^FF_OPER_PS_NET_CF(ANN_R,-5AY,NOW)":[0.0262091634774228,0.0467650442043243,-0.0203405496922871,0.0383505874954453,-0.00240370812284033,-0.00747253064120386],"1959-HK^FF_OPER_PS_NET_CF(ANN_R,-5AY,NOW)":[0.260732591432769,-0.0537961160422622,-0.0799364240486554,-0.0397029516239164,0.28538215738298,0.0591131224144031],"1958-HK^FF_OPER_PS_NET_CF(ANN_R,-5AY,NOW)":[3.13931699555045,3.51011273686024,3.28308916167396,5.24687010046414,3.67523788133045,2.02931083011393],"1957-HK^FF_OPER_PS_NET_CF(ANN_R,-5AY,NOW)":[0.0309021403281188,0.0798821693075139,0.0717627473941276,0.0576454252349569,-0.0385184677089135,0.0640348348287422],"1955-HK^FF_OPER_PS_NET_CF(ANN_R,-5AY,NOW)":[0.10699,-0.034822,0.067852,0.113151254576446,0.693862,0.227752],"1953-HK^FF_OPER_PS_NET_CF(ANN_R,-5AY,NOW)":[0.00349315984129572,0.0857052883598304,-0.060970300647662,0.027182550394069,-0.0262054696407502,0.0137538565091219,null],"1952-HK^FF_OPER_PS_NET_CF(ANN_R,-5AY,NOW)":[null,null,-0.432086647808341,-0.342844329496725,-1.80842185570397,-2.9996945006391],"1951-HK^FF_OPER_PS_NET_CF(ANN_R,-5AY,NOW)":[0.0623677552208649,0.0238295440358786,0.17956652867485,0.21339784711892,0.164856792307474,0.179078593654305],"1950-HK^FF_OPER_PS_NET_CF(ANN_R,-5AY,NOW)":[0.047020666264974,0.0176387702468916,0.0289362085038622,0.0075348750083088,0.00738154173694636,-0.000958868908193748],"1949-HK^FF_OPER_PS_NET_CF(ANN_R,-5AY,NOW)":[0.0787965617909105,0.111311097990102,-0.0145266352112172,-0.0338337064854485,-0.0977400936462591,-0.0662777839112605],"1948-HK^FF_OPER_PS_NET_CF(ANN_R,-5AY,NOW)":[null,null,0.0374544060542897,-0.271382120972695,0.390391677223374,-1.06662976060827],"1945-HK^FF_OPER_PS_NET_CF(ANN_R,-5AY,NOW)":[null,0.215427531872102,0.164526838379987,0.153619743747793,0.33828429105231,0.141288501538069],"1943-HK^FF_OPER_PS_NET_CF(ANN_R,-5AY,NOW)":[0.024093,0.012196,-0.023439,0.0171722040108906,-0.008354,-0.005031],"1942-HK^FF_OPER_PS_NET_CF(ANN_R,-5AY,NOW)":[0.0883839062386292,0.106106012441524,0.138508018722277,0.104936022138273,0.106229998455233,0.0746522503996416],"1941-HK^FF_OPER_PS_NET_CF(ANN_R,-5AY,NOW)":[0.1687664382175,0.143598877579071,-0.0608840451004589,0.178417481885787,0.0736274081179905,-0.106259932826545],"1940-HK^FF_OPER_PS_NET_CF(ANN_R,-5AY,NOW)":[0.0601758951842096,0.13496803322475,0.257440190057685,0.141952705091212,0.243124855543548,0.048583249651735],"1939-HK^FF_OPER_PS_NET_CF(ANN_R,-5AY,NOW)":[0.051638,-0.2245,0.0335490746037311,-0.28791,0.123412,-0.04646],"1938-HK^FF_OPER_PS_NET_CF(ANN_R,-5AY,NOW)":[0.576853067478845,-0.464022077054296,-0.456555150138474,-0.509441647443277,-0.417049510562178,-0.979486736845083],"1937-HK^FF_OPER_PS_NET_CF(ANN_R,-5AY,NOW)":[0.0234034228384422,-0.0488332300422215,0.0181020087828296,-0.0291439213639659,0.038971197452413,-0.0218552954057026],"1936-HK^FF_OPER_PS_NET_CF(ANN_R,-5AY,NOW)":[0.0461369658604024,0.00538417686931605,0.0899911765040409,-0.0111740226714735,0.041836810723085,0.0219164167284706],"1935-HK^FF_OPER_PS_NET_CF(ANN_R,-5AY,NOW)":[0.0844467178486837,0.089604941323341,0.183856114608338,0.250751095968749,0.309852218333119,0.431586626930464],"1933-HK^FF_OPER_PS_NET_CF(ANN_R,-5AY,NOW)":[-0.0568666422597066,0.0173836712566869,-0.088467600625181,null,-0.0210246854428927,-0.0401412851772948],"1932-HK^FF_OPER_PS_NET_CF(ANN_R,-5AY,NOW)":[0.0184900000002096,-0.185440692849232,-0.0715530000003237,0.0881700000002296,0.0296150000000059,0.0223590000001362],"1931-HK^FF_OPER_PS_NET_CF(ANN_R,-5AY,NOW)":[-0.0203338470233023,0.0282131843253317,0.0158827325124449,0.335400591011723,0.1249615772102,0.129021799994078],"1930-HK^FF_OPER_PS_NET_CF(ANN_R,-5AY,NOW)":[0.0591025031741322,0.0633533894240289,0.0467733662186432,-0.0413234935072483,0.082993268084065,0.0323741211947009],"1929-HK^FF_OPER_PS_NET_CF(ANN_R,-5AY,NOW)":[0.612320000002956,0.267370000002317,0.816840000008951,0.789570000002681,1.02272000000966,1.3722700000089],"1928-HK^FF_OPER_PS_NET_CF(ANN_R,-5AY,NOW)":[2.16861953589701,2.41389330945791,2.75942802042329,2.49673995988361,-0.970314120041554,-0.275659876952395],"1927-HK^FF_OPER_PS_NET_CF(ANN_R,-5AY,NOW)":[-0.00397251565532013,0.00420098462769836,0.0891508205366917,0.0434628937214778,0.013575381889684,0.0171550580156942],"1925-HK^FF_OPER_PS_NET_CF(ANN_R,-5AY,NOW)":[0.0534157090537078,0.182496223756959,0.0613044852761282,0.058657995964292,0.0995849224871343,-0.100051891569167],"1922-HK^FF_OPER_PS_NET_CF(ANN_R,-5AY,NOW)":[0.239463865090994,0.219514333984813,0.187595874048234,0.570462151088408,0.286021250263677,0.549037938307141],"1921-HK^FF_OPER_PS_NET_CF(ANN_R,-5AY,NOW)":[-0.0618560761391477,0.05269453369436,0.114102391289619,-0.08345096130346,0.107308221907662,-0.305084466538444],"1920-HK^FF_OPER_PS_NET_CF(ANN_R,-5AY,NOW)":[0.000278846153846154,0.007375,-0.000416153846153846,-0.0436005324824787,-0.0107876923076923,0.00313384615384615],"1919-HK^FF_OPER_PS_NET_CF(ANN_R,-5AY,NOW)":[0.015200791412605,0.524992510552753,0.545923978205662,1.29737634342701,3.03428262921608,12.7789517102986],"1918-HK^FF_OPER_PS_NET_CF(ANN_R,-5AY,NOW)":[4.88950622501439,1.28267251606922,23.7504750098469,14.4725564926423,1.04764549545924,10.7731373976581,null],"1917-HK^FF_OPER_PS_NET_CF(ANN_R,-5AY,NOW)":[-0.00337317344954861,0.00815884180182856,0.0139755259281676,0.019130358917081,-0.00366113200050227,-0.0294969761203292],"1916-HK^FF_OPER_PS_NET_CF(ANN_R,-5AY,NOW)":[0.331515562462385,1.28712863644193,1.52223168523647,0.511291889941846,1.41956444198581,1.82190211355915],"1915-HK^FF_OPER_PS_NET_CF(ANN_R,-5AY,NOW)":[0.1155847343568,-0.337589306768848,0.0866878822821603,0.00426129592832583,0.0247857147746323,0.171333992155321],"1913-HK^FF_OPER_PS_NET_CF(ANN_R,-5AY,NOW)":[null,1.53612696415974,1.32160598297561,2.78296797927392,2.0479729089005,4.10615694909276],"1912-HK^FF_OPER_PS_NET_CF(ANN_R,-5AY,NOW)":[0.0126911911097089,0.000883756830690523,0.060857034640395,-0.079600451126472,-0.0347526127177202,-0.00952193976525869],"1911-HK^FF_OPER_PS_NET_CF(ANN_R,-5AY,NOW)":[1.11764631970777,-0.0735035125210293,-0.19873562739778,-0.908612514858596,1.32976023962947,2.49801968084629],"1910-HK^FF_OPER_PS_NET_CF(ANN_R,-5AY,NOW)":[1.0502682946161,1.83330743471787,1.57488710290145,3.15039309753681,-0.806212317460014,2.07386728405587],"1909-HK^FF_OPER_PS_NET_CF(ANN_R,-5AY,NOW)":[0.00272978945418712,0.00813133640821486,0.011687313755924,0.0226813338114591,0.0453672801025552,0.129391523308692,null],"1908-HK^FF_OPER_PS_NET_CF(ANN_R,-5AY,NOW)":[-0.841046134945727,-24.7066961851157,-17.1423580207739,1.28166571964859,2.13291154469645,4.93185807297449],"1907-HK^FF_OPER_PS_NET_CF(ANN_R,-5AY,NOW)":[-0.00406461090937362,0.568655938892347,0.579255291943282,0.217354779241172,0.19929842066244,0.948826900587409],"1906-HK^FF_OPER_PS_NET_CF(ANN_R,-5AY,NOW)":[0.0473082919558741,0.0246895122531452,0.0235390469504743,-0.0319677050040947,null,0.0219187698491808],"1905-HK^FF_OPER_PS_NET_CF(ANN_R,-5AY,NOW)":[null,-1.43695058599049,-1.73806544741542,-1.44147629955793,-0.46418307183165,-0.531420568448752],"1903-HK^FF_OPER_PS_NET_CF(ANN_R,-5AY,NOW)":[0.152952930522602,0.189060882025907,0.0366384858336793,-0.0954737995519303,0.0171344024454116,-0.0127230335468818],"1902-HK^FF_OPER_PS_NET_CF(ANN_R,-5AY,NOW)":[-0.933966740026375,-0.0394257694541572,-2.79387800727156,3.72921438198305,0.782908286688793,2.79365785819787],"1901-HK^FF_OPER_PS_NET_CF(ANN_R,-5AY,NOW)":[0.0300712508695892,0.0318534676840833,-0.117801037071006,-0.257463162550788,-0.0352248572200384,-0.0739761030616368],"1900-HK^FF_OPER_PS_NET_CF(ANN_R,-5AY,NOW)":[-0.14190702797535,0.00636558533692348,0.0617969141619788,0.0980274568422607,0.329475665385005,0.18172359262776],"1899-HK^FF_OPER_PS_NET_CF(ANN_R,-5AY,NOW)":[0.530003737954181,0.699676168630286,0.64595682313277,0.397221065456722,-0.0132393874460199,-0.170936092965557],"1898-HK^FF_OPER_PS_NET_CF(ANN_R,-5AY,NOW)":[0.54297724091942,1.16760504507435,1.56597054070625,1.58209478328806,1.71378171283115,4.35142775893318],"1897-HK^FF_OPER_PS_NET_CF(ANN_R,-5AY,NOW)":[0.262907222868022,0.012171906556702,-1.38089882413542,0.0481673809267943,-0.1020621895272,-0.0975434207134531],"1896-HK^FF_OPER_PS_NET_CF(ANN_R,-5AY,NOW)":[0.0697892007225334,1.12085704885175,-1.19922563942578,-0.921004491160715,0.307516365777837,0.639704636312556],"1895-HK^FF_OPER_PS_NET_CF(ANN_R,-5AY,NOW)":[0.419943635007996,0.21253005813464,0.268645986523167,0.13252535466081,0.377820709952006,-0.0282542495345196],"1894-HK^FF_OPER_PS_NET_CF(ANN_R,-5AY,NOW)":[null,0.015764721208963,0.0506318394997394,0.0786047420531527,-0.0100661862234519,-0.0155849185370015,null,null],"1891-HK^FF_OPER_PS_NET_CF(ANN_R,-5AY,NOW)":[null,null,-0.0041874014637016,-0.0171183350627118,-0.0214266618027991,-0.0065966808135074],"1890-HK^FF_OPER_PS_NET_CF(ANN_R,-5AY,NOW)":[0.224123634488711,0.276168916109804,0.307029739914884,0.345754058565704,0.0612567100793431,null],"1889-HK^FF_OPER_PS_NET_CF(ANN_R,-5AY,NOW)":[-0.0222983487470768,-0.0869969660052775,0.000521026716129987,-0.00479744516731861,-0.00027806366430064,-0.0145007731674391],"1888-HK^FF_OPER_PS_NET_CF(ANN_R,-5AY,NOW)":[1.992121,0.926475021078008,1.20780720545823,0.793181759171165,0.939715082950109,1.93323589744767],"1885-HK^FF_OPER_PS_NET_CF(ANN_R,-5AY,NOW)":[0.095896954560605,0.0507747949509403,0.0879182634663335,0.155334020795354,0.0643804627155745,null,null],"1884-HK^FF_OPER_PS_NET_CF(ANN_R,-5AY,NOW)":[0.0508272727272727,0.0640472727272727,0.0809181818181818,0.0843672727272727,0.0986672727272727,0.0710018181818182],"1883-HK^FF_OPER_PS_NET_CF(ANN_R,-5AY,NOW)":[0.46636936655301,0.439692862245984,0.426345339500438,0.576642375718247,0.620774263904035,0.587659690133188],"1882-HK^FF_OPER_PS_NET_CF(ANN_R,-5AY,NOW)":[1.63532763034391,1.47668310461346,1.28466492178155,1.849937135046,2.35112489754949,2.5310872320862],"1880-HK^FF_OPER_PS_NET_CF(ANN_R,-5AY,NOW)":[null,null,null,null,null,null],"1878-HK^FF_OPER_PS_NET_CF(ANN_R,-5AY,NOW)":[0.121606561448806,0.794490054304494,1.25134087102941,0.995493054541923,0.709209252699009,-0.109407702726942],"1877-HK^FF_OPER_PS_NET_CF(ANN_R,-5AY,NOW)":[-0.417598413044965,-0.449153724145375,-0.773191204741527,-1.66231436641522,-1.84956077550955,-0.775651031562873],"1876-HK^FF_OPER_PS_NET_CF(ANN_R,-5AY,NOW)":[null,0.783224255131542,0.996634149444995,0.815882966663672,0.762953261347807,1.11784686499922],"1875-HK^FF_OPER_PS_NET_CF(ANN_R,-5AY,NOW)":[null,-0.240151587149786,-0.367455000118847,-0.499975605180851,-0.518400979631235,-0.37234451727584],"1873-HK^FF_OPER_PS_NET_CF(ANN_R,-5AY,NOW)":[0.0157141386739762,0.0207247541051035,0.00949265890665644,0.0462961437804706,0.0425056663978434,0.0349471013554483],"1872-HK^FF_OPER_PS_NET_CF(ANN_R,-5AY,NOW)":[-0.0139836509595017,0.083413838515407,0.0070120225860831,-0.00764508802502463,0.0244153759300791,0.0525288510166125],"1871-HK^FF_OPER_PS_NET_CF(ANN_R,-5AY,NOW)":[0.0988803378063037,0.102105844633736,0.136339526007299,0.0977488121628109,0.0414727129938115,0.0180540600627234],"1870-HK^FF_OPER_PS_NET_CF(ANN_R,-5AY,NOW)":[0.0440923076923077,0.0572192307692308,-0.123069230769231,0.0672499322245105,-0.211840384615385,-0.128994000154072],"1869-HK^FF_OPER_PS_NET_CF(ANN_R,-5AY,NOW)":[0.0230816999242056,0.0346268601135761,0.0160754300527274,0.0588073511644582,0.017282,0.045751],"1868-HK^FF_OPER_PS_NET_CF(ANN_R,-5AY,NOW)":[0.00192644863438675,-0.041614191714895,-0.104226069217783,0.0194848017974701,0.061366098540688,-0.0381668904070826],"1867-HK^FF_OPER_PS_NET_CF(ANN_R,-5AY,NOW)":[-0.0289047219712408,-0.00713304659864833,-0.00977344637159998,0.00081812720844712,0.00112051689863824,0.0594099244711659],"1866-HK^FF_OPER_PS_NET_CF(ANN_R,-5AY,NOW)":[0.34796914196898,0.659968202780941,0.847529503423225,2.08879427949878,1.58610274060738,2.29393638288777],"1865-HK^FF_OPER_PS_NET_CF(ANN_R,-5AY,NOW)":[0.0332876161226041,0.0174764533619573,-0.0111879934707603,-0.000291077698932718,-0.00867174041040576,-0.130271813407743],"1863-HK^FF_OPER_PS_NET_CF(ANN_R,-5AY,NOW)":[0.0712018136499808,0.120274494042886,0.044581016624697,0.0686045723155086,0.0258659343853629,0.230715631463145],"1862-HK^FF_OPER_PS_NET_CF(ANN_R,-5AY,NOW)":[1.52823439726746,1.24702677845793,-0.73025661401665,1.23834274385588,-1.09762505343335,null],"1861-HK^FF_OPER_PS_NET_CF(ANN_R,-5AY,NOW)":[0.382332156234651,0.0982584346910839,0.303907889647165,0.216606852211069,0.334749550139816,0.244814485841104],"1860-HK^FF_OPER_PS_NET_CF(ANN_R,-5AY,NOW)":[0.158308700701636,0.254614994903368,0.192690293807907,-0.0208206730486429,0.0834051540706253,0.232779718605179],"1859-HK^FF_OPER_PS_NET_CF(ANN_R,-5AY,NOW)":[-0.0236027842474192,-0.0336261759229634,0.00470672364069688,-0.221198757298096,-0.148769928511616,-0.167285539924473],"1858-HK^FF_OPER_PS_NET_CF(ANN_R,-5AY,NOW)":[0.23470154737622,0.317830497126482,0.384979855486443,0.780761953072544,0.854711218480643,0.545097790123967],"1857-HK^FF_OPER_PS_NET_CF(ANN_R,-5AY,NOW)":[-0.0680725249424405,-0.172082034108651,-0.478756369309679,-0.494479814755378,-0.57288132275534,-0.359201042200087],"1856-HK^FF_OPER_PS_NET_CF(ANN_R,-5AY,NOW)":[0.0200899731464386,-0.128345570563937,-0.0441605240664333,0.0271185855278065,-0.0952115059708857,-0.00391725694156984],"1855-HK^FF_OPER_PS_NET_CF(ANN_R,-5AY,NOW)":[-0.908507002273965,-0.560635041839673,0.0872877909484276,-0.000676226555229443,0.361457424270217,-0.530982098851435],"1854-HK^FF_OPER_PS_NET_CF(ANN_R,-5AY,NOW)":[-0.00011721838958163,0.00336484375,0.008484375,-0.00412520927113432,0.00961825396825397,-0.00559751773299826],"1853-HK^FF_OPER_PS_NET_CF(ANN_R,-5AY,NOW)":[null,null,null,0.675411214829988,1.01373271814945,0.320810195989655],"1851-HK^FF_OPER_PS_NET_CF(ANN_R,-5AY,NOW)":[0.146472944933955,0.143723056881289,-0.00579908623966061,0.0771221954575044,0.113495277594011,0.223152039050307],"1850-HK^FF_OPER_PS_NET_CF(ANN_R,-5AY,NOW)":[0.00212770786287348,-0.04597625,-0.01229,-0.0020775,0.03288,-0.00314324984918123],"1849-HK^FF_OPER_PS_NET_CF(ANN_R,-5AY,NOW)":[0.021444688488675,0.0423646760871257,0.0258380802042206,-0.00209123183058375,0.0766150254612129,-0.00865861997717763],"1848-HK^FF_OPER_PS_NET_CF(ANN_R,-5AY,NOW)":[4.35682364046801,6.19336526861638,2.18462612196861,0.449416701489055,-0.724648152394617,0.907107186555955],"1847-HK^FF_OPER_PS_NET_CF(ANN_R,-5AY,NOW)":[0.644539880151904,0.0832197017599111,0.257793467259978,1.29414804247565,-0.0994970409344212,-0.172442669326267],"1846-HK^FF_OPER_PS_NET_CF(ANN_R,-5AY,NOW)":[-0.00891976051454953,0.236274553090004,0.491336716615559,0.243957147521223,0.208860540468913,0.830177788041421],"1845-HK^FF_OPER_PS_NET_CF(ANN_R,-5AY,NOW)":[-0.00543752086332865,0.0266380036285965,-0.0618470708362919,-0.0433422809604627,-0.0450053794894204,0.0194635154500102],"1843-HK^FF_OPER_PS_NET_CF(ANN_R,-5AY,NOW)":[0.0234436355400815,0.0231417526365934,0.016846702647549,0.0121574484444679,0.0427129472718444,0.037583016636883],"1842-HK^FF_OPER_PS_NET_CF(ANN_R,-5AY,NOW)":[0.0540390000006129,0.0463470000000233,0.0236630000001069,-0.0399420000001039,0.0375990000000075,0.0121310000000739],"1841-HK^FF_OPER_PS_NET_CF(ANN_R,-5AY,NOW)":[0.0530187208278069,0.0967,0.06836,0.1075575,0.09162,0.03084],"1839-HK^FF_OPER_PS_NET_CF(ANN_R,-5AY,NOW)":[0.754788430239084,1.16321184816553,0.587059638492556,1.08280683555504,1.70671132695857,0.0897782134940876],"1838-HK^FF_OPER_PS_NET_CF(ANN_R,-5AY,NOW)":[-0.304731842759574,-0.385174427410886,-0.164306633673292,-0.10646076098198,null,null],"1837-HK^FF_OPER_PS_NET_CF(ANN_R,-5AY,NOW)":[0.855583268788024,0.983306402131919,0.0972219436465504,0.0883116225399613,0.0441382493875658,0.0717703074075343],"1836-HK^FF_OPER_PS_NET_CF(ANN_R,-5AY,NOW)":[0.841665749971904,0.321453097160956,0.830426187839476,2.2448134729125,1.67156385034567,1.18502763124042],"1835-HK^FF_OPER_PS_NET_CF(ANN_R,-5AY,NOW)":[0.520721171384133,0.176587580389296,0.706135458477775,-0.118708499089088,-0.189248605964798,-0.109093048228733],"1833-HK^FF_OPER_PS_NET_CF(ANN_R,-5AY,NOW)":[-0.302692432011858,-0.547217413946672,-1.3267429870014,-0.286543312093924,-1.09889283379735,-1.34289691899628],"1832-HK^FF_OPER_PS_NET_CF(ANN_R,-5AY,NOW)":[0.221030067633786,0.23593779550124,0.102572105341016,0.44500947390626,-0.07434982966221,0.0287810890717772],"1831-HK^FF_OPER_PS_NET_CF(ANN_R,-5AY,NOW)":[-0.169960535000104,-0.110464121184495,-0.132764598991871,-0.0434075259438248,-0.00792433822808467,-0.00707925543189014],"1830-HK^FF_OPER_PS_NET_CF(ANN_R,-5AY,NOW)":[0.184058966808774,0.222817104211059,0.387766441422202,0.575730437305436,0.518320975070511,0.419874243072115],"1827-HK^FF_OPER_PS_NET_CF(ANN_R,-5AY,NOW)":[0.133789880878432,0.08579,0.1226025,0.16174,0.0660525,0.1228975],"1826-HK^FF_OPER_PS_NET_CF(ANN_R,-5AY,NOW)":[0.0285965909090909,-0.0402840909090909,-0.00761688311688312,0.0961945134332705,-0.0753198198198198,-0.0222792792792793],"1825-HK^FF_OPER_PS_NET_CF(ANN_R,-5AY,NOW)":[-0.040545,-0.023625,-0.224618185613396,-0.154665,-0.06706,0.08048],"1823-HK^FF_OPER_PS_NET_CF(ANN_R,-5AY,NOW)":[0.184133608655188,0.292202284008212,0.209414262448596,0.353362028851548,0.212191717077753,0.45575819553231],"1822-HK^FF_OPER_PS_NET_CF(ANN_R,-5AY,NOW)":[-0.66740244759542,-0.0591567529547166,-0.342534464505602,0.58133388188884,-0.0250937698408511,0.0114603358665979],"1821-HK^FF_OPER_PS_NET_CF(ANN_R,-5AY,NOW)":[-0.0849487933586111,-0.0399240795560171,0.101605204150926,0.121762782868247,-0.0175841848339216,-0.0852563662834599],"1820-HK^FF_OPER_PS_NET_CF(ANN_R,-5AY,NOW)":[0.188668233424721,0.282004447083607,0.654705404787364,0.437488266361074,0.358026068364294,0.131961763587572],"1818-HK^FF_OPER_PS_NET_CF(ANN_R,-5AY,NOW)":[0.604737400141468,0.222738967572285,0.493175377818459,0.40000826294999,1.00820153580591,0.798756102808077],"1817-HK^FF_OPER_PS_NET_CF(ANN_R,-5AY,NOW)":[0.112206304699473,0.48826918408686,0.169148742878405,-0.057349733083298,0.218102417719143,0.157204414646421],"1816-HK^FF_OPER_PS_NET_CF(ANN_R,-5AY,NOW)":[0.250271985913133,0.692683089679738,0.752713051555701,0.772589438351438,0.689444218050332,0.854644887079824],"1815-HK^FF_OPER_PS_NET_CF(ANN_R,-5AY,NOW)":[-0.286604038335299,0.171571784618585,-0.331881506540811,0.128518559803814,0.0532927721065314,-0.310457862646615],"1813-HK^FF_OPER_PS_NET_CF(ANN_R,-5AY,NOW)":[-0.997483193579393,-3.44861596881106,0.209202304001837,-0.378160635872438,-1.64068144740109,0.430470122143419],"1812-HK^FF_OPER_PS_NET_CF(ANN_R,-5AY,NOW)":[0.844188561599046,-0.177142435127885,5.48431768481275,4.51176639376573,4.29133262042502,3.55745686837608],"1811-HK^FF_OPER_PS_NET_CF(ANN_R,-5AY,NOW)":[0.41859828966079,0.372314311399013,0.382948555892607,0.337119069860054,0.261095466741703,0.227475769941888],"1810-HK^FF_OPER_PS_NET_CF(ANN_R,-5AY,NOW)":[0.229770664744223,0.0563965518803617,-0.0500653552812405,1.17171014258921,1.16593898560109,0.484942679619322],"1809-HK^FF_OPER_PS_NET_CF(ANN_R,-5AY,NOW)":[1.26091125974273,0.326595974276743,1.94950643633619,1.27057120251245,1.03754630471609,0.862211909148368],"1808-HK^FF_OPER_PS_NET_CF(ANN_R,-5AY,NOW)":[-5.22069026742217,-1.67818202782058,-1.06847130990107,-0.556898369456214,0.340165439250313,-0.592051876930577],"1803-HK^FF_OPER_PS_NET_CF(ANN_R,-5AY,NOW)":[-0.0212334400859339,-0.0623899209332941,-0.0536987743382685,0.0258941078654742,-0.0212423935441802,0.0122671919770774],"1802-HK^FF_OPER_PS_NET_CF(ANN_R,-5AY,NOW)":[0.155393761278461,-0.377632075966413,-0.0328376879479478,-0.16681553115202,-0.1419788462699,null],"1801-HK^FF_OPER_PS_NET_CF(ANN_R,-5AY,NOW)":[-0.390324399368736,-0.512126908618395,-1.05146936363397,-1.57448131840885,-0.192291500257445,-1.61623896308128],"1800-HK^FF_OPER_PS_NET_CF(ANN_R,-5AY,NOW)":[1.58835279923406,2.16876558570923,0.0555805382900971,-0.694031330662875,-0.24203700077869,-2.61064117755497],"1799-HK^FF_OPER_PS_NET_CF(ANN_R,-5AY,NOW)":[-0.72233378987732,1.42761184852493,1.40804009115135,-2.08649007007531,2.80087029586491,3.66837321510649],"1798-HK^FF_OPER_PS_NET_CF(ANN_R,-5AY,NOW)":[0.304291883986561,0.200020766279928,0.507813223253094,0.477252078418096,0.527683008688833,0.58245166150058],"1797-HK^FF_OPER_PS_NET_CF(ANN_R,-5AY,NOW)":[0.1780161190894,0.249269702372604,-0.0436983477414264,-0.608538006142811,-1.03973391296885,-1.10539392403845],"1796-HK^FF_OPER_PS_NET_CF(ANN_R,-5AY,NOW)":[0.00760208333333333,0.00798333333333333,-0.198705881749496,-0.00810625,0.00288125,-0.00735208333333333],"1795-HK^FF_OPER_PS_NET_CF(ANN_R,-5AY,NOW)":[-0.0301958291340393,0.0782849911755172,0.102996161992121,0.173636630552646,-0.0279087976262177,-0.0835311624063591],"1793-HK^FF_OPER_PS_NET_CF(ANN_R,-5AY,NOW)":[0.00184125,0.09571125,0.0603875,0.0107175,0.0501284575061178,-0.0366932764226824],"1792-HK^FF_OPER_PS_NET_CF(ANN_R,-5AY,NOW)":[0.00930063945076488,0.0216976089862126,0.00893669793701595,0.0149355447850934,0.0235431423919385,0.043905387723328],"1790-HK^FF_OPER_PS_NET_CF(ANN_R,-5AY,NOW)":[-0.0013580000000154,0.000822000000000401,-0.112153000000507,-0.150887000000392,-0.065370000000013,-0.04597900000028],"1789-HK^FF_OPER_PS_NET_CF(ANN_R,-5AY,NOW)":[0.0819166536086037,0.178934422714841,0.150399892984134,0.169364325440354,0.220429120810316,0.201964771880043],"1788-HK^FF_OPER_PS_NET_CF(ANN_R,-5AY,NOW)":[0.200376089586018,0.592443918293376,0.039663097159706,-0.0719578431352102,0.00637573202669707,0.00853540052346406],"1787-HK^FF_OPER_PS_NET_CF(ANN_R,-5AY,NOW)":[null,null,1.30462056287745,1.27783053634769,1.79337943995542,0.0181754742646978],"1786-HK^FF_OPER_PS_NET_CF(ANN_R,-5AY,NOW)":[-0.456735061940823,0.642247105301248,0.174500518379495,0.16781454196608,-0.000850387326542013,-0.319959524510844],"1785-HK^FF_OPER_PS_NET_CF(ANN_R,-5AY,NOW)":[0.373956970088535,0.20627356559236,0.0767172739590436,0.731871304130195,0.709012863187744,0.616653869818009],"1783-HK^FF_OPER_PS_NET_CF(ANN_R,-5AY,NOW)":[0.02514125,-0.02083,-0.0377596241257162,0.04361375,-0.01342875,0.00138805738526778],"1782-HK^FF_OPER_PS_NET_CF(ANN_R,-5AY,NOW)":[0.0107548013045124,-0.0195745149552806,-0.0192259045068285,0.0431000331001455,0.0173014935021559,-0.0240478836841729],"1780-HK^FF_OPER_PS_NET_CF(ANN_R,-5AY,NOW)":[0.0966774193548387,0.000512903225806454,0.0566306451612903,0.0323949061984239,0.011541935483871,0.0124967741935484],"1778-HK^FF_OPER_PS_NET_CF(ANN_R,-5AY,NOW)":[0.287027015631379,0.371507036070117,0.229068854880699,0.255053606180645,0.303513263658772,0.55771679786496,null],"1777-HK^FF_OPER_PS_NET_CF(ANN_R,-5AY,NOW)":[0.426659864150756,-0.347603726333603,0.155617262728604,0.131850462525791,-0.22423260822273,0.708913848669581,null],"1776-HK^FF_OPER_PS_NET_CF(ANN_R,-5AY,NOW)":[1.71833705300107,-0.0525761329899182,0.506856507409449,1.04233801871354,2.16790881937423,3.9599619667313],"1775-HK^FF_OPER_PS_NET_CF(ANN_R,-5AY,NOW)":[0.058072,0.100882437616106,0.042615315718764,0.071362,0.02677,-0.014312],"1773-HK^FF_OPER_PS_NET_CF(ANN_R,-5AY,NOW)":[0.160717529405625,0.262239398436057,0.505245732112092,0.931804742742014,0.873980551706057,0.37989874951112],"1772-HK^FF_OPER_PS_NET_CF(ANN_R,-5AY,NOW)":[null,0.405294840963826,0.541958769631555,0.496597547976478,0.321729717492023,1.95898182185013],"1771-HK^FF_OPER_PS_NET_CF(ANN_R,-5AY,NOW)":[0.499559283089399,0.054408405183995,0.294559863520725,0.253566403214148,0.965050338639713,0.0422908523098117],"1769-HK^FF_OPER_PS_NET_CF(ANN_R,-5AY,NOW)":[0.224667725524654,0.360806015025201,0.242978235576527,0.6833478556478,0.535139957348943,0.203272655882039],"1767-HK^FF_OPER_PS_NET_CF(ANN_R,-5AY,NOW)":[0.0453576739254827,0.0410955487402402,0.0147479028550536,0.0157759613326974,0.0611726637917011,0.0342898454127146],"1766-HK^FF_OPER_PS_NET_CF(ANN_R,-5AY,NOW)":[0.813020462918968,0.679765043939766,0.805356816986219,0.933241582778122,-0.184772363648814,0.899377420620502],"1765-HK^FF_OPER_PS_NET_CF(ANN_R,-5AY,NOW)":[0.0615435216242114,0.135021754340027,null,-0.000790028265225855,0.250752330622879,0.181890214550776],"1763-HK^FF_OPER_PS_NET_CF(ANN_R,-5AY,NOW)":[1.76145150257789,1.67269477933752,2.62150538581144,2.42057169012348,1.14340819925784,2.97725535166013],"1762-HK^FF_OPER_PS_NET_CF(ANN_R,-5AY,NOW)":[-0.0163130556365556,-0.175633863253454,-0.212748448109815,-0.00546149059560833,-0.10720558097811,0.0688769048126473],"1761-HK^FF_OPER_PS_NET_CF(ANN_R,-5AY,NOW)":[-0.0115216495496281,0.120509185061526,-0.556197277009477,-0.440480861324585,0.0203461183228629,-0.104277172253762],"1760-HK^FF_OPER_PS_NET_CF(ANN_R,-5AY,NOW)":[-0.0153522168147127,-0.0199791595181042,-0.248336955581416,0.00960990900320294,0.145516987993047,-0.015934873931854],"1759-HK^FF_OPER_PS_NET_CF(ANN_R,-5AY,NOW)":[0.528081893636414,0.428809527785591,0.470133316330816,-0.127602351271468,null,0.044799253400709],"1758-HK^FF_OPER_PS_NET_CF(ANN_R,-5AY,NOW)":[0.129466129706919,0.0991469455030823,0.176945169112856,0.244980698713694,0.135227287242982,0.152791449590183,null,null],"1757-HK^FF_OPER_PS_NET_CF(ANN_R,-5AY,NOW)":[0.0178100000000036,-0.02068,-0.0665958932016415,-0.0113850000000065,0.0224383333333358,0.0339700000000245],"1756-HK^FF_OPER_PS_NET_CF(ANN_R,-5AY,NOW)":[0.205735334804048,0.33529948609476,0.423729848687355,0.02578822187995,0.703225359250789,null],"1755-HK^FF_OPER_PS_NET_CF(ANN_R,-5AY,NOW)":[0.13456904011576,0.278784068752283,0.357709706085569,0.774034461196767,1.12063221789328,1.13503092577779],"1753-HK^FF_OPER_PS_NET_CF(ANN_R,-5AY,NOW)":[0.0172156571230423,0.280165368905059,-0.00791892155322958,0.299811063787607,0.0594939556601637,-0.0140463680788788],"1752-HK^FF_OPER_PS_NET_CF(ANN_R,-5AY,NOW)":[0.0143007294246391,0.00926251104546322,0.0108290933147201,null,0.0149104585392918,null],"1751-HK^FF_OPER_PS_NET_CF(ANN_R,-5AY,NOW)":[-0.00065327380952381,-0.00235119047619048,-0.00513839285714286,0.00129761904761905,0.000382440476190473,-0.0138915470064505],"1750-HK^FF_OPER_PS_NET_CF(ANN_R,-5AY,NOW)":[-0.00041833333333811,0.0188894444444539,-0.0164291854017506,-0.00579777777779289,0.00367444444444517,-0.00619777777781553],"1749-HK^FF_OPER_PS_NET_CF(ANN_R,-5AY,NOW)":[0.133117036682503,0.0638161075159782,0.339695723773271,0.363915686978437,0.376375862755475,0.465602994592963],"1748-HK^FF_OPER_PS_NET_CF(ANN_R,-5AY,NOW)":[0.20750987595025,0.394141178398599,0.0295190401613963,0.329470078507985,0.401372818146766,0.258959139489098],"1747-HK^FF_OPER_PS_NET_CF(ANN_R,-5AY,NOW)":[0.165018509002567,0.157104196650995,0.171270742629102,0.171766130232759,0.146253347280413,0.0432889685992433],"1746-HK^FF_OPER_PS_NET_CF(ANN_R,-5AY,NOW)":[0.026801,-0.028373,0.0190916876902349,-0.007442,-0.000870000000000001,-0.004866],"1745-HK^FF_OPER_PS_NET_CF(ANN_R,-5AY,NOW)":[0.00389555686984149,0.0244320659603546,0.0760912730107447,0.159475949812111,0.051707151601154,0.0761770065263646],"1742-HK^FF_OPER_PS_NET_CF(ANN_R,-5AY,NOW)":[0.0129095417580381,0.0238887993006762,-0.0280480792579722,0.0364112416450315,0.114929023066376,-0.0805636834073257,null],"1741-HK^FF_OPER_PS_NET_CF(ANN_R,-5AY,NOW)":[0.07977375,0.010105,-0.0031825,-0.0139356716061638,-0.0351625,-0.03131625,null],"1740-HK^FF_OPER_PS_NET_CF(ANN_R,-5AY,NOW)":[-0.0386281976244581,-0.0316451500602762,-0.0980020001715068,0.0284522869578618,0.0440249523260434,-0.0285150007148275],"1739-HK^FF_OPER_PS_NET_CF(ANN_R,-5AY,NOW)":[-0.0965889502949551,-0.111445857257405,0.0820677203314073,0.0653648959511205,0.0913175610559981,-0.176465895697706],"1738-HK^FF_OPER_PS_NET_CF(ANN_R,-5AY,NOW)":[0.0922897149936204,0.25369822738793,0.634248990050058,0.370676896920718,0.153907897050812,0.241667080865096],"1737-HK^FF_OPER_PS_NET_CF(ANN_R,-5AY,NOW)":[0.043554,0.000658508334328091,-0.012407,0.040161,0.075036,0.090332],"1736-HK^FF_OPER_PS_NET_CF(ANN_R,-5AY,NOW)":[0.045815366042257,0.0411358220561169,0.011802249419142,0.00116856207908124,-0.00287041600954194,-0.0533710729706145],"1735-HK^FF_OPER_PS_NET_CF(ANN_R,-5AY,NOW)":[-0.0222149621212121,0.00935066635774798,-0.0317717803030303,-0.00178977272727273,null,-0.0296316287878788],"1733-HK^FF_OPER_PS_NET_CF(ANN_R,-5AY,NOW)":[0.178634987487567,-0.165457389474899,-0.0281075075895643,0.356402283293097,0.953109803524358,0.879449473030627],"1732-HK^FF_OPER_PS_NET_CF(ANN_R,-5AY,NOW)":[0.00357652907181583,-0.000571757049335501,-0.0169755931345621,0.0181177175143353,-0.0357053567805557,-0.0149156907434088],"1731-HK^FF_OPER_PS_NET_CF(ANN_R,-5AY,NOW)":[0.159456110004715,0.215408756400171,0.0723878001477891,0.00279828502214947,0.225131604305851,-0.0643757485818537],"1730-HK^FF_OPER_PS_NET_CF(ANN_R,-5AY,NOW)":[0.125031655369225,0.144350762643081,0.236785463351289,0.641168980369477,0.772871877509905,0.614992025439709],"1729-HK^FF_OPER_PS_NET_CF(ANN_R,-5AY,NOW)":[0.00465923913045722,0.111568719797972,0.0734630607190653,0.272979871532337,0.0557814241629308,0.0927377234480535],"1728-HK^FF_OPER_PS_NET_CF(ANN_R,-5AY,NOW)":[0.112955888416596,-0.959123036116854,-1.27017454488241,0.494214598426486,1.29698451304314,0.877427975210826],"1727-HK^FF_OPER_PS_NET_CF(ANN_R,-5AY,NOW)":[1.56571615810256,-1.17739453114498,0.752593880437786,0.362768476854577,1.33064876126349,0.636742434707491],"1726-HK^FF_OPER_PS_NET_CF(ANN_R,-5AY,NOW)":[0.0258719500044541,2.31533811948438E-05,0.00971337163404209,0.018546057804201,-0.00397588210356925,-0.0599848542337487],"1725-HK^FF_OPER_PS_NET_CF(ANN_R,-5AY,NOW)":[0.0795108798879673,0.109055114993148,0.0699435364886946,0.0371357647136363,0.446668113934568,-0.748553411604313],"1723-HK^FF_OPER_PS_NET_CF(ANN_R,-5AY,NOW)":[0.0444275,0.0439875,-0.0091122639828999,0.0477325,-0.0959525,0.12842],"1722-HK^FF_OPER_PS_NET_CF(ANN_R,-5AY,NOW)":[0.0274660162953511,-0.00724322681564069,-0.0066427152556427,-0.0251126036657054,0.0212165102993284,-0.0737543581017496],"1721-HK^FF_OPER_PS_NET_CF(ANN_R,-5AY,NOW)":[0.0152421343798125,0.0387812348044396,0.0313726332492612,0.00044224553948079,0.00349174862009243,-0.0070159405316783],"1720-HK^FF_OPER_PS_NET_CF(ANN_R,-5AY,NOW)":[0.0486412627441012,0.00618040244845245,0.0783408569827894,0.0362915123527629,0.0539648632471616,0.0886027266144137],"1719-HK^FF_OPER_PS_NET_CF(ANN_R,-5AY,NOW)":[-0.0010789388785093,0.0130041349375334,0.0759582228533775,0.0289310554300547,0.00518298802997755,0.0129276161566412],"1718-HK^FF_OPER_PS_NET_CF(ANN_R,-5AY,NOW)":[0.0288666031831769,-0.0359273364583333,-0.0763493708333333,-0.0996758395833333,-0.0123992419400912,0.00557186421142774],"1717-HK^FF_OPER_PS_NET_CF(ANN_R,-5AY,NOW)":[0.27197000341837,0.46679383552718,0.46251191449302,0.683002211673012,0.766130483394842,0.7493743183609],"1716-HK^FF_OPER_PS_NET_CF(ANN_R,-5AY,NOW)":[0.158033333333333,0.0321639874676863,0.0632814814814815,0.0349296296296296,0.0713592592592593,-0.0393703703703704],"1715-HK^FF_OPER_PS_NET_CF(ANN_R,-5AY,NOW)":[0.000966671584040867,0.0107083336401125,-0.0413290585487298,0.0147998778944239,-0.0122887106767005,-0.00679899671788007],"1713-HK^FF_OPER_PS_NET_CF(ANN_R,-5AY,NOW)":[0.42012943484816,0.340771749164758,0.442663369791408,0.46274339984721,0.52741073487925,0.477029537981636],"1712-HK^FF_OPER_PS_NET_CF(ANN_R,-5AY,NOW)":[0.340647601253375,0.00490460864938907,-0.513709410310332,0.298877605376871,0.798920261556696,0.321799194141416],"1711-HK^FF_OPER_PS_NET_CF(ANN_R,-5AY,NOW)":[0.036125,0.00287551858136053,0.01529,0.08509875,0.09634625,0.04623375],"1710-HK^FF_OPER_PS_NET_CF(ANN_R,-5AY,NOW)":[0.059738,0.0709856096692267,0.0678860000003067,-0.0234220000000609,0.0415640000000083,-0.0037820000000231],"1709-HK^FF_OPER_PS_NET_CF(ANN_R,-5AY,NOW)":[0.0034681968805074,0.00156196728481161,-0.00493606046676265,-0.00526669481928201,0.0361796671184576,0.0705345696101022],"1708-HK^FF_OPER_PS_NET_CF(ANN_R,-5AY,NOW)":[-0.109915594032688,-0.676323812217485,-0.724182683083056,0.301533781530184,0.401554312706811,0.317549565661197],"1707-HK^FF_OPER_PS_NET_CF(ANN_R,-5AY,NOW)":[0.0152121428571429,-0.0051821723978601,-0.0105292857142857,-0.0156106425068787,0.0104089285714286,0.0261255952380952],"1706-HK^FF_OPER_PS_NET_CF(ANN_R,-5AY,NOW)":[-0.0097786641205315,-0.0675186944655735,-0.0461765332113784,-0.0253951173046425,-0.0066109315983695,-0.0557482354518556],"1705-HK^FF_OPER_PS_NET_CF(ANN_R,-5AY,NOW)":[0.0539375,0.0568323429485918,0.0920725,0.1754425,0.2472675,0.1883275],"1703-HK^FF_OPER_PS_NET_CF(ANN_R,-5AY,NOW)":[0.072764,0.066815,0.0802105166179146,0.064312,0.0301126369042237,0.0316147826086957],"1702-HK^FF_OPER_PS_NET_CF(ANN_R,-5AY,NOW)":[0.0489096220931581,0.252144830804133,0.79656009805437,0.710229808420646,0.525497987697706,0.655495911339989],"1701-HK^FF_OPER_PS_NET_CF(ANN_R,-5AY,NOW)":[-0.0290807683987013,0.0228668662329939,0.00101389252882956,0.0307213530810081,-0.0227660276435581,-0.0086088218309769],"1699-HK^FF_OPER_PS_NET_CF(ANN_R,-5AY,NOW)":[0.0282609837283862,0.0106406413560578,-0.0228916576012562,0.00528376974183783,0.0401630936108202,0.0281226721460833,null],"1698-HK^FF_OPER_PS_NET_CF(ANN_R,-5AY,NOW)":[0.309554750537005,0.874836400335229,2.11154728913398,2.1109528902282,1.92506420570127,1.72518780376935],"1697-HK^FF_OPER_PS_NET_CF(ANN_R,-5AY,NOW)":[0.241700900684452,0.728821917351686,0.535925056284038,0.449937650292068,1.74604489309838,-0.693948092952746],"1696-HK^FF_OPER_PS_NET_CF(ANN_R,-5AY,NOW)":[0.243079532672811,0.423151860667317,0.310573084818126,0.400322780982559,0.457162006287907,0.572491780707766],"1695-HK^FF_OPER_PS_NET_CF(ANN_R,-5AY,NOW)":[0.000614479146265554,-0.00887111205925801,0.0264512986345507,0.00875529424554189,0.0107916908661285,-0.00171469010732568],"1693-HK^FF_OPER_PS_NET_CF(ANN_R,-5AY,NOW)":[-0.0718988949605515,-0.0308427524497807,-0.080540164933901,-0.0112364071472906,-0.10269256806239],"1692-HK^FF_OPER_PS_NET_CF(ANN_R,-5AY,NOW)":[0.130775,0.0156825,0.354513333333333,0.32488762844731,0.310102118777721,0.0481086350974931],"1691-HK^FF_OPER_PS_NET_CF(ANN_R,-5AY,NOW)":[0.346189849285197,-0.062220439399191,0.379571454425921,0.754465807716172,1.36706994139081,0.632387694782975],"1690-HK^FF_OPER_PS_NET_CF(ANN_R,-5AY,NOW)":[0.01593359375,0.014040625,-0.0029234375,0.0308735841196133,-0.0050796992481203,-0.0149764574242067],"1689-HK^FF_OPER_PS_NET_CF(ANN_R,-5AY,NOW)":[0.0367204668830318,0.103321391498442,null,0.0254616246995724,-0.00645480284353443,0.0578432630486964],"1686-HK^FF_OPER_PS_NET_CF(ANN_R,-5AY,NOW)":[0.154030682595731,0.170597182873442,0.206321011166389,0.232724444608696,0.265008980141985,0.277574185700119],"1685-HK^FF_OPER_PS_NET_CF(ANN_R,-5AY,NOW)":[0.103060167436031,-0.00925022406251232,0.176558743396789,0.143995134232292,0.45341568550245,0.555412282761864],"1683-HK^FF_OPER_PS_NET_CF(ANN_R,-5AY,NOW)":[-0.019616,-0.04705,-0.150372,-0.0792289256759947,-0.124158892185585],"1682-HK^FF_OPER_PS_NET_CF(ANN_R,-5AY,NOW)":[-0.0286315092833132,-0.0365554593815377,-0.00753437501430606,-0.0264968510235028,-0.0092736307047875,0.0105086095782655],"1681-HK^FF_OPER_PS_NET_CF(ANN_R,-5AY,NOW)":[0.57299541768469,0.307944098079421,1.00228251555093,0.4980976754434,1.20107666982669,1.1151580891722],"1680-HK^FF_OPER_PS_NET_CF(ANN_R,-5AY,NOW)":[-0.00800954664250353,0.0362685669866628,0.0207281092403187,0.0393894479373626,-0.0884404049988622,-0.0621945443670704],"1679-HK^FF_OPER_PS_NET_CF(ANN_R,-5AY,NOW)":[0.0251455204181212,-0.138646090289705,0.0895580017198801,-0.012803616780534,-0.0164518934932096,-0.0430912932947149],"1676-HK^FF_OPER_PS_NET_CF(ANN_R,-5AY,NOW)":[0.401468601462244,0.6370709217824,0.251613539601942,0.07492920098556,-0.359851564292846,-0.630293367538002],"1675-HK^FF_OPER_PS_NET_CF(ANN_R,-5AY,NOW)":[0.244891536692125,0.825626296257441,0.977056198212317,0.853729001825621,1.02259758785119,0.92255325467394],"1673-HK^FF_OPER_PS_NET_CF(ANN_R,-5AY,NOW)":[-0.0139801135324629,-0.162513334524053,0.00643636339994767,-0.119302181004047,-0.0477413569200987,0.146402259921072,null],"1672-HK^FF_OPER_PS_NET_CF(ANN_R,-5AY,NOW)":[-0.0129271125757521,-0.196839208059987,-0.12729657726159,-0.0799362826311782,-0.0917392450801906,-0.161334134301693],"1671-HK^FF_OPER_PS_NET_CF(ANN_R,-5AY,NOW)":[0.488915068590001,0.54457325842273,0.452025148599553,0.188039610383444,0.694476383702456,0.471048238512549],"1669-HK^FF_OPER_PS_NET_CF(ANN_R,-5AY,NOW)":[0.2246275,0.4629025,-0.4467575,0.3921875,0.6250875,0.04116],"1668-HK^FF_OPER_PS_NET_CF(ANN_R,-5AY,NOW)":[0.226056819516635,0.208405198593275,0.721879101868377,0.499234510665637,-0.14862369319542,-0.377902680801765],"1667-HK^FF_OPER_PS_NET_CF(ANN_R,-5AY,NOW)":[-0.019025,-0.0783429977156915,-0.0502875,0.01165875,-0.123661756061065,-0.0405875],"1666-HK^FF_OPER_PS_NET_CF(ANN_R,-5AY,NOW)":[0.39780093444725,0.631047471026464,0.936158438411634,0.979649500538948,0.431684202120318,0.999619607713396],"1665-HK^FF_OPER_PS_NET_CF(ANN_R,-5AY,NOW)":[0.0169669080267962,0.0436643133705311,0.0582991437666758,0.116722430930878,0.0504582008636878,0.0985363968773777],"1663-HK^FF_OPER_PS_NET_CF(ANN_R,-5AY,NOW)":[0.0223942734802555,-0.143518192194502,0.0181159156320283,null,-0.134189370257877,0.0906600809005459],"1662-HK^FF_OPER_PS_NET_CF(ANN_R,-5AY,NOW)":[-0.065728,0.089182,0.171194,-0.031792,0.209646,0.019164],"1661-HK^FF_OPER_PS_NET_CF(ANN_R,-5AY,NOW)":[0.186437055157356,0.0655175313084604,0.0629121832930109,-0.0307734640297513,-0.00478698106891946,0.0235527828002679],"1660-HK^FF_OPER_PS_NET_CF(ANN_R,-5AY,NOW)":[0.00891308380995797,0.0045318805488297,0.0153459241323648,0.0115388216303471,0.0209562550443906,-0.00372655367231638],"1658-HK^FF_OPER_PS_NET_CF(ANN_R,-5AY,NOW)":[0.239608452602658,0.363284546965537,1.14385306170728,1.46296289661067,2.05512261268595,1.58255744130364],"1657-HK^FF_OPER_PS_NET_CF(ANN_R,-5AY,NOW)":[0.291899273063175,0.143625,0.14234375,-0.039625,0.57809375,0.30221875],"1656-HK^FF_OPER_PS_NET_CF(ANN_R,-5AY,NOW)":[0.201727648768717,0.0738122078819921,0.188068507996982,0.143008614555755,0.398253874583614,0.115311739721655],"1655-HK^FF_OPER_PS_NET_CF(ANN_R,-5AY,NOW)":[0.109970701904248,0.204271156624888,0.108646548837413,0.313204403757,0.201257342279559,0.224118147401752,null],"1653-HK^FF_OPER_PS_NET_CF(ANN_R,-5AY,NOW)":[0.13554,0.00792499999999999,-0.197517420845176,0.185635,0.177931040648159,0.140791666666667],"1652-HK^FF_OPER_PS_NET_CF(ANN_R,-5AY,NOW)":[0.304314602010597,0.261090583125977,0.0882005128127672,0.0122140457835868,0.221984628528577,0.0757425454366868],"1651-HK^FF_OPER_PS_NET_CF(ANN_R,-5AY,NOW)":[0.560792954109146,0.699387265041094,0.851558976659614,0.538810472288373,0.903182420558082,1.42621661878831],"1650-HK^FF_OPER_PS_NET_CF(ANN_R,-5AY,NOW)":[0.0319713748250844,0.00711836056599685,0.0130431814080767,0.0323987933533915,0.0194098490121724,0.0279394070389712],"1647-HK^FF_OPER_PS_NET_CF(ANN_R,-5AY,NOW)":[0.0512208859840621,0.0172441049063524,-0.0568015760653033,0.000494245293650168,-0.012731202501519,0.0968066557695862],"1645-HK^FF_OPER_PS_NET_CF(ANN_R,-5AY,NOW)":[0.0167529901168134,0.0929232927163905,-0.0979131814671937,0.0469775186908548,0.282319578995492,-0.165769895560125],"1643-HK^FF_OPER_PS_NET_CF(ANN_R,-5AY,NOW)":[null,-0.0509183955123438,0.152482645467002,0.0763239182557212,0.0798721246250793,0.116395256385689],"1640-HK^FF_OPER_PS_NET_CF(ANN_R,-5AY,NOW)":[-0.118816478704003,-0.00415399554255275,0.0657046183475437,-0.250844104225645,-0.249367223079433,0.0353096678696685],"1638-HK^FF_OPER_PS_NET_CF(ANN_R,-5AY,NOW)":[-1.02084152349267,2.59592778537498,-0.634551884746067,2.04992047472646,0.0778445458650627,1.03556692163031,null],"1637-HK^FF_OPER_PS_NET_CF(ANN_R,-5AY,NOW)":[-0.0294705668806928,0.1556875,-0.16549,0.14415,0.3500875,0.1222425],"1636-HK^FF_OPER_PS_NET_CF(ANN_R,-5AY,NOW)":[-0.0826783152283175,-0.247266544740297,0.0226737454789134,-0.209992005030781,0.0150260760576895,0.0372631838677279],"1635-HK^FF_OPER_PS_NET_CF(ANN_R,-5AY,NOW)":[0.270913096792929,0.263111545948755,-0.0108478719021751,0.334253329204518,0.025626104051764,0.096033660000697],"1633-HK^FF_OPER_PS_NET_CF(ANN_R,-5AY,NOW)":[-0.027322971274821,-0.0105352318364367,-0.00988535962029938,-0.0205929171230376,0.0124308141657539,-0.0349981745162468],"1632-HK^FF_OPER_PS_NET_CF(ANN_R,-5AY,NOW)":[-0.000597845956523563,0.00330125,-0.00706875,-0.00789391218125012,0.0583909057674889,0.00670029036532009],"1631-HK^FF_OPER_PS_NET_CF(ANN_R,-5AY,NOW)":[0.16583984375,0.30533984375,0.12991015625,0.24404296875,0.15292578125,0.1166015625],"1630-HK^FF_OPER_PS_NET_CF(ANN_R,-5AY,NOW)":[-0.00739733333333334,-0.0265843483741838,-0.016528,0.029798,0.0167766666666667,-0.00842866666666667],"1629-HK^FF_OPER_PS_NET_CF(ANN_R,-5AY,NOW)":[-0.180417675491811,0.0455284829985142,-0.0228528533308848,-0.051581860666361,0.164881775330433,0.169278724164268],"1628-HK^FF_OPER_PS_NET_CF(ANN_R,-5AY,NOW)":[1.56525361232187,0.633677702171438,0.744298430420977,-1.17046052025144,-1.07175314031901,-0.513153011172667],"1627-HK^FF_OPER_PS_NET_CF(ANN_R,-5AY,NOW)":[-0.185383339153148,0.309216,0.255749,-0.1079985,0.0910145,0.3968725],"1626-HK^FF_OPER_PS_NET_CF(ANN_R,-5AY,NOW)":[-0.118203353623117,0.180378410388356,0.47379832467671,-0.128689193515455,-0.144494139487707,0.100459118588419],"1623-HK^FF_OPER_PS_NET_CF(ANN_R,-5AY,NOW)":[0.107503189788362,0.0563221467849772,0.210272736582536,0.224304966046586,-0.108581231281875,0.278397755886558],"1622-HK^FF_OPER_PS_NET_CF(ANN_R,-5AY,NOW)":[0.617702782352619,-0.10861409808183,-0.649528982643578,0.821378195074696,-0.808678382954284,-0.478432472025601],"1621-HK^FF_OPER_PS_NET_CF(ANN_R,-5AY,NOW)":[0.009,0.018871348467925,0.022862,0.01909,0.020325,0.025711],"1620-HK^FF_OPER_PS_NET_CF(ANN_R,-5AY,NOW)":[0.0416075000012878,0.000946666666682047,0.00134953150762884,-0.028750000001429,-0.0387858333353028,0.0130008333338338],"1618-HK^FF_OPER_PS_NET_CF(ANN_R,-5AY,NOW)":[1.18129232432471,1.0452499698661,0.888462534803026,1.10683280118189,1.59584503292565,1.09719811931593],"1617-HK^FF_OPER_PS_NET_CF(ANN_R,-5AY,NOW)":[0.0215036295190222,0.038443093476483,0.112187876685399,0.175969663709846,-0.0607777650627319,-0.0888091776224544],"1616-HK^FF_OPER_PS_NET_CF(ANN_R,-5AY,NOW)":[0.153156634752848,0.093121982647118,-0.167419561495937,0.044179526378028,-0.102689951886606,0.00397010228921596,null],"1615-HK^FF_OPER_PS_NET_CF(ANN_R,-5AY,NOW)":[0.0937702158784292,0.0440922344101953,-0.0163612096482959,-0.00259061306147117,-0.059590630180023,0.0273058212329371],"1613-HK^FF_OPER_PS_NET_CF(ANN_R,-5AY,NOW)":[-0.0299771401780546,-0.0133838987101017,-0.0585894879994548,-0.0243858375346385,-0.0108304927628224,-0.00933798467332282],"1612-HK^FF_OPER_PS_NET_CF(ANN_R,-5AY,NOW)":[0.0387210072776961,-0.0272793633773277,0.0552886914986038,0.0491162863641205,0.314341810567874,0.180651709289689],"1611-HK^FF_OPER_PS_NET_CF(ANN_R,-5AY,NOW)":[0.14196,-0.0757905483046128,0.0632601490805443,0.0562857002574621,0.105709426096708,0.598244124403894,null],"1610-HK^FF_OPER_PS_NET_CF(ANN_R,-5AY,NOW)":[0.42127488084015,0.163228369583148,-0.0146247650330518,-0.354609167614256,0.808099518040799,0.921851565788324],"1609-HK^FF_OPER_PS_NET_CF(ANN_R,-5AY,NOW)":[0.030030982653697,-0.277379707112971,-0.197236473740493,0.0386693423896264,-0.0376408506703835,-0.116304255874941],"1608-HK^FF_OPER_PS_NET_CF(ANN_R,-5AY,NOW)":[0.0407265372675975,0.234983023252288,-0.142632677051348,0.315230336326274,0.645559056661643,-0.369246794635531],"1606-HK^FF_OPER_PS_NET_CF(ANN_R,-5AY,NOW)":[0.816038496153626,-0.5181809730545,-1.68822001630783,-0.62429526981434,-1.08503741630868,-1.34188131239751],"1601-HK^FF_OPER_PS_NET_CF(ANN_R,-5AY,NOW)":[-0.507526572542319,-0.011156974954712,-0.596017491072208,-0.63662943533595,-0.0499395920081932,-0.894837047741385],"1600-HK^FF_OPER_PS_NET_CF(ANN_R,-5AY,NOW)":[0.524700706353825,0.576823448604871,0.688752032554332,1.14077751980896,1.29765039484714,0.263169282147002],"1599-HK^FF_OPER_PS_NET_CF(ANN_R,-5AY,NOW)":[-1.09348170855278,0.0887607812931999,-0.787062394391504,0.999269415358555,0.428735174395483,0.0427896490766867],"1598-HK^FF_OPER_PS_NET_CF(ANN_R,-5AY,NOW)":[0.0696036645700632,0.0583698930558581,0.135799595093889,0.104309049812031,0.120888839991031,0.0714138050210447],"1597-HK^FF_OPER_PS_NET_CF(ANN_R,-5AY,NOW)":[null,-0.0383470578107228,-0.075440237086696,0.247602002530371,0.190841351020695,0.0851939517832968],"1596-HK^FF_OPER_PS_NET_CF(ANN_R,-5AY,NOW)":[0.121006361651979,-0.0517324837995222,0.298334837216887,0.286752762150535,0.177717693851814,0.196501897137353],"1593-HK^FF_OPER_PS_NET_CF(ANN_R,-5AY,NOW)":[0.0881777080179159,0.15312146093104,0.182966495348487,0.117988468843426,-0.0636513806553658,null],"1592-HK^FF_OPER_PS_NET_CF(ANN_R,-5AY,NOW)":[-0.0425208333333333,0.0188683333333333,-0.0964437286833014,-0.0130570331006148,-0.0216208441007683,-0.00217564690521062],"1591-HK^FF_OPER_PS_NET_CF(ANN_R,-5AY,NOW)":[-0.000945228082038476,0.0039985,-0.00605925,-0.00358275,0.00308475,-0.00534125],"1588-HK^FF_OPER_PS_NET_CF(ANN_R,-5AY,NOW)":[0.232240160143574,0.527831109197873,0.75098325331285,0.463476271547376,0.315624904118316,-0.299946163609166],"1587-HK^FF_OPER_PS_NET_CF(ANN_R,-5AY,NOW)":[0.00869612661782,0.0755560188551728,0.0812778116932579,-0.0200152933928054,0.120230232946864,-0.0230071226021175],"1586-HK^FF_OPER_PS_NET_CF(ANN_R,-5AY,NOW)":[0.138117451316808,0.103382338707652,0.0466168599186597,0.148094061631032,0.206963115290227,0.266647665693007],"1585-HK^FF_OPER_PS_NET_CF(ANN_R,-5AY,NOW)":[0.32705387952941,0.510173303680139,0.249090615832968,1.27216212657747,2.10876734802768,0.984731333405569],"1583-HK^FF_OPER_PS_NET_CF(ANN_R,-5AY,NOW)":[0.331335137001838,-0.0693190343242922,0.205663992949505,0.227647617755541,0.0660016251283869,0.0684200946296064],"1582-HK^FF_OPER_PS_NET_CF(ANN_R,-5AY,NOW)":[-0.138926,1.011112,-0.996159490516406,0.17353169427798,-0.250804,-0.11427],"1581-HK^FF_OPER_PS_NET_CF(ANN_R,-5AY,NOW)":[0.274046335798574,0.0818261334880505,0.167360564854871,0.269723025214024,0.188963604819074,0.29064152094919],"1580-HK^FF_OPER_PS_NET_CF(ANN_R,-5AY,NOW)":[-0.0279670778559824,-0.0371321164482767,-0.0364007496945733,-0.00906241299594993,-0.0244293969736115,-0.00601055520517],"1579-HK^FF_OPER_PS_NET_CF(ANN_R,-5AY,NOW)":[0.31179347033717,0.423926379589068,0.409330170651775,1.11977356410009,1.39397947582131,1.04211630607862],"1578-HK^FF_OPER_PS_NET_CF(ANN_R,-5AY,NOW)":[0.705603745778226,2.9739656936539,-0.213025837654307,5.20084467745616,-0.634310560117166,1.88350002544115],"1577-HK^FF_OPER_PS_NET_CF(ANN_R,-5AY,NOW)":[-0.130260374826273,0.150044213111799,0.176845372102826,0.109097863121731,-0.294816820755682,0.323847649824825],"1576-HK^FF_OPER_PS_NET_CF(ANN_R,-5AY,NOW)":[0.402256115540781,0.36016726848413,0.436010831429226,0.71983796233441,0.579647672689757,0.742589522936378],"1575-HK^FF_OPER_PS_NET_CF(ANN_R,-5AY,NOW)":[-0.033658632137144,0.00393283005573896,0.0719022733207921,0.143566465855279,-0.0639880216879638,0.0777685439862236],"1572-HK^FF_OPER_PS_NET_CF(ANN_R,-5AY,NOW)":[-0.0650319588898646,0.147546009534497,0.0659157517397531,0.0499965265086388,0.0179596736870206,0.0177915855154397],"1571-HK^FF_OPER_PS_NET_CF(ANN_R,-5AY,NOW)":[0.364421555634061,0.479137322482194,0.421075450442797,0.523809365805037,0.461066042704796,0.160032479827074],"1570-HK^FF_OPER_PS_NET_CF(ANN_R,-5AY,NOW)":[-3.66097875047936,4.09124117545046,-3.38664808928419,1.73727130368447,1.08164073409063,5.05961485656893],"1569-HK^FF_OPER_PS_NET_CF(ANN_R,-5AY,NOW)":[0.0940150431133796,0.0789817851320563,0.0347058246245316,0.101803454463871,0.11947035940552,0.224263557255279],"1568-HK^FF_OPER_PS_NET_CF(ANN_R,-5AY,NOW)":[0.30932468544867,-0.201889992169437,0.219541657206667,0.20679359283851,0.401248256657137,0.250365349062417],"1566-HK^FF_OPER_PS_NET_CF(ANN_R,-5AY,NOW)":[-0.138160668673232,0.260164522321044,0.234100486590107,0.0254445956339899,0.0476035935895774,-0.0371018632514509],"1565-HK^FF_OPER_PS_NET_CF(ANN_R,-5AY,NOW)":[0.180777995829259,0.24949389746763,0.298519910940108,0.250885683768279,0.267874432029999,null],"1563-HK^FF_OPER_PS_NET_CF(ANN_R,-5AY,NOW)":[-0.204164777488669,-0.403739539563716,0.439017833890975,0.749163499321227,0.140936618778979,0.55303675654619],"1561-HK^FF_OPER_PS_NET_CF(ANN_R,-5AY,NOW)":[0.0467616666666667,0.0431666666666883,0.0240466666667753,0.374540893304658,-0.266572337430906,-0.213025158939166],"1560-HK^FF_OPER_PS_NET_CF(ANN_R,-5AY,NOW)":[-0.316436347455898,-1.33472218653458,-0.907070687747691,-0.279083353040951,-0.246567944922873,-1.48955569619858],"1559-HK^FF_OPER_PS_NET_CF(ANN_R,-5AY,NOW)":[0.0215764755466092,-0.111023640318561,-0.0495318307481973,-0.210723500166386,0.0764516467764302,-6.50826394214905E-05],"1558-HK^FF_OPER_PS_NET_CF(ANN_R,-5AY,NOW)":[0.515580636282177,0.868945293438363,0.954536414237132,1.99492834966434,1.2492037105221,-1.02852369129483],"1557-HK^FF_OPER_PS_NET_CF(ANN_R,-5AY,NOW)":[-0.0210425,-0.01083,-0.049055,0.01672,-0.198105,0.0411775],"1556-HK^FF_OPER_PS_NET_CF(ANN_R,-5AY,NOW)":[0.0624213333333333,0.065748,-0.0170653333333333,-0.0366246666666667,0.119775333333333,0.165962],"1555-HK^FF_OPER_PS_NET_CF(ANN_R,-5AY,NOW)":[-0.143256987725825,0.0167784663861769,0.0383062261944481,0.0266195382887436,0.0644570972160223,0.180604275861975],"1553-HK^FF_OPER_PS_NET_CF(ANN_R,-5AY,NOW)":[-0.0668244890181729,0.0666387470740445,0.263203784049194,-0.0285831643768442,0.46486661038366,0.048075081409509],"1552-HK^FF_OPER_PS_NET_CF(ANN_R,-5AY,NOW)":[0.0748763034334169,0.0106169013732482,0.0149512948743767,-0.0347733503693536,0.0918834180489084,0.00583085823533762],"1551-HK^FF_OPER_PS_NET_CF(ANN_R,-5AY,NOW)":[1.56022224217884,1.28685339151832,2.16748378435496,1.69530473774538,1.41558677898291,1.52804798476613],"1549-HK^FF_OPER_PS_NET_CF(ANN_R,-5AY,NOW)":[0.00146519246519247,0.00837,0.000620714285714286,0.004135,0.0335978571428571,0.016409350049171],"1548-HK^FF_OPER_PS_NET_CF(ANN_R,-5AY,NOW)":[0.151089486619801,0.0971803835348135,1.31075876229444,-0.126597917041922,-0.584074185782823,-0.52105172951707],"1547-HK^FF_OPER_PS_NET_CF(ANN_R,-5AY,NOW)":[0.0157088607532797,0.0446575,-0.00514625,0.1510475,-0.044725,0.06840375],"1546-HK^FF_OPER_PS_NET_CF(ANN_R,-5AY,NOW)":[0.06033375,0.21937875,0.05124875,-0.11374,0.10178625,-0.00422875],"1545-HK^FF_OPER_PS_NET_CF(ANN_R,-5AY,NOW)":[0.0204709005079247,0.021837730253451,-0.00130112341813075,0.0290780218616801,0.0652608379374123,0.0151944565348231],"1543-HK^FF_OPER_PS_NET_CF(ANN_R,-5AY,NOW)":[0.041034480262918,-0.0284967409254891,0.291298489533069,0.10724816555881,0.0654290820878739,0.0380537411701193],"1542-HK^FF_OPER_PS_NET_CF(ANN_R,-5AY,NOW)":[2.14943959142975,2.29697132485421,0.90383250265929,1.02897386414866,0.442195814328379,0.851144078604572],"1540-HK^FF_OPER_PS_NET_CF(ANN_R,-5AY,NOW)":[0.107235875911523,0.0936929853475556,0.00581958476850624,0.115568409447995,0.0634266075790566,0.0900913144234339],"1539-HK^FF_OPER_PS_NET_CF(ANN_R,-5AY,NOW)":[-0.208706,-0.049306,-0.0449461869646615,-0.0251,-0.00561410821486664,-0.0179739887841546],"1538-HK^FF_OPER_PS_NET_CF(ANN_R,-5AY,NOW)":[0.109025609934304,0.202618577899398,0.0855728330967043,0.374371549643209,0.298088837504499,0.0528259100374711],"1536-HK^FF_OPER_PS_NET_CF(ANN_R,-5AY,NOW)":[0.035734755963141,-0.0249789473684211,-0.0414578947368421,0.101794736842105,-0.0397710526315789,0.00502631578947368],"1532-HK^FF_OPER_PS_NET_CF(ANN_R,-5AY,NOW)":[0.0757193142658379,0.0326759338770413,0.0540581141904747,0.0493330080122387,-0.0233645126774587,0.0266404296943873],"1530-HK^FF_OPER_PS_NET_CF(ANN_R,-5AY,NOW)":[0.406192757733816,0.416645208095957,0.493292776122104,0.861106731422112,0.523860445523356,0.744895416527333],"1529-HK^FF_OPER_PS_NET_CF(ANN_R,-5AY,NOW)":[0.0268867705337545,-0.0136946785279219,0.0293063503441183,0.0591153182790701,0.0248448603750775,0.00994961819318513],"1528-HK^FF_OPER_PS_NET_CF(ANN_R,-5AY,NOW)":[1.17106063135679,1.88441306885718,1.82233808550912,1.28242334983137,1.26715399912868,1.71500121631734],"1527-HK^FF_OPER_PS_NET_CF(ANN_R,-5AY,NOW)":[-0.190062744968541,0.0256754015491628,-0.669549849018431,0.0963493032581556,1.07810471225059,-0.1163787405319],"1526-HK^FF_OPER_PS_NET_CF(ANN_R,-5AY,NOW)":[0.149795751217526,0.0228853214804588,0.0393826255220709,0.126183762120834,0.322341024390159,0.520729970913431],"1525-HK^FF_OPER_PS_NET_CF(ANN_R,-5AY,NOW)":[0.14996862789099,-0.0158625857561651,0.419933142225761,0.609607161187877,0.406474632343536,1.0602569932077],"1523-HK^FF_OPER_PS_NET_CF(ANN_R,-5AY,NOW)":[0.0393453294630834,0.0220134819191123,0.145840730524715,0.120219157195566,0.116278198269757,0.134638068443949],"1522-HK^FF_OPER_PS_NET_CF(ANN_R,-5AY,NOW)":[0.0517256974505421,0.0299272483634203,0.0465850233015451,0.0136677448554302,0.147770593204551,0.0293904051551942],"1521-HK^FF_OPER_PS_NET_CF(ANN_R,-5AY,NOW)":[0.0353510142241886,0.0253078942394195,0.0887503092147346,0.0842955168750669,0.133918610196317,0.170788865986724],"1520-HK^FF_OPER_PS_NET_CF(ANN_R,-5AY,NOW)":[-0.0159519128993243,-0.0426406326051676,-0.00808816568047337,-0.0248597633136095,-0.0120520710059172,-0.0241402366863905],"1518-HK^FF_OPER_PS_NET_CF(ANN_R,-5AY,NOW)":[0.280172154461956,0.252651580469896,0.0623937637111169,0.302120922240719,-0.0066431248387825,0.0554936539522972],"1516-HK^FF_OPER_PS_NET_CF(ANN_R,-5AY,NOW)":[null,0.03087159342098,0.060433291423526,0.258289988341704,0.490887792221941,-0.125398343213225],"1515-HK^FF_OPER_PS_NET_CF(ANN_R,-5AY,NOW)":[0.321021968430395,0.444123332212438,0.308008856169008,0.356068025242933,0.612901945939274,0.685027062269463],"1513-HK^FF_OPER_PS_NET_CF(ANN_R,-5AY,NOW)":[1.5995535139551,1.64338420955736,1.61116976701038,2.15393867563388,2.64123014945508,2.58039489947519],"1508-HK^FF_OPER_PS_NET_CF(ANN_R,-5AY,NOW)":[0.118217615423356,0.351631040134834,0.322345368719687,0.684339866522651,1.11013947008399,0.521928976868945],"1502-HK^FF_OPER_PS_NET_CF(ANN_R,-5AY,NOW)":[null,0.339436674786176,0.359119442387136,0.510317062489902,0.615401880046338,0.50976067090415],"1501-HK^FF_OPER_PS_NET_CF(ANN_R,-5AY,NOW)":[0.294948249499871,0.293509239157911,0.502008661456566,0.696935124106119,0.811008765541757,0.630662708408989],"1500-HK^FF_OPER_PS_NET_CF(ANN_R,-5AY,NOW)":[-0.0144253012048193,0.100077108433735,-0.0310530120481928,-0.0269843373493976,0.0271024096385542,0.141585542168675],"1499-HK^FF_OPER_PS_NET_CF(ANN_R,-5AY,NOW)":[-0.0100381436770283,0.0114131508931965,0.00297605473204105,-0.00623289684533912,0.000697151364138243,-0.0127920811989923],"1498-HK^FF_OPER_PS_NET_CF(ANN_R,-5AY,NOW)":[-0.275410820410389,-0.243710562158599,0.188219191635689,0.369221562989907,0.233384186559869,-0.0998824905750202],"1496-HK^FF_OPER_PS_NET_CF(ANN_R,-5AY,NOW)":[0.0483445465856089,0.0767523148148148,0.0753773148148148,0.0241400462962963,0.057599537037037,0.0660185185185185],"1495-HK^FF_OPER_PS_NET_CF(ANN_R,-5AY,NOW)":[-0.843776753541397,0.0145071798783528,-1.45715161018794,-0.180547131815795,null,-0.00102172111417578],"1490-HK^FF_OPER_PS_NET_CF(ANN_R,-5AY,NOW)":[-0.00503960176725394,0.0193176509854365,0.0397827141940266,0.0520711810807012,0.0501973467475837,0.0489214450387448],"1489-HK^FF_OPER_PS_NET_CF(ANN_R,-5AY,NOW)":[null,null,-1.27464102564103,-0.511820512820513,1.49007692307692,0.364974358974359],"1488-HK^FF_OPER_PS_NET_CF(ANN_R,-5AY,NOW)":[0.054503537089191,0.0349145678394212,-0.0559775947427506,0.14222219594874,0.0818534652711999,0.0502494418501311],"1486-HK^FF_OPER_PS_NET_CF(ANN_R,-5AY,NOW)":[0.143924383831679,0.102383362896786,-0.107877064056338,0.11808057967542,0.284679726461631,-0.00941855496268518],"1483-HK^FF_OPER_PS_NET_CF(ANN_R,-5AY,NOW)":[-0.00878407517534104,-0.0214960525568451,0.0323987480555503,0.115005391282711,0.114422744592698,-0.0273205916406683],"1481-HK^FF_OPER_PS_NET_CF(ANN_R,-5AY,NOW)":[0.000151000000000002,0.0269390655243664,-0.018684,0.031965,0.016434,-0.003036],"1480-HK^FF_OPER_PS_NET_CF(ANN_R,-5AY,NOW)":[0.123529166666667,0.150804166666743,0.370495833335007,0.454525000001182,0.341358333333401,0.0816416666671637],"1478-HK^FF_OPER_PS_NET_CF(ANN_R,-5AY,NOW)":[0.0204971543733401,2.24934865722589,-0.142320776433665,2.24604935767589,3.40651190386239,1.6295134039765],"1477-HK^FF_OPER_PS_NET_CF(ANN_R,-5AY,NOW)":[null,null,-0.0868093079744072,-0.207332847699862,-0.400036962974749,-0.344918524992934],"1476-HK^FF_OPER_PS_NET_CF(ANN_R,-5AY,NOW)":[-0.458815313558261,-0.99885199603034,0.872170249991063,-0.149792848212491,-0.0765014977783612,0.0863476939332626],"1475-HK^FF_OPER_PS_NET_CF(ANN_R,-5AY,NOW)":[0.223238063224917,0.291723647289392,0.279432199699648,0.463078796253245,0.487104226187346,0.438219373395963],"1473-HK^FF_OPER_PS_NET_CF(ANN_R,-5AY,NOW)":[0.011289,-0.018427,-0.005314,0.040877,0.048212,-0.043644],"1472-HK^FF_OPER_PS_NET_CF(ANN_R,-5AY,NOW)":[0.061247,0.019348,0.041498,0.006512,-0.036702,-0.048873],"1470-HK^FF_OPER_PS_NET_CF(ANN_R,-5AY,NOW)":[-0.00245,0.03694875,-0.0093675,0.00222875,-0.00353625,0.07340375],"1469-HK^FF_OPER_PS_NET_CF(ANN_R,-5AY,NOW)":[0.228368484005848,-0.3295684,0.264002,0.1127672,0.0806916,0.3773392],"1468-HK^FF_OPER_PS_NET_CF(ANN_R,-5AY,NOW)":[0.0233647760334945,-0.0185693130389967,0.0059904203582653,-0.0180614499500088,0.0283174195771876,-0.0267880483467817],"1466-HK^FF_OPER_PS_NET_CF(ANN_R,-5AY,NOW)":[-0.325816610058008,0.289400992449351,-0.141859532262104,-0.0242484389833064,-0.0863344988584181,-0.00561230053172213],"1463-HK^FF_OPER_PS_NET_CF(ANN_R,-5AY,NOW)":[0.0301909763668166,0.016339566116083,0.0223693860659478,0.0270205025698418,-0.0476865016121588,0.0599218821053569],"1461-HK^FF_OPER_PS_NET_CF(ANN_R,-5AY,NOW)":[0.724729688699452,-0.067674081811563,0.689516726604024,0.152987617600773,0.0708513399220083,-0.0941373325480337],"1460-HK^FF_OPER_PS_NET_CF(ANN_R,-5AY,NOW)":[-0.132385,0.0394096088158101,0.0708892973049762,0.0283591950058323,0.0729068589728633,-0.0460437091142966],"1459-HK^FF_OPER_PS_NET_CF(ANN_R,-5AY,NOW)":[-0.077271985941182,0.248206840308252,0.713181769496871,0.188124346529635,-0.277032046065612,0.250431067553527],"1458-HK^FF_OPER_PS_NET_CF(ANN_R,-5AY,NOW)":[0.459392554815587,0.352632666436304,0.205306063684346,0.409166751363559,0.28446638463844,0.328551210561657],"1456-HK^FF_OPER_PS_NET_CF(ANN_R,-5AY,NOW)":[2.92874443385091,-0.257283725896624,-0.13410255780173,1.81786229561538,2.75115228513851,2.60637732352397],"1455-HK^FF_OPER_PS_NET_CF(ANN_R,-5AY,NOW)":[0.0248728000001201,0.0110720000000959,0.0469144000005141,0.0650456000002209,0.0183221456505267,0.0565742430844635],"1452-HK^FF_OPER_PS_NET_CF(ANN_R,-5AY,NOW)":[-0.0930855661853726,-0.0643030438378872,-0.0839385182564139,0.0105378274642907,-0.0383551055308432,-0.0398616843629189],"1451-HK^FF_OPER_PS_NET_CF(ANN_R,-5AY,NOW)":[0.206555000002343,0.033680000000017,-0.151406229942582,0.164825000000429,0.255650000000051,0.165920000001011],"1450-HK^FF_OPER_PS_NET_CF(ANN_R,-5AY,NOW)":[-0.106161342100386,0.108431651276502,0.0799758084217872,-0.00271840305266608,-0.00174180387919016,0.00890453030753667],"1449-HK^FF_OPER_PS_NET_CF(ANN_R,-5AY,NOW)":[0.161288410868421,0.0633056293238588,0.211540597242186,0.00339564575255008,0.2533714364531,null],"1448-HK^FF_OPER_PS_NET_CF(ANN_R,-5AY,NOW)":[0.25952534403467,0.370081177557977,0.376071514955126,0.372092973956126,0.421427342162221,0.532215228690444],"1447-HK^FF_OPER_PS_NET_CF(ANN_R,-5AY,NOW)":[0.302485,0.2087925,0.29448,0.32847,1.199215,-0.047495],"1446-HK^FF_OPER_PS_NET_CF(ANN_R,-5AY,NOW)":[0.0673563596892418,0.072891893210396,0.107628090202822,0.159609661800398,0.331824058151306,0.207583269303477],"1443-HK^FF_OPER_PS_NET_CF(ANN_R,-5AY,NOW)":[0.0860815358040237,0.134876241906769,0.0276307692307692,-0.0475992307692308,0.187231538461538,0.177203076923077],"1442-HK^FF_OPER_PS_NET_CF(ANN_R,-5AY,NOW)":[0.0282104108419306,0.00563955185470795,0.0327650569075354,0.0299925214526769,0.0235011247277636,-0.000734761005992412],"1440-HK^FF_OPER_PS_NET_CF(ANN_R,-5AY,NOW)":[null,0.0391061184416374,0.0484244231545735,0.0478593748512274,0.073098037253962,0.0233275275398783],"1439-HK^FF_OPER_PS_NET_CF(ANN_R,-5AY,NOW)":[0.154021472833194,0.0870270445857813,-0.108754994818545,-0.00564201440044799,-0.0223735628035765,-0.0296932912374253],"1433-HK^FF_OPER_PS_NET_CF(ANN_R,-5AY,NOW)":[0.0140405,0.0179745,0.022559,0.028433,0.013077,null],"1432-HK^FF_OPER_PS_NET_CF(ANN_R,-5AY,NOW)":[0.150648846273658,-0.0339886988470103,0.1632169406356,0.125504018762983,0.174758094927645,0.118019087113814],"1431-HK^FF_OPER_PS_NET_CF(ANN_R,-5AY,NOW)":[0.0980243727297812,0.106631482730304,0.072634944922308,0.0707721078937564,0.139222612793285,0.184456129686295],"1429-HK^FF_OPER_PS_NET_CF(ANN_R,-5AY,NOW)":[0.03480875,0.0092425,0.031230625,-0.002488125,-0.047029375,-0.0152275],"1428-HK^FF_OPER_PS_NET_CF(ANN_R,-5AY,NOW)":[-1.50267730399289,-1.78436239985434,2.67551858956835,1.34684580650635,-4.64551910804008,3.92432139120106],"1427-HK^FF_OPER_PS_NET_CF(ANN_R,-5AY,NOW)":[0.246219876645304,-0.14074265348199,-0.997156601116454,0.16135128775002,0.485977418465096,-0.36442914323009],"1425-HK^FF_OPER_PS_NET_CF(ANN_R,-5AY,NOW)":[null,-0.0608640000000304,0.00102000000000464,0.0862282142030251,0.14939680000003,0.0717568000004366],"1421-HK^FF_OPER_PS_NET_CF(ANN_R,-5AY,NOW)":[-0.0575225969245154,-0.0941304248356507,-0.00828031177999584,-0.0211719941312685,-0.00778404350233608,0.00451563713798048],"1420-HK^FF_OPER_PS_NET_CF(ANN_R,-5AY,NOW)":[0.0753179771322369,-0.0418444299743099,0.0522710930707076,0.0974959226895097,0.0250852437535707,0.0287029235960489],"1419-HK^FF_OPER_PS_NET_CF(ANN_R,-5AY,NOW)":[0.0617368645263373,0.131304944370985,0.136076502996977,0.0973990388668746,0.224619940518174,0.778320230166091],"1418-HK^FF_OPER_PS_NET_CF(ANN_R,-5AY,NOW)":[-0.0664288387098309,-0.0289411097815888,0.0101714169469521,0.174879800137371,0.0434885217274037,0.0676204941480067],"1417-HK^FF_OPER_PS_NET_CF(ANN_R,-5AY,NOW)":[0.0834426081880853,0.152069998575457,-0.134670323828181,0.0208223233200122,0.227702662667583,0.132144861591204],"1416-HK^FF_OPER_PS_NET_CF(ANN_R,-5AY,NOW)":[null,0.0287567486793746,0.0225875885346383,0.00930697066199372,-0.00721668627328829,-0.00303152069276794],"1415-HK^FF_OPER_PS_NET_CF(ANN_R,-5AY,NOW)":[0.00934460816857825,0.575952363200022,0.82253227587056,0.505361204655889,0.956930785723995,0.606186798227642],"1413-HK^FF_OPER_PS_NET_CF(ANN_R,-5AY,NOW)":[null,null,null,null,-0.014909,-0.027668],"1412-HK^FF_OPER_PS_NET_CF(ANN_R,-5AY,NOW)":[0.208516917293233,0.0969398496240601,0.204163533834586,0.274082706766917,0.364313672611666,0.217906015037594],"1410-HK^FF_OPER_PS_NET_CF(ANN_R,-5AY,NOW)":[-0.002587,0.0111026867453359,0.0231993770214936,0.0411494978261434,0.0335577493284962,0.0241246141841081],"1408-HK^FF_OPER_PS_NET_CF(ANN_R,-5AY,NOW)":[0.021075725759614,0.028318447501276,0.0354757111138822,0.0318485212498956,0.064819434110848,0.0461281485662238],"1407-HK^FF_OPER_PS_NET_CF(ANN_R,-5AY,NOW)":[null,null,null,58878.6132139107,136054.545657785,43287.5617672118],"1406-HK^FF_OPER_PS_NET_CF(ANN_R,-5AY,NOW)":[0.012868,0.078188,0.120508,0.082156,0.142702,0.0541417549917356],"1402-HK^FF_OPER_PS_NET_CF(ANN_R,-5AY,NOW)":[0.014857,0.024604,0.024895,0.011452,0.008359,0.00501576188910592],"1401-HK^FF_OPER_PS_NET_CF(ANN_R,-5AY,NOW)":[-0.159574421733128,0.0768947527413361,0.388547069234484,-0.133066545022721,-0.0465209054512984,0.0036011703249277],"1400-HK^FF_OPER_PS_NET_CF(ANN_R,-5AY,NOW)":[-33.2051516090627,-14.2334411741865,-2.49166778259324,-2.13543786595906,1.37996867549199,-0.0874156096178079],"1399-HK^FF_OPER_PS_NET_CF(ANN_R,-5AY,NOW)":[-0.169182557861328,0.149176513258419,0.43815951783158,0.334917009257352,-0.345066329542006,0.180957282803073],"1398-HK^FF_OPER_PS_NET_CF(ANN_R,-5AY,NOW)":[1.39313102991713,1.75061012103773,1.36325125249866,1.86273372888655,1.66348784504954,2.70203957461762],"1397-HK^FF_OPER_PS_NET_CF(ANN_R,-5AY,NOW)":[0.14224578313253,0.0558313253012048,-0.0270819277108434,0.0622698795180723,0.376766265060241,0.204274698795181],"1396-HK^FF_OPER_PS_NET_CF(ANN_R,-5AY,NOW)":[-1.26389962291469,0.148051770872771,0.887247962524234,0.117968612093033,0.189973311619454,-10.9793429641383],"1395-HK^FF_OPER_PS_NET_CF(ANN_R,-5AY,NOW)":[-0.00519901922965354,0.00190369036903787,0.0414725803912853,0.0311669452655718,0.00596495981215689,-0.00929468075504624],"1393-HK^FF_OPER_PS_NET_CF(ANN_R,-5AY,NOW)":[-0.153810315774447,-0.0305735178959507,0.166389414706644,0.105754333867304,0.225234931783714,0.244431348743485],"1389-HK^FF_OPER_PS_NET_CF(ANN_R,-5AY,NOW)":[0.00525,0.0020675,0.00485018314534144,-0.00303054711925185,0.00576157546602526,-0.00118250150330728],"1388-HK^FF_OPER_PS_NET_CF(ANN_R,-5AY,NOW)":[0.469016778628189,0.385321053011684,0.314658533882372,0.386897639198636,0.998303480650504,0.393083475090323],"1387-HK^FF_OPER_PS_NET_CF(ANN_R,-5AY,NOW)":[-0.0239904482153164,0.0427868067384229,-0.0643659623507188,0.1882526845232,0.0618388805655745,0.0305072456717454],"1386-HK^FF_OPER_PS_NET_CF(ANN_R,-5AY,NOW)":[-0.0375569311694143,-0.12959706448111,-0.198001708462993,-0.13421996956115,-0.0778145464192463,0.00911489967745989,null,null],"1385-HK^FF_OPER_PS_NET_CF(ANN_R,-5AY,NOW)":[0.485951795517394,0.308725053454829,0.0357733280207693,-0.0700466310372123,0.303034593332743,0.977964300102763],"1383-HK^FF_OPER_PS_NET_CF(ANN_R,-5AY,NOW)":[0.111085623894492,0.0314470499991327,-0.0107842683257587,-0.037225676063688,-0.0939009388295054,-0.0459164318235121],"1382-HK^FF_OPER_PS_NET_CF(ANN_R,-5AY,NOW)":[0.762065453881748,0.41029076556443,0.762791382603844,0.624006444645936,0.459660378481567,0.429161399311795],"1381-HK^FF_OPER_PS_NET_CF(ANN_R,-5AY,NOW)":[-0.0688951615385349,-0.336693457478158,-0.130039637738059,-0.256036243671619,-0.868127688633072,-1.14694326802625],"1380-HK^FF_OPER_PS_NET_CF(ANN_R,-5AY,NOW)":[-0.436639491382356,-1.18286327131423,-0.485971530220663,-0.160745564847045,-0.342391074296946,0.0426577695781038],"1379-HK^FF_OPER_PS_NET_CF(ANN_R,-5AY,NOW)":[0.419900403522973,0.299254876663696,0.337347273209425,0.405616098782494,0.474287462677435,1.63738453441022],"1378-HK^FF_OPER_PS_NET_CF(ANN_R,-5AY,NOW)":[1.64365220454082,4.54698152349225,0.811234710273101,1.29499325024887,1.7913771872467,3.14517363432809],"1376-HK^FF_OPER_PS_NET_CF(ANN_R,-5AY,NOW)":[0.017744070860453,0.0593234347248698,0.0125930159397507,0.009792579802789,-0.0259820649772388,-0.029561807137187],"1375-HK^FF_OPER_PS_NET_CF(ANN_R,-5AY,NOW)":[-0.945421374802468,-1.22054383886999,0.497947030152884,1.0526096162716,0.383739432581683,-0.21513231553484],"1373-HK^FF_OPER_PS_NET_CF(ANN_R,-5AY,NOW)":[0.201067568565232,0.161618393948744,0.148593714905263,0.747924488392999,0.868223018929658,0.82177659481606],"1372-HK^FF_OPER_PS_NET_CF(ANN_R,-5AY,NOW)":[0.0685786810012084,0.0389918887277259,-0.22146,0.213275,0.00701772151898734,-0.152842251852283],"1371-HK^FF_OPER_PS_NET_CF(ANN_R,-5AY,NOW)":[-0.134298159567788,-0.0519878178115721,-0.0478598261571287,-0.018428985067734,-0.0346976748840502,-0.0256650705441678],"1370-HK^FF_OPER_PS_NET_CF(ANN_R,-5AY,NOW)":[0.111849683394219,0.0912486254541885,0.257488546294609,0.0259175390411253,-0.143525394023522,0.2508888932537,null,null],"1368-HK^FF_OPER_PS_NET_CF(ANN_R,-5AY,NOW)":[0.203692142447008,0.323474710249944,0.127243882394146,0.367705805194343,0.188352353448039,0.372551305414204],"1366-HK^FF_OPER_PS_NET_CF(ANN_R,-5AY,NOW)":[0.0115372589982103,0.0446849624357408,0.476536934101546,0.185083799167045,-0.111931274871045,-0.321215978008224],"1362-HK^FF_OPER_PS_NET_CF(ANN_R,-5AY,NOW)":[0.265732142857143,0.000996428571428571,-0.145485714285714,0.0816321428571429,0.10725,0.00359642857142856],"1361-HK^FF_OPER_PS_NET_CF(ANN_R,-5AY,NOW)":[0.569368954831529,0.398492191122929,0.110961384467995,0.283781574165829,-0.019162442518445,0.235629704957389],"1360-HK^FF_OPER_PS_NET_CF(ANN_R,-5AY,NOW)":[-0.0172780737411605,-0.0122340311325819,-0.112476250876466,0.000211571610887256,0.0545887169939865,0.017726141937375],"1359-HK^FF_OPER_PS_NET_CF(ANN_R,-5AY,NOW)":[2.55356678132857,3.72663887446834,0.433567853489794,-0.124291803156499,1.22414140964964,1.71410884147719],"1358-HK^FF_OPER_PS_NET_CF(ANN_R,-5AY,NOW)":[0.194449494303551,0.135644940221586,0.0683229017949196,0.0516670561555823,0.0523327153475524,0.0721738299886122],"1357-HK^FF_OPER_PS_NET_CF(ANN_R,-5AY,NOW)":[-0.38457777436775,0.0162881201884201,-0.531346429435771,0.0221490731961275,0.0362877636869433,-0.00264231612163243],"1355-HK^FF_OPER_PS_NET_CF(ANN_R,-5AY,NOW)":[-0.130414062640447,-0.0146043363615699,0.00432443341290415,0.0252397011580372,0.0325427766334802,0.0678578561496447],"1351-HK^FF_OPER_PS_NET_CF(ANN_R,-5AY,NOW)":[-0.00266633104929232,0.0071929560567504,-0.0015255766087996,-0.0276857047709358,-0.233490709545502,0.138176693238091],"1349-HK^FF_OPER_PS_NET_CF(ANN_R,-5AY,NOW)":[0.177951532186616,0.0609521208485164,0.222450119990612,0.32389111335855,0.122483973486363,0.31019485681575],"1348-HK^FF_OPER_PS_NET_CF(ANN_R,-5AY,NOW)":[0.0165567607040386,0.04462730425062,-0.0114439247011325,-0.0262869073524384,0.00909829660460497,-0.0285721650323694],"1347-HK^FF_OPER_PS_NET_CF(ANN_R,-5AY,NOW)":[1.57308023031753,1.95517584204095,2.04489123504568,1.09073780314066,1.62566528271026,3.02943626598331],"1346-HK^FF_OPER_PS_NET_CF(ANN_R,-5AY,NOW)":[0.177603446573651,0.0608444850793207,0.0468132285953452,-0.0195944068439322,0.0415594862731021,-0.0361784283854894],"1345-HK^FF_OPER_PS_NET_CF(ANN_R,-5AY,NOW)":[0.314859399479375,0.212050174765276,0.125133678960009,0.264386390152868,0.0697722218436914,0.248545340499862],"1343-HK^FF_OPER_PS_NET_CF(ANN_R,-5AY,NOW)":[0.0334292595744629,0.056207165081454,0.060889519909399,-0.0375321408555067,-0.0871108693436545,0.0866125901815779],"1341-HK^FF_OPER_PS_NET_CF(ANN_R,-5AY,NOW)":[0.0211956270767324,0.0160515809782515,-0.0323124645347262,-0.00806014283134166,0.0150978564771668,0.0509614091703644],"1340-HK^FF_OPER_PS_NET_CF(ANN_R,-5AY,NOW)":[0.388327581204742,0.0993077532842743,-0.318344902144884,-0.0316203325622502,0.00977958871219104,0.170381947432397],"1339-HK^FF_OPER_PS_NET_CF(ANN_R,-5AY,NOW)":[1.90314554883809,0.754810050154833,0.437569661377949,1.80856435083273,1.73910286911505,2.99882950888447],"1338-HK^FF_OPER_PS_NET_CF(ANN_R,-5AY,NOW)":[-0.000288047042790693,0.0159366170184177,0.00285454716705243,0.00929712195450892,0.0135818731072836,0.000834231144291925],"1336-HK^FF_OPER_PS_NET_CF(ANN_R,-5AY,NOW)":[14.497986292555,16.0276499456705,17.8138140658637,27.9987221883179,40.5539363276981,43.0121946958662],"1335-HK^FF_OPER_PS_NET_CF(ANN_R,-5AY,NOW)":[0.169018250474992,0.0477150979361355,0.000337644099497811,0.0289592663664213,0.0449116236726386,-0.000337286002098897],"1333-HK^FF_OPER_PS_NET_CF(ANN_R,-5AY,NOW)":[0.784602187739823,0.320855987053952,0.464033004003883,-0.49700695741674,-1.01242967942274,-0.729982613612921,null],"1332-HK^FF_OPER_PS_NET_CF(ANN_R,-5AY,NOW)":[0.0110066577486661,-0.0179245101028231,-0.043200016820942,-0.0328424776101853,-0.0232812156209447,-0.0247653449752661],"1330-HK^FF_OPER_PS_NET_CF(ANN_R,-5AY,NOW)":[0.115482013746929,-0.270683118750986,-0.258281678917916,-0.042840960058405,0.137197828800451,0.442363327481076],"1329-HK^FF_OPER_PS_NET_CF(ANN_R,-5AY,NOW)":[-0.6838490988541,-0.052231370633534,0.0729442296931281,-0.217511554003181,-0.348343061499917,-0.171444725210827],"1328-HK^FF_OPER_PS_NET_CF(ANN_R,-5AY,NOW)":[0.000142126458420029,-0.00760514165307053,0.000592338109782079,0.0027642953686397,-0.00146345424414034,0.00145899376142235],"1327-HK^FF_OPER_PS_NET_CF(ANN_R,-5AY,NOW)":[-0.382663584664731,-0.985879286576933,-0.0604290826610729,-0.0217005891129479,-0.052188575004155,-0.00565307203168157],"1326-HK^FF_OPER_PS_NET_CF(ANN_R,-5AY,NOW)":[0.0107594066048516,0.0258031459568693,-0.0184530538543092,0.013146023834846,0.0253512297164931,0.0161653482822432],"1323-HK^FF_OPER_PS_NET_CF(ANN_R,-5AY,NOW)":[-0.0476257385090184,-0.114422785517225,-0.0195763172016203,-0.00437252700776668,-0.00660173313636929,0.0222848841245741],"1321-HK^FF_OPER_PS_NET_CF(ANN_R,-5AY,NOW)":[-0.278701239687903,0.0107392126381841,-0.210213187344316,-0.243652438575392,-0.406182752749635,0.636531493536639],"1319-HK^FF_OPER_PS_NET_CF(ANN_R,-5AY,NOW)":[-0.0660709286222959,1.69773121802318E-05,0.063083382191539,0.106332939207663,0.23340448934781,0.0575131036483043],"1317-HK^FF_OPER_PS_NET_CF(ANN_R,-5AY,NOW)":[0.240062654061773,0.293300240491225,0.312064711593353,0.326867774811486,0.229490503310557,0.289211043364126,null],"1316-HK^FF_OPER_PS_NET_CF(ANN_R,-5AY,NOW)":[1.46243156003095,1.83195778635747,1.82679856390631,1.45120816970123,1.22686942131515,0.841458436876638],"1315-HK^FF_OPER_PS_NET_CF(ANN_R,-5AY,NOW)":[0.0113789801704388,-0.015166658617786,-0.00129903458096196,-0.0197961302320138,0.0156115506054528,-0.000546121566720944],"1314-HK^FF_OPER_PS_NET_CF(ANN_R,-5AY,NOW)":[0.106064360230476,0.121482275222378,0.081925721225869,0.0757586061159256,0.13132865098274,0.101047985225908],"1313-HK^FF_OPER_PS_NET_CF(ANN_R,-5AY,NOW)":[0.639288745415705,1.0662888537824,1.72532154049217,1.65934858703611,1.57012052625013,0.976612448616911],"1312-HK^FF_OPER_PS_NET_CF(ANN_R,-5AY,NOW)":[0.0107234345604618,-0.0187603384161008,0.00734044167559118,0.00589383168135353,null,0.0081086791343867],"1310-HK^FF_OPER_PS_NET_CF(ANN_R,-5AY,NOW)":[0.790686358578385,0.971395423706345,0.924685555943281,1.18469004205296,1.30606288382264,0.970440053717065],"1308-HK^FF_OPER_PS_NET_CF(ANN_R,-5AY,NOW)":[0.560075529827153,0.760552446352186,0.717408121975009,0.991828893772718,1.46146069995281,3.87805119388959],"1305-HK^FF_OPER_PS_NET_CF(ANN_R,-5AY,NOW)":[0.00233612988298351,0.307418424997272,0.561176063648332,-0.359031476998512,0.292636919174508,0.0623221491990403],"1303-HK^FF_OPER_PS_NET_CF(ANN_R,-5AY,NOW)":[-0.0236645166108181,-0.0139423864921515,0.0781915041271116,0.00969848564456031,-0.0261799745698151,0.0549375325673657],"1302-HK^FF_OPER_PS_NET_CF(ANN_R,-5AY,NOW)":[0.0375518766861708,0.0401942922395642,0.0503364440640197,0.0759215650993175,0.0820447101986479,0.132404656099998],"1301-HK^FF_OPER_PS_NET_CF(ANN_R,-5AY,NOW)":[0.0912709853923543,-0.118286054776772,0.0596850271043807,0.0125216517121083,0.245180433808355,0.0134198192284805],"1300-HK^FF_OPER_PS_NET_CF(ANN_R,-5AY,NOW)":[0.321355819763108,-0.0901193361690708,-0.00219965285409038,0.169070333381377,0.0194022924724376,0.000943179321724259],"1299-HK^FF_OPER_PS_NET_CF(ANN_R,-5AY,NOW)":[0.992575248636944,1.31915214596362,1.93494535853571,1.55055694357537,2.38451895054516],"1298-HK^FF_OPER_PS_NET_CF(ANN_R,-5AY,NOW)":[0.0139537947339227,-0.105162295882585,0.527156342621506,-0.0629145684858664,0.279083783234321,-0.245213969085797],"1297-HK^FF_OPER_PS_NET_CF(ANN_R,-5AY,NOW)":[0.160849380035757,0.160876990266988,0.144372282878499,0.211421804364316,0.228217165074493,0.0971210419289791],"1293-HK^FF_OPER_PS_NET_CF(ANN_R,-5AY,NOW)":[0.178246877920107,0.392720676074666,0.156039367677855,-0.0136273722473235,0.579049235889911,0.406632502325781],"1292-HK^FF_OPER_PS_NET_CF(ANN_R,-5AY,NOW)":[3.90200768513848,2.01021785762497,0.626211731796317,-0.208201406170266,2.66227492961685,0.35213214405251],"1290-HK^FF_OPER_PS_NET_CF(ANN_R,-5AY,NOW)":[-0.00634207346555424,0.0785916651070395,0.142631718808605,0.0975376919246138,0.00205711676708737,0.0250174385346212],"1289-HK^FF_OPER_PS_NET_CF(ANN_R,-5AY,NOW)":[0.631329384966432,0.671853286701018,0.0444077672847273,-0.50805659401044,-0.168545226403887,-0.335914890060559],"1288-HK^FF_OPER_PS_NET_CF(ANN_R,-5AY,NOW)":[0.793384211348177,1.34313270181277,0.295489517471719,-0.179248486851879,2.39410624820055,1.69375816843411],"1286-HK^FF_OPER_PS_NET_CF(ANN_R,-5AY,NOW)":[0.293732613323573,0.362708231058929,0.378206512847397,0.536925715297218,0.459074653731982,0.212970883479456],"1285-HK^FF_OPER_PS_NET_CF(ANN_R,-5AY,NOW)":[0.634980560848171,-0.00772707146398553,0.516872844234812,0.339704983376583,0.771452051279602,0.277811288892849],"1283-HK^FF_OPER_PS_NET_CF(ANN_R,-5AY,NOW)":[0.04236125,0.0084075,0.00986,0.0277236466823993,0.098615,-0.00555],"1282-HK^FF_OPER_PS_NET_CF(ANN_R,-5AY,NOW)":[-0.711070492353125,0.518148314808653,-0.184981285422483,-2.46678957792204,-2.07937108903955,0.606474320137132],"1281-HK^FF_OPER_PS_NET_CF(ANN_R,-5AY,NOW)":[-0.408766071517548,-0.416268895312083,0.377290989571139,0.131921501160918,0.131062893731264,0.0587455545988049],"1280-HK^FF_OPER_PS_NET_CF(ANN_R,-5AY,NOW)":[-1.59736138053751,-6.17179743218629,-5.00891362697178,-0.156704543595278,-0.102646214792424,0.0149189594484431],"1278-HK^FF_OPER_PS_NET_CF(ANN_R,-5AY,NOW)":[0.0259797295827084,-0.0503667229397897,-0.0749170633480389,0.0957233962443474,0.0119846036055214,0.0668937088506262],"1277-HK^FF_OPER_PS_NET_CF(ANN_R,-5AY,NOW)":[0.0311517285369508,0.0951990182676572,0.147871691526933,0.115298187978762,0.165351812400818,0.449435459197943],"1273-HK^FF_OPER_PS_NET_CF(ANN_R,-5AY,NOW)":[-0.257144578313253,-0.0575373493975904,0.00812048192771082,-0.0445469879518072,0.532684337349398,-0.0815783132530121],"1272-HK^FF_OPER_PS_NET_CF(ANN_R,-5AY,NOW)":[0.436952809580866,0.263689658135646,0.122066274041661,-0.170046471965367,0.609282344968496,0.334771388767174],"1271-HK^FF_OPER_PS_NET_CF(ANN_R,-5AY,NOW)":[-0.642433101168621,-0.630664525452628,-0.030569007062224,1.33757017800254,0.0415204239352787,-0.247939768046905],"1270-HK^FF_OPER_PS_NET_CF(ANN_R,-5AY,NOW)":[0.233191862221569,0.22253039256516,0.227598292318085,0.167333636760911,0.00512157608390202,0.0279176491115918],"1269-HK^FF_OPER_PS_NET_CF(ANN_R,-5AY,NOW)":[-0.297598172439937,-1.23454390602827,-0.278704880055198,-0.124029713871147,-0.401225494186298,-0.083729279135724],"1268-HK^FF_OPER_PS_NET_CF(ANN_R,-5AY,NOW)":[0.268950045722485,0.231680554950765,0.452226401314453,1.38866889167392,0.73667508142534,1.9344315871362],"1266-HK^FF_OPER_PS_NET_CF(ANN_R,-5AY,NOW)":[0.259566370172539,1.02471168056848,0.509795020493214,0.414808394862156,0.654373920390568,0.597976899412239],"1265-HK^FF_OPER_PS_NET_CF(ANN_R,-5AY,NOW)":[0.106347565721312,-0.0213961157942483,0.148920781433378,0.0166340526663851,0.0538427030190189,0.0628643276688629],"1263-HK^FF_OPER_PS_NET_CF(ANN_R,-5AY,NOW)":[-0.381573318968718,0.888178515633758,-0.921268755829206,12.7853882211186,12.3436502428123,17.9305926232584],"1262-HK^FF_OPER_PS_NET_CF(ANN_R,-5AY,NOW)":[-0.0804738917401733,-0.0948647317850823,0.0405582211870576,-0.00371920803405401,-0.0431830405720757,-0.149674555385283],"1260-HK^FF_OPER_PS_NET_CF(ANN_R,-5AY,NOW)":[0.0950744427066379,0.120599827258466,0.255676156678679,0.20468563949284,0.160662084633863,0.120406025772632],"1259-HK^FF_OPER_PS_NET_CF(ANN_R,-5AY,NOW)":[-0.215467312030421,-0.346342887317166,-0.114456549309781,0.0649484005425432,0.0667887884515138,-0.000416923017835049],"1258-HK^FF_OPER_PS_NET_CF(ANN_R,-5AY,NOW)":[0.195180723589905,0.686035501902069,0.352209669804293,0.701958234600629,0.961022106414567,1.06912435109313],"1257-HK^FF_OPER_PS_NET_CF(ANN_R,-5AY,NOW)":[0.206646118878377,-0.114652253494538,-0.219724037525229,-0.260401591808925,-0.689381523834187,-0.128304449300375],"1255-HK^FF_OPER_PS_NET_CF(ANN_R,-5AY,NOW)":[0.0224100000002545,0.274805000000138,0.0965584663997899,0.080700934579649,-0.00546728971962711,-0.0236016171160574],"1253-HK^FF_OPER_PS_NET_CF(ANN_R,-5AY,NOW)":[-0.0642093748125444,0.0508645690248953,0.00642627786919724,0.0361607649528849,0.00623647126274132,-0.0228383598114801],"1252-HK^FF_OPER_PS_NET_CF(ANN_R,-5AY,NOW)":[0.585312998668215,0.103922899301594,1.51543384505582,0.616740036905985,1.20432458840257,0.759343745250846],"1251-HK^FF_OPER_PS_NET_CF(ANN_R,-5AY,NOW)":[-0.0626312336926831,0.0244037651430342,0.0216910831850003,0.167137828407206,-0.117401541556698,-0.0148355080205888],"1250-HK^FF_OPER_PS_NET_CF(ANN_R,-5AY,NOW)":[0.00368939724907375,0.0130361881734976,0.00773746692186773,0.0188745140613174,0.00507798478946341,0.015327491761008],"1247-HK^FF_OPER_PS_NET_CF(ANN_R,-5AY,NOW)":[-3.35544557155454,-0.743489159954387,-0.91782406095667,0.124534912573781,-0.0309472462229044,-0.16618183214198],"1246-HK^FF_OPER_PS_NET_CF(ANN_R,-5AY,NOW)":[-0.689300371119445,0.167936166550038,0.261754463301741,-0.0350694291381971,-0.206871815984039,-0.148851988217968],"1245-HK^FF_OPER_PS_NET_CF(ANN_R,-5AY,NOW)":[0.322592350579047,0.177352000754185,0.273262737224986,0.332457067648357,0.168222666065088,0.313508802656262],"1243-HK^FF_OPER_PS_NET_CF(ANN_R,-5AY,NOW)":[0.0135728533290239,-0.0664267105263158,-0.0472620394736842,-0.0223792105263158,-0.101264934210526,-0.153028947368421],"1241-HK^FF_OPER_PS_NET_CF(ANN_R,-5AY,NOW)":[-0.00244289347804777,0.0331982587234632,0.0120941853232239,-0.0336249848434688,0.00453626369023437,0.00692347337724235],"1240-HK^FF_OPER_PS_NET_CF(ANN_R,-5AY,NOW)":[1.21151377805503,2.60704492697842,0.107330087683866,-1.35847883106846,0.768569300314752,0.220116163866027],"1239-HK^FF_OPER_PS_NET_CF(ANN_R,-5AY,NOW)":[0.448934577348549,-0.355218704864691,-0.219036444559366,-0.03866864746862,0.00135473773041182,0.0238427194290627],"1238-HK^FF_OPER_PS_NET_CF(ANN_R,-5AY,NOW)":[0.422391034789814,0.344023748963032,0.382783243885036,0.929998285897335,-2.84692084468743,0.866238450683047],"1237-HK^FF_OPER_PS_NET_CF(ANN_R,-5AY,NOW)":[0.176236408147242,0.0703085989445515,0.0319284618554106,0.236214930331519,0.146168816907844,-0.0496467347736555],"1235-HK^FF_OPER_PS_NET_CF(ANN_R,-5AY,NOW)":[0.0125842372838453,-0.0178609327873609,-0.00987584594778509,-0.123659678460123,-0.079641626410439,-0.0136037610398169],"1234-HK^FF_OPER_PS_NET_CF(ANN_R,-5AY,NOW)":[0.491224378974333,0.525792157743708,0.514077689941894,0.616326125624096,0.758881027604055,0.645105045554804],"1233-HK^FF_OPER_PS_NET_CF(ANN_R,-5AY,NOW)":[-0.961216340095137,-4.14927977494902,0.377765464279037,0.0850827205607661,1.34896940560906,1.00734654789866],"1232-HK^FF_OPER_PS_NET_CF(ANN_R,-5AY,NOW)":[0.668371152028351,-0.505464221154073,-0.804951513038989,-0.0317667929559822,0.0971449617239994,0.473458393198236],"1231-HK^FF_OPER_PS_NET_CF(ANN_R,-5AY,NOW)":[-0.0184732809179825,0.00303002409075435,-0.00390780949268798,-0.02142534910059,0.0034940757388053,0.0191328389122833],"1230-HK^FF_OPER_PS_NET_CF(ANN_R,-5AY,NOW)":[-0.112235452595719,0.0224544766530778,0.0935490786061411,0.0112078412419704,0.0362657948107981,-0.0485273178104898],"1229-HK^FF_OPER_PS_NET_CF(ANN_R,-5AY,NOW)":[0.00610409043030067,0.0437312536562799,0.0061828273057472,-0.0362342569186194,0.0483763756340982,0.0709838422505817],"1228-HK^FF_OPER_PS_NET_CF(ANN_R,-5AY,NOW)":[null,null,null,-0.33892238342985,-0.414940024154777,-7.52540311214227],"1225-HK^FF_OPER_PS_NET_CF(ANN_R,-5AY,NOW)":[-10.9600561973376,-2.44092179726927,-0.108526129083372,0.0867653289967237,-0.202294685059591,-0.244431270351444],"1224-HK^FF_OPER_PS_NET_CF(ANN_R,-5AY,NOW)":[-0.00690540116003771,0.100172063309248,-0.128220785318449,-0.0160251511835919,0.275172825466473,0.0800598162136598],"1223-HK^FF_OPER_PS_NET_CF(ANN_R,-5AY,NOW)":[0.127696676022806,0.00286986827256534,-0.0176741711865491,0.0150833908864161,0.0156270909926007,0.0263947751094823],"1222-HK^FF_OPER_PS_NET_CF(ANN_R,-5AY,NOW)":[0.00234586312930376,-0.0539117548400983,-0.0342580055649761,0.0154924385377218,-0.0684545940392225,-0.143466250041419],"1221-HK^FF_OPER_PS_NET_CF(ANN_R,-5AY,NOW)":[0.245287588567587,0.243978983210357,0.216000765241095,-0.00322857279944714,0.0257654636319609,0.0269081551985166],"1220-HK^FF_OPER_PS_NET_CF(ANN_R,-5AY,NOW)":[0.0603171717171717,-0.0154520202020202,-0.071780303030303,0.031940404040404,-0.0216747474747475,-0.0112156565656566],"1218-HK^FF_OPER_PS_NET_CF(ANN_R,-5AY,NOW)":[0.410360546772849,-4.20209401354964,4.51833601744062,-1.01976115896028,2.08958794416074,-5.98136155273823],"1216-HK^FF_OPER_PS_NET_CF(ANN_R,-5AY,NOW)":[0.161579214008615,1.85970742337734,0.445519158208216,0.519705073625888,0.617672946206007,0.742548988525188],"1215-HK^FF_OPER_PS_NET_CF(ANN_R,-5AY,NOW)":[-0.00509489094505935,0.00754823583913457,-0.0134592389943407,0.0161185487304052,-0.00344099013372064,0.000768220689137076],"1213-HK^FF_OPER_PS_NET_CF(ANN_R,-5AY,NOW)":[0.16943,-0.08526,0.089,0.081325,0.104465,0.13214],"1212-HK^FF_OPER_PS_NET_CF(ANN_R,-5AY,NOW)":[0.964271518488544,1.07536876313111,1.32331803067039,1.10202368175051,0.184767989687839,0.60742611437657],"1211-HK^FF_OPER_PS_NET_CF(ANN_R,-5AY,NOW)":[-1.73743536148198,1.58173978053386,3.9228222178059,4.57283821905425,17.1421588845602,26.5580228466172],"1210-HK^FF_OPER_PS_NET_CF(ANN_R,-5AY,NOW)":[-0.032599749572696,-0.193334402107814,-0.177486110023368,-0.0902059122327973,-0.090834257355329,-0.101505212699196],"1209-HK^FF_OPER_PS_NET_CF(ANN_R,-5AY,NOW)":[null,0.270482611661967,0.562987928258403,0.196679986865714,0.735176321166723,1.3635474220317],"1208-HK^FF_OPER_PS_NET_CF(ANN_R,-5AY,NOW)":[0.405377383030006,1.89176718185944,0.953980089707804,0.669251715723379,0.958700520084156,2.08367710223692],"1207-HK^FF_OPER_PS_NET_CF(ANN_R,-5AY,NOW)":[-0.00307219098546204,-0.100434401181535,-0.0419815136482851,-0.00927128195668984,-0.00717523609387477,-0.0153800894668032],"1206-HK^FF_OPER_PS_NET_CF(ANN_R,-5AY,NOW)":[0.174090818588659,0.192390567852924,0.336935712010601,0.116216727337778,0.17705602091429,0.0626524892790933],"1205-HK^FF_OPER_PS_NET_CF(ANN_R,-5AY,NOW)":[0.0130273039593933,0.0875997584222048,0.143243965927634,0.109935861047292,0.0158058427895153,0.148997156276799],"1204-HK^FF_OPER_PS_NET_CF(ANN_R,-5AY,NOW)":[null,null,0.0133961734825494,0.0742964755898288,0.0450398775917618,-0.120648847572696],"1203-HK^FF_OPER_PS_NET_CF(ANN_R,-5AY,NOW)":[0.216062706521536,0.0974081994903002,0.142935214352689,0.207428880566509,-0.0781220216550811,0.428991849871033],"1202-HK^FF_OPER_PS_NET_CF(ANN_R,-5AY,NOW)":[0.113570335834818,0.466322453600102,-0.126375076254925,0.206168102935783,-0.0164812128253612,0.14580774696029],"1201-HK^FF_OPER_PS_NET_CF(ANN_R,-5AY,NOW)":[-0.00653926503863608,-0.222987068515897,-0.439372263329805,-0.228457446626822,0.000781455223409692,-0.0386276145051807],"1200-HK^FF_OPER_PS_NET_CF(ANN_R,-5AY,NOW)":[-0.0375351996947271,0.43764048542851,0.00707197031945029,0.941137475872019,0.967192909646457,1.06851440994792],"1199-HK^FF_OPER_PS_NET_CF(ANN_R,-5AY,NOW)":[1.00991298382955,0.939186849382421,0.942998192303161,1.28313314833876,1.07774225220307,1.25847748879101],"1198-HK^FF_OPER_PS_NET_CF(ANN_R,-5AY,NOW)":[0.0559260707712793,-0.00856706911358153,0.0678387202971071,0.0950350987843331,0.0698413380450656,-0.0304489088611729],"1196-HK^FF_OPER_PS_NET_CF(ANN_R,-5AY,NOW)":[-0.0921009293698767,-0.0611274810742328,-0.200427776059549,-0.240870963840132,-0.530564102362879,-0.56392573181597],"1195-HK^FF_OPER_PS_NET_CF(ANN_R,-5AY,NOW)":[-0.00018739517613718,0.00396431002490522,0.00232567447042086,-0.0058445098171584,-0.0150961835693325,-0.00538576667964616],"1194-HK^FF_OPER_PS_NET_CF(ANN_R,-5AY,NOW)":[9.85272241209972,-2.27895692965586,0.324253507276293,-2.80647421782116,0.682873590604801,0.816253370270261,null],"1193-HK^FF_OPER_PS_NET_CF(ANN_R,-5AY,NOW)":[3.5188530961187,3.80067539203939,3.94609856155155,4.06973417134647,4.0077532144575,3.87959126918703],"1192-HK^FF_OPER_PS_NET_CF(ANN_R,-5AY,NOW)":[-0.218144983203273,-0.304260250254229,0.0443000409722474,-0.1866659758845,-0.0592680507909669,-0.0113195863272768,null,null],"1191-HK^FF_OPER_PS_NET_CF(ANN_R,-5AY,NOW)":[-0.0211913169487814,-0.0174848308381746,-0.068416699787796,-0.000857729950876368,0.0010934083352628,null],"1189-HK^FF_OPER_PS_NET_CF(ANN_R,-5AY,NOW)":[-0.0970323469091435,0.178748131713301,0.0457393496745356,-0.00398499237427045,-0.0436790642689509,-0.0282408616972145],"1188-HK^FF_OPER_PS_NET_CF(ANN_R,-5AY,NOW)":[-0.0311962246389767,0.00140167066634746,-0.0146764865975848,-0.001603803060138,-0.0046807151010081,-0.00112799799812046],"1186-HK^FF_OPER_PS_NET_CF(ANN_R,-5AY,NOW)":[3.1601435807068,2.06036290983979,0.139653019405574,3.3709974849781,3.32101534497837,-0.725051521451133],"1185-HK^FF_OPER_PS_NET_CF(ANN_R,-5AY,NOW)":[-0.0106976530888341,-0.0379762335809699,-0.0104969204567934,-0.00328153220800767,-0.0239968194011059,7.11834077323862E-05],"1184-HK^FF_OPER_PS_NET_CF(ANN_R,-5AY,NOW)":[-0.717008846977563,-1.12160758665167,1.32451900414964,1.99874408192549,0.485645623381168,0.597543769384041],"1183-HK^FF_OPER_PS_NET_CF(ANN_R,-5AY,NOW)":[0.0286191412345059,0.0231207743415679,-0.0166552399625395,0.00614666549881004,0.0144385207753617,0.0538352050658639],"1182-HK^FF_OPER_PS_NET_CF(ANN_R,-5AY,NOW)":[-0.312319090956603,-0.0679589684841446,-0.24594597848182,-0.186686749104553,-0.0201203991135481,0.0678992907053512],"1181-HK^FF_OPER_PS_NET_CF(ANN_R,-5AY,NOW)":[0.219320647610845,0.20878117775519,0.213761822923764,0.282010563738428,0.1391107190021,0.204577090450529],"1180-HK^FF_OPER_PS_NET_CF(ANN_R,-5AY,NOW)":[0.0364573235865446,0.0549722719863902,0.113891568497935,0.0787142945394584,-0.0734281518934408,-0.0100980340909631],"1179-HK^FF_OPER_PS_NET_CF(ANN_R,-5AY,NOW)":[0.845743384521782,0.965122244900335,1.1895029014451,1.98568666988922,0.863287476304437,1.34100492526395],"1177-HK^FF_OPER_PS_NET_CF(ANN_R,-5AY,NOW)":[0.222181637445341,0.322801037576936,0.350091048355523,0.222246942352308,0.335753009422414,0.603394584193213],"1176-HK^FF_OPER_PS_NET_CF(ANN_R,-5AY,NOW)":[0.0425804267386459,-0.102555142357665,-0.225137160305752,-0.12041379768689,-0.383731844459146,0.0245665132751841],"1175-HK^FF_OPER_PS_NET_CF(ANN_R,-5AY,NOW)":[0.605681793054912,-0.34919002642626,-0.0357385001341589,0.228900081044671,-0.0456643048458497,-0.00245551482843994,null,null],"1173-HK^FF_OPER_PS_NET_CF(ANN_R,-5AY,NOW)":[0.00165558449937726,0.0106112966912381,0.0137887991822479,0.0459336531868573,0.0809320460828636,0.0377843326432487],"1172-HK^FF_OPER_PS_NET_CF(ANN_R,-5AY,NOW)":[0.0021222178428238,0.000903491811206409,-0.00398189018583713,0.00252811660803866,-0.0071864659473277,-0.00851537036983268],"1171-HK^FF_OPER_PS_NET_CF(ANN_R,-5AY,NOW)":[2.72277187553596,2.892848971951,4.49740306423476,3.93624734822354,1.76768191696247,7.49835217321427],"1170-HK^FF_OPER_PS_NET_CF(ANN_R,-5AY,NOW)":[0.265123116780417,0.0891966487285858,-0.0552899254500135,-0.112965050288824,-0.0347326087853862,-0.0659130718127988],"1168-HK^FF_OPER_PS_NET_CF(ANN_R,-5AY,NOW)":[0.0589088517698442,-0.209755203926523,0.155015881125083,0.0686532004442866,0.0341327082653746,0.0280240791927987],"1167-HK^FF_OPER_PS_NET_CF(ANN_R,-5AY,NOW)":[null,null,-0.122264970892362,-0.162367456269465,0.113196354526376,-0.23781245931043],"1166-HK^FF_OPER_PS_NET_CF(ANN_R,-5AY,NOW)":[-0.0458057890523852,-0.0296009981344802,-0.0342415491199748,-0.0052549294822407,-0.00387107804141341,0.000521365819763903],"1165-HK^FF_OPER_PS_NET_CF(ANN_R,-5AY,NOW)":[-0.0271649453399383,0.0952172103040932,0.506643400088488,0.228072545586578,-0.104913070296719,0.0276480971138428],"1164-HK^FF_OPER_PS_NET_CF(ANN_R,-5AY,NOW)":[0.0710621738616849,0.00365386450116176,0.021685029821639,-0.101051214832341,-0.0494785187479651,0.0367677122280433],"1163-HK^FF_OPER_PS_NET_CF(ANN_R,-5AY,NOW)":[0.00242505497234201,0.222337381714546,0.0911030557376405,0.0452473660375477,0.0119640404810349,0.0206937403810834],"1162-HK^FF_OPER_PS_NET_CF(ANN_R,-5AY,NOW)":[0.0151383333333333,-0.00913518678194403,-0.00186666666666667,0.0315083333333333,-0.00262833333333333,-0.006445],"1161-HK^FF_OPER_PS_NET_CF(ANN_R,-5AY,NOW)":[0.216304426064995,0.215043589550218,0.249854905105969,0.309704127511265,0.181252661843572,null],"1159-HK^FF_OPER_PS_NET_CF(ANN_R,-5AY,NOW)":[-0.227814384437472,-0.0857485765602752,-0.262417216966233,0.0112372977692109,0.00449144985857998,-0.210117042654224],"1157-HK^FF_OPER_PS_NET_CF(ANN_R,-5AY,NOW)":[0.0969599885232317,0.200969806345552,0.565494912493704,0.690671910934391,0.931209770220968,0.264737570587513],"1156-HK^FF_OPER_PS_NET_CF(ANN_R,-5AY,NOW)":[-0.0175549790693964,-0.0334900715306033,-0.0148043885070756,0.0554567957749865,-0.0836251202803209,-0.0507008519107642],"1153-HK^FF_OPER_PS_NET_CF(ANN_R,-5AY,NOW)":[null,-0.00641692857579599,0.231128409594807,0.0982463035319646,0.0916016105687785,0.203263283238827],"1152-HK^FF_OPER_PS_NET_CF(ANN_R,-5AY,NOW)":[-0.0457780040733198,0.0240845213849287,-0.0266446028513238,-0.0583431771894094,-0.0310458248472505,-0.0277331975560081],"1150-HK^FF_OPER_PS_NET_CF(ANN_R,-5AY,NOW)":[-0.168419275367409,0.0533896022183033,-0.0448763923680368,0.108918743976589,0.0961867333673537,-0.0240627970034226],"1148-HK^FF_OPER_PS_NET_CF(ANN_R,-5AY,NOW)":[0.487312688375005,0.250160539535415,0.358009026228975,0.116721929341506,0.435488959244351,-0.0612074597560604],"1147-HK^FF_OPER_PS_NET_CF(ANN_R,-5AY,NOW)":[-0.0014429968649763,0.0122106136843472,0.0070522384540317,0.0046853428945571,0.027875018158617,0.00531015945503065],"1146-HK^FF_OPER_PS_NET_CF(ANN_R,-5AY,NOW)":[0.0446756998878587,0.0317343296752173,0.0267279116116535,0.0157172644297941,0.0489663146086116,-0.0209524108049716],"1145-HK^FF_OPER_PS_NET_CF(ANN_R,-5AY,NOW)":[-0.0388168652511717,-0.00217503040765741,-0.0174623355017086,0.0426007877001511,0.0223698557251283,0.0302305812470446],"1143-HK^FF_OPER_PS_NET_CF(ANN_R,-5AY,NOW)":[-0.0244412156314252,-0.134363026532202,-0.312843613962967,-0.200632391952444,-0.0390923305671881,-0.16872890746928],"1142-HK^FF_OPER_PS_NET_CF(ANN_R,-5AY,NOW)":[-1.078729243,-0.239375969553667,-0.393884684414911,-0.114107487759607,-0.0498909100787303,-0.0394781132719404],"1141-HK^FF_OPER_PS_NET_CF(ANN_R,-5AY,NOW)":[null,-1.37508494325091,-2.47032861021284,2.29804479477332,1.37946112338457,0.873943479694154],"1138-HK^FF_OPER_PS_NET_CF(ANN_R,-5AY,NOW)":[3.44964455044251,0.817597448419616,0.339466364467672,1.25504853493091,1.58532234236337,0.823731830141764],"1137-HK^FF_OPER_PS_NET_CF(ANN_R,-5AY,NOW)":[-0.161262371495284,-0.173551359242142,-0.239467349614918,-0.168397375682499,0.681179457422128,0.278700803486313],"1134-HK^FF_OPER_PS_NET_CF(ANN_R,-5AY,NOW)":[0.106492,0.0545979999999997,0.020568000000093,0.0142026487894159,0.0428540000000086,-0.0446960000002722],"1133-HK^FF_OPER_PS_NET_CF(ANN_R,-5AY,NOW)":[1.34745607489327,-2.06486553612431,-0.394496104250057,-2.21221200356316,1.41241811359564,0.796610052196226],"1132-HK^FF_OPER_PS_NET_CF(ANN_R,-5AY,NOW)":[0.0818524793084697,0.0658766669841603,0.0144284911104046,0.0804173621878629,-0.0690131571086947,0.0307468484533913],"1130-HK^FF_OPER_PS_NET_CF(ANN_R,-5AY,NOW)":[-0.0240840740449373,-0.0421134057177273,-0.0153913151864547,-0.00105178488204005,0.00021850806373967,null],"1129-HK^FF_OPER_PS_NET_CF(ANN_R,-5AY,NOW)":[0.0699166465351936,0.0611878016844402,0.159264671259577,0.209672698292103,0.28272799372199,0.0989011612040463],"1128-HK^FF_OPER_PS_NET_CF(ANN_R,-5AY,NOW)":[1.00057521052272,2.23596807588656,1.63233779285708,1.05775088707766,-0.986923717410881,-0.665600363892004],"1127-HK^FF_OPER_PS_NET_CF(ANN_R,-5AY,NOW)":[0.406033925483436,0.200725433910406,0.0475508290557306,0.341081808503978,0.307362291945724,0.142985555652637],"1126-HK^FF_OPER_PS_NET_CF(ANN_R,-5AY,NOW)":[0.520338619961144,0.417334328115651,0.604600621985182,0.750552916755926,0.497601441941894,0.310391289252657],"1125-HK^FF_OPER_PS_NET_CF(ANN_R,-5AY,NOW)":[-0.302801233730659,-0.769157860736593,4.06552812263291,-1.91835148230066,3.53318078500002,-0.27756410097816],"1124-HK^FF_OPER_PS_NET_CF(ANN_R,-5AY,NOW)":[-0.295515086163177,0.172034072447066,-0.944547591991822,0.192918737733576,-0.303983076146479,-0.079327880085372],"1123-HK^FF_OPER_PS_NET_CF(ANN_R,-5AY,NOW)":[0.00723771804194014,0.00729086832013599,0.000495225607951843,0.0496777933537246,0.119453141107158,0.0144965274641167],"1122-HK^FF_OPER_PS_NET_CF(ANN_R,-5AY,NOW)":[0.235443860956461,0.274381825195997,0.349238748650356,0.436025125969433,-0.0673165422319008,0.112066205377963],"1121-HK^FF_OPER_PS_NET_CF(ANN_R,-5AY,NOW)":[0.0273189689946396,0.023662509789449,0.00372144854595663,-0.0112002893144452,-0.00642689353684696,-0.0453708791583853],"1120-HK^FF_OPER_PS_NET_CF(ANN_R,-5AY,NOW)":[-0.840656848690213,0.15114557539424,-0.123584357946456,0.143591144626619,0.127726321781676,-0.116456809078668],"1119-HK^FF_OPER_PS_NET_CF(ANN_R,-5AY,NOW)":[0.0112009561426361,0.332042610218198,0.179889215364268,0.277139348784889,0.271199738657706,0.0395298407862886],"1118-HK^FF_OPER_PS_NET_CF(ANN_R,-5AY,NOW)":[0.0478660313477392,-0.577775404971326,-0.249133999795345,0.504962035842399,0.504550897523034,3.36705195710377],"1117-HK^FF_OPER_PS_NET_CF(ANN_R,-5AY,NOW)":[0.19754652360412,0.0323753109707017,0.204834576407166,0.31245713468741,0.29932527014702,0.292776898158695],"1116-HK^FF_OPER_PS_NET_CF(ANN_R,-5AY,NOW)":[-0.0616541751935354,-0.197842843030587,-0.0416054307287717,-0.023886555091987,-0.015955920714654,0.0237592604387631],"1115-HK^FF_OPER_PS_NET_CF(ANN_R,-5AY,NOW)":[0.0877563163240051,0.197789737906821,0.0989803597709169,0.239364919762158,0.0375039064456072,0.0379451529293569],"1114-HK^FF_OPER_PS_NET_CF(ANN_R,-5AY,NOW)":[0.488305659388556,0.0220675120774072,0.0128604583855332,-0.109293689041653,0.0674701271480609,2.09436872057713,null,null],"1113-HK^FF_OPER_PS_NET_CF(ANN_R,-5AY,NOW)":[9.95305806817578,12.8422786646482,3.81936790257173,11.1615298692898,6.28282797925651,6.83890446008484],"1112-HK^FF_OPER_PS_NET_CF(ANN_R,-5AY,NOW)":[2.45169792783623,2.82488233053233,2.16820528733618,1.97567741028408,2.29458059357956,3.06741089994227],"1110-HK^FF_OPER_PS_NET_CF(ANN_R,-5AY,NOW)":[-0.0221902408455065,0.124237009011059,0.135446345504101,0.239460566324622,0.230644561492431,0.160993529609802],"1109-HK^FF_OPER_PS_NET_CF(ANN_R,-5AY,NOW)":[1.80322131762159,0.996992143929567,3.8314153266136,4.44689148053141,2.76518225897347,0.387515533234109],"1108-HK^FF_OPER_PS_NET_CF(ANN_R,-5AY,NOW)":[0.0677692568800696,-0.680424510902032,-0.170051183623157,0.0455594062064984,0.957761623119104,0.280514941560206],"1107-HK^FF_OPER_PS_NET_CF(ANN_R,-5AY,NOW)":[-0.290117472832922,-1.71572887399002,-2.27045903408361,1.36281911690975,-1.32868535003171,-1.08706018785761,null],"1105-HK^FF_OPER_PS_NET_CF(ANN_R,-5AY,NOW)":[0.126297201027215,0.190756022606032,0.142751524516325,0.135296637306593,0.147661240709646,-0.0740054701949899],"1104-HK^FF_OPER_PS_NET_CF(ANN_R,-5AY,NOW)":[0.0936122185646777,0.0596194691834398,-0.0491315196780163,0.0222349128900483,0.0549424352938397,-0.0112091499322636],"1103-HK^FF_OPER_PS_NET_CF(ANN_R,-5AY,NOW)":[-0.155836908233563,-0.247954515525283,-0.183152829947505,0.0458122886371606,0.0227002752489569,0.00134917891523139],"1102-HK^FF_OPER_PS_NET_CF(ANN_R,-5AY,NOW)":[-0.26486725528853,-0.334111738624738,0.149684278376152,-0.0114767723567172,-0.0393375912561711,-0.0129021077007035],"1101-HK^FF_OPER_PS_NET_CF(ANN_R,-5AY,NOW)":[null,0.0105792599833057,-0.0214019898853071,-0.00420361000860107,-0.000860291828334547,0.00716458196025108],"1100-HK^FF_OPER_PS_NET_CF(ANN_R,-5AY,NOW)":[0.208778264621936,0.222209555980642,0.0550763774193327,0.20242803952205,0.260629224929614,0.207835927904073],"1099-HK^FF_OPER_PS_NET_CF(ANN_R,-5AY,NOW)":[3.14678885760421,0.414269974895331,0.0369634642392664,5.35969202452192,2.53603930298,2.02898279601096],"1098-HK^FF_OPER_PS_NET_CF(ANN_R,-5AY,NOW)":[8.08863051854414,10.4247567347202,8.02864270497974,-16.6545306050549,-4.14179334531726,6.50609805734936],"1097-HK^FF_OPER_PS_NET_CF(ANN_R,-5AY,NOW)":[0.0253243151812074,-0.0584027130174358,-0.0299511041356114,-0.0481814014117681,0.0129240176081498,-0.0107883758385054],"1096-HK^FF_OPER_PS_NET_CF(ANN_R,-5AY,NOW)":[-0.224178537359639,-0.273382503068122,0.0537800474139231,0.0286237221100823,0.00978309257200875,null,null,null],"1094-HK^FF_OPER_PS_NET_CF(ANN_R,-5AY,NOW)":[-0.268069481588599,-0.11943990720356,-0.103547348055522,-0.0086571498137811,-0.106690685829891],"1093-HK^FF_OPER_PS_NET_CF(ANN_R,-5AY,NOW)":[0.254165989644243,0.282876202093676,0.375090454255698,0.367379579033967,0.641912984283639,0.490429666662844],"1091-HK^FF_OPER_PS_NET_CF(ANN_R,-5AY,NOW)":[0.266499030614046,-0.014129963345048,0.0742094334510053,0.203171745673494,0.121314853116225,0.403493814568003],"1090-HK^FF_OPER_PS_NET_CF(ANN_R,-5AY,NOW)":[0.300807398418533,1.14326849736918,0.382909176993399,-0.324251268867803,0.130682514027614,0.402228390736192],"1088-HK^FF_OPER_PS_NET_CF(ANN_R,-5AY,NOW)":[4.54499389806952,5.25937085364092,5.02416933822022,3.49422831478157,4.58803057957955,5.76924746812107],"1087-HK^FF_OPER_PS_NET_CF(ANN_R,-5AY,NOW)":[-0.861950973644713,1.4532369571247,1.84948931501048,0.652484887779415,0.325518922215892,-0.105276926965614],"1086-HK^FF_OPER_PS_NET_CF(ANN_R,-5AY,NOW)":[0.43528137308805,0.0159026990414288,0.181404037184899,0.34106420797844,0.571830787151185,0.161362122768017],"1085-HK^FF_OPER_PS_NET_CF(ANN_R,-5AY,NOW)":[0.358403345052013,-0.0170377504492551,0.512877692007501,0.231368643787982,1.09863326860362,-0.969871770220168],"1084-HK^FF_OPER_PS_NET_CF(ANN_R,-5AY,NOW)":[0.127302500001444,0.121722500000061,0.0249475000001138,-0.0561175000001462,-0.00995021801024048,0.0452067931920513],"1083-HK^FF_OPER_PS_NET_CF(ANN_R,-5AY,NOW)":[0.809123559634858,0.685707325162042,0.563069607808343,0.759320103062479,0.928371800899907,0.863443696055337],"1082-HK^FF_OPER_PS_NET_CF(ANN_R,-5AY,NOW)":[-0.0083923262412385,-0.11217177947812,-0.0740415560447626,-0.0361487447981164,-0.0599069238367078,0.0280651121595148],"1080-HK^FF_OPER_PS_NET_CF(ANN_R,-5AY,NOW)":[-0.100866479367693,0.164734265736462,0.0611824754509353,0.0131743335689967,0.0271059898449315,0.00168657690970751],"1079-HK^FF_OPER_PS_NET_CF(ANN_R,-5AY,NOW)":[-0.0116366486571647,-0.071552518193323,0.033052177046855,0.0200638462240526,0.00319202650808325,0.0628026060881162],"1076-HK^FF_OPER_PS_NET_CF(ANN_R,-5AY,NOW)":[-0.0131019593323505,-0.0385939606540018,-0.0373722220894964,-0.107354762014775,-0.0387892958053863,-0.00665441325950166],"1075-HK^FF_OPER_PS_NET_CF(ANN_R,-5AY,NOW)":[0.0583387814842796,0.0932426059696154,0.0872760558013244,0.0539650510539671,0.112832450053617,0.0814138581569363],"1073-HK^FF_OPER_PS_NET_CF(ANN_R,-5AY,NOW)":[-0.101700105041542,-0.0459656037026457,0.0027465947811051,0.0404219956639611,0.0305021321343201],"1072-HK^FF_OPER_PS_NET_CF(ANN_R,-5AY,NOW)":[4.48869284062307,1.01415859236649,-0.15106207893459,0.170898535703462,-0.928659966906445,-1.66490996254097],"1071-HK^FF_OPER_PS_NET_CF(ANN_R,-5AY,NOW)":[2.07176138003962,0.894652584952158,1.45734713822513,1.83490025113664,2.37547759791733,-1.22231520975192],"1070-HK^FF_OPER_PS_NET_CF(ANN_R,-5AY,NOW)":[0.671423110049204,0.258276205316979,0.932439594973642,0.533332502863052,0.848711012868438,0.7003380754623],"1069-HK^FF_OPER_PS_NET_CF(ANN_R,-5AY,NOW)":[-0.0134045361288012,-0.0191541693906917,-0.00131108064869864,-0.00304727728812306,-0.00213757093775707,null,null],"1068-HK^FF_OPER_PS_NET_CF(ANN_R,-5AY,NOW)":[-0.0571963554090619,-0.195441408504484,0.0065856318673481,0.0475823423431331,0.105447465266882,-0.0341356714776964],"1066-HK^FF_OPER_PS_NET_CF(ANN_R,-5AY,NOW)":[0.273158717001274,0.322059851867203,0.557458824180494,0.531334707477258,0.675776703140918,0.779138773907128],"1065-HK^FF_OPER_PS_NET_CF(ANN_R,-5AY,NOW)":[0.330469624760223,1.32443473545339,0.609519532336409,0.703069244874602,0.419200577827432,0.791079814599693],"1064-HK^FF_OPER_PS_NET_CF(ANN_R,-5AY,NOW)":[0.0463412061480754,0.0296127985412287,0.0351245372236543,0.0207028698622686,0.0276486866807562,0.0314482629970506],"1063-HK^FF_OPER_PS_NET_CF(ANN_R,-5AY,NOW)":[-0.192205027809706,-0.00317828962670279,0.0251542301845373,-0.099866381707195,-0.0189005587515664,-0.00966156793890882],"1061-HK^FF_OPER_PS_NET_CF(ANN_R,-5AY,NOW)":[0.153399004283081,0.341510523025749,0.330928647409777,0.381535154174608,0.490595756613589,0.670512259771422],"1060-HK^FF_OPER_PS_NET_CF(ANN_R,-5AY,NOW)":[-0.072818428654616,-0.0567967221881071,-0.0237915737492662,0.0149754166589213,-0.0166633272143196],"1059-HK^FF_OPER_PS_NET_CF(ANN_R,-5AY,NOW)":[0.0489438825468456,-0.00660895655523344,0.116614632959637,0.148648513264406,0.0658683462419197,0.0464283456317344],"1058-HK^FF_OPER_PS_NET_CF(ANN_R,-5AY,NOW)":[-0.0358518937063561,0.0389707426689392,0.0758356117534883,0.0469295694018241,0.0271477401355714,-0.0725141677152666],"1057-HK^FF_OPER_PS_NET_CF(ANN_R,-5AY,NOW)":[0.146757648152648,-0.043077652814837,-0.0124760273167299,0.0589111850101374,0.136527899622163,0.0618357313197341],"1055-HK^FF_OPER_PS_NET_CF(ANN_R,-5AY,NOW)":[2.84905321351809,2.08610662327245,1.73109941434811,2.9078212802649,0.244211655435372,0.592004737794832],"1053-HK^FF_OPER_PS_NET_CF(ANN_R,-5AY,NOW)":[-0.1182691110822,0.0653968672218938,0.178654269189533,-0.0496881168421033,0.170107222627924,0.759812727130903],"1052-HK^FF_OPER_PS_NET_CF(ANN_R,-5AY,NOW)":[1.13666267490011,1.34940419176251,1.52275935679128,1.53757267077723,0.954122092637573,1.56723620524569],"1051-HK^FF_OPER_PS_NET_CF(ANN_R,-5AY,NOW)":[2.2323162876804,0.686586544568456,0.892683815230008,0.704972003597217,0.679849881889038,1.03574821984275],"1050-HK^FF_OPER_PS_NET_CF(ANN_R,-5AY,NOW)":[-0.0259868667449002,0.0784698705537945,0.108411388942676,0.0203890822772206,0.267534719029473,0.261598038856831],"1049-HK^FF_OPER_PS_NET_CF(ANN_R,-5AY,NOW)":[-8.18040801252489,-0.233857786928558,0.128170924397369,3.28505092801048,3.58017335662167,1.83374628344896],"1047-HK^FF_OPER_PS_NET_CF(ANN_R,-5AY,NOW)":[0.0237215601300108,0.0492334777898158,-0.087250812567714,0.258011917659805,0.412128927410618,-0.133618634886241],"1046-HK^FF_OPER_PS_NET_CF(ANN_R,-5AY,NOW)":[-0.267344167603282,-0.0517744139260128,0.167987621918724,0.127790508971467,0.591716194317353,0.223084932396561],"1045-HK^FF_OPER_PS_NET_CF(ANN_R,-5AY,NOW)":[0.471202453948264,0.704265328507538,0.926006976561803,0.937711571703134,0.771277910964427,0.688743911356458],"1044-HK^FF_OPER_PS_NET_CF(ANN_R,-5AY,NOW)":[4.04325095237751,3.90197777365994,3.99456358485801,3.47476843118991,5.0382941554636,5.19858926842316],"1039-HK^FF_OPER_PS_NET_CF(ANN_R,-5AY,NOW)":[-0.0799911518751546,-0.0983262407949884,-0.160626696518535,-0.0848368112072067,-0.0655823332720717,-0.0716936111757816],"1038-HK^FF_OPER_PS_NET_CF(ANN_R,-5AY,NOW)":[3.26955239512186,6.71373492545295,4.88885001251652,2.99530370550919,3.31678190896254,3.10921018006611],"1037-HK^FF_OPER_PS_NET_CF(ANN_R,-5AY,NOW)":[null,-0.037663777949736,-0.0425558282221848,0.136434097306136,0.09097128348826,0.0262551162702353],"1036-HK^FF_OPER_PS_NET_CF(ANN_R,-5AY,NOW)":[0.0694301942896357,0.226859212756019,1.22289304788546,0.260456289948419,0.487302666654467,0.1824028372887],"1034-HK^FF_OPER_PS_NET_CF(ANN_R,-5AY,NOW)":[0.0128225,0.0111125,-0.00126158246966653,0.003204375,-0.00800375,0.043798125],"1033-HK^FF_OPER_PS_NET_CF(ANN_R,-5AY,NOW)":[-0.350354017530535,-0.0270114817400883,-0.223547005270044,0.0289593283545364,0.214276567490148,0.355703477066339],"1031-HK^FF_OPER_PS_NET_CF(ANN_R,-5AY,NOW)":[0.0257319529788695,0.0231064209588265,0.209965277403246,0.135667575973792,0.136369814078953,0.0535688350197159],"1030-HK^FF_OPER_PS_NET_CF(ANN_R,-5AY,NOW)":[1.42021084538436,-2.76393645027115,0.844058860371729,7.52245190470258,-0.611067497854138,4.19464518636751],"1029-HK^FF_OPER_PS_NET_CF(ANN_R,-5AY,NOW)":[-0.0127272554179095,0.00816701616629881,0.0151869725059553,0.0136525839770428,0.0525198694823547,0.168573655065978],"1028-HK^FF_OPER_PS_NET_CF(ANN_R,-5AY,NOW)":[0.141844077925381,0.0695674463123328,0.100763504996452,0.182438263898803,0.132842017209089,0.0211244685627945],"1027-HK^FF_OPER_PS_NET_CF(ANN_R,-5AY,NOW)":[-0.755677010864684,-0.42057692953336,-0.540113131505278,0.0039234828012491,0.888325241562476,-0.250643340034158],"1026-HK^FF_OPER_PS_NET_CF(ANN_R,-5AY,NOW)":[0.0348913583905933,0.0202315768996993,-0.0202629923917795,0.0277431856709798,0.0160949142820228,0.0138143061729923],"1025-HK^FF_OPER_PS_NET_CF(ANN_R,-5AY,NOW)":[0.0113332904872313,0.0438024653567161,-0.00108407323337627,-0.0565001425742456,-0.0204674156171546,-0.0196965104267824],"1024-HK^FF_OPER_PS_NET_CF(ANN_R,-5AY,NOW)":[null,0.559805249377786,0.523778682447652,2.18290232506164,0.626408362743815,-1.55852002661184],"1023-HK^FF_OPER_PS_NET_CF(ANN_R,-5AY,NOW)":[0.163704205157698,-0.0224585934349427,0.203920629189848,0.192847050156135,0.111885797096097,-0.0385983447791202],"1022-HK^FF_OPER_PS_NET_CF(ANN_R,-5AY,NOW)":[0.025054504727719,-0.0412528726303684,-0.0866571373953847,-0.0483409123229431,-0.0217432081872594,-0.0347120015701741],"1020-HK^FF_OPER_PS_NET_CF(ANN_R,-5AY,NOW)":[-0.0694889633638597,0.00824693466068219,-0.0135845959576272,0.0104128865295852,-0.0141832281139171,0.00409513331358026],"1013-HK^FF_OPER_PS_NET_CF(ANN_R,-5AY,NOW)":[-0.0261065755750213,-0.00936087508844528,-0.00106445827888483,-0.000808277718134333,-0.0044046232181892,0.00177269488891673],"1011-HK^FF_OPER_PS_NET_CF(ANN_R,-5AY,NOW)":[-0.00255018171855987,0.0722218640024304,-0.139060867026662,-0.028593335662293,-0.0216366622244862,-0.113144012478899],"1010-HK^FF_OPER_PS_NET_CF(ANN_R,-5AY,NOW)":[-0.0236907545448874,-0.0394014029062323,-0.0923208561233797,-0.0198759904571478,0.0659620593089251,-0.355988391712222],"1009-HK^FF_OPER_PS_NET_CF(ANN_R,-5AY,NOW)":[0.0615738095620522,null,0.0195675149015051,0.00138260257954347,-0.0102888127512038,-0.0010773052323437],"1008-HK^FF_OPER_PS_NET_CF(ANN_R,-5AY,NOW)":[0.234909448078143,0.244988631181496,0.249033570701933,0.223980712871161,0.281344613922577,0.280427454819709],"1007-HK^FF_OPER_PS_NET_CF(ANN_R,-5AY,NOW)":[-0.000751601860960093,0.000939502326199782,-3.41391117063084,2.67278329906511,0.587059773748283,-0.0318102321612],"1005-HK^FF_OPER_PS_NET_CF(ANN_R,-5AY,NOW)":[0.224013922187561,0.0981746964770042,0.213130601174552,0.225292420209786,0.162033410176298,0.277846028116789],"1004-HK^FF_OPER_PS_NET_CF(ANN_R,-5AY,NOW)":[-0.00102140375146869,null,-0.00197923034885295,-0.000210894599530144,-0.000540837440373205,0.0153058062366131],"1003-HK^FF_OPER_PS_NET_CF(ANN_R,-5AY,NOW)":[-0.148170493665046,-0.190865427180879,-0.0225699912909233,0.0219799191123845,-0.176105362993902,-0.134326649196545],"1002-HK^FF_OPER_PS_NET_CF(ANN_R,-5AY,NOW)":[0.0648065145736025,-0.00783990991623009,0.015097920049392,0.0298609200084927,0.0028901619380478,0.0189717323164465],"1001-HK^FF_OPER_PS_NET_CF(ANN_R,-5AY,NOW)":[-0.578419479957129,0.0952691131164887,-0.183227051765285,0.122961736157896,0.122606170621554,0.123801469521243],"1000-HK^FF_OPER_PS_NET_CF(ANN_R,-5AY,NOW)":[-0.775440006036337,-0.0823600102590026,-0.45391759567732,-0.393626655353561,-0.0223702171761766,0.141331767320965],"998-HK^FF_OPER_PS_NET_CF(ANN_R,-5AY,NOW)":[1.74190232375351,2.06597459817586,2.75244168568839,0.801814603439133,3.00011805143916,2.27529840893283],"997-HK^FF_OPER_PS_NET_CF(ANN_R,-5AY,NOW)":[-3.13348965884308,-1.7041130126461,-0.924189415909747,-0.1178916148336,-0.900048521705376,-0.108416403828655],"996-HK^FF_OPER_PS_NET_CF(ANN_R,-5AY,NOW)":[-0.885156795461606,-3.35268699620707,0.175589258579377,-1.0451666698907,-1.49739542467757,-0.030731935906446,null],"995-HK^FF_OPER_PS_NET_CF(ANN_R,-5AY,NOW)":[0.869326734304825,0.486675375432657,0.582886197122632,0.469190152202818,0.973553230114828,1.24690405298159],"994-HK^FF_OPER_PS_NET_CF(ANN_R,-5AY,NOW)":[0.048759765625,-0.1698181105909,-0.189103803986842,0.0357647058823529,-0.136042546525849,0.0206143290879697],"993-HK^FF_OPER_PS_NET_CF(ANN_R,-5AY,NOW)":[-1.93404800783295,-1.09600304209399,-0.0518483385379714,0.612338252612676,-0.117206809690711,0.00670112218881585],"992-HK^FF_OPER_PS_NET_CF(ANN_R,-5AY,NOW)":[1.53923503597223,-0.536594297201152,0.942963478521808,1.34364044357564,2.15904086578601,2.46213718216011],"991-HK^FF_OPER_PS_NET_CF(ANN_R,-5AY,NOW)":[1.21435745965704,1.22999023622725,0.737475464326516,0.851522507365023,1.22373357937339,0.0590496830279979],"990-HK^FF_OPER_PS_NET_CF(ANN_R,-5AY,NOW)":[-0.017816145623502,-0.0504981285390534,0.178804428026779,0.753066339058123,0.531585896703457,0.424033993440808],"989-HK^FF_OPER_PS_NET_CF(ANN_R,-5AY,NOW)":[0.0270098946411374,-0.00684314711003476,-0.0196133862225835,-0.0241114128933847,-0.0413465611865662,-0.0178715202212804],"988-HK^FF_OPER_PS_NET_CF(ANN_R,-5AY,NOW)":[-0.180141311390308,-0.243303675568276,0.158259251674727,-0.0751768702521348,0.0390427300990529,-0.0074140774489701],"987-HK^FF_OPER_PS_NET_CF(ANN_R,-5AY,NOW)":[0.0502747443951974,0.0542987933086242,0.00870893282441703,0.0299558247947735,0.0333055750298231,0.0731861571326606],"986-HK^FF_OPER_PS_NET_CF(ANN_R,-5AY,NOW)":[-0.0707438787980994,0.0201785577391773,-0.0477557998770683,-0.308104372666827,-0.0268362975000044,-0.0551200952263812],"985-HK^FF_OPER_PS_NET_CF(ANN_R,-5AY,NOW)":[-0.288750565933835,-2.64517812158884,2.41561520569262,0.0946924301606398,0.102236114509351,0.159011357755638],"984-HK^FF_OPER_PS_NET_CF(ANN_R,-5AY,NOW)":[0.0180153846153846,1.17474230769231,0.430253846153846,4.14712307692308,5.07159230769231,3.94115384615385],"983-HK^FF_OPER_PS_NET_CF(ANN_R,-5AY,NOW)":[-1.04132231404959,1.15495867768595,-0.66369710467706,0.467362924281984,0.0561497326203209,0.390374331550802],"982-HK^FF_OPER_PS_NET_CF(ANN_R,-5AY,NOW)":[-0.000696739130434783,-0.00182844132163754,0.00306771150153266,0.00721554291257658,0.0113505524345686,0.0149653312023155],"981-HK^FF_OPER_PS_NET_CF(ANN_R,-5AY,NOW)":[1.8101770046471,1.22272308625945,1.75888766904609,1.37794378128583,2.04425201904733,3.30176740507222],"980-HK^FF_OPER_PS_NET_CF(ANN_R,-5AY,NOW)":[0.12120620138488,0.242301704687988,0.282791010770538,0.880367245359113,1.54473212018053,0.988205163399986],"979-HK^FF_OPER_PS_NET_CF(ANN_R,-5AY,NOW)":[-0.0207046748331878,null,-0.0568480391338448,0.0112450384966355,-0.0215557753711435,-0.00504968723297302],"978-HK^FF_OPER_PS_NET_CF(ANN_R,-5AY,NOW)":[-0.304249714807439,0.308478608426714,0.0866592345560851,0.608064670848782,1.51430854226078,-1.79771412428515],"976-HK^FF_OPER_PS_NET_CF(ANN_R,-5AY,NOW)":[0.0447017585135614,0.304947124812331,0.254866670031983,0.345138438517351,0.453913116070646,0.291934969400317],"975-HK^FF_OPER_PS_NET_CF(ANN_R,-5AY,NOW)":[0.233579556319366,0.589494588112084,0.938181103175542,0.988100752274169,0.50712781063082,0.326984913053586],"974-HK^FF_OPER_PS_NET_CF(ANN_R,-5AY,NOW)":[0.0781528243179658,0.119521950496873,0.0343889100431923,0.0580081215926379,0.0611255890563626,0.200127831078574],"973-HK^FF_OPER_PS_NET_CF(ANN_R,-5AY,NOW)":[1.12855602729573,1.06334731568396,1.04444718906004,2.19094317240632,2.63818409732989,2.00082809679224],"970-HK^FF_OPER_PS_NET_CF(ANN_R,-5AY,NOW)":[0.0411921248061396,0.0175762136384121,0.0539526736699707,0.0476437057319529,0.128774328214452,-0.0694077542286518],"969-HK^FF_OPER_PS_NET_CF(ANN_R,-5AY,NOW)":[-0.0150968884345421,0.0251216239651695,-0.0243695177940653,-7.89528929617832E-05,0.00187798355224126,0.00710119661552223],"968-HK^FF_OPER_PS_NET_CF(ANN_R,-5AY,NOW)":[0.101562321841635,0.183493619770183,0.309593826283348,0.204397640046317,0.527016856538997,0.427119350125988],"966-HK^FF_OPER_PS_NET_CF(ANN_R,-5AY,NOW)":[15.3680130118864,23.4051884013961,23.1877610309644,39.9664441018529,49.4219974443549,42.65382840382],"960-HK^FF_OPER_PS_NET_CF(ANN_R,-5AY,NOW)":[6.08028870046043,13.3880083714666,14.9261893524139,5.62214368692572,5.6799829207695,4.57884949262502],"959-HK^FF_OPER_PS_NET_CF(ANN_R,-5AY,NOW)":[-0.740740003741011,-0.393588960402986,-0.0964745971575494,-0.0811524132164983,-0.0112329621613623,-0.118715707973581],"956-HK^FF_OPER_PS_NET_CF(ANN_R,-5AY,NOW)":[0.278825771928722,0.833642170489394,1.04073144622165,1.20069740701251,1.1890531047739,1.29792528230926],"954-HK^FF_OPER_PS_NET_CF(ANN_R,-5AY,NOW)":[0.109423706308255,0.143764706022963,0.10011844141591,0.253864997652703,0.125415805057861,-0.0133103342833464],"953-HK^FF_OPER_PS_NET_CF(ANN_R,-5AY,NOW)":[-0.00784779501817907,-0.0627882095374992,-0.0377068523026909,0.12658623404992,-0.000485220613282733,0.0505385301375837],"952-HK^FF_OPER_PS_NET_CF(ANN_R,-5AY,NOW)":[null,-0.630786814629676,-0.0719286549969597,0.00271985602352905,0.0800071303995257,0.00269123502037394],"951-HK^FF_OPER_PS_NET_CF(ANN_R,-5AY,NOW)":[-0.0982909959792655,0.359504433223171,2.88947063908711,0.421794235367798,0.902610756114057,1.32546276175034],"950-HK^FF_OPER_PS_NET_CF(ANN_R,-5AY,NOW)":[0.714702735412289,0.630416542158159,0.585006569728171,0.678358670419642,0.357054081946671,0.321259593886396],"948-HK^FF_OPER_PS_NET_CF(ANN_R,-5AY,NOW)":[0.0282002726302184,-0.471165527382018,-0.0509261196562063,-0.0569294533281932,0.148993013401201,-0.154571192264649],"947-HK^FF_OPER_PS_NET_CF(ANN_R,-5AY,NOW)":[0.0741554078551007,0.0089278797551734,0.380766970765869,0.185138336627051,0.112634818111699,-0.10227936318842],"945-HK^FF_OPER_PS_NET_CF(ANN_R,-5AY,NOW)":[50.4858739799681,53.7820670847937,58.3631563292441,61.823890557433,59.6636025232941,73.7694587071733],"943-HK^FF_OPER_PS_NET_CF(ANN_R,-5AY,NOW)":[-0.0850534735393558,-0.00271736534245794,-0.00634879084807605,0.00508286902431201,-0.00425791996710959,null],"941-HK^FF_OPER_PS_NET_CF(ANN_R,-5AY,NOW)":[15.3659816953238,14.7162517721274,12.6402400641783,14.4679900147102,17.8431530653756,19.5463142974082],"939-HK^FF_OPER_PS_NET_CF(ANN_R,-5AY,NOW)":[1.45207013743968,2.32388924870989,2.64069505960572,1.60589086011321,2.43494110596369,2.00628924692422],"938-HK^FF_OPER_PS_NET_CF(ANN_R,-5AY,NOW)":[0.069230518870591,-0.468213256726046,-0.155838507752711,-0.15918307391261,-0.495297390701637,-0.367468043995244],"936-HK^FF_OPER_PS_NET_CF(ANN_R,-5AY,NOW)":[0.00430278749946215,0.0900766017041666,-0.0469169811320755,-0.000854716981132075,-0.0647216981132075,0.0518660377358491],"934-HK^FF_OPER_PS_NET_CF(ANN_R,-5AY,NOW)":[0.223871754030312,0.575589262155292,0.674502847765228,0.446332496701741,0.674467049586511,0.364356678572578],"932-HK^FF_OPER_PS_NET_CF(ANN_R,-5AY,NOW)":[0.00135870994847866,-0.0108964396432024,-0.0196504746827506,-0.0118532837313966,0.00648569083976611,-0.00151098829479392],"931-HK^FF_OPER_PS_NET_CF(ANN_R,-5AY,NOW)":[-0.0351789343343074,-0.0244702481961378,0.00544562455203364,0.0066253267797762,-0.00211612852296928],"929-HK^FF_OPER_PS_NET_CF(ANN_R,-5AY,NOW)":[0.303982924231805,0.160742764015276,0.161983682772603,0.216600716898109,0.164686473037879,0.0905294729219371],"928-HK^FF_OPER_PS_NET_CF(ANN_R,-5AY,NOW)":[-0.200820044429396,-0.196821472333131,-0.0512886059454385,0.162101942649672,-0.150609774328683,0.07537907822805],"927-HK^FF_OPER_PS_NET_CF(ANN_R,-5AY,NOW)":[0.222249659279239,0.0773233372745733,-0.107429948523985,0.553930907623436,0.253241248453054,-0.191868288249785],"926-HK^FF_OPER_PS_NET_CF(ANN_R,-5AY,NOW)":[-0.93646737548243,-0.0189659485729246,-1.808084993828,-0.919393259494259,1.33551629605373,-3.11404899418727],"925-HK^FF_OPER_PS_NET_CF(ANN_R,-5AY,NOW)":[-0.0254061579981417,-0.025103773088271,-0.0601106812150426,-0.0694507052073607,-0.124726450097723,-0.0988419021549567],"924-HK^FF_OPER_PS_NET_CF(ANN_R,-5AY,NOW)":[-0.0065375736329232,-0.0402420294778437,-0.0073081566212071,-0.0292683145073295,-0.0152346206396413,-0.0284328649437674],"923-HK^FF_OPER_PS_NET_CF(ANN_R,-5AY,NOW)":[-0.00685145408841445,0.00573052237207463,-0.003325724666904,-0.000556706404653194,-0.000572878881212952,-0.0027524311068049],"922-HK^FF_OPER_PS_NET_CF(ANN_R,-5AY,NOW)":[-0.0288739967093371,-0.00887637965432809,0.0362511979170171,0.097671717350883,0.0590804742219322,0.0311263850167667],"921-HK^FF_OPER_PS_NET_CF(ANN_R,-5AY,NOW)":[2.517394330289,0.406983757465844,0.950430957993984,1.71458192669059,5.00251822576241,3.92085956469556],"919-HK^FF_OPER_PS_NET_CF(ANN_R,-5AY,NOW)":[-0.0424463035961782,-0.0287633630537136,0.037075285080075,0.0706535484297188,0.136959866557808,0.0567240584576348],"918-HK^FF_OPER_PS_NET_CF(ANN_R,-5AY,NOW)":[0.0381531243457017,-0.238874180500299,-0.467067985950818,-0.100729247870561,-0.123708553258058,0.0243238822246971],"916-HK^FF_OPER_PS_NET_CF(ANN_R,-5AY,NOW)":[null,1.36723802706111,1.59068289453201,null,null,2.53459584567513],"915-HK^FF_OPER_PS_NET_CF(ANN_R,-5AY,NOW)":[null,0.0258034243135844,0.0194849253851159,-0.0144808584784367,0.00116628181279252,0.024333995245467],"914-HK^FF_OPER_PS_NET_CF(ANN_R,-5AY,NOW)":[2.75811127103766,3.77268533398543,8.22547137622561,8.94439850998319,7.83825435886279,8.16148636932579],"912-HK^FF_OPER_PS_NET_CF(ANN_R,-5AY,NOW)":[0.368570786051609,0.152941093583773,0.125302524422775,0.25914141592296,0.199640198948817,0.177189952683824],"911-HK^FF_OPER_PS_NET_CF(ANN_R,-5AY,NOW)":[0.091889853924115,0.10270376763188,-0.00908163096951042,-0.208427656608685,-0.0405662940995851,-0.0263069916895182],"910-HK^FF_OPER_PS_NET_CF(ANN_R,-5AY,NOW)":[0.00363676209459262,null,0.101943730084867,0.0616942225635591,-0.68418506978887,null],"909-HK^FF_OPER_PS_NET_CF(ANN_R,-5AY,NOW)":[null,0.130301136421882,0.191209650074374,0.215359561617998,0.258402156070648,0.0558027051718098],"907-HK^FF_OPER_PS_NET_CF(ANN_R,-5AY,NOW)":[-0.0971363838351965,-0.406278649147202,-0.14628278175463,0.0450047242528221,-0.0436269341062954,-0.0582198372255013],"906-HK^FF_OPER_PS_NET_CF(ANN_R,-5AY,NOW)":[0.556245465176029,0.557655190333848,0.228195142050719,0.532252673390724,1.07438187748452,0.796694661208473],"904-HK^FF_OPER_PS_NET_CF(ANN_R,-5AY,NOW)":[-5.67254604221462,-1.4995758903468,-1.15161765150685,-0.252526009978881,-0.599671895145654,0.058603030446622,null],"902-HK^FF_OPER_PS_NET_CF(ANN_R,-5AY,NOW)":[1.93977570329415,1.55715685505359,1.44974628310265,1.9136573068081,2.21991412788806,-0.421510465239013],"900-HK^FF_OPER_PS_NET_CF(ANN_R,-5AY,NOW)":[1.27299016634588,0.731575629349088,1.42076004260136,2.01466690227955,2.59879741908369,0.208063691894757],"899-HK^FF_OPER_PS_NET_CF(ANN_R,-5AY,NOW)":[-0.541625730534518,-0.230839537149024,0.150963233006518,-0.0840325867185868,-0.0161711788052325,0.0104904429896646],"898-HK^FF_OPER_PS_NET_CF(ANN_R,-5AY,NOW)":[0.162969981613297,0.200900824715587,0.209976574012726,0.162650631974086,0.171901006916637,0.228611283406421],"897-HK^FF_OPER_PS_NET_CF(ANN_R,-5AY,NOW)":[-0.023654551926767,0.00656605675042138,0.0400843969041017,0.00745102341710595,0.291066512454867,0.0943301026068199],"896-HK^FF_OPER_PS_NET_CF(ANN_R,-5AY,NOW)":[0.167192540441263,0.102068124843689,-0.717249023490415,-0.148226053323801,-0.768009169503887,-0.160669005413275],"895-HK^FF_OPER_PS_NET_CF(ANN_R,-5AY,NOW)":[1.13944357716228,0.88680321430338,1.21493443851399,1.29175883688997,1.02633095144031,0.536092899642919],"894-HK^FF_OPER_PS_NET_CF(ANN_R,-5AY,NOW)":[-0.112438677172242,-0.114678223859631,-0.0408455087604195,0.0592726706872913,0.21192182492619,0.100080426450072],"893-HK^FF_OPER_PS_NET_CF(ANN_R,-5AY,NOW)":[-0.11091247938906,0.0357402573021974,0.0926622105574454,-0.0129126438330201,0.015977421219332,-0.0118521422794464],"889-HK^FF_OPER_PS_NET_CF(ANN_R,-5AY,NOW)":[0.14220625,0.146228125,0.1267,0.110165625,0.037221875,-0.02103125],"888-HK^FF_OPER_PS_NET_CF(ANN_R,-5AY,NOW)":[0.0527209020736245,-0.0644648434601896,-0.0197358550522538,-0.118428825689252,0.026011035348619,-0.043863334136855],"887-HK^FF_OPER_PS_NET_CF(ANN_R,-5AY,NOW)":[0.0817418438112866,0.0463018382452091,-0.0158781794089365,0.05637810466961,0.0804764908372517,0.14209468982178],"886-HK^FF_OPER_PS_NET_CF(ANN_R,-5AY,NOW)":[0.119395330400502,-0.0755853237476653,0.141468996136202,-0.132963665115388,0.319309170329205,0.0382275467985404,null],"884-HK^FF_OPER_PS_NET_CF(ANN_R,-5AY,NOW)":[0.472223021083806,0.614108128876404,-0.770266931618478,-2.10632757325575,1.85514060993762,0.269774344766554],"883-HK^FF_OPER_PS_NET_CF(ANN_R,-5AY,NOW)":[null,null,null,3.01468885917256,1.99214361925217,3.77329868511128],"882-HK^FF_OPER_PS_NET_CF(ANN_R,-5AY,NOW)":[1.19902721704672,0.670261962975899,0.190813501496127,-0.154707905702061,0.844379503528249,-0.0499734332615565],"881-HK^FF_OPER_PS_NET_CF(ANN_R,-5AY,NOW)":[1.75167404403639,2.12322732387012,0.606486120399158,3.10689273913641,3.90500372440508,5.09529169380553],"880-HK^FF_OPER_PS_NET_CF(ANN_R,-5AY,NOW)":[0.676881444446067,0.434553247792028,0.641523692321956,0.697710845799766,-1.29959411812534,-0.829538613209951],"878-HK^FF_OPER_PS_NET_CF(ANN_R,-5AY,NOW)":[3.482246560965,4.12349238843355,1.83047015139514,0.969786889834826,0.959554233142241,1.18822710786771],"876-HK^FF_OPER_PS_NET_CF(ANN_R,-5AY,NOW)":[0.00278500350704102,0.00151383659548131,-0.00112144686960872,0.000373849245365981,-0.00578801929801633,-0.0241958801514081],"875-HK^FF_OPER_PS_NET_CF(ANN_R,-5AY,NOW)":[-8.28849101857896,-0.541233872595573,-1.87369574084569,-1.1198631254846,-0.465770082323892,0.201824103449095],"874-HK^FF_OPER_PS_NET_CF(ANN_R,-5AY,NOW)":[2.0572548617201,1.38928208332561,3.95509905853173,3.60110316395892,0.630027644600142,4.38570685156924],"873-HK^FF_OPER_PS_NET_CF(ANN_R,-5AY,NOW)":[null,0.126645673561251,0.158318125275746,0.242567142168802,0.451519317366164,0.616851054748433],"872-HK^FF_OPER_PS_NET_CF(ANN_R,-5AY,NOW)":[-0.0598773280178636,-0.105123196101853,-0.0328631513405993,-0.105911854646761,-0.0915257933286975,null],"871-HK^FF_OPER_PS_NET_CF(ANN_R,-5AY,NOW)":[0.112732942505081,0.248063655441936,0.130613025853169,0.0129021066604953,0.0130827618113167,0.0695430474296338],"869-HK^FF_OPER_PS_NET_CF(ANN_R,-5AY,NOW)":[0.193921485167965,0.109109773092049,0.0142219515260823,0.000700001186442689,-0.0312135593220339,0.022483532775601],"868-HK^FF_OPER_PS_NET_CF(ANN_R,-5AY,NOW)":[0.969497035522642,0.967414374090917,1.25038641753217,1.01991459202262,1.22315141781493,2.88779028381671],"867-HK^FF_OPER_PS_NET_CF(ANN_R,-5AY,NOW)":[0.489965854412296,0.937596766502324,0.827804121291134,1.17323563848098,1.27104607622621,1.27243143111261],"866-HK^FF_OPER_PS_NET_CF(ANN_R,-5AY,NOW)":[-0.0293968025723683,0.0857644078092723,0.257780852459193,0.235522145343962,0.238523242698444,0.91591700093766],"865-HK^FF_OPER_PS_NET_CF(ANN_R,-5AY,NOW)":[0.020702404404616,0.0212069200063861,0.0250427822599831,-0.00654809725331516,-0.0378882412809047,0.00395007637182795],"864-HK^FF_OPER_PS_NET_CF(ANN_R,-5AY,NOW)":[0.039906699684655,0.0483639887100319,0.0476725936794821,0.0523466312455584,0.0295564901823796,0.0355526617953675],"863-HK^FF_OPER_PS_NET_CF(ANN_R,-5AY,NOW)":[-0.0205910041471108,-0.0626046833572453,0.131433613657213,-0.988482867807144,-0.214233521008734,-0.393125540524121],"862-HK^FF_OPER_PS_NET_CF(ANN_R,-5AY,NOW)":[-0.0144611190258497,-0.0111623557597972,-0.0105925044404068,-0.0100879417153604,-0.00685924993438136,null],"861-HK^FF_OPER_PS_NET_CF(ANN_R,-5AY,NOW)":[-0.145186897977699,0.532665601253899,0.0351473261410127,0.509508244320851,0.76341764096152,0.19813592628832],"860-HK^FF_OPER_PS_NET_CF(ANN_R,-5AY,NOW)":[0.00352475957763593,-0.023763348518623,-0.0227228563787353,-0.06481382572345,-0.0369983774517281,null],"859-HK^FF_OPER_PS_NET_CF(ANN_R,-5AY,NOW)":[0.011623400712298,null,-0.00285226780757379,-0.252022395906943,-0.0276873355039479,0.0621505083877987],"858-HK^FF_OPER_PS_NET_CF(ANN_R,-5AY,NOW)":[0.00966747720364742,0.00707386018237082,0.00391580547112462,-0.00311793313069909,-9.7071129707113E-05,-0.000486018237082067],"857-HK^FF_OPER_PS_NET_CF(ANN_R,-5AY,NOW)":[1.65019879179032,2.24588650956833,2.2150308401436,2.17157290106666,1.89830225064983,2.26367988751935],"856-HK^FF_OPER_PS_NET_CF(ANN_R,-5AY,NOW)":[0.704268132439632,-1.59691752164419,-0.74860641016545,0.631780364535463,1.73246132023264,0.40937284971753],"855-HK^FF_OPER_PS_NET_CF(ANN_R,-5AY,NOW)":[1.04009296392587,0.932795604129881,0.725738315986566,2.21573596946959,1.73800146173841,2.37915252015227],"854-HK^FF_OPER_PS_NET_CF(ANN_R,-5AY,NOW)":[-1.69332096647565,-1.88007892070262,0.641890298549471,3.35425493226737,1.5217881160156,-0.412004069177807],"853-HK^FF_OPER_PS_NET_CF(ANN_R,-5AY,NOW)":[0.40276964600953,0.479163159604969,0.354708268574473,0.0578819096967211,-0.128361291448588,-1.1329194070332],"852-HK^FF_OPER_PS_NET_CF(ANN_R,-5AY,NOW)":[-0.44682453303573,0.731802175531404,-0.215312762336432,-0.343566554157747,0.329173443851591,0.104921243158068],"851-HK^FF_OPER_PS_NET_CF(ANN_R,-5AY,NOW)":[1.46268146672926,-0.592497795080049,-0.623831622611568,-0.103895446661766,0.0202450167326555,0.017878342075172],"848-HK^FF_OPER_PS_NET_CF(ANN_R,-5AY,NOW)":[-0.158710939464431,0.210147750806974,0.8493744702728,0.0394736735690207,-0.0230128299794662,-0.00221613452520519],"846-HK^FF_OPER_PS_NET_CF(ANN_R,-5AY,NOW)":[0.228211889829053,-0.638342382011063,0.544391125489715,0.197369115215243,0.0902240733586265,0.244954197983748],"845-HK^FF_OPER_PS_NET_CF(ANN_R,-5AY,NOW)":[-0.0858422535872424,0.384155484277124,0.479692481482986,0.0285420019738982,0.550874999182606,-0.0297298357570381],"844-HK^FF_OPER_PS_NET_CF(ANN_R,-5AY,NOW)":[0.1122364090173,0.043215691104552,-0.00657716680863119,0.0203186613793491,0.0590220778074197,0.0865407859000695],"842-HK^FF_OPER_PS_NET_CF(ANN_R,-5AY,NOW)":[0.0937554648781937,-0.216917180861585,0.637053880416019,0.815563183359576,0.534562774114467,0.518877457975944],"841-HK^FF_OPER_PS_NET_CF(ANN_R,-5AY,NOW)":[-0.00635852596541617,-0.440041464498505,0.882656780954501,-0.0945262095644116,-0.386250523887899,-0.284620140880685],"840-HK^FF_OPER_PS_NET_CF(ANN_R,-5AY,NOW)":[0.091803886551018,-0.0504958404833426,-0.0326440265317855,-0.0416580626288464,0.0985346453704612,0.113326844758703],"839-HK^FF_OPER_PS_NET_CF(ANN_R,-5AY,NOW)":[0.391935000879986,0.242821658755049,0.64277000872197,0.428634533114085,1.12116656157788,null],"838-HK^FF_OPER_PS_NET_CF(ANN_R,-5AY,NOW)":[0.291703784014549,0.15982443481806,0.120270894157736,0.234172083563059,0.275481462969339,0.150195853801068],"837-HK^FF_OPER_PS_NET_CF(ANN_R,-5AY,NOW)":[0.511689932726212,0.585462311234932,0.379556337556067,0.492726680263275,0.364188083658694,0.320542869607802],"836-HK^FF_OPER_PS_NET_CF(ANN_R,-5AY,NOW)":[4.23122275738936,3.30954080587724,3.01026388432191,3.83216497195745,3.76168249749919,0.810585052024304],"834-HK^FF_OPER_PS_NET_CF(ANN_R,-5AY,NOW)":[0.150126077739556,0.0633448329419852,1.03228389564736,-0.610903435664599,0.228378527839999,0.215402353779014],"833-HK^FF_OPER_PS_NET_CF(ANN_R,-5AY,NOW)":[0.175925064019212,-0.154095210868143,-0.290482240471986,0.321277606910846,0.422197540268725,0.0311462746506148],"832-HK^FF_OPER_PS_NET_CF(ANN_R,-5AY,NOW)":[0.833241687902859,2.5398835935785,2.20520469862578,0.997634281450265,0.425311860180595,-1.56971719878526],"831-HK^FF_OPER_PS_NET_CF(ANN_R,-5AY,NOW)":[0.283952199525096,0.407814221795411,0.34982455010733,0.295850568121254,0.468006878545453,0.261975287198446],"830-HK^FF_OPER_PS_NET_CF(ANN_R,-5AY,NOW)":[0.0608217411373922,-0.0274097733983749,0.171316766757363,0.0815167393860949,0.137431600824849,0.0760429496948567],"829-HK^FF_OPER_PS_NET_CF(ANN_R,-5AY,NOW)":[0.105700145657958,0.145491747631077,0.101087682497912,0.11216178201901,0.153281002974079,0.0650646328905551],"828-HK^FF_OPER_PS_NET_CF(ANN_R,-5AY,NOW)":[-0.0574290979009774,-0.0194752443518667,-0.0796971639160391,-0.0412161512578112,0.00963787854510495,0.010082518827111],"827-HK^FF_OPER_PS_NET_CF(ANN_R,-5AY,NOW)":[-0.0256989911990739,0.0391270041686301,0.0148625705076319,0.00867162490197571,0.00151660560599142,0.0589071638747787],"826-HK^FF_OPER_PS_NET_CF(ANN_R,-5AY,NOW)":[0.203450086751554,0.0530326804496327,0.329851945645412,0.121938791324091,0.525122738691772,0.211706010053289],"825-HK^FF_OPER_PS_NET_CF(ANN_R,-5AY,NOW)":[0.19372770432176,0.0121579105000323,0.0849861666701856,0.107560737659205,0.525367035461146,0.118828451883181],"822-HK^FF_OPER_PS_NET_CF(ANN_R,-5AY,NOW)":[0.0907862482817069,0.0300887458232593,0.201145406369082,0.175001963611317,0.2310549549354,0.195452611849203],"821-HK^FF_OPER_PS_NET_CF(ANN_R,-5AY,NOW)":[0.0828283430357699,-0.149939589772408,-0.0553067051564306,-0.0963205713951478,-0.148060316264275,0.0251732427477806],"819-HK^FF_OPER_PS_NET_CF(ANN_R,-5AY,NOW)":[2.11530249239962,2.2135673731973,1.96152478851679,2.05283506388943,3.02250734286388,1.26655031256997],"818-HK^FF_OPER_PS_NET_CF(ANN_R,-5AY,NOW)":[0.342251283296013,-0.0336998898745838,0.270736745516657,0.479963152280619,0.0810239286900117,-0.267638973017472],"817-HK^FF_OPER_PS_NET_CF(ANN_R,-5AY,NOW)":[-0.343572368711537,-2.89520160050735,-0.265414962247531,1.25807749679435,2.07109239729284,-0.032123663606081],"816-HK^FF_OPER_PS_NET_CF(ANN_R,-5AY,NOW)":[null,null,-0.0260066777359751,0.0193166719929196,0.166490254293084,0.455516496841686],"815-HK^FF_OPER_PS_NET_CF(ANN_R,-5AY,NOW)":[-0.413084722228985,0.409750313340241,-0.413919904280779,-0.100931760985151,0.295325669708895,-0.634984583747149],"814-HK^FF_OPER_PS_NET_CF(ANN_R,-5AY,NOW)":[1.70405923092764,1.80842407616261,2.19905082894457,1.16022769108181,2.34934581319187,1.17806037542274],"813-HK^FF_OPER_PS_NET_CF(ANN_R,-5AY,NOW)":[0.754750025273862,-1.06800316755892,3.93828415584342,0.834659566384443,10.6239026328883,2.58428253129283,null],"812-HK^FF_OPER_PS_NET_CF(ANN_R,-5AY,NOW)":[0.0504331073908123,-0.0528013128152386,-0.230549080027181,0.0906841618212586,0.0632975861795878,-0.0116340736735457],"811-HK^FF_OPER_PS_NET_CF(ANN_R,-5AY,NOW)":[0.743391747710385,0.409710002306392,1.06142200299587,1.357037067044,1.83224245517184,2.07126095404685],"809-HK^FF_OPER_PS_NET_CF(ANN_R,-5AY,NOW)":[-0.0833022560737147,-0.020664484120918,-0.0745652636797988,-0.0237178239394349,-0.0121481810426655,-0.0631930348615106],"807-HK^FF_OPER_PS_NET_CF(ANN_R,-5AY,NOW)":[-0.14215051213932,-0.712529597432004,-0.399553344701658,-0.212815427218534,-0.215464597864822,-0.146807958072748],"806-HK^FF_OPER_PS_NET_CF(ANN_R,-5AY,NOW)":[0.0654508604297344,0.323377697498224,1.0716870435666,0.220505610408815,0.11955260222858,0.610761786937741],"804-HK^FF_OPER_PS_NET_CF(ANN_R,-5AY,NOW)":[-0.125112374540752,0.203869653767821,-0.263975560081466,0.185306478287024,0.299352654144558,-0.0881803412760506],"803-HK^FF_OPER_PS_NET_CF(ANN_R,-5AY,NOW)":[-1.02259871625741,-0.509843461828087,-0.0649906098115768,0.143004063875112,0.150945591320322,0.159189181008089,null,null],"802-HK^FF_OPER_PS_NET_CF(ANN_R,-5AY,NOW)":[-0.491830698757598,-0.801146951446235,-0.0167272305519023,-0.0128164955301808,-0.00212666718096416,-0.0237734873225529],"800-HK^FF_OPER_PS_NET_CF(ANN_R,-5AY,NOW)":[0.0307180208332917,0.00934387542128109,-0.00104531944936881,0.0234795752587892,0.0267128354498505,0.0356574739824157],"799-HK^FF_OPER_PS_NET_CF(ANN_R,-5AY,NOW)":[0.415553995224445,0.982755727829902,1.42344491451868,0.790044375348485,1.06510193202819,0.589488645958606],"798-HK^FF_OPER_PS_NET_CF(ANN_R,-5AY,NOW)":[0.137247063152153,0.0221794606062437,-0.047128706131177,0.00316476104578976,-0.0234260949125522,-0.00379296109546331],"797-HK^FF_OPER_PS_NET_CF(ANN_R,-5AY,NOW)":[0.0880642854563245,0.156357801297776,-0.0294211385098846,0.0286689652914456,0.0460957164749922,0.0805258343549678],"794-HK^FF_OPER_PS_NET_CF(ANN_R,-5AY,NOW)":[0.228479160916368,0.315202870549269,0.0399323659181292,0.118023808082094,0.0203214698993838,0.00227128640310826],"789-HK^FF_OPER_PS_NET_CF(ANN_R,-5AY,NOW)":[-0.0381049122258686,-0.00191853387054697,0.046462397460796,-0.0317427679063161,-0.0291312791675121,0.0160113336618453],"788-HK^FF_OPER_PS_NET_CF(ANN_R,-5AY,NOW)":[0.160205039211768,0.20042437276827,0.292803203881616,0.298780985304779,0.352625377892162,0.398457582875564],"784-HK^FF_OPER_PS_NET_CF(ANN_R,-5AY,NOW)":[0.05917,-0.0617566140606705,-0.0044325,-0.01788625,0.02051,0.02899125],"780-HK^FF_OPER_PS_NET_CF(ANN_R,-5AY,NOW)":[-0.231292927345657,0.40062694024594,1.64954175354534,0.909468337534597,0.0777408003690488,0.988349208623984],"777-HK^FF_OPER_PS_NET_CF(ANN_R,-5AY,NOW)":[-0.657857939037185,0.786691797983058,1.57600285642266,2.55270047281394,2.74341433205633,2.32797934789943],"776-HK^FF_OPER_PS_NET_CF(ANN_R,-5AY,NOW)":[-0.0292245322172935,-0.152589402728432,0.00281058891528624,-0.150633628824302,-0.014089792692356,-0.179084637568278],"775-HK^FF_OPER_PS_NET_CF(ANN_R,-5AY,NOW)":[0.039853822772962,0.0118737002621872,0.0120271690788323,0.0240834712211633,0.0443314705860626,0.0366216134244324],"772-HK^FF_OPER_PS_NET_CF(ANN_R,-5AY,NOW)":[0.243432222192475,1.52929287374417,1.39845046145944,1.00306473204877,1.40926066818614,1.56888621865869],"771-HK^FF_OPER_PS_NET_CF(ANN_R,-5AY,NOW)":[0.167145939169717,0.0755471290206394,0.157500949803245,0.187592105214315,0.0948218261463165,0.0205766761909189],"769-HK^FF_OPER_PS_NET_CF(ANN_R,-5AY,NOW)":[0.106467096553786,-0.0171700046974506,0.0269026775420782,-0.0648088995176131,0.0670978349062781,0.0514980569674742],"767-HK^FF_OPER_PS_NET_CF(ANN_R,-5AY,NOW)":[0.00345600375372866,-0.00720026150543407,0.0607017592817967,-0.000652954366577419,-0.0494914604317922,-0.00268006539259437],"766-HK^FF_OPER_PS_NET_CF(ANN_R,-5AY,NOW)":[-0.0357882498681126,0.0585946874833973,-0.0697996600638326,-0.012758532290298,0.0257459396619663,-0.0125193639935061,null,null],"765-HK^FF_OPER_PS_NET_CF(ANN_R,-5AY,NOW)":[0.124227561752313,-0.0156305628917156,-0.113469933665573,-0.105073476691452,0.00741763503178282,-0.0170162077038383],"764-HK^FF_OPER_PS_NET_CF(ANN_R,-5AY,NOW)":[0.00199032905438548,-0.279959446974014,-0.00481096741391651,0.0441108323738103,0.0223727264016236,0.00171352752090137],"763-HK^FF_OPER_PS_NET_CF(ANN_R,-5AY,NOW)":[1.6695381981557,1.92440963440855,-2.07933100101513,2.05537195112507,2.54798100852807,4.20117208801926],"762-HK^FF_OPER_PS_NET_CF(ANN_R,-5AY,NOW)":[3.65582720214847,4.00315985941059,3.60883334511649,3.47119709886179,3.91261819298944,4.38701828308467],"760-HK^FF_OPER_PS_NET_CF(ANN_R,-5AY,NOW)":[0.0571678980603366,-0.0507305573150635,-0.0105746750755643,-0.0315270426954235,-0.0028072856914657,-0.00175668318591489],"759-HK^FF_OPER_PS_NET_CF(ANN_R,-5AY,NOW)":[0.146165333253372,-0.0388867574841525,0.0920306917838874,0.485944868905259,0.524463863879429,0.456139593810481],"758-HK^FF_OPER_PS_NET_CF(ANN_R,-5AY,NOW)":[-0.0101219159771687,-0.019403099904632,-0.0340614271132264,-0.0531200329839624,-0.0174051921546022,0.134126508153993],"757-HK^FF_OPER_PS_NET_CF(ANN_R,-5AY,NOW)":[0.0457504207775367,-0.0365512591456303,0.291738901983451,0.105474500244265,0.15835818807226,0.330609817551536],"756-HK^FF_OPER_PS_NET_CF(ANN_R,-5AY,NOW)":[-0.0760102461082122,-0.0480899839474325,-0.501907982628229,-0.0201182239358689,-0.0190867607797666,-0.00282147087818716],"755-HK^FF_OPER_PS_NET_CF(ANN_R,-5AY,NOW)":[0.0448164678139209,-0.0292231140173309,0.0894702941364651,0.00324295036504277,0.0217862982205139,0.000205318081056218],"754-HK^FF_OPER_PS_NET_CF(ANN_R,-5AY,NOW)":[0.690948049742862,-0.148896462433066,0.86977991546144,-0.17946475790337,-12.3386284111434,4.1457750426802],"753-HK^FF_OPER_PS_NET_CF(ANN_R,-5AY,NOW)":[2.67305392068312,1.99672376350221,2.52809710760533,2.83983026932536,-0.306827983917185,0.623701114996662],"752-HK^FF_OPER_PS_NET_CF(ANN_R,-5AY,NOW)":[0.154071758932951,0.267406793143295,0.108951039654817,0.300141651973268,0.139620831398319,0.221206516834473,null],"751-HK^FF_OPER_PS_NET_CF(ANN_R,-5AY,NOW)":[0.696157899062637,null,-1.03317976096247,0.276875395493032,1.17179648075681,0.532973400482178],"750-HK^FF_OPER_PS_NET_CF(ANN_R,-5AY,NOW)":[-0.123596186259227,-0.110066693032125,-1.54864264031471,-0.189008730402857,-0.080671963000332,0.0810051340711813],"747-HK^FF_OPER_PS_NET_CF(ANN_R,-5AY,NOW)":[-0.0182700077931581,0.084012549419979,0.217774924224559,-0.0434667366566049,0.0211466425358033,-0.0184820075896628],"746-HK^FF_OPER_PS_NET_CF(ANN_R,-5AY,NOW)":[0.582135757575758,1.00469575757576,1.52539557047189,1.13612727272727,1.00249939393939,1.68097731157312],"745-HK^FF_OPER_PS_NET_CF(ANN_R,-5AY,NOW)":[-0.0452722068876275,0.0100994354219968,-0.00772945087886078,0.00527998597981338,0.000682122052679415,-0.0118787946537739],"743-HK^FF_OPER_PS_NET_CF(ANN_R,-5AY,NOW)":[1.08767885903107,0.666745569469745,2.03648908012699,3.4624237202944,3.62042821088195,1.99573375985114],"738-HK^FF_OPER_PS_NET_CF(ANN_R,-5AY,NOW)":[0.367678122449363,0.123693235549372,0.0723145161919937,0.145204562203987,0.161412437734438,0.00664642360389193],"737-HK^FF_OPER_PS_NET_CF(ANN_R,-5AY,NOW)":[0.593745723720977,0.17033520697312,0.2118889149081,0.159076204151613,0.267681493359874],"736-HK^FF_OPER_PS_NET_CF(ANN_R,-5AY,NOW)":[-2.39131953711402,-0.340406834914918,-0.697996845203042,-0.653054005887401,0.0122454293931262,-0.214347854814554],"733-HK^FF_OPER_PS_NET_CF(ANN_R,-5AY,NOW)":[0.708879803720322,-1.22671441124973,0.704017520987492,1.31081248461403,1.1683245568496,-1.55552918490898],"732-HK^FF_OPER_PS_NET_CF(ANN_R,-5AY,NOW)":[0.279263967274592,1.11069131770378,0.413557854423668,0.560243449148721,0.695094199886964,1.77314349350562],"731-HK^FF_OPER_PS_NET_CF(ANN_R,-5AY,NOW)":[2.57659599368805,-1.98458772437617,-0.200559089684489,-1.27005563170201,15.2263644967925,-1.73430681682006],"730-HK^FF_OPER_PS_NET_CF(ANN_R,-5AY,NOW)":[0.0872625771743664,0.0535125352905967,0.242237856338797,-0.0586028424980194,-0.0335899855444908,0.0139969984741407],"728-HK^FF_OPER_PS_NET_CF(ANN_R,-5AY,NOW)":[1.46008338666136,1.37491579622068,1.30564445731331,1.42581984530888,1.64259483864194,1.8446173525117],"727-HK^FF_OPER_PS_NET_CF(ANN_R,-5AY,NOW)":[-0.011020979020979,-0.0271457738824363,-0.0862326530612245,-0.0396256559766764,0.0196186588921283,-0.00984606413994169],"726-HK^FF_OPER_PS_NET_CF(ANN_R,-5AY,NOW)":[-0.0247367111140365,-0.0259382750749786,-0.0259199188410152,-0.00410969059296747,0.0371263784162224,null],"725-HK^FF_OPER_PS_NET_CF(ANN_R,-5AY,NOW)":[0.240015480654208,0.0586757003990792,0.00209591974185506,-0.0344444556137476,0.125388272901818,-0.116024487580293],"724-HK^FF_OPER_PS_NET_CF(ANN_R,-5AY,NOW)":[-0.17414971158524,0.0680528805152838,-0.17607884993671,-0.0111524517540414,-0.0654031188777563,-0.156658025599459],"723-HK^FF_OPER_PS_NET_CF(ANN_R,-5AY,NOW)":[0.00622970936589913,-0.011026689802972,-0.0249123126585773,-0.000713852040486787,0.00578278772031199,0.0141270200058198],"722-HK^FF_OPER_PS_NET_CF(ANN_R,-5AY,NOW)":[0.0532955196587717,0.0420225296505925,0.0690794524323769,0.180538178537404,0.229991245292738,0.135224711845327],"720-HK^FF_OPER_PS_NET_CF(ANN_R,-5AY,NOW)":[0.013655067038203,0.00121313344784621,-0.0205019935861451,0.0170861761127322,0.0228964840094379,0.00868070817003715],"719-HK^FF_OPER_PS_NET_CF(ANN_R,-5AY,NOW)":[0.641893114872843,0.477805437381861,0.468806054721624,0.498694378842613,0.462748949331615,0.519377346377294],"718-HK^FF_OPER_PS_NET_CF(ANN_R,-5AY,NOW)":[0.304744211017081,0.099684328428928,-0.00648892766122796,0.00488588614900515,-0.00564893086121577,-0.0395082304448364],"717-HK^FF_OPER_PS_NET_CF(ANN_R,-5AY,NOW)":[0.0027669854563992,-0.103295788095441,0.132725773589843,-0.236551020450549,0.496168285108427,null],"716-HK^FF_OPER_PS_NET_CF(ANN_R,-5AY,NOW)":[-0.162849984498023,0.184486615916228,-0.156902022074765,-0.0976530788068333,-0.0514312992457531,0.694410405123359],"715-HK^FF_OPER_PS_NET_CF(ANN_R,-5AY,NOW)":[-0.441864108416126,-0.112891666148464,-0.147206533595662,-0.0526282759619688,-0.0550052086667345,-0.0507973501599866],"713-HK^FF_OPER_PS_NET_CF(ANN_R,-5AY,NOW)":[0.0629409270786033,-0.00365358546933963,-0.0169025574187682,0.00623170409195737,0.119777735388357,-0.176934260753297],"712-HK^FF_OPER_PS_NET_CF(ANN_R,-5AY,NOW)":[0.2377520090237,-0.283020717529092,-0.125874760878642,0.00434635792435262,-0.0250568347643175,-0.000564527702551211],"711-HK^FF_OPER_PS_NET_CF(ANN_R,-5AY,NOW)":[0.442942957540397,-0.128655373185043,-0.118319526909841,-0.371544622482854,0.0949493310045222,-0.0633022441578234],"710-HK^FF_OPER_PS_NET_CF(ANN_R,-5AY,NOW)":[0.355680316490252,-0.41988407112962,0.344734151289466,0.401628910925676,0.377494927478164,0.942621676644561],"709-HK^FF_OPER_PS_NET_CF(ANN_R,-5AY,NOW)":[0.422000213914009,0.449342761479542,0.387148965577788,0.724104925507538,0.432172475396364,0.322412384201144],"708-HK^FF_OPER_PS_NET_CF(ANN_R,-5AY,NOW)":[0.0018193287037037,-0.0330611050727706,-0.253686724272993,-0.516336077458396,-1.78700145093342,-0.0726191451922154,null],"707-HK^FF_OPER_PS_NET_CF(ANN_R,-5AY,NOW)":[-0.11678591585718,-0.042190923961788,0.0050883887711284,-0.0219594371613086,-0.00955145671965816,-0.00551020576218162],"704-HK^FF_OPER_PS_NET_CF(ANN_R,-5AY,NOW)":[0.109227504498659,0.271756422723242,0.42572208858832,-0.75763417723917,0.0797522406007892,-0.0242870217670346],"703-HK^FF_OPER_PS_NET_CF(ANN_R,-5AY,NOW)":[0.0740599463847469,0.00785680683642151,0.041176581236747,0.166459163429101,-0.152638096810897,0.0239665015138504],"702-HK^FF_OPER_PS_NET_CF(ANN_R,-5AY,NOW)":[-0.0966295516531206,-0.00198096074631312,-0.0423908231767146,-0.0142130823488337,0.00653785646667,0.0361348689962663],"701-HK^FF_OPER_PS_NET_CF(ANN_R,-5AY,NOW)":[0.00101960108761442,-0.0645227311657735,-0.0344673494919216,0.0589319973298743,0.0164034431545262,0.0258792721187078],"700-HK^FF_OPER_PS_NET_CF(ANN_R,-5AY,NOW)":[8.36316411724491,13.5040308685591,13.9393683934847,17.646139799188,22.6841668727833,21.8653308751157],"698-HK^FF_OPER_PS_NET_CF(ANN_R,-5AY,NOW)":[0.15930054309701,0.0942154792083399,0.149350650766849,0.211865350052704,0.195988978888302,0.0535832266184069],"697-HK^FF_OPER_PS_NET_CF(ANN_R,-5AY,NOW)":[0.226811794847764,-0.0939156610352775,0.118211257183155,0.107105386643074,0.0569680357334497,0.0772328095284508],"696-HK^FF_OPER_PS_NET_CF(ANN_R,-5AY,NOW)":[1.5110241861517,1.25101046052265,0.638324322597143,0.884941028688731,0.108826999270301,1.25746154709506],"695-HK^FF_OPER_PS_NET_CF(ANN_R,-5AY,NOW)":[-0.102003782965532,0.0653436796943616,0.316965868750115,0.471846886768471,0.271052347274497,-0.0403297101449275],"694-HK^FF_OPER_PS_NET_CF(ANN_R,-5AY,NOW)":[1.14773636066434,1.04666553447226,1.24466839372625,0.94278213903924,-0.245136679069299,-0.205639799600121],"693-HK^FF_OPER_PS_NET_CF(ANN_R,-5AY,NOW)":[0.0941812707339012,0.754957634421741,0.523433313018518,0.198199580888974,0.56980076083701,0.521104311360055],"691-HK^FF_OPER_PS_NET_CF(ANN_R,-5AY,NOW)":[0.356714190689704,0.66747925222151,0.73120624409401,1.10431690799081,0.884709243156867,1.00699228668158],"690-HK^FF_OPER_PS_NET_CF(ANN_R,-5AY,NOW)":[-0.00448095652395925,-0.012526696949315,-0.01427627438284,-0.00488595899424879,-0.00234842191945766,0.00188899116477587],"689-HK^FF_OPER_PS_NET_CF(ANN_R,-5AY,NOW)":[-0.0281431622258153,-0.000230066614839489,-0.0292564874972225,0.0027902748369191,0.00324291687721264,0.00756553386571569],"688-HK^FF_OPER_PS_NET_CF(ANN_R,-5AY,NOW)":[5.36075045667766,-4.1082394344536,-1.33755806415016,0.428203241660672,0.533634698905848,1.55033391007719],"687-HK^FF_OPER_PS_NET_CF(ANN_R,-5AY,NOW)":[-0.0280439395431206,-5.48854121353529,-1.4602239667135,-0.0569294674385755,0.0342797908208406,0.00784958992839966],"686-HK^FF_OPER_PS_NET_CF(ANN_R,-5AY,NOW)":[-0.0420224122687571,0.0101397018635283,-0.0734535412694676,0.0555103621744532,0.0313778573574076,0.00623347915313671],"685-HK^FF_OPER_PS_NET_CF(ANN_R,-5AY,NOW)":[0.128830537680242,0.114471261919784,0.0861161241940075,0.0363628639607744,0.0365755639038123,0.0654690247169694],"684-HK^FF_OPER_PS_NET_CF(ANN_R,-5AY,NOW)":[0.461242632656894,-0.089135535263376,0.00879758401826893,0.36997850539452,-0.0368657824364329,-0.0822912585352431],"683-HK^FF_OPER_PS_NET_CF(ANN_R,-5AY,NOW)":[2.24198077262356,8.98222117785326,12.0556441533462,3.56292728137308,4.79668527955405,8.19242883528224],"682-HK^FF_OPER_PS_NET_CF(ANN_R,-5AY,NOW)":[0.0119312232174265,-0.00901356576003731,-0.0048068775352156,-0.00291507874753797,-0.00439331888237206,0.000245781124173339],"681-HK^FF_OPER_PS_NET_CF(ANN_R,-5AY,NOW)":[0.023199490805055,0.020485756938815,0.0269314077721749,null,0.0336293231705218,0.0219446846531013],"680-HK^FF_OPER_PS_NET_CF(ANN_R,-5AY,NOW)":[-0.0375756117300996,0.0700523631198799,0.0474463774275716,0.0139565812826497,0.0903987554066465,-0.00137656438844868,null],"679-HK^FF_OPER_PS_NET_CF(ANN_R,-5AY,NOW)":[0.0895739235770291,-0.287267324698907,-0.0355364610421434,-0.0123691740018018,-0.608584464692633,-0.401666356362586],"678-HK^FF_OPER_PS_NET_CF(ANN_R,-5AY,NOW)":[-0.0033020589890252,-0.106101218720574,-0.132794527546675,0.0146273296342887,0.0916236625526291,-0.711284782585812,null],"677-HK^FF_OPER_PS_NET_CF(ANN_R,-5AY,NOW)":[0.0848391501936825,0.0117567911043814,0.0156971488364268,0.115441413031315,0.160864240095875,0.0955057047391062],"676-HK^FF_OPER_PS_NET_CF(ANN_R,-5AY,NOW)":[0.0644135707589133,0.141991058039665,-0.0372220374844521,-0.081756723499416,-0.0328646553893755,-0.0230105344426966],"675-HK^FF_OPER_PS_NET_CF(ANN_R,-5AY,NOW)":[0.0152202207600762,0.0932420166229221,0.0319747585062141,0.147124463680054,0.1815520544949,0.0732082194777023],"674-HK^FF_OPER_PS_NET_CF(ANN_R,-5AY,NOW)":[-0.147430207071218,0.0183482902244011,-0.047904287055921,0.0017573405639342,0.0246709665348985,0.101408760922897],"673-HK^FF_OPER_PS_NET_CF(ANN_R,-5AY,NOW)":[-0.290200301219797,-0.0956961812066268,-0.0413504781603685,-0.0527860148111347,-0.0219901297914952,0.0771364751362345],"672-HK^FF_OPER_PS_NET_CF(ANN_R,-5AY,NOW)":[0.202114634759015,0.429287082434627,-0.282486001214998,0.0290196274882394,-1.29989914173146,0.26350294836472],"670-HK^FF_OPER_PS_NET_CF(ANN_R,-5AY,NOW)":[1.85738729082112,1.28175798421324,1.49551000856772,1.77989733573231,-0.285734012012962,-0.0365969319091365],"669-HK^FF_OPER_PS_NET_CF(ANN_R,-5AY,NOW)":[2.51263315370839,2.58128910276126,3.49175375632339,3.26867092932822,5.05399659911795,-0.291129178187006],"668-HK^FF_OPER_PS_NET_CF(ANN_R,-5AY,NOW)":[0.0213996588801442,0.0789387138070342,-0.0196799313050856,0.00748093268730392,-0.228449835523088,-0.0825123877683493],"667-HK^FF_OPER_PS_NET_CF(ANN_R,-5AY,NOW)":[0.531184290756562,0.536699771202645,0.545791351061323,0.816177821127845,0.547380405267401,0.468877295783463],"665-HK^FF_OPER_PS_NET_CF(ANN_R,-5AY,NOW)":[0.479291502044585,0.122126652157742,-0.192022012107268,0.680780712174437,1.16192519859707,-2.07858410443086],"663-HK^FF_OPER_PS_NET_CF(ANN_R,-5AY,NOW)":[-0.509145152804487,0.192737089491069,-0.140622524083824,-0.039111328176753,-0.125528223511584,-0.0204330538736161],"662-HK^FF_OPER_PS_NET_CF(ANN_R,-5AY,NOW)":[0.319164593053915,0.416795267752571,0.22210837373816,0.561414673403797,0.529279446894283,0.791969574546926],"661-HK^FF_OPER_PS_NET_CF(ANN_R,-5AY,NOW)":[0.0630636309847742,0.0814298458213478,-0.00148490426104547,0.0511330651643339,0.108541619378578,0.0240409399417124],"660-HK^FF_OPER_PS_NET_CF(ANN_R,-5AY,NOW)":[-0.0101239641956615,0.0034132053283303,-0.00647049820830741,0.00702803997287978,-0.00333922311010591,null],"659-HK^FF_OPER_PS_NET_CF(ANN_R,-5AY,NOW)":[1.67748779338673,1.76630924825458,1.1783330864729,0.256498246477428,0.0946016259934694,1.60032712771817],"658-HK^FF_OPER_PS_NET_CF(ANN_R,-5AY,NOW)":[1.78912774314945,1.26396802617989,0.178955431641549,1.19511211104733,0.635260965774043,-1.15403950506185],"657-HK^FF_OPER_PS_NET_CF(ANN_R,-5AY,NOW)":[-0.00394592012072082,-0.00418997116985395,-0.00565170850624076,-0.00222060765127023,-0.0242987500350586,0.0206107533388953],"656-HK^FF_OPER_PS_NET_CF(ANN_R,-5AY,NOW)":[2.12433170247792,3.63869511218105,2.08004137514968,0.411550596966133,0.574263846625399,-0.967769505455488],"655-HK^FF_OPER_PS_NET_CF(ANN_R,-5AY,NOW)":[-0.00872650479412295,0.00418109574233841,-0.0328632624056689,null,-0.0174009648297536,-0.00412254538903457],"653-HK^FF_OPER_PS_NET_CF(ANN_R,-5AY,NOW)":[-0.0105505561160092,0.010351448147816,-0.00828848438389177,0.0514214230581914,0.0146010362876498,null],"651-HK^FF_OPER_PS_NET_CF(ANN_R,-5AY,NOW)":[-2.09259527163207,-3.05850051801905,0.377943162635153,-2.77158364926065,-0.402148884932286,null,null],"650-HK^FF_OPER_PS_NET_CF(ANN_R,-5AY,NOW)":[-0.00973573020828061,0.00914112824872849,0.0148073085000918,0.0222896683551447,0.0123629336457722,-0.00167098526766518],"648-HK^FF_OPER_PS_NET_CF(ANN_R,-5AY,NOW)":[0.0886662586943022,1.61814025918241,-0.109222439705596,-2.07020151734003,-0.680796766191184,null,null,null,null,null],"646-HK^FF_OPER_PS_NET_CF(ANN_R,-5AY,NOW)":[-0.325952458482579,-0.154106715435243,-0.177478434312899,-0.182069763549284,-0.0946975352287268,-0.0507563589792041],"645-HK^FF_OPER_PS_NET_CF(ANN_R,-5AY,NOW)":[-0.966027559383364,0.0615413829953682,0.93497595443351,-0.00802237682221774,null,0.469153950328951],"643-HK^FF_OPER_PS_NET_CF(ANN_R,-5AY,NOW)":[-0.063606758577188,-0.0324836622080529,0.00201456648925116,-0.0240317734297261,0.0275487077680608,-0.0380420565203254],"641-HK^FF_OPER_PS_NET_CF(ANN_R,-5AY,NOW)":[0.485517167592112,0.0292484453173548,0.0787435569528556,-0.112005177160506,0.448327920764722,0.203290805359306],"640-HK^FF_OPER_PS_NET_CF(ANN_R,-5AY,NOW)":[0.0996357423306501,0.0908584398851488,0.0586415837322802,0.140972879270076,0.206887931260544,0.0103523380627708,null],"639-HK^FF_OPER_PS_NET_CF(ANN_R,-5AY,NOW)":[0.0565892538755907,0.309371778028816,0.336671044394613,0.400954801137794,0.190175709242539,0.779751603228687],"638-HK^FF_OPER_PS_NET_CF(ANN_R,-5AY,NOW)":[0.235487587517695,0.0628633977906565,-0.0642917775390745,0.457695462001094,0.437165117550574,0.0459586294878804],"637-HK^FF_OPER_PS_NET_CF(ANN_R,-5AY,NOW)":[0.00192699849170437,0.00113665158372029,0.176983408750055,0.0476199095024239,0.0216349924587263,-0.0911300150835473],"636-HK^FF_OPER_PS_NET_CF(ANN_R,-5AY,NOW)":[0.849508222810208,1.01208324081306,1.03206156180661,1.95446013787946,2.56038738798939,3.28137886202572],"635-HK^FF_OPER_PS_NET_CF(ANN_R,-5AY,NOW)":[0.188914127628864,0.143779698794805,0.0925338578908121,0.117687453897624,0.0494917679793424,0.0847458356956775],"633-HK^FF_OPER_PS_NET_CF(ANN_R,-5AY,NOW)":[-1.35613470154633,0.0984152453715622,0.423793187220434,0.130922584177384,-0.0356304981876488,null,null],"632-HK^FF_OPER_PS_NET_CF(ANN_R,-5AY,NOW)":[-0.15587542240018,-0.158505429330475,-0.230907251817147,-0.121310152169159,-0.0544589245913082,-0.0277138810602208],"631-HK^FF_OPER_PS_NET_CF(ANN_R,-5AY,NOW)":[0.511910641964738,0.206147335068588,0.0911314601315671,0.236178549336751,0.30152840077982,0.27123364348584],"630-HK^FF_OPER_PS_NET_CF(ANN_R,-5AY,NOW)":[-0.406448815064294,-0.0528593493564914,-0.101941880485043,-0.0133785799915069,-0.0449928658815062,0.0113875063614178],"629-HK^FF_OPER_PS_NET_CF(ANN_R,-5AY,NOW)":[-0.0157229749882345,-0.0551369448338122,-0.586844766573603,0.0923345693923409,0.0294917142733443,-0.149619739171186],"628-HK^FF_OPER_PS_NET_CF(ANN_R,-5AY,NOW)":[-0.120066946641226,0.0120964022307742,-0.200608235322436,-0.0706715551504692,0.0280531968511419,-0.0343105821054127],"627-HK^FF_OPER_PS_NET_CF(ANN_R,-5AY,NOW)":[0.00151549253479008,null,0.167597638073426,-0.00481376750807847,-0.0155141535767176,-0.0255536338745805],"626-HK^FF_OPER_PS_NET_CF(ANN_R,-5AY,NOW)":[0.430986799229958,0.436515447190866,0.467169841881524,0.499506512154357,0.432682737039383,0.517770177543503],"623-HK^FF_OPER_PS_NET_CF(ANN_R,-5AY,NOW)":[0.173247017373785,0.610751931922565,0.240593948676688,0.0800122953771757,0.7135723219806,0.150964189358051],"622-HK^FF_OPER_PS_NET_CF(ANN_R,-5AY,NOW)":[-0.861946162833752,0.180787313297825,-0.0342280952651302,-0.0479515153359018,-0.184412468984063,-0.498404844130717],"621-HK^FF_OPER_PS_NET_CF(ANN_R,-5AY,NOW)":[-0.00113373773915061,-0.00256238171758191,-0.00235363831649576,-0.00217634390525288,-0.00163686712027938,-0.00112669421374875],"620-HK^FF_OPER_PS_NET_CF(ANN_R,-5AY,NOW)":[-0.0666700771450204,-0.383944881155477,-0.0755114487885532,-0.323209764229186,-0.1404155683796,-1.58216341875198],"619-HK^FF_OPER_PS_NET_CF(ANN_R,-5AY,NOW)":[-0.619696288614482,0.393591954632617,-0.417406475706897,0.226791239041192,-0.356631853861298,0.0249471358706456],"618-HK^FF_OPER_PS_NET_CF(ANN_R,-5AY,NOW)":[0.818594557831639,0.78401690329248,-0.0789247519459373,0.0186961858091221,-0.117938379323368],"617-HK^FF_OPER_PS_NET_CF(ANN_R,-5AY,NOW)":[1.11582630540104,0.00305042167593754,-0.319845684550511,-0.0118428135654046,0.191369101022788,0.473712542616185],"616-HK^FF_OPER_PS_NET_CF(ANN_R,-5AY,NOW)":[-7.66549936605386,-4.07923795410896,-1.46534186059224,-1.40862537018756,-0.104346089678762,-0.115990876722163],"613-HK^FF_OPER_PS_NET_CF(ANN_R,-5AY,NOW)":[1.14423141613006,-0.226701478667982,0.107614209255444,-0.452517438268012,-0.428409565659929,0.168330346890911],"611-HK^FF_OPER_PS_NET_CF(ANN_R,-5AY,NOW)":[0.0350438401016684,-0.162796165967244,-0.01883869788553,-0.349470525742616,0.256766646739193,0.119296775937765],"610-HK^FF_OPER_PS_NET_CF(ANN_R,-5AY,NOW)":[0.281570082895761,0.814284994924262,1.2001061110197,1.07107080807489,1.19359767125655,0.209015226992856],"609-HK^FF_OPER_PS_NET_CF(ANN_R,-5AY,NOW)":[0.332707363603751,0.372618385062739,0.0196098875077764,0.324111324570156,0.213824542298911,0.381549082156404],"608-HK^FF_OPER_PS_NET_CF(ANN_R,-5AY,NOW)":[-0.271828561530043,-0.318377259890879,0.59551528715774,0.715541725564107,0.292847887545155,0.0977206690749176],"607-HK^FF_OPER_PS_NET_CF(ANN_R,-5AY,NOW)":[0.10430474738416,0.107099189722548,-0.016827091630771,0.115782932033056,0.021862566465957,-0.083265088695622],"606-HK^FF_OPER_PS_NET_CF(ANN_R,-5AY,NOW)":[null,null,0.0310007259026035,0.0250866042594894,0.163532314364318,0.268639488341094],"605-HK^FF_OPER_PS_NET_CF(ANN_R,-5AY,NOW)":[0.281831169039941,-5.05281260955378,-0.257129220091513,-1.64538644587475,2.16372156415635,3.11095506213276,null,null],"604-HK^FF_OPER_PS_NET_CF(ANN_R,-5AY,NOW)":[0.778310512943893,-0.5404745137634,0.119716681306614,0.529462458921318,-0.115981918082431,-0.700990216330255],"603-HK^FF_OPER_PS_NET_CF(ANN_R,-5AY,NOW)":[0.199727167176372,0.231350006351534,0.214536746456136,0.264284136193408,0.328104803103865,0.380854715123114],"602-HK^FF_OPER_PS_NET_CF(ANN_R,-5AY,NOW)":[0.0984264492558129,0.104710292629232,0.0780655004934998,0.13291577687706,0.0832724476749031,0.075657044770759],"601-HK^FF_OPER_PS_NET_CF(ANN_R,-5AY,NOW)":[0.15062753920969,0.602756514974754,0.781570722379102,0.825129016097694,0.0617959966571471,0.319488973162282],"600-HK^FF_OPER_PS_NET_CF(ANN_R,-5AY,NOW)":[-0.418807372147947,0.81521849037534,-0.0879456370620751,-0.708359107975778,0.0609169675549008,null],"599-HK^FF_OPER_PS_NET_CF(ANN_R,-5AY,NOW)":[0.0512439322220495,0.0115968583512551,0.0777510370249184,0.177389582416995,0.142243653791252,0.115715454940731],"598-HK^FF_OPER_PS_NET_CF(ANN_R,-5AY,NOW)":[0.646125746592696,0.710801016214358,0.638057694620238,0.682968770819287,0.762533992652117,0.947210511084341],"596-HK^FF_OPER_PS_NET_CF(ANN_R,-5AY,NOW)":[0.222364833587671,0.089936472959985,0.289268590498766,0.292307599011702,0.183808344747656,0.195967366028522],"595-HK^FF_OPER_PS_NET_CF(ANN_R,-5AY,NOW)":[0.0678301726728632,0.178285809496103,-0.000540834688774624,-0.006571190876596,0.175649219737059,0.0513963751999308],"593-HK^FF_OPER_PS_NET_CF(ANN_R,-5AY,NOW)":[-2.54844775684971,0.375994696184836,-2.14989325515003,-1.06508786616741,-0.735438244988459,-0.131944614716401],"592-HK^FF_OPER_PS_NET_CF(ANN_R,-5AY,NOW)":[-0.0123157984579773,0.0103188101069243,-0.107136892896097,-0.00437748174831729,0.0612749284901263],"591-HK^FF_OPER_PS_NET_CF(ANN_R,-5AY,NOW)":[-0.0269630732400684,-0.00887572277090124,-0.00266441225646525,0.0274295730850979,-0.0477394097151209,0.0171664087983012],"590-HK^FF_OPER_PS_NET_CF(ANN_R,-5AY,NOW)":[1.24314467946562,0.849394195632029,-0.195672737129984,5.21669911243735,4.25436484966093,1.38564319996743],"589-HK^FF_OPER_PS_NET_CF(ANN_R,-5AY,NOW)":[0.0930266778922593,-0.00359025135913757,0.10755030823104,0.116216460715061,-0.412308216606887,0.532722524211262],"588-HK^FF_OPER_PS_NET_CF(ANN_R,-5AY,NOW)":[0.122531915144098,-0.973262572927097,0.56997925438267,-0.305665965176949,-0.868296770529673,1.65666697747413],"587-HK^FF_OPER_PS_NET_CF(ANN_R,-5AY,NOW)":[null,null,0.141722216508974,0.197109589191753,0.271972459431329,0.487483111641508],"586-HK^FF_OPER_PS_NET_CF(ANN_R,-5AY,NOW)":[0.33215326966592,0.317013760581482,0.701683616371272,0.881292933150239,1.08104683395222,1.70577605715962],"585-HK^FF_OPER_PS_NET_CF(ANN_R,-5AY,NOW)":[-0.228280299526876,-0.0204951951181241,-0.047254381228535,-0.808165293045669,-0.165283627622075,-0.00344128902821193],"583-HK^FF_OPER_PS_NET_CF(ANN_R,-5AY,NOW)":[-0.0049975305683249,0.021567912604106,0.947320154360044,0.0237934012349794,0.0214735095323463,0.0659743521295148],"582-HK^FF_OPER_PS_NET_CF(ANN_R,-5AY,NOW)":[-4.23308497913255,-0.18337033957717,-0.0528300576996108,-0.447131723146767,0.00535416796319611,0.0877471825033995],"581-HK^FF_OPER_PS_NET_CF(ANN_R,-5AY,NOW)":[0.544984824668566,1.32836572955964,2.6415708121304,0.164820424745381,0.201866526653088,0.384495475344285],"580-HK^FF_OPER_PS_NET_CF(ANN_R,-5AY,NOW)":[0.037698787328913,0.12088318977311,0.241798181988187,-0.137866087821965,0.0558519185786454,0.25025611816268],"579-HK^FF_OPER_PS_NET_CF(ANN_R,-5AY,NOW)":[0.625400276502658,0.746621097815009,0.640512593346549,0.551605363995767,0.214161746852176,0.581458133856481],"577-HK^FF_OPER_PS_NET_CF(ANN_R,-5AY,NOW)":[-2.96973970203124,-1.33314975628959,-0.361455670762857,-1.10677137921767,-0.436795872501621,-0.693956685647603,null,null],"576-HK^FF_OPER_PS_NET_CF(ANN_R,-5AY,NOW)":[1.48712403930091,1.85113940604722,2.28681672753523,0.849268897785711,0.635573691647772,1.62858836561721],"575-HK^FF_OPER_PS_NET_CF(ANN_R,-5AY,NOW)":[-0.0626613379235136,-0.0251261826572025,-0.00802843951132614,-0.0478448934576948,-0.0246122955362025,-0.0244320331247359],"574-HK^FF_OPER_PS_NET_CF(ANN_R,-5AY,NOW)":[-0.00342481840210774,-0.120206478057842,0.0097290116883164,-0.0467927520414733,-0.0124566762462778,null],"573-HK^FF_OPER_PS_NET_CF(ANN_R,-5AY,NOW)":[0.499339464781599,0.335623098421839,0.29659033789719,0.690851269561317,0.261388102471868,0.446687546913197],"572-HK^FF_OPER_PS_NET_CF(ANN_R,-5AY,NOW)":[-0.0954248666434386,-11.7191742857527,-6.95315290770736,-0.22065603189751,-1.35247670085137,-0.0040773912194742],"571-HK^FF_OPER_PS_NET_CF(ANN_R,-5AY,NOW)":[-0.170834818624461,-0.175455823564485,0.762589062985882,-0.509400849800511,-0.0907534823980212,-0.162321448970056],"570-HK^FF_OPER_PS_NET_CF(ANN_R,-5AY,NOW)":[0.363874546773519,0.288628396005211,0.216738873332355,0.533240927611887,0.0621641650299129,0.121586322656362],"568-HK^FF_OPER_PS_NET_CF(ANN_R,-5AY,NOW)":[0.15310082453523,0.0477173215114676,0.550677044243317,0.983261466211562,0.291685911994624,0.0540670897581876],"567-HK^FF_OPER_PS_NET_CF(ANN_R,-5AY,NOW)":[-0.0433464481107831,-0.0561861305638191,-0.166250549039963,-0.053419040287389,0.0478595718140158,-0.027097652364923],"565-HK^FF_OPER_PS_NET_CF(ANN_R,-5AY,NOW)":[0.0158700392872119,0.0380960170115319,0.0437872593473575,0.00689711600506545,-0.0842203134849868,0.0437342983221171],"564-HK^FF_OPER_PS_NET_CF(ANN_R,-5AY,NOW)":[0.316893634033196,0.854189606762997,2.88694503018827,2.11697818448873,1.33457618001045,1.66208795088527],"563-HK^FF_OPER_PS_NET_CF(ANN_R,-5AY,NOW)":[0.818944799016809,-0.300940489042662,-0.142473674244275,0.0452796866930195,0.465496596878737,-0.486555106679264],"560-HK^FF_OPER_PS_NET_CF(ANN_R,-5AY,NOW)":[0.425286111111111,0.357750156904342,0.267475758748908,0.32000049947956,0.112545231887845,0.288749133715138],"559-HK^FF_OPER_PS_NET_CF(ANN_R,-5AY,NOW)":[0.0046018987154199,-0.0219636487382002,-0.00432791956335089,-0.000314165840316849,-0.00127475768263223,0.00725964561124784],"558-HK^FF_OPER_PS_NET_CF(ANN_R,-5AY,NOW)":[0.265514496666721,0.111607206814085,0.0222788402700417,0.163229097098177,0.581362956176454,0.205012463297361],"557-HK^FF_OPER_PS_NET_CF(ANN_R,-5AY,NOW)":[-0.0823324334951977,-0.408290015326444,-0.242841746453456,-0.291357962805153,0.124159253846821,0.0408967868063562],"556-HK^FF_OPER_PS_NET_CF(ANN_R,-5AY,NOW)":[0.101596671220635,-0.00291428985718893,0.797698672708609,0.00934266185325619,0.0253914569349867,-0.0118741974282454],"554-HK^FF_OPER_PS_NET_CF(ANN_R,-5AY,NOW)":[0.00872305324009454,0.023054204559885,0.0297706340663091,-0.0533975059661714,-0.0999749874135382,0.0236620995944637],"553-HK^FF_OPER_PS_NET_CF(ANN_R,-5AY,NOW)":[0.314392580450442,0.350112923940265,0.153902554563283,-0.318489472178658,0.727879055642541,0.38688278185611],"552-HK^FF_OPER_PS_NET_CF(ANN_R,-5AY,NOW)":[0.907660603681059,1.18032864297808,0.738255013615229,0.82174492873323,0.933172945643578,0.840638148229954],"551-HK^FF_OPER_PS_NET_CF(ANN_R,-5AY,NOW)":[2.62055079814647,3.03315223446354,2.24409531903347,3.72166226359671,3.97024958855857,2.38107651905046],"550-HK^FF_OPER_PS_NET_CF(ANN_R,-5AY,NOW)":[0.0421868450442475,-0.0286350156382513,-0.0107494744561846,-0.0243051046317402,-0.00879282781104041,-0.0279592668389258],"548-HK^FF_OPER_PS_NET_CF(ANN_R,-5AY,NOW)":[1.30299508402649,1.78499129959324,1.95450242663504,1.13369994080833,0.73799181983718,2.31944727387525],"547-HK^FF_OPER_PS_NET_CF(ANN_R,-5AY,NOW)":[-0.32441068915242,-0.185105732191945,-0.16245365776459,-0.0668045138643075,-0.0142660673909974,-0.0190788609558571],"546-HK^FF_OPER_PS_NET_CF(ANN_R,-5AY,NOW)":[1.17829898020987,0.378800813673548,0.704130573140475,0.433277289403358,0.0929880091006967,1.31862674493666],"544-HK^FF_OPER_PS_NET_CF(ANN_R,-5AY,NOW)":[0.164309231082957,-0.18386270795098,-0.132039416125616,0.450507008992297,0.15112819998778,0.0714522077832546],"543-HK^FF_OPER_PS_NET_CF(ANN_R,-5AY,NOW)":[0.138151111875917,0.164830967391681,0.149465881975769,0.131549763656136,0.213333128232603,0.145229199672276],"542-HK^FF_OPER_PS_NET_CF(ANN_R,-5AY,NOW)":[-0.00949450039675834,-0.0032483395368941,-0.0076175628174464,-0.0214614868443917,0.0576566106939235,0.036299351248933],"540-HK^FF_OPER_PS_NET_CF(ANN_R,-5AY,NOW)":[0.0178183333333333,0.0463733333333567,0.112130000000507,0.129898333333671,0.00308166666666725,0.0265116666668282],"538-HK^FF_OPER_PS_NET_CF(ANN_R,-5AY,NOW)":[0.450933562332436,0.390433063227054,0.401791751918534,0.513039743484083,0.404759207284101,0.48140963931549],"536-HK^FF_OPER_PS_NET_CF(ANN_R,-5AY,NOW)":[0.0948534177358562,0.103750470334627,0.103666593677089,0.122349408658577,0.10239179295122,0.134808774653238],"535-HK^FF_OPER_PS_NET_CF(ANN_R,-5AY,NOW)":[-0.0498291382433503,0.285489250130404,0.447870327529461,0.305831867272983,-0.157186922804157,0.228864491448396],"533-HK^FF_OPER_PS_NET_CF(ANN_R,-5AY,NOW)":[0.276017845524425,0.270009378289762,0.315556024000818,0.132846080343409,0.106298246720403,0.224997293720581],"532-HK^FF_OPER_PS_NET_CF(ANN_R,-5AY,NOW)":[0.124660345955259,0.0590451324132786,-0.465082247908928,0.669850352595387,0.662185652712736,0.0360412087460329],"531-HK^FF_OPER_PS_NET_CF(ANN_R,-5AY,NOW)":[0.12549808924487,0.0743363542763932,-0.0151628407959588,0.0423222219915977,0.0602689397986604,0.0777715513312604],"530-HK^FF_OPER_PS_NET_CF(ANN_R,-5AY,NOW)":[-0.973028517230851,-0.945444754945578,-0.0285317870429471,-1.6535977447197,null,-0.141277237087471,null],"529-HK^FF_OPER_PS_NET_CF(ANN_R,-5AY,NOW)":[0.285310315109132,0.397238753317897,0.334201523198431,-0.074300275990647,1.34194867811956,-2.00769397291688],"528-HK^FF_OPER_PS_NET_CF(ANN_R,-5AY,NOW)":[-0.0447473350962682,0.167275708161955,0.534248792583028,0.0612711235363711,-0.240958998181042,0.627129179763941],"527-HK^FF_OPER_PS_NET_CF(ANN_R,-5AY,NOW)":[0.0391775676511474,0.081796739765652,0.0200584284859024,0.0704706320163424,0.0609200238401167,0.00696585441930338],"526-HK^FF_OPER_PS_NET_CF(ANN_R,-5AY,NOW)":[0.0025677580582997,-0.00129139304259275,0.00623307582754261,0.00351659167288527,-0.0277493351363433,0.00375432687897432],"525-HK^FF_OPER_PS_NET_CF(ANN_R,-5AY,NOW)":[0.273385741300377,0.430253077922128,0.546723736047589,0.384690622007375,0.21319017707349,0.172459877783284],"524-HK^FF_OPER_PS_NET_CF(ANN_R,-5AY,NOW)":[-0.0874477741027163,-0.0231784221441795,-0.0792462721096995,-0.0204293223600094,-0.0116226522293996,-0.025753607182765],"522-HK^FF_OPER_PS_NET_CF(ANN_R,-5AY,NOW)":[4.64091317652028,3.67412071361572,4.65893519314359,6.52520990923307,6.157800096487,5.91102358767407],"521-HK^FF_OPER_PS_NET_CF(ANN_R,-5AY,NOW)":[-0.00753821150550486,-0.0728834459800488,0.129188903833994,0.0259280790432965,0.093942137393017,0.0641620394884028],"520-HK^FF_OPER_PS_NET_CF(ANN_R,-5AY,NOW)":[0.463117647747031,0.436796422568588,0.554981570147045,1.07933537837183,1.32295458238326,1.17794934723373],"519-HK^FF_OPER_PS_NET_CF(ANN_R,-5AY,NOW)":[0.0132114017775397,-0.0438956114863851,0.033813343158047,-0.00604525380475367,-0.0333758366756111,-0.0215763347464831],"518-HK^FF_OPER_PS_NET_CF(ANN_R,-5AY,NOW)":[-0.140376877165628,-0.180435357704661,-0.05553166622966,-0.0307909358584432,-0.0364162837163847,-0.0820697463728255],"517-HK^FF_OPER_PS_NET_CF(ANN_R,-5AY,NOW)":[0.442995919615873,0.084440811227265,0.136567571398059,0.141321786597097,0.298528575157941,0.171434208084859],"515-HK^FF_OPER_PS_NET_CF(ANN_R,-5AY,NOW)":[0.0265917569409042,-0.483572782286547,-0.133808881336189,-0.00986464457149551,-0.0721405087194529,0.0396524701258993],"513-HK^FF_OPER_PS_NET_CF(ANN_R,-5AY,NOW)":[0.0607288701687725,-0.188061142409108,-0.0138936412383228,-0.0580045980852703,0.00942794300192749,-0.443849943182166],"512-HK^FF_OPER_PS_NET_CF(ANN_R,-5AY,NOW)":[0.269260924647334,0.229846521012408,0.445970725499427,0.352262807368388,0.515486135520775,0.598149406011753],"511-HK^FF_OPER_PS_NET_CF(ANN_R,-5AY,NOW)":[1.97308447488584,0.0810639269406393,0.383303652968037,1.81109132420091,0.00973287671232875,-0.78653196347032],"510-HK^FF_OPER_PS_NET_CF(ANN_R,-5AY,NOW)":[-0.6673343092865,-0.314132606523111,0.293296059075164,-1.25135105617552,-0.140572224208306,-0.0527531822224832],"509-HK^FF_OPER_PS_NET_CF(ANN_R,-5AY,NOW)":[0.0912136330857909,0.105461217204695,0.139155581488096,0.0822535202659089,-0.0285153162427417,0.0382563903083025],"508-HK^FF_OPER_PS_NET_CF(ANN_R,-5AY,NOW)":[0.0112273914357248,-0.107579390652613,-0.0403965732699092,-0.0234420336331553,0.023126113224289,0.0429661509168109],"506-HK^FF_OPER_PS_NET_CF(ANN_R,-5AY,NOW)":[0.266118537784459,0.220848590824776,0.54181621840121,0.786053500016538,0.905489144053332,0.48340825841875],"505-HK^FF_OPER_PS_NET_CF(ANN_R,-5AY,NOW)":[0.296023693996625,-0.0650562695809335,0.143041020898597,0.275316523104116,-0.00669448448360352,0.146372148669076],"503-HK^FF_OPER_PS_NET_CF(ANN_R,-5AY,NOW)":[-0.0438999664327077,0.213579506726361,0.0594709931672455,0.169140889486419,0.404543099765795,0.210261561876947],"500-HK^FF_OPER_PS_NET_CF(ANN_R,-5AY,NOW)":[-0.134551374104129,-0.0933217496138616,-0.147096515571852,-0.117223137417373,-0.070295414656927,-0.0151491459045281],"499-HK^FF_OPER_PS_NET_CF(ANN_R,-5AY,NOW)":[-0.00120200549268301,-0.0353423263525118,null,0.00329196216580835,0.0615223637314469,-0.0513762413122203],"498-HK^FF_OPER_PS_NET_CF(ANN_R,-5AY,NOW)":[-0.0206185977429933,-0.334594606870336,0.0942462915821713,-0.0976985466496421,-0.299070731745836,0.720230450409024],"497-HK^FF_OPER_PS_NET_CF(ANN_R,-5AY,NOW)":[-0.073059572380626,-0.0221804327748381,0.162146299375616,0.129796369742851,-0.0435151014805857,-0.0679241037797017],"496-HK^FF_OPER_PS_NET_CF(ANN_R,-5AY,NOW)":[0.304696495848091,1.07850362142297,0.468352431598713,-0.339613608089431,0.0368644477415137,-0.0147573371973272],"495-HK^FF_OPER_PS_NET_CF(ANN_R,-5AY,NOW)":[-0.00940460240151533,-0.027403107138504,-0.0417534345452412,-0.0413566113779091,-0.0430947924763493,-0.0374168914511146],"493-HK^FF_OPER_PS_NET_CF(ANN_R,-5AY,NOW)":[0.149300790896596,-0.102935200270628,-0.0819926076037011,0.0426838711249705,-0.0821490411904368,-0.0618535394056096],"491-HK^FF_OPER_PS_NET_CF(ANN_R,-5AY,NOW)":[-0.0249361459534847,-0.00152924946340896,-0.0127913595226899,-0.0157449831810567,-0.00119315068024215,-0.00525838994367545],"489-HK^FF_OPER_PS_NET_CF(ANN_R,-5AY,NOW)":[1.77199536733583,1.86878843547096,-1.82518282960979,0.141211169625249,1.43146316572146,3.2647669278547],"488-HK^FF_OPER_PS_NET_CF(ANN_R,-5AY,NOW)":[0.552179547389516,1.25640360695336,0.13157039381882,-0.383622559266745,1.11399845429741,-4.67056155352948],"487-HK^FF_OPER_PS_NET_CF(ANN_R,-5AY,NOW)":[-0.011509612013906,-0.0157341198837063,-0.0295685103250975,-0.00776211709307903,-0.00515722042321807,-0.00541501039989721],"486-HK^FF_OPER_PS_NET_CF(ANN_R,-5AY,NOW)":[0.585006669431804,1.03763920442894,0.581895760333655,1.17117866075037,0.930126310227786,0.738247429240657],"485-HK^FF_OPER_PS_NET_CF(ANN_R,-5AY,NOW)":[-0.775750341898163,-0.308553086079403,0.0163347515189245,-0.104882219841752,-0.0194418453857599,-0.0776029386748662],"484-HK^FF_OPER_PS_NET_CF(ANN_R,-5AY,NOW)":[-0.552391419904125,-0.588826884524398,1.24098288808876,-2.62916973843085,0.515814808005211,-1.08684227141998],"483-HK^FF_OPER_PS_NET_CF(ANN_R,-5AY,NOW)":[0.388407098916653,0.00980728401110565,0.196534922968044,0.799499156187054,0.432647395067777,0.161870542762263],"482-HK^FF_OPER_PS_NET_CF(ANN_R,-5AY,NOW)":[-1.80490440825854,-0.68691678842634,-0.626411542293169,0.00383423395888501,0.225937751267226,0.0158148429082031],"480-HK^FF_OPER_PS_NET_CF(ANN_R,-5AY,NOW)":[-0.357971024134292,0.121593423947659,0.254576100434039,0.308220187355418,0.577458398197339,-3.60048037994605],"479-HK^FF_OPER_PS_NET_CF(ANN_R,-5AY,NOW)":[-0.0735468710989705,-0.00243045017099185,-0.0128698241500276,-0.0053914834974853,-0.0189900589496791,-0.00819395702013266,null,null,null],"476-HK^FF_OPER_PS_NET_CF(ANN_R,-5AY,NOW)":[-0.0185022690210864,-0.00913644307701326,-0.0172169932989569,-0.00826842656610073,-0.00735743506580591,-0.0105877051352774],"475-HK^FF_OPER_PS_NET_CF(ANN_R,-5AY,NOW)":[-0.067973725511583,-0.0603204324140898,-0.12140764056337,-0.0510737171936107,-0.00597156856424473,-0.0771407266142002],"474-HK^FF_OPER_PS_NET_CF(ANN_R,-5AY,NOW)":[0.106174794538737,0.00413304024363662,-0.0170161964782126,-0.0585125954521495,0.0171086398632926,0.0419411211187019],"472-HK^FF_OPER_PS_NET_CF(ANN_R,-5AY,NOW)":[-0.402396414038435,-0.170056059826592,-0.0698232676046493,-0.0882283402864926,-0.135558713262828,0.639266218521803],"471-HK^FF_OPER_PS_NET_CF(ANN_R,-5AY,NOW)":[-0.165211014165133,-0.615477648486554,0.0805207380721301,0.315023619861528,-0.331103867827115,-0.0727255083615248],"468-HK^FF_OPER_PS_NET_CF(ANN_R,-5AY,NOW)":[0.582367099943519,0.268721359208276,0.355645608581408,0.315145429109499,0.432359669595903,0.154258194279996],"467-HK^FF_OPER_PS_NET_CF(ANN_R,-5AY,NOW)":[0.154525992098433,0.122294441307726,0.149908715317123,0.153775014241062,0.0733704830076346,0.163609644175095],"465-HK^FF_OPER_PS_NET_CF(ANN_R,-5AY,NOW)":[-0.925497251174528,0.392323692180098,1.85506599371741,0.123646988994716,0.329631162433335,-0.305184582140265],"464-HK^FF_OPER_PS_NET_CF(ANN_R,-5AY,NOW)":[0.0170628705295234,-0.0393855212433187,-0.051590275689673,-0.0605099114543831,0.0303783720711058,-0.0804607244314994],"460-HK^FF_OPER_PS_NET_CF(ANN_R,-5AY,NOW)":[0.248359444173992,0.243664803840998,0.240899902485485,0.189369777591518,0.0334302291574848,0.138351816154144],"459-HK^FF_OPER_PS_NET_CF(ANN_R,-5AY,NOW)":[-0.0109252097774535,0.0385114097134344,0.025947896178059,0.00412012964172376,-0.00527507321566757,-0.0533398115123341],"458-HK^FF_OPER_PS_NET_CF(ANN_R,-5AY,NOW)":[0.119448209286223,0.370847975845476,-0.421895949884667,0.4475432767622,0.785280943878181,0.725613906930534],"456-HK^FF_OPER_PS_NET_CF(ANN_R,-5AY,NOW)":[-1.84353842840795,-0.48356292442746,-0.342413906022044,-1.40755927752335,-1.41737659200026,-3.96852257040977],"455-HK^FF_OPER_PS_NET_CF(ANN_R,-5AY,NOW)":[0.0213756625851966,0.0269342342122854,0.0119220384354672,-0.00679514111270216,-0.0159999217950119,-0.00614976112716509],"451-HK^FF_OPER_PS_NET_CF(ANN_R,-5AY,NOW)":[-0.953854429344534,0.168415832895218,0.343063270733182,0.347964300852938,2.80708500429032,-0.679608794132808],"450-HK^FF_OPER_PS_NET_CF(ANN_R,-5AY,NOW)":[0.182515073402837,0.046828649287289,0.0395735427268688,0.293373316921499,0.308096742590962,-0.169092019809352],"444-HK^FF_OPER_PS_NET_CF(ANN_R,-5AY,NOW)":[-0.0876819591831095,-0.0050309112806102,-0.0161197709367244,-0.0103263594172685,-0.00999809727082454,-0.00065189156098247],"442-HK^FF_OPER_PS_NET_CF(ANN_R,-5AY,NOW)":[0.39429375,0.133595379946997,-0.0049478563151796,-0.304026651216686,0.089026651216686,0.225816917728853],"440-HK^FF_OPER_PS_NET_CF(ANN_R,-5AY,NOW)":[19.6954750173889,16.5196121199992,3.09644912439032,8.84475934099604,-23.1043438615837,12.2894618510641],"439-HK^FF_OPER_PS_NET_CF(ANN_R,-5AY,NOW)":[0.00502789568757644,-0.0149471622238492,-0.077488306264373,-0.0248484268699542,0.000716103758870698,0.00521396300006058],"438-HK^FF_OPER_PS_NET_CF(ANN_R,-5AY,NOW)":[0.339835201784255,-1.00937151656655,-2.87738375064174,-4.29579215262535,3.37515174020882,-4.86440889033061],"436-HK^FF_OPER_PS_NET_CF(ANN_R,-5AY,NOW)":[0.0334702777035451,0.0717375819541582,0.0595892801315128,0.049988519638227,0.0664611780436911,0.0444473872737628],"434-HK^FF_OPER_PS_NET_CF(ANN_R,-5AY,NOW)":[0.473734368332398,0.46644376514627,0.336839414849166,0.168280891906696,0.242325826475645,0.257491684076416],"433-HK^FF_OPER_PS_NET_CF(ANN_R,-5AY,NOW)":[-0.016281217962719,-0.0299998218177091,-0.0231479364195061,0.00199939307951888,-0.0185166714382333,-0.00408864488406954,null,null],"432-HK^FF_OPER_PS_NET_CF(ANN_R,-5AY,NOW)":[-0.252815150693761,-0.700335312826141,-7.4445278186229,0.217923722078419,0.405974462972882,-0.202635918682765],"431-HK^FF_OPER_PS_NET_CF(ANN_R,-5AY,NOW)":[-0.0344274608121904,-0.0144241111746883,0.000410312194060698,-0.00398834188098378,-0.0126386194197924,-0.0303862418967342],"430-HK^FF_OPER_PS_NET_CF(ANN_R,-5AY,NOW)":[0.0398481481481481,0.0721111111111111,0.0735481481481482,0.0730333333333333,0.787261624949108,0.0472739731673639],"426-HK^FF_OPER_PS_NET_CF(ANN_R,-5AY,NOW)":[-0.018865053629334,-0.0217685208281367,-0.015796956847094,-0.0256148665502619,-0.0505811923172861,-0.0207483162883512],"425-HK^FF_OPER_PS_NET_CF(ANN_R,-5AY,NOW)":[1.78357786029074,1.82317363868197,2.11300446971716,2.22043502737328,1.91555272281268,1.282201939217],"423-HK^FF_OPER_PS_NET_CF(ANN_R,-5AY,NOW)":[0.22637859128823,0.269677942539388,0.194131139944393,0.353690917516219,0.349555143651529,0.232991195551437],"422-HK^FF_OPER_PS_NET_CF(ANN_R,-5AY,NOW)":[0.032944628396766,0.0238641098059671,-0.198334093455497,-0.0827338406873973,-0.0164144293033401,-0.0379848267036909],"420-HK^FF_OPER_PS_NET_CF(ANN_R,-5AY,NOW)":[0.244568802012529,0.174506469133272,0.351987975439155,0.698443006581538,0.488459453986221,-0.170232988178481],"419-HK^FF_OPER_PS_NET_CF(ANN_R,-5AY,NOW)":[-0.0359645369331426,0.00386068950260951,0.00560293380397711,-0.0151348629848615,-0.00804512810574105,0.00602610425298896],"418-HK^FF_OPER_PS_NET_CF(ANN_R,-5AY,NOW)":[0.0608019861067491,0.0481009749027977,0.033607085689941,0.0633358536786097,0.0504406348614203,0.0398559031854144],"417-HK^FF_OPER_PS_NET_CF(ANN_R,-5AY,NOW)":[0.434582582196192,0.97164961199251,0.992438597322532,1.32348227518654,1.1692777364403],"416-HK^FF_OPER_PS_NET_CF(ANN_R,-5AY,NOW)":[1.84080400846396,3.97190044204445,2.22764404731332,0.534608572259259,-0.754824395646937,-0.0760948460528934],"413-HK^FF_OPER_PS_NET_CF(ANN_R,-5AY,NOW)":[-0.0113476434599426,-0.0139762290307009,-0.0171441650527577,0.0193936094968088,-0.00558262790461034,-0.00862851245461752],"412-HK^FF_OPER_PS_NET_CF(ANN_R,-5AY,NOW)":[0.215618751670604,null,-0.054912677900562,-0.31818145012054,-0.0418462817713665,-0.190685490338815],"411-HK^FF_OPER_PS_NET_CF(ANN_R,-5AY,NOW)":[1.21285595433241,1.96641609272636,1.75289589921302,1.77342215101817,1.10841160949868,1.26451049099378],"410-HK^FF_OPER_PS_NET_CF(ANN_R,-5AY,NOW)":[-0.135471405833465,-0.713072366920159,0.0826280355771481,0.144030118983966,0.0505810089326724,0.0205699666976789],"408-HK^FF_OPER_PS_NET_CF(ANN_R,-5AY,NOW)":[0.595601745114035,0.0333231075322778,1.21484920110007,1.00649966579733,0.338931058935182,0.42112890513041],"406-HK^FF_OPER_PS_NET_CF(ANN_R,-5AY,NOW)":[-0.348128630834218,0.610868167731072,0.359729950855329,-0.057070641583587,1.46359943166772,1.80910053016343],"403-HK^FF_OPER_PS_NET_CF(ANN_R,-5AY,NOW)":[0.0690793795881059,0.0852371295000333,0.0712616755691394,0.187843126053301,-0.1733249545355,-0.210135760744074],"401-HK^FF_OPER_PS_NET_CF(ANN_R,-5AY,NOW)":[0.0185913566066397,0.223696726809214,-0.406470616849701,0.0566586354401871,0.0137499029493415,0.0038663234828229],"400-HK^FF_OPER_PS_NET_CF(ANN_R,-5AY,NOW)":[-0.861932585268839,0.763824032070149,-0.266107468398656,0.526703347714336,0.241510538338379,-0.386046890009622],"399-HK^FF_OPER_PS_NET_CF(ANN_R,-5AY,NOW)":[0.0650508505367803,-0.0272313827480394,-0.0370934706012117,-0.0247542502935064,-0.017078349643797,-0.00704779415755862],"398-HK^FF_OPER_PS_NET_CF(ANN_R,-5AY,NOW)":[0.46793782092848,0.878281137729798,0.496509208572816,0.542852033284358,1.22208712260013,1.54325567652526],"397-HK^FF_OPER_PS_NET_CF(ANN_R,-5AY,NOW)":[0.193309959084686,0.123559456672609,-0.123856511928711,0.0169930301309154,-0.119972208181414,-0.00495481853587842],"396-HK^FF_OPER_PS_NET_CF(ANN_R,-5AY,NOW)":[-0.0349554283212009,0.00777858498841335,-0.00144714276423792,-0.0705002849135411,0.00386340224851372,-0.0378506997358389],"395-HK^FF_OPER_PS_NET_CF(ANN_R,-5AY,NOW)":[-0.0172623024562064,-0.00608312370967533,0.000934141411135554,-0.00519499795510475,-0.028172629433766,-0.0014117891687569],"393-HK^FF_OPER_PS_NET_CF(ANN_R,-5AY,NOW)":[0.0982908813059402,0.0646338351288081,0.0149871289387077,0.114821029155973,0.135398237036882,-0.000775299088032513],"392-HK^FF_OPER_PS_NET_CF(ANN_R,-5AY,NOW)":[8.61771901540732,10.1127301847995,9.18834909272625,6.87830475947866,8.27222135920177,9.1537887448345],"391-HK^FF_OPER_PS_NET_CF(ANN_R,-5AY,NOW)":[-0.00906538927525335,-0.000575987564610797,0.00196649447249448,0.00400557823361225,0.00217869153249324,0.000471492751453094],"390-HK^FF_OPER_PS_NET_CF(ANN_R,-5AY,NOW)":[2.44390804513089,1.6085158061467,0.380675260979836,0.855164330140343,1.47373421642364,0.328931165607207],"389-HK^FF_OPER_PS_NET_CF(ANN_R,-5AY,NOW)":[-0.0133092881084421,-0.00435683085316138,0.00626642877308022,0.0209533273998604,-0.0628548146517242,0.0109864376063704],"388-HK^FF_OPER_PS_NET_CF(ANN_R,-5AY,NOW)":[3.88005400482292,13.6309938755182,6.92792038675533,22.6728553570022,48.6165698769872,25.2877353615695],"387-HK^FF_OPER_PS_NET_CF(ANN_R,-5AY,NOW)":[0.149818597926073,0.0618886388955635,0.0136737425894052,-0.125223839079261,0.0738929744953841,-0.259427319668284],"386-HK^FF_OPER_PS_NET_CF(ANN_R,-5AY,NOW)":[2.06461648112654,1.88171196213872,1.823710094892,1.54285838762081,1.62257770710133,2.31773079673352],"385-HK^FF_OPER_PS_NET_CF(ANN_R,-5AY,NOW)":[0.327179773105948,0.260397035803937,-0.195891995122636,0.109934582283761,-0.223674851024563,0.47417441250913],"384-HK^FF_OPER_PS_NET_CF(ANN_R,-5AY,NOW)":[0.666684868082859,1.15980702829922,1.77250376152235,0.951971261054049,1.38691708597731,1.51594517929017],"383-HK^FF_OPER_PS_NET_CF(ANN_R,-5AY,NOW)":[0.00458865097169218,-0.000339293874901025,0.0139946810473119,-0.000968365298974592,0.0151625619181548],"382-HK^FF_OPER_PS_NET_CF(ANN_R,-5AY,NOW)":[0.373423140024636,0.374544683777392,0.588972708743607,0.330751946007023,1.01850012504594,null],"381-HK^FF_OPER_PS_NET_CF(ANN_R,-5AY,NOW)":[-1.06534432798005,-0.855769409386352,-0.616933970067234,-0.269058776363537,-0.588667868815508,0.640553698364255],"380-HK^FF_OPER_PS_NET_CF(ANN_R,-5AY,NOW)":[0.0453584045242149,0.00231535997959903,0.00938294568992027,0.0503588920473722,0.0317505444032792,0.00482561290312896],"379-HK^FF_OPER_PS_NET_CF(ANN_R,-5AY,NOW)":[-0.357374715983408,-0.854337682787047,-0.387168666885138,-0.13924930184061,-0.10196484998642,-0.0723817832363245],"378-HK^FF_OPER_PS_NET_CF(ANN_R,-5AY,NOW)":[-0.0315659194878174,-0.0252788020020508,0.000170947578272086,-0.00343728561188715,-0.00306961317944345,null,null],"377-HK^FF_OPER_PS_NET_CF(ANN_R,-5AY,NOW)":[2.81122189758428,null,-22.1941706619097,-6.11035509039115,-7.31167575514969,4.38928273822249],"376-HK^FF_OPER_PS_NET_CF(ANN_R,-5AY,NOW)":[-0.0164834908786247,0.056632481621712,0.0488988279683146,0.581813101957501,0.82256928536462,1.01383673597546],"375-HK^FF_OPER_PS_NET_CF(ANN_R,-5AY,NOW)":[0.0593860029904018,-0.308095789321372,-0.370399845656683,-0.111591424299426,0.153565571793759,-0.0239593884146047],"374-HK^FF_OPER_PS_NET_CF(ANN_R,-5AY,NOW)":[0.165352600406332,0.191387216139671,0.170586068243171,0.531510577122162,0.454442493322969,0.806406868058629],"373-HK^FF_OPER_PS_NET_CF(ANN_R,-5AY,NOW)":[0.316863406408094,-1.06023823028928,-0.0237485779294653,0.857792946530148,0.744587636198117,0.254786492560667],"372-HK^FF_OPER_PS_NET_CF(ANN_R,-5AY,NOW)":[0.0274781872464331,-0.104215620605598,-0.0432005855837369,-0.0164729142790254,-0.0184191231787159,-0.0285757770063016],"371-HK^FF_OPER_PS_NET_CF(ANN_R,-5AY,NOW)":[-0.434396656604555,-0.906092772356975,-0.79778460241821,-0.667221395583578,-0.604791421899064,-0.428768175468166],"370-HK^FF_OPER_PS_NET_CF(ANN_R,-5AY,NOW)":[-0.0211151379880572,-0.100427169174747,-0.0117061614974248,-0.0283488930348202,-0.0453955163152325],"369-HK^FF_OPER_PS_NET_CF(ANN_R,-5AY,NOW)":[-1.21799423311362,0.66438131208348,-0.2917707609385,0.218352114631866,1.99400400161637,-1.03281592493501],"368-HK^FF_OPER_PS_NET_CF(ANN_R,-5AY,NOW)":[null,0.0638175,0.01985125,-0.09050375,-0.1039,-0.01297375],"367-HK^FF_OPER_PS_NET_CF(ANN_R,-5AY,NOW)":[-0.188500095527599,-0.363369991148163,-0.253360565345613,-0.112087920886726,-0.0899636607293038,-0.0485174430670872],"366-HK^FF_OPER_PS_NET_CF(ANN_R,-5AY,NOW)":[0.337688248389189,0.254179015021209,0.311422529374571,0.422616448042092,0.242656485080157,-0.153697860649228],"365-HK^FF_OPER_PS_NET_CF(ANN_R,-5AY,NOW)":[-0.161891628217448,0.0396356164383562,-0.0112920962199313,-0.0146378006872852,-0.0269030927835052,0.0483312714776632],"363-HK^FF_OPER_PS_NET_CF(ANN_R,-5AY,NOW)":[7.85287480617366,1.74464665992793,-1.13864807536676,2.46127524761509,4.17210228441271,7.29533330954158],"362-HK^FF_OPER_PS_NET_CF(ANN_R,-5AY,NOW)":[-8.04938015010821,0.13478750309005,-1.38982943439459,0.0452292422384718,-0.791683483961925,-0.240954620754371],"361-HK^FF_OPER_PS_NET_CF(ANN_R,-5AY,NOW)":[-0.00515309102434425,-0.00562460946887767,-0.00101379476087479,0.00302196587358808,-0.00360374909877433,0.00592549867820235],"360-HK^FF_OPER_PS_NET_CF(ANN_R,-5AY,NOW)":[-0.00760106298887725,0.00284244064949843,-0.0115166719503282,0.032818661725686,0.0260248297735409,-0.00755968626529621],"359-HK^FF_OPER_PS_NET_CF(ANN_R,-5AY,NOW)":[0.208015819164904,0.247134612704327,0.0909452271602062,0.503943075586639,0.424555361626753,0.156903832934838,null],"358-HK^FF_OPER_PS_NET_CF(ANN_R,-5AY,NOW)":[1.0247402901728,0.577177928431203,2.6701513055787,2.39017294893106,0.930541764767536,3.68390262794589],"357-HK^FF_OPER_PS_NET_CF(ANN_R,-5AY,NOW)":[2.42252761394115,2.58989640351996,3.06645493272778,1.99191455923846,0.749164827349546,1.86047639641071],"355-HK^FF_OPER_PS_NET_CF(ANN_R,-5AY,NOW)":[0.439852674948499,0.0115175728822024,-0.306011611211686,0.011143017666521,0.0796554092015731,0.169709241623691],"354-HK^FF_OPER_PS_NET_CF(ANN_R,-5AY,NOW)":[0.102479766548885,0.11609913664262,0.038123705449029,0.282391590143841,0.441094467857924,0.389144943281419],"353-HK^FF_OPER_PS_NET_CF(ANN_R,-5AY,NOW)":[-0.107762773784487,-0.147909525074384,-0.0199663346530886,-0.0255522453348625,-0.149950823168942],"352-HK^FF_OPER_PS_NET_CF(ANN_R,-5AY,NOW)":[-0.0325174202828705,-0.0643699381276175,0.0212204172254351,-0.101377683200005,-0.0501496832848403,-0.0394926593168352],"351-HK^FF_OPER_PS_NET_CF(ANN_R,-5AY,NOW)":[-0.375728382485446,-0.293861356388246,-0.204296328677396,-0.129482269078737,-0.012340780671564,-0.00982610221533124],"348-HK^FF_OPER_PS_NET_CF(ANN_R,-5AY,NOW)":[-0.178373296193443,-0.120294914791933,null,0.00884686756026138,-0.0274174159025898,0.00197798560170807],"347-HK^FF_OPER_PS_NET_CF(ANN_R,-5AY,NOW)":[0.58947481501009,0.846661423086313,1.08603848009131,1.21862073883718,1.14136455439345,1.64290180088303],"346-HK^FF_OPER_PS_NET_CF(ANN_R,-5AY,NOW)":[0.0129282496593615,-0.0115878435706574,0.00547170561652381,-4.53663240095796E-05,-0.00689177029417562,0.0100318804745905],"345-HK^FF_OPER_PS_NET_CF(ANN_R,-5AY,NOW)":[0.891841820243753,1.008921213488,1.19908795299019,1.18038956567057,1.17413573058309,0.105888473248588],"343-HK^FF_OPER_PS_NET_CF(ANN_R,-5AY,NOW)":[-0.0414519355760632,-0.020134368143978,-0.0115355547773462,-0.0217861054163608,-0.0453274962841305,0.000554811543734193],"342-HK^FF_OPER_PS_NET_CF(ANN_R,-5AY,NOW)":[0.440959617355531,0.506961567427341,-0.370643962534651,-0.883529481993433,0.519372265432341,0.249137638364518,null],"341-HK^FF_OPER_PS_NET_CF(ANN_R,-5AY,NOW)":[1.5498560102761,1.58328185627145,3.30024066561232,2.48488552610541,2.91997441932029,2.01159792926125],"340-HK^FF_OPER_PS_NET_CF(ANN_R,-5AY,NOW)":[-0.00412356579721208,0.000299563386384315,-0.0026970061116961,0.00208238018663918,0.0310051788301427,0.0584790960191677],"338-HK^FF_OPER_PS_NET_CF(ANN_R,-5AY,NOW)":[0.850044167118361,0.828550762940796,0.863248859037412,0.648042204243611,0.275322790916795,0.581686177448687],"337-HK^FF_OPER_PS_NET_CF(ANN_R,-5AY,NOW)":[0.931248505293596,3.39304738863251,0.0963658868566808,2.22415413719092,-1.30781642942081,4.30686167461838],"336-HK^FF_OPER_PS_NET_CF(ANN_R,-5AY,NOW)":[0.507437180109709,null,0.490065272644668,0.570962364448805,0.531548217761161,0.569533980734862],"335-HK^FF_OPER_PS_NET_CF(ANN_R,-5AY,NOW)":[0.0366340029405282,0.0708208676076131,-0.0447374455839716,-0.0411360812144618,0.145156234377894,-0.0751667376340494],"334-HK^FF_OPER_PS_NET_CF(ANN_R,-5AY,NOW)":[0.106807806008459,-0.0061432645140836,0.0168547974310766,-0.190200603400633,0.728812387394252,0.347982176407672],"333-HK^FF_OPER_PS_NET_CF(ANN_R,-5AY,NOW)":[0.0195039480087835,0.0926406466579869,-0.0139000317514286,0.203136787022887,-0.111603401452852,0.21716465399286],"332-HK^FF_OPER_PS_NET_CF(ANN_R,-5AY,NOW)":[0.00168239077723184,-0.0649983868455209,-0.150210838265958,-0.041925899831387,-0.00654874292969987,0.036742496169096],"331-HK^FF_OPER_PS_NET_CF(ANN_R,-5AY,NOW)":[0.459808888888889,-0.0565222222222222,0.474891111111111,0.986815555555556,1.20606,0.929286666666667],"330-HK^FF_OPER_PS_NET_CF(ANN_R,-5AY,NOW)":[-0.0530654301906234,-0.126448893572181,-0.564129856306546,-0.0627993613624268,0.214946070878274],"329-HK^FF_OPER_PS_NET_CF(ANN_R,-5AY,NOW)":[0.0957216396864649,-0.143273424356569,-0.0808105746306638,-0.000145317302784038,-0.00494750861366619,0.0130375069464915],"328-HK^FF_OPER_PS_NET_CF(ANN_R,-5AY,NOW)":[-0.23455130632957,-0.371608734297381,-0.339199628024081,-0.335259998120968,-0.324695108356488,-0.192167339226083],"327-HK^FF_OPER_PS_NET_CF(ANN_R,-5AY,NOW)":[0.228729116466936,0.222260108533544,0.200511000795578,1.12223207914768,0.615477574681495,0.346671129791604],"326-HK^FF_OPER_PS_NET_CF(ANN_R,-5AY,NOW)":[-0.287359975953605,-0.161707630470983,-0.318264591002936,-0.290064015279427,-0.105546250215293,-0.136981700324109],"323-HK^FF_OPER_PS_NET_CF(ANN_R,-5AY,NOW)":[0.722449223848632,0.759874839647246,2.18516190134985,1.19847971062907,0.435938481092653,2.66413833240892],"322-HK^FF_OPER_PS_NET_CF(ANN_R,-5AY,NOW)":[1.64048896167426,1.44821310660498,1.54494238993422,1.69427356594025,1.92772003423415,1.35145907913342],"321-HK^FF_OPER_PS_NET_CF(ANN_R,-5AY,NOW)":[0.239189355056617,0.156171099690674,0.193394914573777,0.475786244237684,0.542638137163047,0.674171402310041],"320-HK^FF_OPER_PS_NET_CF(ANN_R,-5AY,NOW)":[0.487636280222921,0.210877807388445,-0.030849837800922,0.359258836456,0.505912544358968,-0.152903898547041],"318-HK^FF_OPER_PS_NET_CF(ANN_R,-5AY,NOW)":[-0.178322596829272,-0.0358707840700398,-0.0232582542490684,-0.0297206148256552,0.0800822798987499,-0.0187222241543426],"317-HK^FF_OPER_PS_NET_CF(ANN_R,-5AY,NOW)":[-2.83317253504348,-0.443499440410979,-1.20022070581751,3.12444773839207,-0.771019606830013,3.86279614070175],"316-HK^FF_OPER_PS_NET_CF(ANN_R,-5AY,NOW)":[1.66728471485953,5.56347076203952,6.72857897405981,9.34956922947984,24.7960743345195,108.239706046196],"315-HK^FF_OPER_PS_NET_CF(ANN_R,-5AY,NOW)":[1.66363223927303,2.06565500573278,1.22311966410566,1.87345318910261,2.20540987823696,1.86820631896473],"313-HK^FF_OPER_PS_NET_CF(ANN_R,-5AY,NOW)":[-0.0217437153203952,-0.0604874636483775,0.0166077985176307,0.00100879785304386,0.0031474475874575,-0.00282773639972663],"312-HK^FF_OPER_PS_NET_CF(ANN_R,-5AY,NOW)":[0.0133626750340651,0.0287240441322111,-0.0882272452426726,-0.0126300266087254,0.0652726400932345,0.0377272791339652],"311-HK^FF_OPER_PS_NET_CF(ANN_R,-5AY,NOW)":[0.433726793276351,0.0758925333535359,0.179235833387375,0.000325799517718043,0.137920122559229,0.428571766157319],"309-HK^FF_OPER_PS_NET_CF(ANN_R,-5AY,NOW)":[-0.00133310318838794,-0.0157697443716042,-0.00988381111649555,-0.00145476695493831,0.0241821458812105,-0.0134897337036758],"308-HK^FF_OPER_PS_NET_CF(ANN_R,-5AY,NOW)":[0.213455963418676,0.174183890439743,0.145913773425255,0.116059858918062,-0.0786649474918334,0.0338142289773788],"306-HK^FF_OPER_PS_NET_CF(ANN_R,-5AY,NOW)":[1.15597613962737,0.919007723864271,0.789525781591818,1.03650830043148,0.602187385602927,0.499210488079872],"305-HK^FF_OPER_PS_NET_CF(ANN_R,-5AY,NOW)":[-2.66951812996605,-0.800954345341375,-1.41713166112714,-3.31879662889026,-3.1507352577627,-2.47580952697577],"303-HK^FF_OPER_PS_NET_CF(ANN_R,-5AY,NOW)":[5.72575544038682,5.46434582135828,7.77658339693967,7.35719500983041,8.62335797642611,4.42180456229256],"302-HK^FF_OPER_PS_NET_CF(ANN_R,-5AY,NOW)":[0.0102533406765044,0.0772944062807781,0.0295697923397258,0.194661672161682,0.283542766421352,0.18139560618511],"301-HK^FF_OPER_PS_NET_CF(ANN_R,-5AY,NOW)":[0.192443312280416,0.05023682675208,-0.0124707063241565,0.109389121739571,0.275459465253744,0.128347213581546],"299-HK^FF_OPER_PS_NET_CF(ANN_R,-5AY,NOW)":[-1.82554175113531,0.189216406281432,-1.17840750732289,-45.1740204907544,-34.3681299662315,9.03619848977173],"298-HK^FF_OPER_PS_NET_CF(ANN_R,-5AY,NOW)":[-0.181099386681609,-0.0738931776317102,-0.0133406543177163,0.0608344054717883,-0.0684939462992986,-0.0449082430279198],"297-HK^FF_OPER_PS_NET_CF(ANN_R,-5AY,NOW)":[0.132163773907009,-0.27444345882866,-0.139839108962122,0.207967347865646,0.166285744522046,0.268827980103555],"296-HK^FF_OPER_PS_NET_CF(ANN_R,-5AY,NOW)":[0.458901265522539,0.406136909486749,0.397217951811896,0.330019139147536,-0.148247140980053,-0.11255899535822],"295-HK^FF_OPER_PS_NET_CF(ANN_R,-5AY,NOW)":[-0.18321703031558,-0.0391869250495478,0.0152704080386119,0.00629318697491667,0.0186305771075894,0.0301938950455201],"294-HK^FF_OPER_PS_NET_CF(ANN_R,-5AY,NOW)":[-0.00360825739547662,0.118458219668389,0.183726081993538,-0.0757395476618879,-0.0047400700369532,-0.0933310116663765],"293-HK^FF_OPER_PS_NET_CF(ANN_R,-5AY,NOW)":[1.44594700666151,1.03939896619742,3.3196994676676,3.48444442524128,-2.64080671585433,1.37249110193629],"292-HK^FF_OPER_PS_NET_CF(ANN_R,-5AY,NOW)":[0.0262561537251261,0.0629063896183756,0.0965081942176707,0.0714910903437453,0.250558859809014,-0.415853898652995],"291-HK^FF_OPER_PS_NET_CF(ANN_R,-5AY,NOW)":[1.7423048174704,1.50454706181638,1.45346911389496,1.44702781749787,1.57945818305908,1.94442976081308],"290-HK^FF_OPER_PS_NET_CF(ANN_R,-5AY,NOW)":[-0.581025568931916,-0.288736509569039,-0.223611697355052,0.0899970381551388,0.00339230073374209,-0.110734310199408],"289-HK^FF_OPER_PS_NET_CF(ANN_R,-5AY,NOW)":[1.94166963422699,2.07872787339914,1.17643615772297,2.19900065100838,1.5405341559193,1.71113130239495],"288-HK^FF_OPER_PS_NET_CF(ANN_R,-5AY,NOW)":[1.01360519554256,0.817672190878866,0.673161886980804,0.778157985149665,1.24242598331559,1.0176848446256],"287-HK^FF_OPER_PS_NET_CF(ANN_R,-5AY,NOW)":[0.491047675,0.457542025,0.663128025,-2.1796284,3.382944375,0.21143775],"286-HK^FF_OPER_PS_NET_CF(ANN_R,-5AY,NOW)":[-0.0411215385237583,-0.0130417973023398,0.000655818680319265,-0.0114795497155347,-0.0267242885014885,0.010086929147027],"285-HK^FF_OPER_PS_NET_CF(ANN_R,-5AY,NOW)":[1.51809059876589,0.931062074676329,2.49068728823882,0.190309072148094,1.58269740421692,3.38055594545532],"282-HK^FF_OPER_PS_NET_CF(ANN_R,-5AY,NOW)":[0.112413161127117,0.0619004950982946,-0.0249715506113386,-0.0659307959999732,-0.141852440065717,-0.144433770773855,null,null],"280-HK^FF_OPER_PS_NET_CF(ANN_R,-5AY,NOW)":[0.0325879547382488,0.0808536774509276,0.0276757917482152,0.102272152841295,0.17553411000344,0.18791305242136],"279-HK^FF_OPER_PS_NET_CF(ANN_R,-5AY,NOW)":[-0.125370685812864,-0.665640341008353,-0.851019877196645,-0.04187665289344,-0.0936051969419493,0.010263199410108],"278-HK^FF_OPER_PS_NET_CF(ANN_R,-5AY,NOW)":[0.0687708333333333,0.00260906911375661,0.0506766286375661,0.0269078951719577,-0.00505124834656085,0.324348247354497],"277-HK^FF_OPER_PS_NET_CF(ANN_R,-5AY,NOW)":[0.28789454610131,0.257006693059177,0.29634922668364,0.243252410047784,0.256372906528552,0.164057017723976],"276-HK^FF_OPER_PS_NET_CF(ANN_R,-5AY,NOW)":[-0.785025870834201,0.612021317650211,0.608241931728662,0.0769723224002902,0.0322775412855313,1.57317967745022],"274-HK^FF_OPER_PS_NET_CF(ANN_R,-5AY,NOW)":[-0.0568728550918616,-0.014781438584958,-0.114606020857138,-0.021017331235283,0.0419626048164021,0.086271603289275],"273-HK^FF_OPER_PS_NET_CF(ANN_R,-5AY,NOW)":[-0.0562876252340667,-0.0283412155467591,0.0271075714012348,-0.0145189246598791,-9.56161591399106E-05,-0.0117742667027252],"272-HK^FF_OPER_PS_NET_CF(ANN_R,-5AY,NOW)":[1.22043564964806,0.126770095485205,1.32588936931947,-0.415856066791125,1.09114481607227,1.29300976091197],"271-HK^FF_OPER_PS_NET_CF(ANN_R,-5AY,NOW)":[0.0293388330705878,0.15205543751565,0.0237128894368098,0.0397444110051529,0.0682961503930522,0.00587989221943967],"270-HK^FF_OPER_PS_NET_CF(ANN_R,-5AY,NOW)":[0.952252108548714,0.734488176196719,1.02208329973274,1.02077596661924,0.343675950868429,-0.822061760071563],"269-HK^FF_OPER_PS_NET_CF(ANN_R,-5AY,NOW)":[-0.0483900825721714,-0.00757680829783394,-0.00299285337678887,0.0104129100359615,0.00087256845779236,0.00109795902942013],"268-HK^FF_OPER_PS_NET_CF(ANN_R,-5AY,NOW)":[0.251318782936097,0.345160937336079,0.335311431729608,0.348478608999517,0.174440730487313,0.260478713089479],"267-HK^FF_OPER_PS_NET_CF(ANN_R,-5AY,NOW)":[8.18061189412169,-2.54623581986937,2.83269164661396,4.67710553454795,11.1653832932279,-4.6021656926779],"266-HK^FF_OPER_PS_NET_CF(ANN_R,-5AY,NOW)":[0.967127074253189,0.951899529701636,0.898142863917208,0.663359783522749,0.329107913355309,0.401125415177559],"265-HK^FF_OPER_PS_NET_CF(ANN_R,-5AY,NOW)":[-0.00128185701906409,-0.00592364515909811,-0.00369907081248728,-0.00833583943461425,0.00345161284081697,0.00591151188953786],"264-HK^FF_OPER_PS_NET_CF(ANN_R,-5AY,NOW)":[-0.0323997424576895,-0.0120612475897413,-0.044034031523057,-0.0324872486307956,-0.0215492913583344,-0.0141310255445462],"262-HK^FF_OPER_PS_NET_CF(ANN_R,-5AY,NOW)":[-0.0180150205424702,0.0861918496116754,0.0861721276558568,-0.0747422681612061,-0.0198225377932419,0.0135442979481264],"261-HK^FF_OPER_PS_NET_CF(ANN_R,-5AY,NOW)":[-0.0706275117874985,0.0282992885713978,-0.0348327568409052,0.0527615225940092,0.0310041931811444,-0.0549372545841331],"260-HK^FF_OPER_PS_NET_CF(ANN_R,-5AY,NOW)":[-0.0436716190952556,-0.0439971713790036,-0.0175895814787007,-0.0291768873630895,0.0163994228971848,0.00126300826568281],"259-HK^FF_OPER_PS_NET_CF(ANN_R,-5AY,NOW)":[0.0711493630943652,0.0968983360891783,0.157512520060061,0.126439901791508,0.0431802549059276,0.0730656509720599],"258-HK^FF_OPER_PS_NET_CF(ANN_R,-5AY,NOW)":[1.2397685130065,0.935544960763661,0.0800769285850049,-0.25035978095983,0.254446274498911,0.130706603752705],"257-HK^FF_OPER_PS_NET_CF(ANN_R,-5AY,NOW)":[-0.0933564939719767,-0.872997866076673,-1.1382766280011,-1.51177215576533,-1.69690068810389,-0.749107033849356],"256-HK^FF_OPER_PS_NET_CF(ANN_R,-5AY,NOW)":[-0.171482025119318,0.693052560051331,0.146690144452236,-0.516913459879147,0.266120758135145,0.448790169050727],"255-HK^FF_OPER_PS_NET_CF(ANN_R,-5AY,NOW)":[0.779752569327317,0.378558797133162,0.528483449404545,0.548968592591651,0.582993877175922,0.585643964478489],"254-HK^FF_OPER_PS_NET_CF(ANN_R,-5AY,NOW)":[-0.0339103189673733,0.0586257520488523,0.000313403352455381,0.0261746413825472,0.0192554011480429,0.01101616984998],"253-HK^FF_OPER_PS_NET_CF(ANN_R,-5AY,NOW)":[1.11077653598935,1.15674660622255,1.55558267084702,1.10654103554677,0.522621046797316,0.863587104886543],"252-HK^FF_OPER_PS_NET_CF(ANN_R,-5AY,NOW)":[0.223174586748113,0.316670621865364,-0.148924984191955,0.265992711189104,0.0603345796673955,-0.0906239283062126],"251-HK^FF_OPER_PS_NET_CF(ANN_R,-5AY,NOW)":[0.274079525445915,0.163421169470121,0.440114925147999,0.323875382203571,0.249791347687472,-0.0685415900012447],"250-HK^FF_OPER_PS_NET_CF(ANN_R,-5AY,NOW)":[0.00261055950530022,0.0110112202816179,0.00334482876663166,0.0016617033664658,0.00676978915619545,null],"248-HK^FF_OPER_PS_NET_CF(ANN_R,-5AY,NOW)":[-0.00333991118885494,-0.017584076441104,0.0168637861603628,-0.000238490761850757,-0.0196477843803512,-0.00338945961539409],"247-HK^FF_OPER_PS_NET_CF(ANN_R,-5AY,NOW)":[3.59411198028616,-3.78615892844863,8.30405217281572,5.0409426989065,2.10062115682068,3.72390465459478],"245-HK^FF_OPER_PS_NET_CF(ANN_R,-5AY,NOW)":[-0.145887155390477,-0.00897865543234044,0.0470409699095214,-0.0114541743881075,-0.04503300271769,0.0158232938837634],"244-HK^FF_OPER_PS_NET_CF(ANN_R,-5AY,NOW)":[-0.386346546416515,-0.190181167477874,-0.200171736758592,-0.0479539424657042,null,-0.0470569284544974],"243-HK^FF_OPER_PS_NET_CF(ANN_R,-5AY,NOW)":[-1.10151407139966,-0.422849206198815,-0.115513010621119,0.223079255098124,-0.0349746101668575,-0.195616648253563],"242-HK^FF_OPER_PS_NET_CF(ANN_R,-5AY,NOW)":[0.389138640716053,0.73132852010035,-0.708559898462685,1.91540371396711,0.280959351180964,0.721408964579849],"241-HK^FF_OPER_PS_NET_CF(ANN_R,-5AY,NOW)":[-0.0327386899148136,-0.0101756424812093,0.0407136744677825,0.0575053252110675,0.0826084990574346,0.0433083663502257],"240-HK^FF_OPER_PS_NET_CF(ANN_R,-5AY,NOW)":[0.10041727126175,0.380911007361432,0.516228647258426,0.471501226368452,0.100737753627973,0.000333366079437745],"239-HK^FF_OPER_PS_NET_CF(ANN_R,-5AY,NOW)":[0.209924913361571,0.316188550913102,0.178597099224567,0.156424079076459,0.0265049415994038,0.225766910550471],"237-HK^FF_OPER_PS_NET_CF(ANN_R,-5AY,NOW)":[0.184713561775557,0.133930850804446,0.219651829886669,0.134197517444446,0.199012345679012,0.17199012345679],"236-HK^FF_OPER_PS_NET_CF(ANN_R,-5AY,NOW)":[0.0604812113674054,0.127780411818319,0.0485905527459123,0.0928499290736401,0.118467579458081,0.0980243196894316],"235-HK^FF_OPER_PS_NET_CF(ANN_R,-5AY,NOW)":[0.0128797788801954,-0.0659792718431685,-0.0209258879682104,0.00471058083506704,0.0382637607517581,-0.170676215268154],"234-HK^FF_OPER_PS_NET_CF(ANN_R,-5AY,NOW)":[0.030464492662497,0.0144149974253243,0.0102813510751647,0.0319662999767071,0.0173973331343057,-0.00950839000156825],"232-HK^FF_OPER_PS_NET_CF(ANN_R,-5AY,NOW)":[0.0618812646420733,0.0749364608821645,-0.00985256065577176,0.00947011187391826,0.000425007063804966,-0.000905155408270518],"230-HK^FF_OPER_PS_NET_CF(ANN_R,-5AY,NOW)":[-0.589744287000511,0.0975865038307708,-0.592978958502794,-0.571216179231697,-0.659319586914251,1.11151187902386],"229-HK^FF_OPER_PS_NET_CF(ANN_R,-5AY,NOW)":[0.120411649623064,0.167542477328052,0.0175790643629383,0.265443089161019,0.165282361901998,0.0390548631170726],"228-HK^FF_OPER_PS_NET_CF(ANN_R,-5AY,NOW)":[-0.000883503006308873,0.000702341756384619,0.00427252640348758,0.0453015693066974,0.00563398862787081,0.0157195793282089],"227-HK^FF_OPER_PS_NET_CF(ANN_R,-5AY,NOW)":[-0.105097000040879,0.034412415611829,0.421030838630173,-0.131790616034195,0.0206580275242989,-0.00577031801453826],"226-HK^FF_OPER_PS_NET_CF(ANN_R,-5AY,NOW)":[0.0773348690267138,0.684264955774464,-1.27890273626494,null,-0.095363720054993,-0.167884676997449],"225-HK^FF_OPER_PS_NET_CF(ANN_R,-5AY,NOW)":[0.820770600598288,0.584120160046274,0.694812373476218,0.621087148017753,0.432921276516474,0.419198201187999],"224-HK^FF_OPER_PS_NET_CF(ANN_R,-5AY,NOW)":[0.173561777119535,0.155414204773397,0.128646470573686,0.124176083058348,0.114366186361092,0.124476766227144],"223-HK^FF_OPER_PS_NET_CF(ANN_R,-5AY,NOW)":[-0.133391256471343,-0.192502682943586,-0.12886096223161,-0.0396172417809685,-0.0909022694302246,-0.0229247754986883],"222-HK^FF_OPER_PS_NET_CF(ANN_R,-5AY,NOW)":[0.017927192976715,0.0921774432737678,0.405639277193741,0.11400447591384,0.0250829938855226,0.0554451199865883],"220-HK^FF_OPER_PS_NET_CF(ANN_R,-5AY,NOW)":[0.579707447094436,0.655721209056586,0.718311209609086,0.758526477790032,0.842987645374268,0.680004505815986],"219-HK^FF_OPER_PS_NET_CF(ANN_R,-5AY,NOW)":[0.531303934810101,0.550535267868486,0.738036367332339,0.52661875284639,0.247722399548096,0.411205344664815],"218-HK^FF_OPER_PS_NET_CF(ANN_R,-5AY,NOW)":[0.605996174618767,-0.578435649922296,1.37428693658172,0.816367488549409,-1.08102887455888,2.83957090502931],"217-HK^FF_OPER_PS_NET_CF(ANN_R,-5AY,NOW)":[-0.0247341288593816,0.0243680119924409,0.0152187732071068,-0.0630210359350594,-0.101146371777743,-0.594460604018057],"216-HK^FF_OPER_PS_NET_CF(ANN_R,-5AY,NOW)":[2.34659001061311,0.426098240752037,0.711745859576333,0.319673885843748,0.0728732694867852,0.313462065336226],"215-HK^FF_OPER_PS_NET_CF(ANN_R,-5AY,NOW)":[0.509232119984052,0.403401412480413,0.143186316994026,0.349652063628208,0.290095889282981,0.703866420921224],"214-HK^FF_OPER_PS_NET_CF(ANN_R,-5AY,NOW)":[0.341144109054039,0.97212886072,0.608807238534377,1.50331441573084,0.521106612981763,-0.704553836625006],"213-HK^FF_OPER_PS_NET_CF(ANN_R,-5AY,NOW)":[-0.123432757676244,0.422121256970733,-0.315441352698889,-0.513192633697916,0.544281114690207,-0.381620228252268],"212-HK^FF_OPER_PS_NET_CF(ANN_R,-5AY,NOW)":[2.1912219479672,6.34691263130925,1.53976682785013,4.71320010441744,4.37894062117592,3.71925965035786],"211-HK^FF_OPER_PS_NET_CF(ANN_R,-5AY,NOW)":[-0.219934064812128,-0.152397141426725,-0.189060749499635,0.0181576490797431,-0.00144880317802824,0.00181309259298415],"210-HK^FF_OPER_PS_NET_CF(ANN_R,-5AY,NOW)":[0.204458998368694,-0.177322469446641,-0.0959698820038331,0.131317345367554,-0.0725044217793672,-0.0153583960181371],"209-HK^FF_OPER_PS_NET_CF(ANN_R,-5AY,NOW)":[-0.313396274559837,-0.0926775265820888,-0.171663892579328,0.0199816213869162,-0.162818672998595,-0.0894271088639259],"207-HK^FF_OPER_PS_NET_CF(ANN_R,-5AY,NOW)":[0.206005456364343,0.247294602916976,0.158394549478231,-0.107746149724835,0.0987191367310864,-0.523234797756548],"206-HK^FF_OPER_PS_NET_CF(ANN_R,-5AY,NOW)":[-0.202665332976568,-0.0369063308210649,-0.0997245385543638,-0.0357477612732469,0.0134626305034403,0.0386018695449154],"205-HK^FF_OPER_PS_NET_CF(ANN_R,-5AY,NOW)":[-0.384602258483346,-0.38180005051995,-0.15151064624483,0.0998439565544798,-0.137682375179917,-0.0172952614616675],"202-HK^FF_OPER_PS_NET_CF(ANN_R,-5AY,NOW)":[0.0457160907108216,-0.0227298100536612,0.00918940351312727,-0.00733977090213878,-0.00506980085044536,0.0115596010845989],"201-HK^FF_OPER_PS_NET_CF(ANN_R,-5AY,NOW)":[0.0203839231496501,0.0216936284369006,0.0286900119380118,0.0162633475544065,0.00497269994325505,0.0110058610373407],"200-HK^FF_OPER_PS_NET_CF(ANN_R,-5AY,NOW)":[5.30731611234505,5.4038221634961,5.45146117544778,4.43639543319112,-4.75357910197258,-1.37797972783041],"199-HK^FF_OPER_PS_NET_CF(ANN_R,-5AY,NOW)":[0.312526765557193,0.130682341537693,-0.21886561818808,0.118200860860832,0.092006854588348,-0.1561436085227],"197-HK^FF_OPER_PS_NET_CF(ANN_R,-5AY,NOW)":[0.0908060827025488,-0.0128050875904495,0.0276174002473616,-0.00819727201216668,-0.0659685223836271,-0.00319866243024264],"196-HK^FF_OPER_PS_NET_CF(ANN_R,-5AY,NOW)":[0.0116030749832112,-0.0370754418300606,0.046370205854918,-0.0359219495322623,-0.0793173946900279,-0.245775441723395],"195-HK^FF_OPER_PS_NET_CF(ANN_R,-5AY,NOW)":[0.0447743378889233,0.120828041317949,0.068112737920937,0.0804194729136164,-0.158926061493411,0.442196925329429],"194-HK^FF_OPER_PS_NET_CF(ANN_R,-5AY,NOW)":[2.81397411360624,1.89962350175697,1.79522379531445,-1.88430059170047,0.644315028676373,0.440787901340851],"193-HK^FF_OPER_PS_NET_CF(ANN_R,-5AY,NOW)":[1.290493041388,0.897567100843236,1.41553697296363,-0.00282498145404821,0.400375474977024,-0.201468881382689],"191-HK^FF_OPER_PS_NET_CF(ANN_R,-5AY,NOW)":[0.729488569108855,1.83408263116952,0.229176409669219,-0.480590756822305,2.43246241740678,-6.91958707062641],"189-HK^FF_OPER_PS_NET_CF(ANN_R,-5AY,NOW)":[0.789647628632148,0.629903686145171,2.13010028021203,1.23457520017816,1.22213968737964,2.22523953407546],"188-HK^FF_OPER_PS_NET_CF(ANN_R,-5AY,NOW)":[0.636025244463062,-0.0262120314170539,0.00662338304401506,-0.0672798086969719,0.0396144072141823,0.0824352087678116],"187-HK^FF_OPER_PS_NET_CF(ANN_R,-5AY,NOW)":[-0.036109735013977,-0.619329160623789,0.0314806213611635,0.230927691880609,-0.047276623835047,-0.0804317635044899],"186-HK^FF_OPER_PS_NET_CF(ANN_R,-5AY,NOW)":[0.0219010074463425,-0.00182076399257128,-0.000182076399257128,0.00436983358217108,-0.68224026801646,-0.0287680710826263],"185-HK^FF_OPER_PS_NET_CF(ANN_R,-5AY,NOW)":[-1.45777629043097,-20.7667051978202,-23.0005557791551,-1.68076310886252,0.187538149831544,3.13559547101223],"184-HK^FF_OPER_PS_NET_CF(ANN_R,-5AY,NOW)":[1.32387125220459,1.47123750734862,1.38014109347443,1.26825102880658,-0.673374485596708,-0.103177542621987],"183-HK^FF_OPER_PS_NET_CF(ANN_R,-5AY,NOW)":[0.245495239503026,1.00232763278988,-0.0362626948270461,0.047783702100493,-0.0182020021311399,0.00721452605413926],"182-HK^FF_OPER_PS_NET_CF(ANN_R,-5AY,NOW)":[0.0395000655041286,0.0199765612773431,0.059650189345914,0.055494056408639,0.0789615088761487,0.152462947113809],"181-HK^FF_OPER_PS_NET_CF(ANN_R,-5AY,NOW)":[-0.0575904623549316,0.00806368142353079,0.00700906380014421,0.00739718352645813,-0.000515574232723959,-0.00407575601503562],"180-HK^FF_OPER_PS_NET_CF(ANN_R,-5AY,NOW)":[0.0891037968078705,0.151570396428316,0.0894604181832718,0.0345302065668828,0.10616481588238,0.061945869293532],"179-HK^FF_OPER_PS_NET_CF(ANN_R,-5AY,NOW)":[3.42700257369981,3.43842611100619,3.95430375664583,4.85055445306074,3.77469720364468,1.61023528763594],"178-HK^FF_OPER_PS_NET_CF(ANN_R,-5AY,NOW)":[0.124151010388963,0.251408530722549,0.119043022312645,0.214803963552677,0.178456530985174,0.0408267689117247],"177-HK^FF_OPER_PS_NET_CF(ANN_R,-5AY,NOW)":[1.30113360991313,1.2374406056053,1.42524863927613,1.3926906397848,0.790360491058151,1.45441752117036],"176-HK^FF_OPER_PS_NET_CF(ANN_R,-5AY,NOW)":[0.00658509777884068,-0.104210521389753,-0.143989038790881,-0.0423729275318908,-0.0177218868010385,0.00961885036082017],"175-HK^FF_OPER_PS_NET_CF(ANN_R,-5AY,NOW)":[1.08999733680571,1.51052044363279,1.81330980957095,1.56248216265872,0.195665294616297,2.01646054024093],"174-HK^FF_OPER_PS_NET_CF(ANN_R,-5AY,NOW)":[0.0574026031619326,-0.866143373467261,0.201805392763088,-0.540361992955094,-0.109099941718804,-0.480057271425649],"173-HK^FF_OPER_PS_NET_CF(ANN_R,-5AY,NOW)":[1.39317373030446,-0.876456725472184,0.474610824608811,1.38525804949439,0.259757415856856,2.41775688410542],"171-HK^FF_OPER_PS_NET_CF(ANN_R,-5AY,NOW)":[-0.214249083454455,0.12933596546413,-0.0241469076078704,0.0771898388181444,0.0543974662125518,-0.128230904397249],"169-HK^FF_OPER_PS_NET_CF(ANN_R,-5AY,NOW)":[0.0818483284287918,-0.352392957130908,-0.234619456471919,-0.193785981746718,-0.179968607812027,0.123224449886287],"168-HK^FF_OPER_PS_NET_CF(ANN_R,-5AY,NOW)":[2.91743571159456,1.95050953301994,3.92723920090584,3.80049554422967,4.4262736316672,5.9238652748342],"167-HK^FF_OPER_PS_NET_CF(ANN_R,-5AY,NOW)":[-0.0343462451543256,-0.0208077476242891,-0.0128077263565402,-0.00692309532785958,-0.0203077462950548,-0.0129231112786712],"166-HK^FF_OPER_PS_NET_CF(ANN_R,-5AY,NOW)":[-0.0358832669478731,-0.005763341115414,-0.011550239970326,-0.00443995071973235,-0.00813688415221077,0.011776275987766],"165-HK^FF_OPER_PS_NET_CF(ANN_R,-5AY,NOW)":[0.495722391264491,0.784791625487902,0.754683992649767,-0.754712475008036,3.71694597400774,1.21902891260328],"164-HK^FF_OPER_PS_NET_CF(ANN_R,-5AY,NOW)":[-0.370588259496727,-0.523080574977827,-0.127438534655336,-0.0762653195680925,-0.0244047530715355,-0.117790616916557],"163-HK^FF_OPER_PS_NET_CF(ANN_R,-5AY,NOW)":[0.408655972238672,-0.259276725930593,0.163524821838739,-0.163286347573723,-0.0708254971072804,0.183022336347781],"162-HK^FF_OPER_PS_NET_CF(ANN_R,-5AY,NOW)":[-0.0115031542801405,0.18697917460191,-0.0392673475048824,null,-0.235592190008654,-0.371768530735589],"160-HK^FF_OPER_PS_NET_CF(ANN_R,-5AY,NOW)":[1.86263384642652,-1.42804435990035,-0.97757545261197,0.252180192765369,0.163147167719099,0.437670982513245],"159-HK^FF_OPER_PS_NET_CF(ANN_R,-5AY,NOW)":[-0.005312824580153,-0.00416502485473268,-0.00325050496784605,-0.00205920891101826,-0.00212679238971501,-0.00217222862229387],"158-HK^FF_OPER_PS_NET_CF(ANN_R,-5AY,NOW)":[5.95928,6.10016,6.1648,4.69292,2.98848,null],"157-HK^FF_OPER_PS_NET_CF(ANN_R,-5AY,NOW)":[0.0669991197027224,0.0127371200884092,0.03981267813525,0.0101473405637474,0.0150287128481293,0.0213680535862215],"156-HK^FF_OPER_PS_NET_CF(ANN_R,-5AY,NOW)":[0.0117167758092408,0.0414252317399762,-0.0557198049007322,null,-0.00061446102733312,-0.00829560484571912],"154-HK^FF_OPER_PS_NET_CF(ANN_R,-5AY,NOW)":[-0.34548666808522,0.101943698761005,0.153153355220854,0.0780651553309611,0.124905988013817,0.0500258474134922],"152-HK^FF_OPER_PS_NET_CF(ANN_R,-5AY,NOW)":[2.01349710761493,0.441519441597325,0.926269326867006,3.81750523646018,0.805478716249294,0.656502897344887],"151-HK^FF_OPER_PS_NET_CF(ANN_R,-5AY,NOW)":[0.501349441809107,0.4085847253501,0.437627092645787,0.504676634806263,0.406275502612016],"150-HK^FF_OPER_PS_NET_CF(ANN_R,-5AY,NOW)":[0.0130469909871139,-0.00198090002670039,-0.00298025184036814,0.023108778776055,0.0955325376155429,0.0770932256735858],"149-HK^FF_OPER_PS_NET_CF(ANN_R,-5AY,NOW)":[-0.132890040967038,0.0298460741263499,0.0197628513658088,0.0213743884299483,0.00694891276106086],"148-HK^FF_OPER_PS_NET_CF(ANN_R,-5AY,NOW)":[10.7728592760419,0.0596618084528806,3.09003359749518,6.308063126754,9.00084387451811,9.94662354375992],"147-HK^FF_OPER_PS_NET_CF(ANN_R,-5AY,NOW)":[0.0051659749370853,0.00360882617302481,-0.00129188968800324,-0.000904716500364324,0.000164229938623497,-0.0027370344041376],"146-HK^FF_OPER_PS_NET_CF(ANN_R,-5AY,NOW)":[-0.600705981045021,-0.019200045243111,null,0.352222332188117,0.467328347165472,0.408319077040535],"145-HK^FF_OPER_PS_NET_CF(ANN_R,-5AY,NOW)":[-0.0786282414802833,-0.390452160076949,-0.097235698358213,-0.0417159590429575,-0.022723555831765,-0.0150892405088219],"144-HK^FF_OPER_PS_NET_CF(ANN_R,-5AY,NOW)":[1.23806793927091,1.34030208651657,1.46400787978437,1.34228505657967,1.21845539597536,2.04381372236577],"142-HK^FF_OPER_PS_NET_CF(ANN_R,-5AY,NOW)":[1.78075508492531,1.91345431448313,1.7909281789743,3.11710506906216,2.31878422190121,2.67816179191508],"141-HK^FF_OPER_PS_NET_CF(ANN_R,-5AY,NOW)":[0.295664736648361,0.0119321476063244,-0.00345132192723554,-0.0268027576178015,-0.0020123059894536,-0.0354368532444931],"139-HK^FF_OPER_PS_NET_CF(ANN_R,-5AY,NOW)":[null,-0.0267540988784945,-0.00556234886275991,0.00607547003547499,0.00236691296811951,-0.00893645133111872],"138-HK^FF_OPER_PS_NET_CF(ANN_R,-5AY,NOW)":[0.0743126041889452,-0.0917864405521833,0.0742533439010997,-0.157953905760737,-0.07559172411359,-0.0263425705244329],"137-HK^FF_OPER_PS_NET_CF(ANN_R,-5AY,NOW)":[-0.0416904367026101,0.271234873450629,0.28373182134407,-0.23299349630696,0.122810280905441,1.45809605727046],"136-HK^FF_OPER_PS_NET_CF(ANN_R,-5AY,NOW)":[0.00351069333099493,0.0165297911734095,0.0406822843380444,0.0137687117166424,-0.0327250244044139,-0.183182221138607],"135-HK^FF_OPER_PS_NET_CF(ANN_R,-5AY,NOW)":[1.95990915282642,1.67197599908465,2.2189821146021,2.07648126808298,2.10567601289076,1.71031668549685],"132-HK^FF_OPER_PS_NET_CF(ANN_R,-5AY,NOW)":[0.00254565544268475,-0.00920266998527787,-0.284063985367298,-0.369110141801021,-0.154952114926512,-0.59628669490501],"131-HK^FF_OPER_PS_NET_CF(ANN_R,-5AY,NOW)":[-0.282829242267601,-0.42097671418785,0.288980455478701,0.556784460012114,0.383340634499684,-2.40841875451978],"130-HK^FF_OPER_PS_NET_CF(ANN_R,-5AY,NOW)":[-0.120821032889939,-0.0379918730246935,-0.11128746570347,0.0864585142222068,0.0196124057930747,-0.00309797520230611],"129-HK^FF_OPER_PS_NET_CF(ANN_R,-5AY,NOW)":[0.44202290938869,0.552360541300022,0.244556958269229,0.808251489430505,0.174705329883924,-0.546798518635674],"128-HK^FF_OPER_PS_NET_CF(ANN_R,-5AY,NOW)":[0.0734379564730801,-0.0305387181086734,-0.201118501860405,0.0145687296529861,-0.00427526302233546,-0.0105067148358175],"127-HK^FF_OPER_PS_NET_CF(ANN_R,-5AY,NOW)":[2.28136164494715,0.788756003000744,1.05006917893171,0.496265743209208,1.16582394487574,0.359509404969628],"126-HK^FF_OPER_PS_NET_CF(ANN_R,-5AY,NOW)":[0.0836530543427155,0.122878439543747,-0.0382422920058275,0.116139883515638,0.162146349926036,-0.0344714041102174],"125-HK^FF_OPER_PS_NET_CF(ANN_R,-5AY,NOW)":[0.617547220016497,0.610796281698862,0.533925394429279,0.208361964884724,0.171243220606135,0.172860553630371],"124-HK^FF_OPER_PS_NET_CF(ANN_R,-5AY,NOW)":[-0.162504242897253,-0.628914884304127,0.0763746337100484,-0.106971696227283,-1.32260663858917,-5.45544082208922],"123-HK^FF_OPER_PS_NET_CF(ANN_R,-5AY,NOW)":[2.57045898107043,-2.05424152768226,5.03654814688856,2.64766500336274,5.99069489128453,-1.69247205016975],"122-HK^FF_OPER_PS_NET_CF(ANN_R,-5AY,NOW)":[0.0045508119600999,0.00781230150974854,-0.0163264173395218,-0.0102132452361488,0.015709031809876,0.00587923399669805],"120-HK^FF_OPER_PS_NET_CF(ANN_R,-5AY,NOW)":[0.0564851663358554,0.0518099649587175,-0.0151938970120788,0.0395893126608871,0.0470715343266063,-0.0137429167909335],"119-HK^FF_OPER_PS_NET_CF(ANN_R,-5AY,NOW)":[1.44682518118649,2.12221285825548,0.211526468330043,-1.18311604772326,-1.42879227024046,-1.47037654159406],"118-HK^FF_OPER_PS_NET_CF(ANN_R,-5AY,NOW)":[-0.00537150946803098,0.0192738296102966,-0.0444693925790496,0.0645272299921767,0.284300120966107,0.0309305611778818],"117-HK^FF_OPER_PS_NET_CF(ANN_R,-5AY,NOW)":[-0.521190055403951,0.739498965193272,0.700827728294371,-0.0697920074089474,-0.0019825889037434,0.0179919910918362],"116-HK^FF_OPER_PS_NET_CF(ANN_R,-5AY,NOW)":[0.492037463806654,-0.111105726005426,1.53872025070962,0.915801391722293,3.40357732266169,-1.08116067395495],"115-HK^FF_OPER_PS_NET_CF(ANN_R,-5AY,NOW)":[0.0539771580200486,-0.0111891376692702,-1.94341566389474,2.14590084562333,0.0049275586430034,0.384180767896144],"114-HK^FF_OPER_PS_NET_CF(ANN_R,-5AY,NOW)":[-0.110545932037032,-0.0576933908036457,0.0129348493195101,0.0850186355131838,0.0411023489183462,-0.126853832397836],"113-HK^FF_OPER_PS_NET_CF(ANN_R,-5AY,NOW)":[0.357853530150059,1.13602338034854,2.33194428444783,2.10373368640061,1.99802483395806,1.18518942665675],"111-HK^FF_OPER_PS_NET_CF(ANN_R,-5AY,NOW)":[-0.449514165191321,-0.129295502097923,0.719154667395294,0.00572359318134464,0.327877672933611,0.032981620871683],"110-HK^FF_OPER_PS_NET_CF(ANN_R,-5AY,NOW)":[0.0322994214017545,-0.274121038899481,-0.17499920543857,-0.134019677617179,0.0360299879008683,-0.0735332141389528],"108-HK^FF_OPER_PS_NET_CF(ANN_R,-5AY,NOW)":[-0.0261042306260005,-0.0185275896807246,-0.0357434405783758,0.00311541534298231,-0.0270055955877863,-0.00693105873226831],"107-HK^FF_OPER_PS_NET_CF(ANN_R,-5AY,NOW)":[-0.042920771269115,-0.35611209828713,0.456390410798618,0.00373984866725315,-0.434364004834019,-1.01222728047501],"106-HK^FF_OPER_PS_NET_CF(ANN_R,-5AY,NOW)":[0.416722452604306,0.184131421930349,0.429449466358604,-0.133741810865462,0.526178993215917,-0.66377195056734],"105-HK^FF_OPER_PS_NET_CF(ANN_R,-5AY,NOW)":[1.260475,1.23513333333333,1.162375,0.866036111111111,0.424058333333333,0.524138888888889],"104-HK^FF_OPER_PS_NET_CF(ANN_R,-5AY,NOW)":[-0.016720000306344,0.209313368214002,0.0593908336802998,0.0785533305760899,0.178382943638464,0.223975168747315],"103-HK^FF_OPER_PS_NET_CF(ANN_R,-5AY,NOW)":[0.0165796405334234,-0.106052806196183,-0.0867611169383842,0.128570585326568,0.197447743091168,0.109666949180695],"102-HK^FF_OPER_PS_NET_CF(ANN_R,-5AY,NOW)":[0.0515034609639207,0.121646840693902,0.133910202918882,0.137960472509967,-0.0101179374162588,0.00637107227164318],"101-HK^FF_OPER_PS_NET_CF(ANN_R,-5AY,NOW)":[1.41005114520792,1.77106023560791,1.10582481102712,0.918687962313125,0.502697970335245,0.319418317486957],"99-HK^FF_OPER_PS_NET_CF(ANN_R,-5AY,NOW)":[0.301905601859205,-0.318493408348033,0.586792870816997,1.00693022128222,0.227988814673009,-0.11722022052984],"98-HK^FF_OPER_PS_NET_CF(ANN_R,-5AY,NOW)":[1.06038732100518,-0.450983871034981,3.11186072983383,2.26329729369217,2.4825629712279,3.86078563663545],"97-HK^FF_OPER_PS_NET_CF(ANN_R,-5AY,NOW)":[0.0521768682488414,0.0515205554406798,0.0505360862284376,0.10730714413441,0.131918874440467,0.108619769750733],"96-HK^FF_OPER_PS_NET_CF(ANN_R,-5AY,NOW)":[0.189486679077759,0.233476889495261,0.218116076217361,0.111323504027927,0.328315116528839,0.133541652462126],"95-HK^FF_OPER_PS_NET_CF(ANN_R,-5AY,NOW)":[-0.195322159077235,0.0711916095865806,0.215157845951482,-0.0642146960317118,-0.14599860033695,-0.562543651947896],"94-HK^FF_OPER_PS_NET_CF(ANN_R,-5AY,NOW)":[-0.00997253384607024,-0.00399908685656149,0.0824971880437953,0.0513716762632197,0.0139348380771923,-0.00302642968646206],"93-HK^FF_OPER_PS_NET_CF(ANN_R,-5AY,NOW)":[0.0156014145582213,0.00746867534070308,-0.0168600710139694,null,0.00785549955713772,-0.029661015360751],"92-HK^FF_OPER_PS_NET_CF(ANN_R,-5AY,NOW)":[-0.832466712417352,-0.22851487663039,-0.0412766299799843,-0.0889411907137735,0.00380003996343521,-0.00946537897173137],"91-HK^FF_OPER_PS_NET_CF(ANN_R,-5AY,NOW)":[-0.114545729556162,-0.0688921167249198,-0.0733296663997978,-0.00683390051940639,-0.0390592365643056,-0.00537602157405303],"90-HK^FF_OPER_PS_NET_CF(ANN_R,-5AY,NOW)":[0.228506584599138,0.3257105898332,0.337293002957923,0.542356257839902,0.446549275887541,0.445297326970625],"89-HK^FF_OPER_PS_NET_CF(ANN_R,-5AY,NOW)":[0.276094227602912,0.112591088676305,0.281987191448013,0.295227170021205,0.320262801126291,0.355883477595856],"88-HK^FF_OPER_PS_NET_CF(ANN_R,-5AY,NOW)":[0.0641262912247745,1.18390736147557,1.13208813624343,0.13602546623437,-2.14693527539914,-0.147198986675051],"87-HK^FF_OPER_PS_NET_CF(ANN_R,-5AY,NOW)":[1.75369785607446,2.07532833353834,2.05596703871726,1.40398779951784,1.5262590071791,1.55369677273272],"86-HK^FF_OPER_PS_NET_CF(ANN_R,-5AY,NOW)":[0.225753871230644,-0.158868184955142,-0.0150725187221536,0.464757048590282,0.434666800683486,0.281525372227286],"85-HK^FF_OPER_PS_NET_CF(ANN_R,-5AY,NOW)":[0.0936620634207477,0.101918249032451,-0.0295954621769254,0.0885578006889104,0.125995136639158,0.0424780478769105],"84-HK^FF_OPER_PS_NET_CF(ANN_R,-5AY,NOW)":[0.0838042798961083,0.0479104115343525,0.0702081465951376,0.15378786286138,0.177376599896414,0.0883452431689655],"83-HK^FF_OPER_PS_NET_CF(ANN_R,-5AY,NOW)":[1.01667275640341,-1.04060621242879,2.26845518794926,1.3638732585699,0.557070327292356,0.973375579845865],"82-HK^FF_OPER_PS_NET_CF(ANN_R,-5AY,NOW)":[-0.0631051342889847,-0.0688351008588734,-0.0582348841942108,0.0142664051198618,-0.000688763828160049,0.0214380715372135],"81-HK^FF_OPER_PS_NET_CF(ANN_R,-5AY,NOW)":[3.85500991811105,1.36746085147736,0.993566609699027,-2.19043829743233,-1.71107734463167,-1.07853065495707],"79-HK^FF_OPER_PS_NET_CF(ANN_R,-5AY,NOW)":[-0.0994943591664353,0.134387289897548,-0.0767179195753392,-0.0615815714499925,-0.0152141978735084,0.00496815169423173],"78-HK^FF_OPER_PS_NET_CF(ANN_R,-5AY,NOW)":[3.205078125,0.190014328226607,0.663662661326213,-0.179127725856698,-0.559301290609702,-0.0964619492656876],"77-HK^FF_OPER_PS_NET_CF(ANN_R,-5AY,NOW)":[0.13582688853593,0.0878485395410512,0.117103632411838,0.299411944261584,0.4194245953669,0.289967747036736],"76-HK^FF_OPER_PS_NET_CF(ANN_R,-5AY,NOW)":[-1.30689576338556,-1.32841632113328,0.518160720314836,0.146688116309685,0.272493008870063,-0.0210555459685933],"75-HK^FF_OPER_PS_NET_CF(ANN_R,-5AY,NOW)":[0.0864340680274975,0.0367315710529681,0.0425698009441886,0.0550792215465852,-1.8347525424425,1.33739989141368],"73-HK^FF_OPER_PS_NET_CF(ANN_R,-5AY,NOW)":[-0.0262965569415346,0.0156483843738555,-0.024253142021666,0.0148077748650035,0.048702937928173,-0.0212727408754582],"72-HK^FF_OPER_PS_NET_CF(ANN_R,-5AY,NOW)":[0.0459411881049613,0.00109633050434935,0.000435266744917848,0.106918843830082,0.144685334125903,-0.0276504899292932],"71-HK^FF_OPER_PS_NET_CF(ANN_R,-5AY,NOW)":[1.41417896185325,1.37878354326011,1.49193087097563,1.53816931391345,0.457685162084599,0.748780288841594],"70-HK^FF_OPER_PS_NET_CF(ANN_R,-5AY,NOW)":[0.934408621713243,0.377077821101755,0.120539909029748,-0.0413913533484221,0.168996371710504,-0.0421802299642618],"69-HK^FF_OPER_PS_NET_CF(ANN_R,-5AY,NOW)":[0.955573040790218,1.29620151065143,1.23597776563678,0.834723767236093,-0.637676980123963,-0.155387856042747],"66-HK^FF_OPER_PS_NET_CF(ANN_R,-5AY,NOW)":[2.85494131940308,3.21791600250592,1.69356516253235,2.65977307767565,0.0467340549659598,1.14740018444923],"65-HK^FF_OPER_PS_NET_CF(ANN_R,-5AY,NOW)":[0.17336238045004,-0.0433027252105967,0.0431759134544781,-0.0294224621433326,-0.0100560223606349,0.0119915356266874],"64-HK^FF_OPER_PS_NET_CF(ANN_R,-5AY,NOW)":[0.0799421906335221,-0.086946945964362,0.0357699522927339,0.0793600674593639,0.0306997853396347,0.102702183011674],"63-HK^FF_OPER_PS_NET_CF(ANN_R,-5AY,NOW)":[-0.00919619084375095,-0.0349320457365502,-0.0157986479382442,-0.0070767215943233,-0.000840693242032392,-0.00104962502243622],"62-HK^FF_OPER_PS_NET_CF(ANN_R,-5AY,NOW)":[5.01062390999689,4.39395923786758,4.12981823563134,3.33210793101475,2.75108116196677,2.93871456420433],"61-HK^FF_OPER_PS_NET_CF(ANN_R,-5AY,NOW)":[-0.953812277684606,-0.244986296571407,0.853281567070593,0.392692325938762,0.485781498497986,0.124285280493084],"60-HK^FF_OPER_PS_NET_CF(ANN_R,-5AY,NOW)":[-0.0344548627429831,0.109586033145085,-0.023668456696432,0.0643524689312983,0.0267811052984367,-0.126871248834683],"59-HK^FF_OPER_PS_NET_CF(ANN_R,-5AY,NOW)":[-0.0981981289192675,-0.126743251145516,0.235676022481292,-0.112754148815551,-0.240001440741668,-0.285789521569422],"58-HK^FF_OPER_PS_NET_CF(ANN_R,-5AY,NOW)":[-2.45954916766246,-0.373977024017534,-0.139363264321552,0.136357006424727,-0.0546620249492312,-0.0197271714922049],"57-HK^FF_OPER_PS_NET_CF(ANN_R,-5AY,NOW)":[0.210333629591285,-0.258356599415477,0.129922116512479,0.294264395313415,0.38346214527551,-0.411963492392768],"55-HK^FF_OPER_PS_NET_CF(ANN_R,-5AY,NOW)":[0.643678627216915,-0.069276504835273,-0.309008906721516,0.29608060663874,-0.0127583501834983,-0.159441116290677],"53-HK^FF_OPER_PS_NET_CF(ANN_R,-5AY,NOW)":[12.4957126253891,11.2976726559173,9.0376275283459,-14.4874257280706,9.00024536149651,2.87624741772172],"52-HK^FF_OPER_PS_NET_CF(ANN_R,-5AY,NOW)":[2.09069347450336,2.71780574009482,2.24984745147412,4.96985455808032,6.02861818995932,4.33400231570822],"51-HK^FF_OPER_PS_NET_CF(ANN_R,-5AY,NOW)":[3.93794076163611,1.77433004231312,-0.71509167842031,1.42071106094808,0.239841986455982,1.59424379232506],"50-HK^FF_OPER_PS_NET_CF(ANN_R,-5AY,NOW)":[-0.537213108040255,1.63820650863801,-1.57073551472103,0.348097365307016,0.147911487522648,0.120617878689693],"48-HK^FF_OPER_PS_NET_CF(ANN_R,-5AY,NOW)":[-0.110875258388957,-0.0643836044407135,-0.10516745477313,-0.0577594175248247,0.0352490644867147,0.0535801539849413],"46-HK^FF_OPER_PS_NET_CF(ANN_R,-5AY,NOW)":[0.153810284882949,0.245811788430936,0.271092320339797,0.213271086874961,0.32614839433309,0.237888434987681],"45-HK^FF_OPER_PS_NET_CF(ANN_R,-5AY,NOW)":[0.7001287001287,0.698352344740177,0.785,0.544054220579174,-0.625456760048721,0.0988477865372953],"42-HK^FF_OPER_PS_NET_CF(ANN_R,-5AY,NOW)":[-0.0394981747549297,0.0606821500787433,-0.00623231586261046,0.00433227094086631,-0.0979812152659308,0.00749866228994824],"41-HK^FF_OPER_PS_NET_CF(ANN_R,-5AY,NOW)":[3.13135082928853,2.3925428431789,3.91819882120987,5.04773799592185,6.07018141347002,2.49445104387363],"40-HK^FF_OPER_PS_NET_CF(ANN_R,-5AY,NOW)":[0.0369570713780401,0.155873077465753,0.206387418488343,0.386816078395633,0.22841399379543,0.0887964855285728],"39-HK^FF_OPER_PS_NET_CF(ANN_R,-5AY,NOW)":[0.0142892569428055,-0.0639579224295346,-0.0270281903165992,0.0131276789817421,0.0138646746252722,0.0259260615769062],"38-HK^FF_OPER_PS_NET_CF(ANN_R,-5AY,NOW)":[2.52073131904045,-0.54728600308824,-0.384230658355773,0.490055706639992,1.47215623605013,0.648429993391608],"37-HK^FF_OPER_PS_NET_CF(ANN_R,-5AY,NOW)":[-0.00633894653981249,-0.00386288425820395,0.0185988298211778,-0.00704103788590235,0.0324690099837387,0.00581579096132449],"36-HK^FF_OPER_PS_NET_CF(ANN_R,-5AY,NOW)":[-0.0524451610385831,-0.00520420828037411,-0.00183359279038587,0.0225898264506077,0.0217662246814659,-0.20252248140621],"35-HK^FF_OPER_PS_NET_CF(ANN_R,-5AY,NOW)":[0.315860224459253,0.0736823934995036,-0.837176892970694,-0.425525846865047,0.556817887252761,-0.511796552378311],"34-HK^FF_OPER_PS_NET_CF(ANN_R,-5AY,NOW)":[2.56613109481598,-0.523269496671832,1.35518237991861,5.53237621855674,-0.0621112155085836,-1.80041446050403],"33-HK^FF_OPER_PS_NET_CF(ANN_R,-5AY,NOW)":[-0.257964874015883,-0.679662569883345,-0.00404447901064333,null,-0.479650318141431,-0.00467012256977729],"32-HK^FF_OPER_PS_NET_CF(ANN_R,-5AY,NOW)":[2.49931578156528,2.50280932039669,2.62951315845962,3.10632486154639,2.90433660785069,2.45373878418409],"31-HK^FF_OPER_PS_NET_CF(ANN_R,-5AY,NOW)":[0.0643120211136258,0.0524057851127156,0.054624894085034,0.231769822062857,0.153604090991896,0.0493270388347311],"30-HK^FF_OPER_PS_NET_CF(ANN_R,-5AY,NOW)":[-0.0587677726368089,-0.0410839738812869,-0.0368985301873287,-0.0450039943583063,-0.00830701550938587,-0.0277104865962096,null],"29-HK^FF_OPER_PS_NET_CF(ANN_R,-5AY,NOW)":[0.113307816152454,0.161758479242128,0.157545368109234,0.132394099112293,0.194721427136839,0.0227552218680198],"28-HK^FF_OPER_PS_NET_CF(ANN_R,-5AY,NOW)":[-0.347111601048336,0.066563620568249,-0.0619577387111097,-0.0909402914529097,0.00820512752166235,0.47688965631736],"27-HK^FF_OPER_PS_NET_CF(ANN_R,-5AY,NOW)":[2.99284523271368,4.44067488122036,3.45824204402396,4.84304102488825,-1.40603153507549,-0.515339187244156],"26-HK^FF_OPER_PS_NET_CF(ANN_R,-5AY,NOW)":[1.29056519220335,1.14421152829863,1.84971520296523,2.37370590342698,1.98560715118742,0.905092904449487],"25-HK^FF_OPER_PS_NET_CF(ANN_R,-5AY,NOW)":[1.35622068837604,-1.3409753318672,2.21562094274132,1.91245926181076,2.47826965369227,2.94986884290294],"23-HK^FF_OPER_PS_NET_CF(ANN_R,-5AY,NOW)":[3.32673637042569,1.05787545787546,6.86559714795009,5.31958405545927,4.98043254376931,0.794107571085988],"22-HK^FF_OPER_PS_NET_CF(ANN_R,-5AY,NOW)":[0.00356923546350859,0.0164631843926998,0.0144824908192789,-0.0108213638407069,-0.00581675936628955,-0.00837068186476009],"21-HK^FF_OPER_PS_NET_CF(ANN_R,-5AY,NOW)":[-0.0312509433392701,-0.0354882724061944,-0.0139759108883992,-0.00933193277310924,-0.00823924528301887,-0.00662088050314465],"20-HK^FF_OPER_PS_NET_CF(ANN_R,-5AY,NOW)":[null,null,-0.0243199105779087,-0.0943350140420037,-0.0377408149696632,-0.0857563807412706],"19-HK^FF_OPER_PS_NET_CF(ANN_R,-5AY,NOW)":[8.76848928037228,10.3766416676917,10.2798351935863,7.01993899758921,7.63129503589552,7.76848386366361],"18-HK^FF_OPER_PS_NET_CF(ANN_R,-5AY,NOW)":[0.0687663243756313,0.037837825922095,0.00201424744526428,0.0540794161919217,0.0447509066467629,0.0953343732872042],"17-HK^FF_OPER_PS_NET_CF(ANN_R,-5AY,NOW)":[1.39505023995985,2.86853290927821,2.17629274497334,-5.14716818662179,2.72647625034377,2.99428367274026],"16-HK^FF_OPER_PS_NET_CF(ANN_R,-5AY,NOW)":[13.7470794842125,2.47607843297154,6.76286541168909,16.4519126063263,5.45486811612618,5.242633520667],"14-HK^FF_OPER_PS_NET_CF(ANN_R,-5AY,NOW)":[2.85471005966799,2.38386881698226,2.64834425173441,3.01047995379458,1.74698102193851,1.6680579284236],"13-HK^FF_OPER_PS_NET_CF(ANN_R,-5AY,NOW)":[-0.123858009749718,-0.112920208689024,-0.309814044487964,-0.950381682741416,-0.71521077071481,-2.03274399917824],"12-HK^FF_OPER_PS_NET_CF(ANN_R,-5AY,NOW)":[1.86909495779547,0.359234730543601,0.768627041808688,1.82813468291675,1.95579425738484,0.706878744061144],"11-HK^FF_OPER_PS_NET_CF(ANN_R,-5AY,NOW)":[13.8447579926888,17.940806194009,8.72822836616411,17.4543645100315,7.41117443040566,21.1450446413705],"10-HK^FF_OPER_PS_NET_CF(ANN_R,-5AY,NOW)":[4.82989690721649,6.01615271659325,3.87591776798825,3.24980957474569,1.89406980638851,1.28009448334051],"9-HK^FF_OPER_PS_NET_CF(ANN_R,-5AY,NOW)":[-0.0170978763978457,-0.00160599115482029,-0.0578018760896956,-0.169293186404023,-0.0363624543998234,-3.25040048576634E-05],"8-HK^FF_OPER_PS_NET_CF(ANN_R,-5AY,NOW)":[1.16929616541565,1.19354552080944,0.69052373227124,1.2706344681871,1.47182689601448,1.16765020556008],"7-HK^FF_OPER_PS_NET_CF(ANN_R,-5AY,NOW)":[0.082148668102024,-0.00964153128569615,-0.0247283972239071,-0.00708665560730655,0.015176,-0.0594055],"6-HK^FF_OPER_PS_NET_CF(ANN_R,-5AY,NOW)":[2.13844445522704,2.28603648051112,3.22453434287303,2.71475617300296,3.23859072623342,2.48329439366857],"5-HK^FF_OPER_PS_NET_CF(ANN_R,-5AY,NOW)":[17.0731022254294,3.32530259265617,12.9017688974435,15.1878845446919,-5.36122328676085,13.2921566322165],"4-HK^FF_OPER_PS_NET_CF(ANN_R,-5AY,NOW)":[9.59551303200264,1.71541501976285,-2.65452755905512,3.05608396195474,3.36622950819672,0.835351882160393],"3-HK^FF_OPER_PS_NET_CF(ANN_R,-5AY,NOW)":[0.479949608890169,0.488408485182302,0.54485921080106,0.575700742546118,0.567131526033538,0.568953585648911],"2-HK^FF_OPER_PS_NET_CF(ANN_R,-5AY,NOW)":[9.18957066651995,9.50701201012804,8.8555052126481,8.34094941876965,8.73042857352072,6.45094640663919],"1-HK^FF_OPER_PS_NET_CF(ANN_R,-5AY,NOW)":[9.36094019003146,13.5843357604839,14.1884691214174,17.8598819238582,18.8497060803132,13.4351890065095]}]]></FdsFormulaCache>
</file>

<file path=customXml/itemProps1.xml><?xml version="1.0" encoding="utf-8"?>
<ds:datastoreItem xmlns:ds="http://schemas.openxmlformats.org/officeDocument/2006/customXml" ds:itemID="{345E8468-2E17-407A-AE43-EB11AD1037E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Yiran (SH/ER)</cp:lastModifiedBy>
  <dcterms:created xsi:type="dcterms:W3CDTF">2022-12-21T09:24:39Z</dcterms:created>
  <dcterms:modified xsi:type="dcterms:W3CDTF">2022-12-21T09:26:53Z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