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rli\Documents\Local_Deployment_Projects\factset\output\"/>
    </mc:Choice>
  </mc:AlternateContent>
  <bookViews>
    <workbookView xWindow="240" yWindow="12" windowWidth="16092" windowHeight="9660" firstSheet="1" activeTab="1"/>
  </bookViews>
  <sheets>
    <sheet name="__FDSCACHE__" sheetId="2" state="veryHidden" r:id="rId1"/>
    <sheet name="Sheet1" sheetId="1" r:id="rId2"/>
  </sheets>
  <calcPr calcId="162913"/>
</workbook>
</file>

<file path=xl/calcChain.xml><?xml version="1.0" encoding="utf-8"?>
<calcChain xmlns="http://schemas.openxmlformats.org/spreadsheetml/2006/main">
  <c r="C2" i="1" l="1" a="1"/>
  <c r="I2" i="1" a="1"/>
  <c r="O2" i="1" a="1"/>
  <c r="U2" i="1" a="1"/>
  <c r="AA2" i="1" a="1"/>
  <c r="AG2" i="1" a="1"/>
  <c r="AM2" i="1" a="1"/>
  <c r="AS2" i="1" a="1"/>
  <c r="AY2" i="1" a="1"/>
  <c r="BE2" i="1" a="1"/>
  <c r="BK2" i="1" a="1"/>
  <c r="BQ2" i="1" a="1"/>
  <c r="BW2" i="1" a="1"/>
  <c r="E2" i="1" a="1"/>
  <c r="K2" i="1" a="1"/>
  <c r="Q2" i="1" a="1"/>
  <c r="W2" i="1" a="1"/>
  <c r="AC2" i="1" a="1"/>
  <c r="AI2" i="1" a="1"/>
  <c r="AO2" i="1" a="1"/>
  <c r="AU2" i="1" a="1"/>
  <c r="BA2" i="1" a="1"/>
  <c r="BG2" i="1" a="1"/>
  <c r="BM2" i="1" a="1"/>
  <c r="BS2" i="1" a="1"/>
  <c r="BY2" i="1" a="1"/>
  <c r="F2" i="1" a="1"/>
  <c r="L2" i="1" a="1"/>
  <c r="R2" i="1" a="1"/>
  <c r="X2" i="1" a="1"/>
  <c r="AD2" i="1" a="1"/>
  <c r="AJ2" i="1" a="1"/>
  <c r="AP2" i="1" a="1"/>
  <c r="AV2" i="1" a="1"/>
  <c r="BB2" i="1" a="1"/>
  <c r="BH2" i="1" a="1"/>
  <c r="BN2" i="1" a="1"/>
  <c r="BT2" i="1" a="1"/>
  <c r="H2" i="1" a="1"/>
  <c r="T2" i="1" a="1"/>
  <c r="AF2" i="1" a="1"/>
  <c r="AR2" i="1" a="1"/>
  <c r="BD2" i="1" a="1"/>
  <c r="BP2" i="1" a="1"/>
  <c r="CE2" i="1" a="1"/>
  <c r="CK2" i="1" a="1"/>
  <c r="CQ2" i="1" a="1"/>
  <c r="CW2" i="1" a="1"/>
  <c r="DC2" i="1" a="1"/>
  <c r="DI2" i="1" a="1"/>
  <c r="B2" i="1" a="1"/>
  <c r="N2" i="1" a="1"/>
  <c r="Z2" i="1" a="1"/>
  <c r="AL2" i="1" a="1"/>
  <c r="AX2" i="1" a="1"/>
  <c r="BJ2" i="1" a="1"/>
  <c r="BV2" i="1" a="1"/>
  <c r="CB2" i="1" a="1"/>
  <c r="CH2" i="1" a="1"/>
  <c r="CN2" i="1" a="1"/>
  <c r="CT2" i="1" a="1"/>
  <c r="CZ2" i="1" a="1"/>
  <c r="DF2" i="1" a="1"/>
  <c r="D2" i="1" a="1"/>
  <c r="P2" i="1" a="1"/>
  <c r="AB2" i="1" a="1"/>
  <c r="AN2" i="1" a="1"/>
  <c r="AZ2" i="1" a="1"/>
  <c r="BL2" i="1" a="1"/>
  <c r="BX2" i="1" a="1"/>
  <c r="CC2" i="1" a="1"/>
  <c r="CI2" i="1" a="1"/>
  <c r="CO2" i="1" a="1"/>
  <c r="CU2" i="1" a="1"/>
  <c r="DA2" i="1" a="1"/>
  <c r="DG2" i="1" a="1"/>
  <c r="V2" i="1" a="1"/>
  <c r="AT2" i="1" a="1"/>
  <c r="BR2" i="1" a="1"/>
  <c r="CF2" i="1" a="1"/>
  <c r="CR2" i="1" a="1"/>
  <c r="DD2" i="1" a="1"/>
  <c r="DL2" i="1" a="1"/>
  <c r="DR2" i="1" a="1"/>
  <c r="DX2" i="1" a="1"/>
  <c r="EF2" i="1" a="1"/>
  <c r="EL2" i="1" a="1"/>
  <c r="ER2" i="1" a="1"/>
  <c r="J2" i="1" a="1"/>
  <c r="AH2" i="1" a="1"/>
  <c r="BF2" i="1" a="1"/>
  <c r="BZ2" i="1" a="1"/>
  <c r="CL2" i="1" a="1"/>
  <c r="CX2" i="1" a="1"/>
  <c r="DJ2" i="1" a="1"/>
  <c r="DO2" i="1" a="1"/>
  <c r="DU2" i="1" a="1"/>
  <c r="EC2" i="1" a="1"/>
  <c r="EI2" i="1" a="1"/>
  <c r="EO2" i="1" a="1"/>
  <c r="EU2" i="1" a="1"/>
  <c r="G2" i="1" a="1"/>
  <c r="AE2" i="1" a="1"/>
  <c r="BC2" i="1" a="1"/>
  <c r="CG2" i="1" a="1"/>
  <c r="CS2" i="1" a="1"/>
  <c r="DE2" i="1" a="1"/>
  <c r="DP2" i="1" a="1"/>
  <c r="DV2" i="1" a="1"/>
  <c r="ED2" i="1" a="1"/>
  <c r="EJ2" i="1" a="1"/>
  <c r="EP2" i="1" a="1"/>
  <c r="EV2" i="1" a="1"/>
  <c r="A2" i="1" a="1"/>
  <c r="AQ2" i="1" a="1"/>
  <c r="CM2" i="1" a="1"/>
  <c r="DK2" i="1" a="1"/>
  <c r="DM2" i="1" a="1"/>
  <c r="DY2" i="1" a="1"/>
  <c r="EM2" i="1" a="1"/>
  <c r="EW2" i="1" a="1"/>
  <c r="EX2" i="1" a="1"/>
  <c r="FD2" i="1" a="1"/>
  <c r="FJ2" i="1" a="1"/>
  <c r="FP2" i="1" a="1"/>
  <c r="FV2" i="1" a="1"/>
  <c r="GB2" i="1" a="1"/>
  <c r="GH2" i="1" a="1"/>
  <c r="GN2" i="1" a="1"/>
  <c r="GT2" i="1" a="1"/>
  <c r="GZ2" i="1" a="1"/>
  <c r="HF2" i="1" a="1"/>
  <c r="HL2" i="1" a="1"/>
  <c r="HR2" i="1" a="1"/>
  <c r="HX2" i="1" a="1"/>
  <c r="ID2" i="1" a="1"/>
  <c r="IJ2" i="1" a="1"/>
  <c r="IP2" i="1" a="1"/>
  <c r="IV2" i="1" a="1"/>
  <c r="JB2" i="1" a="1"/>
  <c r="S2" i="1" a="1"/>
  <c r="BO2" i="1" a="1"/>
  <c r="CA2" i="1" a="1"/>
  <c r="CY2" i="1" a="1"/>
  <c r="DS2" i="1" a="1"/>
  <c r="DZ2" i="1" a="1"/>
  <c r="EG2" i="1" a="1"/>
  <c r="ES2" i="1" a="1"/>
  <c r="FA2" i="1" a="1"/>
  <c r="FG2" i="1" a="1"/>
  <c r="FM2" i="1" a="1"/>
  <c r="FS2" i="1" a="1"/>
  <c r="FY2" i="1" a="1"/>
  <c r="GE2" i="1" a="1"/>
  <c r="GK2" i="1" a="1"/>
  <c r="GQ2" i="1" a="1"/>
  <c r="GW2" i="1" a="1"/>
  <c r="HC2" i="1" a="1"/>
  <c r="HI2" i="1" a="1"/>
  <c r="HO2" i="1" a="1"/>
  <c r="HU2" i="1" a="1"/>
  <c r="IA2" i="1" a="1"/>
  <c r="IG2" i="1" a="1"/>
  <c r="IM2" i="1" a="1"/>
  <c r="IS2" i="1" a="1"/>
  <c r="IY2" i="1" a="1"/>
  <c r="JE2" i="1" a="1"/>
  <c r="M2" i="1" a="1"/>
  <c r="BI2" i="1" a="1"/>
  <c r="CV2" i="1" a="1"/>
  <c r="DN2" i="1" a="1"/>
  <c r="EB2" i="1" a="1"/>
  <c r="EN2" i="1" a="1"/>
  <c r="FB2" i="1" a="1"/>
  <c r="FH2" i="1" a="1"/>
  <c r="FN2" i="1" a="1"/>
  <c r="FT2" i="1" a="1"/>
  <c r="FZ2" i="1" a="1"/>
  <c r="GF2" i="1" a="1"/>
  <c r="GL2" i="1" a="1"/>
  <c r="GR2" i="1" a="1"/>
  <c r="GX2" i="1" a="1"/>
  <c r="HD2" i="1" a="1"/>
  <c r="HJ2" i="1" a="1"/>
  <c r="HP2" i="1" a="1"/>
  <c r="HV2" i="1" a="1"/>
  <c r="IB2" i="1" a="1"/>
  <c r="IH2" i="1" a="1"/>
  <c r="IN2" i="1" a="1"/>
  <c r="IT2" i="1" a="1"/>
  <c r="IZ2" i="1" a="1"/>
  <c r="JF2" i="1" a="1"/>
  <c r="CJ2" i="1" a="1"/>
  <c r="ET2" i="1" a="1"/>
  <c r="EY2" i="1" a="1"/>
  <c r="FK2" i="1" a="1"/>
  <c r="FW2" i="1" a="1"/>
  <c r="GI2" i="1" a="1"/>
  <c r="GU2" i="1" a="1"/>
  <c r="HG2" i="1" a="1"/>
  <c r="HS2" i="1" a="1"/>
  <c r="IE2" i="1" a="1"/>
  <c r="IQ2" i="1" a="1"/>
  <c r="JC2" i="1" a="1"/>
  <c r="BU2" i="1" a="1"/>
  <c r="CD2" i="1" a="1"/>
  <c r="EQ2" i="1" a="1"/>
  <c r="FF2" i="1" a="1"/>
  <c r="FR2" i="1" a="1"/>
  <c r="GD2" i="1" a="1"/>
  <c r="GP2" i="1" a="1"/>
  <c r="HB2" i="1" a="1"/>
  <c r="HN2" i="1" a="1"/>
  <c r="HZ2" i="1" a="1"/>
  <c r="IL2" i="1" a="1"/>
  <c r="IX2" i="1" a="1"/>
  <c r="JN2" i="1" a="1"/>
  <c r="AW2" i="1" a="1"/>
  <c r="DW2" i="1" a="1"/>
  <c r="Y2" i="1" a="1"/>
  <c r="DB2" i="1" a="1"/>
  <c r="DQ2" i="1" a="1"/>
  <c r="EE2" i="1" a="1"/>
  <c r="EZ2" i="1" a="1"/>
  <c r="FL2" i="1" a="1"/>
  <c r="FX2" i="1" a="1"/>
  <c r="GJ2" i="1" a="1"/>
  <c r="GV2" i="1" a="1"/>
  <c r="HH2" i="1" a="1"/>
  <c r="HT2" i="1" a="1"/>
  <c r="IF2" i="1" a="1"/>
  <c r="IR2" i="1" a="1"/>
  <c r="JD2" i="1" a="1"/>
  <c r="JG2" i="1" a="1"/>
  <c r="CP2" i="1" a="1"/>
  <c r="FC2" i="1" a="1"/>
  <c r="GA2" i="1" a="1"/>
  <c r="GY2" i="1" a="1"/>
  <c r="HW2" i="1" a="1"/>
  <c r="IU2" i="1" a="1"/>
  <c r="JI2" i="1" a="1"/>
  <c r="JJ2" i="1" a="1"/>
  <c r="JK2" i="1" a="1"/>
  <c r="JL2" i="1" a="1"/>
  <c r="JM2" i="1" a="1"/>
  <c r="JR2" i="1" a="1"/>
  <c r="JY2" i="1" a="1"/>
  <c r="KE2" i="1" a="1"/>
  <c r="KK2" i="1" a="1"/>
  <c r="KR2" i="1" a="1"/>
  <c r="KX2" i="1" a="1"/>
  <c r="LE2" i="1" a="1"/>
  <c r="LK2" i="1" a="1"/>
  <c r="LR2" i="1" a="1"/>
  <c r="LX2" i="1" a="1"/>
  <c r="MD2" i="1" a="1"/>
  <c r="MJ2" i="1" a="1"/>
  <c r="MQ2" i="1" a="1"/>
  <c r="MW2" i="1" a="1"/>
  <c r="NC2" i="1" a="1"/>
  <c r="NI2" i="1" a="1"/>
  <c r="NO2" i="1" a="1"/>
  <c r="NU2" i="1" a="1"/>
  <c r="DT2" i="1" a="1"/>
  <c r="EH2" i="1" a="1"/>
  <c r="FQ2" i="1" a="1"/>
  <c r="GO2" i="1" a="1"/>
  <c r="HM2" i="1" a="1"/>
  <c r="IK2" i="1" a="1"/>
  <c r="JS2" i="1" a="1"/>
  <c r="JZ2" i="1" a="1"/>
  <c r="KF2" i="1" a="1"/>
  <c r="KL2" i="1" a="1"/>
  <c r="KS2" i="1" a="1"/>
  <c r="KY2" i="1" a="1"/>
  <c r="LF2" i="1" a="1"/>
  <c r="LL2" i="1" a="1"/>
  <c r="LS2" i="1" a="1"/>
  <c r="LY2" i="1" a="1"/>
  <c r="ME2" i="1" a="1"/>
  <c r="MK2" i="1" a="1"/>
  <c r="MR2" i="1" a="1"/>
  <c r="MX2" i="1" a="1"/>
  <c r="ND2" i="1" a="1"/>
  <c r="NJ2" i="1" a="1"/>
  <c r="NP2" i="1" a="1"/>
  <c r="NV2" i="1" a="1"/>
  <c r="DH2" i="1" a="1"/>
  <c r="FE2" i="1" a="1"/>
  <c r="GC2" i="1" a="1"/>
  <c r="HA2" i="1" a="1"/>
  <c r="HY2" i="1" a="1"/>
  <c r="IW2" i="1" a="1"/>
  <c r="JW2" i="1" a="1"/>
  <c r="KC2" i="1" a="1"/>
  <c r="KI2" i="1" a="1"/>
  <c r="KP2" i="1" a="1"/>
  <c r="KV2" i="1" a="1"/>
  <c r="LB2" i="1" a="1"/>
  <c r="LC2" i="1" a="1"/>
  <c r="LI2" i="1" a="1"/>
  <c r="LO2" i="1" a="1"/>
  <c r="LP2" i="1" a="1"/>
  <c r="LV2" i="1" a="1"/>
  <c r="MB2" i="1" a="1"/>
  <c r="MH2" i="1" a="1"/>
  <c r="MN2" i="1" a="1"/>
  <c r="MU2" i="1" a="1"/>
  <c r="NA2" i="1" a="1"/>
  <c r="NG2" i="1" a="1"/>
  <c r="NM2" i="1" a="1"/>
  <c r="NS2" i="1" a="1"/>
  <c r="NY2" i="1" a="1"/>
  <c r="FI2" i="1" a="1"/>
  <c r="GG2" i="1" a="1"/>
  <c r="HE2" i="1" a="1"/>
  <c r="IC2" i="1" a="1"/>
  <c r="JA2" i="1" a="1"/>
  <c r="JO2" i="1" a="1"/>
  <c r="JP2" i="1" a="1"/>
  <c r="JQ2" i="1" a="1"/>
  <c r="JX2" i="1" a="1"/>
  <c r="KD2" i="1" a="1"/>
  <c r="KJ2" i="1" a="1"/>
  <c r="KQ2" i="1" a="1"/>
  <c r="KW2" i="1" a="1"/>
  <c r="LD2" i="1" a="1"/>
  <c r="LJ2" i="1" a="1"/>
  <c r="LQ2" i="1" a="1"/>
  <c r="LW2" i="1" a="1"/>
  <c r="MC2" i="1" a="1"/>
  <c r="MI2" i="1" a="1"/>
  <c r="MO2" i="1" a="1"/>
  <c r="MP2" i="1" a="1"/>
  <c r="MV2" i="1" a="1"/>
  <c r="NB2" i="1" a="1"/>
  <c r="NH2" i="1" a="1"/>
  <c r="NN2" i="1" a="1"/>
  <c r="NT2" i="1" a="1"/>
  <c r="NZ2" i="1" a="1"/>
  <c r="AK2" i="1" a="1"/>
  <c r="FU2" i="1" a="1"/>
  <c r="IO2" i="1" a="1"/>
  <c r="JH2" i="1" a="1"/>
  <c r="JU2" i="1" a="1"/>
  <c r="KM2" i="1" a="1"/>
  <c r="KZ2" i="1" a="1"/>
  <c r="LM2" i="1" a="1"/>
  <c r="LZ2" i="1" a="1"/>
  <c r="NE2" i="1" a="1"/>
  <c r="NW2" i="1" a="1"/>
  <c r="OF2" i="1" a="1"/>
  <c r="OL2" i="1" a="1"/>
  <c r="OR2" i="1" a="1"/>
  <c r="OX2" i="1" a="1"/>
  <c r="PD2" i="1" a="1"/>
  <c r="PJ2" i="1" a="1"/>
  <c r="PP2" i="1" a="1"/>
  <c r="PV2" i="1" a="1"/>
  <c r="EK2" i="1" a="1"/>
  <c r="HK2" i="1" a="1"/>
  <c r="KH2" i="1" a="1"/>
  <c r="KU2" i="1" a="1"/>
  <c r="LH2" i="1" a="1"/>
  <c r="LU2" i="1" a="1"/>
  <c r="MM2" i="1" a="1"/>
  <c r="MZ2" i="1" a="1"/>
  <c r="NR2" i="1" a="1"/>
  <c r="OA2" i="1" a="1"/>
  <c r="OG2" i="1" a="1"/>
  <c r="OM2" i="1" a="1"/>
  <c r="OS2" i="1" a="1"/>
  <c r="OY2" i="1" a="1"/>
  <c r="PE2" i="1" a="1"/>
  <c r="PK2" i="1" a="1"/>
  <c r="PQ2" i="1" a="1"/>
  <c r="PW2" i="1" a="1"/>
  <c r="QC2" i="1" a="1"/>
  <c r="QI2" i="1" a="1"/>
  <c r="QO2" i="1" a="1"/>
  <c r="QU2" i="1" a="1"/>
  <c r="RA2" i="1" a="1"/>
  <c r="RG2" i="1" a="1"/>
  <c r="RN2" i="1" a="1"/>
  <c r="RT2" i="1" a="1"/>
  <c r="HQ2" i="1" a="1"/>
  <c r="KG2" i="1" a="1"/>
  <c r="KT2" i="1" a="1"/>
  <c r="LG2" i="1" a="1"/>
  <c r="LT2" i="1" a="1"/>
  <c r="ML2" i="1" a="1"/>
  <c r="MY2" i="1" a="1"/>
  <c r="NQ2" i="1" a="1"/>
  <c r="OD2" i="1" a="1"/>
  <c r="OJ2" i="1" a="1"/>
  <c r="OP2" i="1" a="1"/>
  <c r="OV2" i="1" a="1"/>
  <c r="PB2" i="1" a="1"/>
  <c r="PH2" i="1" a="1"/>
  <c r="PN2" i="1" a="1"/>
  <c r="PT2" i="1" a="1"/>
  <c r="PZ2" i="1" a="1"/>
  <c r="QF2" i="1" a="1"/>
  <c r="QL2" i="1" a="1"/>
  <c r="QR2" i="1" a="1"/>
  <c r="QX2" i="1" a="1"/>
  <c r="RD2" i="1" a="1"/>
  <c r="RK2" i="1" a="1"/>
  <c r="RQ2" i="1" a="1"/>
  <c r="RW2" i="1" a="1"/>
  <c r="EA2" i="1" a="1"/>
  <c r="GM2" i="1" a="1"/>
  <c r="KB2" i="1" a="1"/>
  <c r="KO2" i="1" a="1"/>
  <c r="MG2" i="1" a="1"/>
  <c r="MT2" i="1" a="1"/>
  <c r="NL2" i="1" a="1"/>
  <c r="OE2" i="1" a="1"/>
  <c r="OK2" i="1" a="1"/>
  <c r="OQ2" i="1" a="1"/>
  <c r="OW2" i="1" a="1"/>
  <c r="PC2" i="1" a="1"/>
  <c r="PI2" i="1" a="1"/>
  <c r="PO2" i="1" a="1"/>
  <c r="PU2" i="1" a="1"/>
  <c r="QA2" i="1" a="1"/>
  <c r="QG2" i="1" a="1"/>
  <c r="QM2" i="1" a="1"/>
  <c r="QS2" i="1" a="1"/>
  <c r="QY2" i="1" a="1"/>
  <c r="RE2" i="1" a="1"/>
  <c r="RL2" i="1" a="1"/>
  <c r="RR2" i="1" a="1"/>
  <c r="RX2" i="1" a="1"/>
  <c r="GS2" i="1" a="1"/>
  <c r="KN2" i="1" a="1"/>
  <c r="ON2" i="1" a="1"/>
  <c r="PF2" i="1" a="1"/>
  <c r="PX2" i="1" a="1"/>
  <c r="QB2" i="1" a="1"/>
  <c r="QN2" i="1" a="1"/>
  <c r="QZ2" i="1" a="1"/>
  <c r="RS2" i="1" a="1"/>
  <c r="SC2" i="1" a="1"/>
  <c r="SJ2" i="1" a="1"/>
  <c r="SP2" i="1" a="1"/>
  <c r="SV2" i="1" a="1"/>
  <c r="TB2" i="1" a="1"/>
  <c r="TH2" i="1" a="1"/>
  <c r="TN2" i="1" a="1"/>
  <c r="TT2" i="1" a="1"/>
  <c r="TZ2" i="1" a="1"/>
  <c r="UF2" i="1" a="1"/>
  <c r="UL2" i="1" a="1"/>
  <c r="UR2" i="1" a="1"/>
  <c r="UX2" i="1" a="1"/>
  <c r="VD2" i="1" a="1"/>
  <c r="VJ2" i="1" a="1"/>
  <c r="FO2" i="1" a="1"/>
  <c r="MA2" i="1" a="1"/>
  <c r="NF2" i="1" a="1"/>
  <c r="OI2" i="1" a="1"/>
  <c r="PA2" i="1" a="1"/>
  <c r="PS2" i="1" a="1"/>
  <c r="QD2" i="1" a="1"/>
  <c r="QP2" i="1" a="1"/>
  <c r="RB2" i="1" a="1"/>
  <c r="RU2" i="1" a="1"/>
  <c r="SD2" i="1" a="1"/>
  <c r="SE2" i="1" a="1"/>
  <c r="SK2" i="1" a="1"/>
  <c r="SQ2" i="1" a="1"/>
  <c r="SW2" i="1" a="1"/>
  <c r="TC2" i="1" a="1"/>
  <c r="TI2" i="1" a="1"/>
  <c r="TO2" i="1" a="1"/>
  <c r="TU2" i="1" a="1"/>
  <c r="UA2" i="1" a="1"/>
  <c r="UG2" i="1" a="1"/>
  <c r="UM2" i="1" a="1"/>
  <c r="US2" i="1" a="1"/>
  <c r="MF2" i="1" a="1"/>
  <c r="NK2" i="1" a="1"/>
  <c r="OH2" i="1" a="1"/>
  <c r="OZ2" i="1" a="1"/>
  <c r="PR2" i="1" a="1"/>
  <c r="QJ2" i="1" a="1"/>
  <c r="QV2" i="1" a="1"/>
  <c r="RH2" i="1" a="1"/>
  <c r="RO2" i="1" a="1"/>
  <c r="RY2" i="1" a="1"/>
  <c r="SA2" i="1" a="1"/>
  <c r="SH2" i="1" a="1"/>
  <c r="SN2" i="1" a="1"/>
  <c r="ST2" i="1" a="1"/>
  <c r="SZ2" i="1" a="1"/>
  <c r="TF2" i="1" a="1"/>
  <c r="TL2" i="1" a="1"/>
  <c r="TR2" i="1" a="1"/>
  <c r="TX2" i="1" a="1"/>
  <c r="UD2" i="1" a="1"/>
  <c r="UJ2" i="1" a="1"/>
  <c r="UP2" i="1" a="1"/>
  <c r="UV2" i="1" a="1"/>
  <c r="VB2" i="1" a="1"/>
  <c r="VH2" i="1" a="1"/>
  <c r="VN2" i="1" a="1"/>
  <c r="VT2" i="1" a="1"/>
  <c r="WA2" i="1" a="1"/>
  <c r="WG2" i="1" a="1"/>
  <c r="WM2" i="1" a="1"/>
  <c r="WS2" i="1" a="1"/>
  <c r="WY2" i="1" a="1"/>
  <c r="XE2" i="1" a="1"/>
  <c r="XK2" i="1" a="1"/>
  <c r="XQ2" i="1" a="1"/>
  <c r="XW2" i="1" a="1"/>
  <c r="YC2" i="1" a="1"/>
  <c r="YI2" i="1" a="1"/>
  <c r="JV2" i="1" a="1"/>
  <c r="LA2" i="1" a="1"/>
  <c r="OC2" i="1" a="1"/>
  <c r="OU2" i="1" a="1"/>
  <c r="PM2" i="1" a="1"/>
  <c r="QE2" i="1" a="1"/>
  <c r="QQ2" i="1" a="1"/>
  <c r="RC2" i="1" a="1"/>
  <c r="RJ2" i="1" a="1"/>
  <c r="RV2" i="1" a="1"/>
  <c r="SB2" i="1" a="1"/>
  <c r="SI2" i="1" a="1"/>
  <c r="SO2" i="1" a="1"/>
  <c r="SU2" i="1" a="1"/>
  <c r="TA2" i="1" a="1"/>
  <c r="TG2" i="1" a="1"/>
  <c r="TM2" i="1" a="1"/>
  <c r="TS2" i="1" a="1"/>
  <c r="TY2" i="1" a="1"/>
  <c r="UE2" i="1" a="1"/>
  <c r="UK2" i="1" a="1"/>
  <c r="UQ2" i="1" a="1"/>
  <c r="UW2" i="1" a="1"/>
  <c r="VC2" i="1" a="1"/>
  <c r="VI2" i="1" a="1"/>
  <c r="VO2" i="1" a="1"/>
  <c r="VU2" i="1" a="1"/>
  <c r="WB2" i="1" a="1"/>
  <c r="WH2" i="1" a="1"/>
  <c r="WN2" i="1" a="1"/>
  <c r="WT2" i="1" a="1"/>
  <c r="WZ2" i="1" a="1"/>
  <c r="XF2" i="1" a="1"/>
  <c r="XL2" i="1" a="1"/>
  <c r="XR2" i="1" a="1"/>
  <c r="XX2" i="1" a="1"/>
  <c r="YD2" i="1" a="1"/>
  <c r="KA2" i="1" a="1"/>
  <c r="MS2" i="1" a="1"/>
  <c r="OT2" i="1" a="1"/>
  <c r="RI2" i="1" a="1"/>
  <c r="SL2" i="1" a="1"/>
  <c r="TD2" i="1" a="1"/>
  <c r="TV2" i="1" a="1"/>
  <c r="UN2" i="1" a="1"/>
  <c r="UZ2" i="1" a="1"/>
  <c r="VL2" i="1" a="1"/>
  <c r="VX2" i="1" a="1"/>
  <c r="WK2" i="1" a="1"/>
  <c r="WO2" i="1" a="1"/>
  <c r="XC2" i="1" a="1"/>
  <c r="XG2" i="1" a="1"/>
  <c r="XU2" i="1" a="1"/>
  <c r="XY2" i="1" a="1"/>
  <c r="YK2" i="1" a="1"/>
  <c r="YQ2" i="1" a="1"/>
  <c r="YW2" i="1" a="1"/>
  <c r="ZC2" i="1" a="1"/>
  <c r="ZI2" i="1" a="1"/>
  <c r="ZO2" i="1" a="1"/>
  <c r="ZU2" i="1" a="1"/>
  <c r="AAA2" i="1" a="1"/>
  <c r="AAG2" i="1" a="1"/>
  <c r="AAM2" i="1" a="1"/>
  <c r="AAS2" i="1" a="1"/>
  <c r="AAY2" i="1" a="1"/>
  <c r="ABE2" i="1" a="1"/>
  <c r="ABL2" i="1" a="1"/>
  <c r="ABR2" i="1" a="1"/>
  <c r="ABX2" i="1" a="1"/>
  <c r="ACD2" i="1" a="1"/>
  <c r="ACJ2" i="1" a="1"/>
  <c r="ACP2" i="1" a="1"/>
  <c r="ACV2" i="1" a="1"/>
  <c r="ADB2" i="1" a="1"/>
  <c r="II2" i="1" a="1"/>
  <c r="PY2" i="1" a="1"/>
  <c r="QT2" i="1" a="1"/>
  <c r="SG2" i="1" a="1"/>
  <c r="SY2" i="1" a="1"/>
  <c r="TQ2" i="1" a="1"/>
  <c r="UI2" i="1" a="1"/>
  <c r="UU2" i="1" a="1"/>
  <c r="VG2" i="1" a="1"/>
  <c r="VS2" i="1" a="1"/>
  <c r="VW2" i="1" a="1"/>
  <c r="WF2" i="1" a="1"/>
  <c r="WJ2" i="1" a="1"/>
  <c r="WX2" i="1" a="1"/>
  <c r="XB2" i="1" a="1"/>
  <c r="XP2" i="1" a="1"/>
  <c r="XT2" i="1" a="1"/>
  <c r="YH2" i="1" a="1"/>
  <c r="YL2" i="1" a="1"/>
  <c r="YR2" i="1" a="1"/>
  <c r="YX2" i="1" a="1"/>
  <c r="ZD2" i="1" a="1"/>
  <c r="ZJ2" i="1" a="1"/>
  <c r="ZP2" i="1" a="1"/>
  <c r="ZV2" i="1" a="1"/>
  <c r="AAB2" i="1" a="1"/>
  <c r="AAH2" i="1" a="1"/>
  <c r="AAN2" i="1" a="1"/>
  <c r="AAT2" i="1" a="1"/>
  <c r="AAZ2" i="1" a="1"/>
  <c r="ABF2" i="1" a="1"/>
  <c r="ABM2" i="1" a="1"/>
  <c r="ABS2" i="1" a="1"/>
  <c r="ABY2" i="1" a="1"/>
  <c r="ACE2" i="1" a="1"/>
  <c r="ACK2" i="1" a="1"/>
  <c r="ACQ2" i="1" a="1"/>
  <c r="ACW2" i="1" a="1"/>
  <c r="ADC2" i="1" a="1"/>
  <c r="ADI2" i="1" a="1"/>
  <c r="ADO2" i="1" a="1"/>
  <c r="ADU2" i="1" a="1"/>
  <c r="AEA2" i="1" a="1"/>
  <c r="AEH2" i="1" a="1"/>
  <c r="AEN2" i="1" a="1"/>
  <c r="AET2" i="1" a="1"/>
  <c r="AFA2" i="1" a="1"/>
  <c r="AFH2" i="1" a="1"/>
  <c r="AFN2" i="1" a="1"/>
  <c r="AFT2" i="1" a="1"/>
  <c r="AGA2" i="1" a="1"/>
  <c r="OB2" i="1" a="1"/>
  <c r="QW2" i="1" a="1"/>
  <c r="SF2" i="1" a="1"/>
  <c r="SX2" i="1" a="1"/>
  <c r="TP2" i="1" a="1"/>
  <c r="UH2" i="1" a="1"/>
  <c r="VA2" i="1" a="1"/>
  <c r="VM2" i="1" a="1"/>
  <c r="VP2" i="1" a="1"/>
  <c r="VY2" i="1" a="1"/>
  <c r="WC2" i="1" a="1"/>
  <c r="WQ2" i="1" a="1"/>
  <c r="WU2" i="1" a="1"/>
  <c r="XI2" i="1" a="1"/>
  <c r="XM2" i="1" a="1"/>
  <c r="YA2" i="1" a="1"/>
  <c r="YE2" i="1" a="1"/>
  <c r="YO2" i="1" a="1"/>
  <c r="YU2" i="1" a="1"/>
  <c r="ZA2" i="1" a="1"/>
  <c r="ZG2" i="1" a="1"/>
  <c r="ZM2" i="1" a="1"/>
  <c r="ZS2" i="1" a="1"/>
  <c r="ZY2" i="1" a="1"/>
  <c r="AAE2" i="1" a="1"/>
  <c r="AAK2" i="1" a="1"/>
  <c r="AAQ2" i="1" a="1"/>
  <c r="AAW2" i="1" a="1"/>
  <c r="ABC2" i="1" a="1"/>
  <c r="ABI2" i="1" a="1"/>
  <c r="ABJ2" i="1" a="1"/>
  <c r="ABP2" i="1" a="1"/>
  <c r="ABV2" i="1" a="1"/>
  <c r="ACB2" i="1" a="1"/>
  <c r="ACH2" i="1" a="1"/>
  <c r="ACN2" i="1" a="1"/>
  <c r="ACT2" i="1" a="1"/>
  <c r="ACZ2" i="1" a="1"/>
  <c r="ADF2" i="1" a="1"/>
  <c r="ADL2" i="1" a="1"/>
  <c r="ADR2" i="1" a="1"/>
  <c r="ADX2" i="1" a="1"/>
  <c r="AEE2" i="1" a="1"/>
  <c r="AEK2" i="1" a="1"/>
  <c r="AEQ2" i="1" a="1"/>
  <c r="AEX2" i="1" a="1"/>
  <c r="AFD2" i="1" a="1"/>
  <c r="AFK2" i="1" a="1"/>
  <c r="AFQ2" i="1" a="1"/>
  <c r="AFX2" i="1" a="1"/>
  <c r="AGD2" i="1" a="1"/>
  <c r="LN2" i="1" a="1"/>
  <c r="PG2" i="1" a="1"/>
  <c r="QH2" i="1" a="1"/>
  <c r="RM2" i="1" a="1"/>
  <c r="SS2" i="1" a="1"/>
  <c r="TK2" i="1" a="1"/>
  <c r="UC2" i="1" a="1"/>
  <c r="VE2" i="1" a="1"/>
  <c r="WL2" i="1" a="1"/>
  <c r="WP2" i="1" a="1"/>
  <c r="XD2" i="1" a="1"/>
  <c r="XH2" i="1" a="1"/>
  <c r="XV2" i="1" a="1"/>
  <c r="XZ2" i="1" a="1"/>
  <c r="YJ2" i="1" a="1"/>
  <c r="YP2" i="1" a="1"/>
  <c r="YV2" i="1" a="1"/>
  <c r="ZB2" i="1" a="1"/>
  <c r="ZH2" i="1" a="1"/>
  <c r="ZN2" i="1" a="1"/>
  <c r="ZT2" i="1" a="1"/>
  <c r="ZZ2" i="1" a="1"/>
  <c r="AAF2" i="1" a="1"/>
  <c r="AAL2" i="1" a="1"/>
  <c r="AAR2" i="1" a="1"/>
  <c r="AAX2" i="1" a="1"/>
  <c r="ABD2" i="1" a="1"/>
  <c r="ABK2" i="1" a="1"/>
  <c r="ABQ2" i="1" a="1"/>
  <c r="ABW2" i="1" a="1"/>
  <c r="ACC2" i="1" a="1"/>
  <c r="ACI2" i="1" a="1"/>
  <c r="ACO2" i="1" a="1"/>
  <c r="ACU2" i="1" a="1"/>
  <c r="ADA2" i="1" a="1"/>
  <c r="ADG2" i="1" a="1"/>
  <c r="ADM2" i="1" a="1"/>
  <c r="ADS2" i="1" a="1"/>
  <c r="ADY2" i="1" a="1"/>
  <c r="AEF2" i="1" a="1"/>
  <c r="AEL2" i="1" a="1"/>
  <c r="AER2" i="1" a="1"/>
  <c r="AEY2" i="1" a="1"/>
  <c r="AFE2" i="1" a="1"/>
  <c r="AFL2" i="1" a="1"/>
  <c r="AFR2" i="1" a="1"/>
  <c r="AFY2" i="1" a="1"/>
  <c r="AGE2" i="1" a="1"/>
  <c r="NX2" i="1" a="1"/>
  <c r="TW2" i="1" a="1"/>
  <c r="UT2" i="1" a="1"/>
  <c r="VZ2" i="1" a="1"/>
  <c r="WD2" i="1" a="1"/>
  <c r="YB2" i="1" a="1"/>
  <c r="YF2" i="1" a="1"/>
  <c r="YT2" i="1" a="1"/>
  <c r="ZL2" i="1" a="1"/>
  <c r="AAD2" i="1" a="1"/>
  <c r="AAV2" i="1" a="1"/>
  <c r="ACA2" i="1" a="1"/>
  <c r="TJ2" i="1" a="1"/>
  <c r="VK2" i="1" a="1"/>
  <c r="WE2" i="1" a="1"/>
  <c r="WI2" i="1" a="1"/>
  <c r="YG2" i="1" a="1"/>
  <c r="YM2" i="1" a="1"/>
  <c r="ZE2" i="1" a="1"/>
  <c r="ZW2" i="1" a="1"/>
  <c r="AAO2" i="1" a="1"/>
  <c r="ABG2" i="1" a="1"/>
  <c r="ABT2" i="1" a="1"/>
  <c r="ACL2" i="1" a="1"/>
  <c r="PL2" i="1" a="1"/>
  <c r="UB2" i="1" a="1"/>
  <c r="XO2" i="1" a="1"/>
  <c r="XS2" i="1" a="1"/>
  <c r="YS2" i="1" a="1"/>
  <c r="ZK2" i="1" a="1"/>
  <c r="AAC2" i="1" a="1"/>
  <c r="AAU2" i="1" a="1"/>
  <c r="ABZ2" i="1" a="1"/>
  <c r="OO2" i="1" a="1"/>
  <c r="RZ2" i="1" a="1"/>
  <c r="TE2" i="1" a="1"/>
  <c r="VQ2" i="1" a="1"/>
  <c r="WR2" i="1" a="1"/>
  <c r="WV2" i="1" a="1"/>
  <c r="YN2" i="1" a="1"/>
  <c r="ZF2" i="1" a="1"/>
  <c r="ZX2" i="1" a="1"/>
  <c r="AAP2" i="1" a="1"/>
  <c r="ABH2" i="1" a="1"/>
  <c r="ABU2" i="1" a="1"/>
  <c r="UY2" i="1" a="1"/>
  <c r="WW2" i="1" a="1"/>
  <c r="AAI2" i="1" a="1"/>
  <c r="ABN2" i="1" a="1"/>
  <c r="ACY2" i="1" a="1"/>
  <c r="ADK2" i="1" a="1"/>
  <c r="ADW2" i="1" a="1"/>
  <c r="AEJ2" i="1" a="1"/>
  <c r="AFC2" i="1" a="1"/>
  <c r="AFJ2" i="1" a="1"/>
  <c r="AGC2" i="1" a="1"/>
  <c r="AGI2" i="1" a="1"/>
  <c r="AGO2" i="1" a="1"/>
  <c r="AGU2" i="1" a="1"/>
  <c r="AHA2" i="1" a="1"/>
  <c r="AHG2" i="1" a="1"/>
  <c r="AHM2" i="1" a="1"/>
  <c r="AHS2" i="1" a="1"/>
  <c r="AHY2" i="1" a="1"/>
  <c r="AIE2" i="1" a="1"/>
  <c r="AIK2" i="1" a="1"/>
  <c r="AIQ2" i="1" a="1"/>
  <c r="AIX2" i="1" a="1"/>
  <c r="AJD2" i="1" a="1"/>
  <c r="AJJ2" i="1" a="1"/>
  <c r="RP2" i="1" a="1"/>
  <c r="SR2" i="1" a="1"/>
  <c r="VR2" i="1" a="1"/>
  <c r="XA2" i="1" a="1"/>
  <c r="YY2" i="1" a="1"/>
  <c r="ABA2" i="1" a="1"/>
  <c r="ADJ2" i="1" a="1"/>
  <c r="ADV2" i="1" a="1"/>
  <c r="AEI2" i="1" a="1"/>
  <c r="AEU2" i="1" a="1"/>
  <c r="AFB2" i="1" a="1"/>
  <c r="AFI2" i="1" a="1"/>
  <c r="AFU2" i="1" a="1"/>
  <c r="AGB2" i="1" a="1"/>
  <c r="AGK2" i="1" a="1"/>
  <c r="AGQ2" i="1" a="1"/>
  <c r="AGW2" i="1" a="1"/>
  <c r="AHC2" i="1" a="1"/>
  <c r="AHI2" i="1" a="1"/>
  <c r="AHO2" i="1" a="1"/>
  <c r="AHU2" i="1" a="1"/>
  <c r="AIA2" i="1" a="1"/>
  <c r="AIG2" i="1" a="1"/>
  <c r="AIM2" i="1" a="1"/>
  <c r="AIS2" i="1" a="1"/>
  <c r="AIZ2" i="1" a="1"/>
  <c r="AJF2" i="1" a="1"/>
  <c r="AJL2" i="1" a="1"/>
  <c r="QK2" i="1" a="1"/>
  <c r="VV2" i="1" a="1"/>
  <c r="ZQ2" i="1" a="1"/>
  <c r="ACR2" i="1" a="1"/>
  <c r="ACX2" i="1" a="1"/>
  <c r="ADN2" i="1" a="1"/>
  <c r="ADZ2" i="1" a="1"/>
  <c r="AEM2" i="1" a="1"/>
  <c r="AFF2" i="1" a="1"/>
  <c r="AFM2" i="1" a="1"/>
  <c r="AGG2" i="1" a="1"/>
  <c r="AGM2" i="1" a="1"/>
  <c r="AGS2" i="1" a="1"/>
  <c r="AGY2" i="1" a="1"/>
  <c r="AHE2" i="1" a="1"/>
  <c r="AHK2" i="1" a="1"/>
  <c r="AHQ2" i="1" a="1"/>
  <c r="AHW2" i="1" a="1"/>
  <c r="AIC2" i="1" a="1"/>
  <c r="AII2" i="1" a="1"/>
  <c r="AIO2" i="1" a="1"/>
  <c r="AIV2" i="1" a="1"/>
  <c r="AJB2" i="1" a="1"/>
  <c r="AJH2" i="1" a="1"/>
  <c r="AJN2" i="1" a="1"/>
  <c r="ZR2" i="1" a="1"/>
  <c r="ACF2" i="1" a="1"/>
  <c r="ADD2" i="1" a="1"/>
  <c r="ADP2" i="1" a="1"/>
  <c r="AEB2" i="1" a="1"/>
  <c r="AEO2" i="1" a="1"/>
  <c r="AEV2" i="1" a="1"/>
  <c r="AFO2" i="1" a="1"/>
  <c r="AFV2" i="1" a="1"/>
  <c r="AGF2" i="1" a="1"/>
  <c r="AGH2" i="1" a="1"/>
  <c r="AGN2" i="1" a="1"/>
  <c r="AGT2" i="1" a="1"/>
  <c r="AGZ2" i="1" a="1"/>
  <c r="AHF2" i="1" a="1"/>
  <c r="AHL2" i="1" a="1"/>
  <c r="AHR2" i="1" a="1"/>
  <c r="AHX2" i="1" a="1"/>
  <c r="AID2" i="1" a="1"/>
  <c r="AIJ2" i="1" a="1"/>
  <c r="AIP2" i="1" a="1"/>
  <c r="AIW2" i="1" a="1"/>
  <c r="AJC2" i="1" a="1"/>
  <c r="AJI2" i="1" a="1"/>
  <c r="SM2" i="1" a="1"/>
  <c r="ABO2" i="1" a="1"/>
  <c r="ACG2" i="1" a="1"/>
  <c r="AEG2" i="1" a="1"/>
  <c r="AFG2" i="1" a="1"/>
  <c r="AGV2" i="1" a="1"/>
  <c r="AHN2" i="1" a="1"/>
  <c r="AIF2" i="1" a="1"/>
  <c r="AJK2" i="1" a="1"/>
  <c r="AJT2" i="1" a="1"/>
  <c r="AJZ2" i="1" a="1"/>
  <c r="AKF2" i="1" a="1"/>
  <c r="AKL2" i="1" a="1"/>
  <c r="AKR2" i="1" a="1"/>
  <c r="AKX2" i="1" a="1"/>
  <c r="ALD2" i="1" a="1"/>
  <c r="ALJ2" i="1" a="1"/>
  <c r="ALP2" i="1" a="1"/>
  <c r="ALV2" i="1" a="1"/>
  <c r="AMC2" i="1" a="1"/>
  <c r="AMI2" i="1" a="1"/>
  <c r="AMO2" i="1" a="1"/>
  <c r="AMU2" i="1" a="1"/>
  <c r="ANA2" i="1" a="1"/>
  <c r="ANG2" i="1" a="1"/>
  <c r="ANM2" i="1" a="1"/>
  <c r="ANS2" i="1" a="1"/>
  <c r="ANY2" i="1" a="1"/>
  <c r="AOE2" i="1" a="1"/>
  <c r="AOK2" i="1" a="1"/>
  <c r="AOQ2" i="1" a="1"/>
  <c r="AOW2" i="1" a="1"/>
  <c r="APC2" i="1" a="1"/>
  <c r="API2" i="1" a="1"/>
  <c r="APO2" i="1" a="1"/>
  <c r="APU2" i="1" a="1"/>
  <c r="AQA2" i="1" a="1"/>
  <c r="AQG2" i="1" a="1"/>
  <c r="AQM2" i="1" a="1"/>
  <c r="AQT2" i="1" a="1"/>
  <c r="AQZ2" i="1" a="1"/>
  <c r="ARF2" i="1" a="1"/>
  <c r="VF2" i="1" a="1"/>
  <c r="YZ2" i="1" a="1"/>
  <c r="ADQ2" i="1" a="1"/>
  <c r="AEW2" i="1" a="1"/>
  <c r="AFW2" i="1" a="1"/>
  <c r="AGL2" i="1" a="1"/>
  <c r="AHD2" i="1" a="1"/>
  <c r="AHV2" i="1" a="1"/>
  <c r="AIN2" i="1" a="1"/>
  <c r="AJA2" i="1" a="1"/>
  <c r="AJO2" i="1" a="1"/>
  <c r="AJU2" i="1" a="1"/>
  <c r="AKA2" i="1" a="1"/>
  <c r="AKG2" i="1" a="1"/>
  <c r="AKM2" i="1" a="1"/>
  <c r="AKS2" i="1" a="1"/>
  <c r="AKY2" i="1" a="1"/>
  <c r="ALE2" i="1" a="1"/>
  <c r="ALK2" i="1" a="1"/>
  <c r="ALQ2" i="1" a="1"/>
  <c r="ALW2" i="1" a="1"/>
  <c r="AMD2" i="1" a="1"/>
  <c r="AMJ2" i="1" a="1"/>
  <c r="AMP2" i="1" a="1"/>
  <c r="AMV2" i="1" a="1"/>
  <c r="ANB2" i="1" a="1"/>
  <c r="ANH2" i="1" a="1"/>
  <c r="ANN2" i="1" a="1"/>
  <c r="ANT2" i="1" a="1"/>
  <c r="ANZ2" i="1" a="1"/>
  <c r="AOF2" i="1" a="1"/>
  <c r="AOL2" i="1" a="1"/>
  <c r="AOR2" i="1" a="1"/>
  <c r="AOX2" i="1" a="1"/>
  <c r="APD2" i="1" a="1"/>
  <c r="APJ2" i="1" a="1"/>
  <c r="APP2" i="1" a="1"/>
  <c r="APV2" i="1" a="1"/>
  <c r="AQB2" i="1" a="1"/>
  <c r="AQH2" i="1" a="1"/>
  <c r="AQN2" i="1" a="1"/>
  <c r="AQU2" i="1" a="1"/>
  <c r="ARA2" i="1" a="1"/>
  <c r="ARG2" i="1" a="1"/>
  <c r="ARM2" i="1" a="1"/>
  <c r="ARS2" i="1" a="1"/>
  <c r="ARY2" i="1" a="1"/>
  <c r="ASE2" i="1" a="1"/>
  <c r="ASK2" i="1" a="1"/>
  <c r="ASQ2" i="1" a="1"/>
  <c r="ASW2" i="1" a="1"/>
  <c r="ATC2" i="1" a="1"/>
  <c r="ATI2" i="1" a="1"/>
  <c r="RF2" i="1" a="1"/>
  <c r="XJ2" i="1" a="1"/>
  <c r="AAJ2" i="1" a="1"/>
  <c r="ACM2" i="1" a="1"/>
  <c r="ADT2" i="1" a="1"/>
  <c r="AEZ2" i="1" a="1"/>
  <c r="AFZ2" i="1" a="1"/>
  <c r="AGP2" i="1" a="1"/>
  <c r="AHH2" i="1" a="1"/>
  <c r="AHZ2" i="1" a="1"/>
  <c r="AIR2" i="1" a="1"/>
  <c r="AJE2" i="1" a="1"/>
  <c r="AJR2" i="1" a="1"/>
  <c r="AJX2" i="1" a="1"/>
  <c r="AKD2" i="1" a="1"/>
  <c r="AKJ2" i="1" a="1"/>
  <c r="AKP2" i="1" a="1"/>
  <c r="AKV2" i="1" a="1"/>
  <c r="ALB2" i="1" a="1"/>
  <c r="ALH2" i="1" a="1"/>
  <c r="ALN2" i="1" a="1"/>
  <c r="ALT2" i="1" a="1"/>
  <c r="AMA2" i="1" a="1"/>
  <c r="AMG2" i="1" a="1"/>
  <c r="AMM2" i="1" a="1"/>
  <c r="AMS2" i="1" a="1"/>
  <c r="AMY2" i="1" a="1"/>
  <c r="ANE2" i="1" a="1"/>
  <c r="ANK2" i="1" a="1"/>
  <c r="ANQ2" i="1" a="1"/>
  <c r="ANW2" i="1" a="1"/>
  <c r="AOC2" i="1" a="1"/>
  <c r="AOI2" i="1" a="1"/>
  <c r="AOO2" i="1" a="1"/>
  <c r="AOU2" i="1" a="1"/>
  <c r="APA2" i="1" a="1"/>
  <c r="APG2" i="1" a="1"/>
  <c r="APM2" i="1" a="1"/>
  <c r="APS2" i="1" a="1"/>
  <c r="APY2" i="1" a="1"/>
  <c r="AQE2" i="1" a="1"/>
  <c r="AQK2" i="1" a="1"/>
  <c r="AQQ2" i="1" a="1"/>
  <c r="AQX2" i="1" a="1"/>
  <c r="ARD2" i="1" a="1"/>
  <c r="ARJ2" i="1" a="1"/>
  <c r="ARP2" i="1" a="1"/>
  <c r="ARV2" i="1" a="1"/>
  <c r="ASB2" i="1" a="1"/>
  <c r="ASH2" i="1" a="1"/>
  <c r="ASN2" i="1" a="1"/>
  <c r="AST2" i="1" a="1"/>
  <c r="ASZ2" i="1" a="1"/>
  <c r="ATF2" i="1" a="1"/>
  <c r="UO2" i="1" a="1"/>
  <c r="XN2" i="1" a="1"/>
  <c r="ADE2" i="1" a="1"/>
  <c r="AEP2" i="1" a="1"/>
  <c r="AFP2" i="1" a="1"/>
  <c r="AGX2" i="1" a="1"/>
  <c r="AHP2" i="1" a="1"/>
  <c r="AIH2" i="1" a="1"/>
  <c r="AIU2" i="1" a="1"/>
  <c r="AJM2" i="1" a="1"/>
  <c r="AJS2" i="1" a="1"/>
  <c r="AJY2" i="1" a="1"/>
  <c r="AKE2" i="1" a="1"/>
  <c r="AKK2" i="1" a="1"/>
  <c r="AKQ2" i="1" a="1"/>
  <c r="AKW2" i="1" a="1"/>
  <c r="ALC2" i="1" a="1"/>
  <c r="ALI2" i="1" a="1"/>
  <c r="ALO2" i="1" a="1"/>
  <c r="ALU2" i="1" a="1"/>
  <c r="AMB2" i="1" a="1"/>
  <c r="AMH2" i="1" a="1"/>
  <c r="AMN2" i="1" a="1"/>
  <c r="AMT2" i="1" a="1"/>
  <c r="AMZ2" i="1" a="1"/>
  <c r="ANF2" i="1" a="1"/>
  <c r="ANL2" i="1" a="1"/>
  <c r="ANR2" i="1" a="1"/>
  <c r="ANX2" i="1" a="1"/>
  <c r="AOD2" i="1" a="1"/>
  <c r="AOJ2" i="1" a="1"/>
  <c r="AOP2" i="1" a="1"/>
  <c r="AOV2" i="1" a="1"/>
  <c r="APB2" i="1" a="1"/>
  <c r="APH2" i="1" a="1"/>
  <c r="APN2" i="1" a="1"/>
  <c r="APT2" i="1" a="1"/>
  <c r="APZ2" i="1" a="1"/>
  <c r="AQF2" i="1" a="1"/>
  <c r="AQL2" i="1" a="1"/>
  <c r="AQR2" i="1" a="1"/>
  <c r="AQY2" i="1" a="1"/>
  <c r="ARE2" i="1" a="1"/>
  <c r="ARK2" i="1" a="1"/>
  <c r="ARQ2" i="1" a="1"/>
  <c r="ARW2" i="1" a="1"/>
  <c r="ASC2" i="1" a="1"/>
  <c r="ASI2" i="1" a="1"/>
  <c r="ASO2" i="1" a="1"/>
  <c r="ASU2" i="1" a="1"/>
  <c r="ATA2" i="1" a="1"/>
  <c r="ATG2" i="1" a="1"/>
  <c r="ADH2" i="1" a="1"/>
  <c r="AFS2" i="1" a="1"/>
  <c r="AHT2" i="1" a="1"/>
  <c r="AIY2" i="1" a="1"/>
  <c r="AJV2" i="1" a="1"/>
  <c r="AKN2" i="1" a="1"/>
  <c r="ALF2" i="1" a="1"/>
  <c r="ALX2" i="1" a="1"/>
  <c r="AMK2" i="1" a="1"/>
  <c r="ANC2" i="1" a="1"/>
  <c r="ANU2" i="1" a="1"/>
  <c r="AOM2" i="1" a="1"/>
  <c r="APE2" i="1" a="1"/>
  <c r="APW2" i="1" a="1"/>
  <c r="AQO2" i="1" a="1"/>
  <c r="ARR2" i="1" a="1"/>
  <c r="ASD2" i="1" a="1"/>
  <c r="ASP2" i="1" a="1"/>
  <c r="ATB2" i="1" a="1"/>
  <c r="ATQ2" i="1" a="1"/>
  <c r="ATW2" i="1" a="1"/>
  <c r="AUC2" i="1" a="1"/>
  <c r="AUI2" i="1" a="1"/>
  <c r="AUO2" i="1" a="1"/>
  <c r="AUU2" i="1" a="1"/>
  <c r="AVA2" i="1" a="1"/>
  <c r="AVG2" i="1" a="1"/>
  <c r="AVM2" i="1" a="1"/>
  <c r="AVS2" i="1" a="1"/>
  <c r="AVZ2" i="1" a="1"/>
  <c r="AWG2" i="1" a="1"/>
  <c r="AIB2" i="1" a="1"/>
  <c r="AJG2" i="1" a="1"/>
  <c r="AJQ2" i="1" a="1"/>
  <c r="AKI2" i="1" a="1"/>
  <c r="ALA2" i="1" a="1"/>
  <c r="ALS2" i="1" a="1"/>
  <c r="AMF2" i="1" a="1"/>
  <c r="AMX2" i="1" a="1"/>
  <c r="ANP2" i="1" a="1"/>
  <c r="AOH2" i="1" a="1"/>
  <c r="AOZ2" i="1" a="1"/>
  <c r="APR2" i="1" a="1"/>
  <c r="AQJ2" i="1" a="1"/>
  <c r="ARC2" i="1" a="1"/>
  <c r="ARH2" i="1" a="1"/>
  <c r="ART2" i="1" a="1"/>
  <c r="ASF2" i="1" a="1"/>
  <c r="ASR2" i="1" a="1"/>
  <c r="ATD2" i="1" a="1"/>
  <c r="ATR2" i="1" a="1"/>
  <c r="ATX2" i="1" a="1"/>
  <c r="AUD2" i="1" a="1"/>
  <c r="AUJ2" i="1" a="1"/>
  <c r="AUP2" i="1" a="1"/>
  <c r="AUV2" i="1" a="1"/>
  <c r="AVB2" i="1" a="1"/>
  <c r="AVH2" i="1" a="1"/>
  <c r="AVN2" i="1" a="1"/>
  <c r="AVT2" i="1" a="1"/>
  <c r="AWA2" i="1" a="1"/>
  <c r="AWH2" i="1" a="1"/>
  <c r="AWN2" i="1" a="1"/>
  <c r="AWT2" i="1" a="1"/>
  <c r="AWZ2" i="1" a="1"/>
  <c r="AXF2" i="1" a="1"/>
  <c r="AXL2" i="1" a="1"/>
  <c r="AXR2" i="1" a="1"/>
  <c r="AXX2" i="1" a="1"/>
  <c r="AYD2" i="1" a="1"/>
  <c r="AYJ2" i="1" a="1"/>
  <c r="AYP2" i="1" a="1"/>
  <c r="AYV2" i="1" a="1"/>
  <c r="AZB2" i="1" a="1"/>
  <c r="AZH2" i="1" a="1"/>
  <c r="AZN2" i="1" a="1"/>
  <c r="AZT2" i="1" a="1"/>
  <c r="AZZ2" i="1" a="1"/>
  <c r="BAF2" i="1" a="1"/>
  <c r="BAM2" i="1" a="1"/>
  <c r="BAS2" i="1" a="1"/>
  <c r="BAY2" i="1" a="1"/>
  <c r="ACS2" i="1" a="1"/>
  <c r="AES2" i="1" a="1"/>
  <c r="AGJ2" i="1" a="1"/>
  <c r="AIL2" i="1" a="1"/>
  <c r="AKB2" i="1" a="1"/>
  <c r="AKT2" i="1" a="1"/>
  <c r="ALL2" i="1" a="1"/>
  <c r="ALY2" i="1" a="1"/>
  <c r="AMQ2" i="1" a="1"/>
  <c r="ANI2" i="1" a="1"/>
  <c r="AOA2" i="1" a="1"/>
  <c r="AOS2" i="1" a="1"/>
  <c r="APK2" i="1" a="1"/>
  <c r="AQC2" i="1" a="1"/>
  <c r="AQV2" i="1" a="1"/>
  <c r="ARO2" i="1" a="1"/>
  <c r="ASA2" i="1" a="1"/>
  <c r="ASM2" i="1" a="1"/>
  <c r="ASY2" i="1" a="1"/>
  <c r="ATK2" i="1" a="1"/>
  <c r="ATM2" i="1" a="1"/>
  <c r="ATS2" i="1" a="1"/>
  <c r="ATY2" i="1" a="1"/>
  <c r="AUE2" i="1" a="1"/>
  <c r="AUK2" i="1" a="1"/>
  <c r="AUQ2" i="1" a="1"/>
  <c r="AUW2" i="1" a="1"/>
  <c r="AVC2" i="1" a="1"/>
  <c r="AVI2" i="1" a="1"/>
  <c r="AVO2" i="1" a="1"/>
  <c r="AVU2" i="1" a="1"/>
  <c r="AWB2" i="1" a="1"/>
  <c r="AWI2" i="1" a="1"/>
  <c r="AWO2" i="1" a="1"/>
  <c r="AWU2" i="1" a="1"/>
  <c r="AXA2" i="1" a="1"/>
  <c r="AXG2" i="1" a="1"/>
  <c r="AXM2" i="1" a="1"/>
  <c r="AXS2" i="1" a="1"/>
  <c r="AXY2" i="1" a="1"/>
  <c r="AYE2" i="1" a="1"/>
  <c r="AYK2" i="1" a="1"/>
  <c r="AYQ2" i="1" a="1"/>
  <c r="AYW2" i="1" a="1"/>
  <c r="AZC2" i="1" a="1"/>
  <c r="AZI2" i="1" a="1"/>
  <c r="AZO2" i="1" a="1"/>
  <c r="AZU2" i="1" a="1"/>
  <c r="BAA2" i="1" a="1"/>
  <c r="BAH2" i="1" a="1"/>
  <c r="BAN2" i="1" a="1"/>
  <c r="BAT2" i="1" a="1"/>
  <c r="BAZ2" i="1" a="1"/>
  <c r="AHB2" i="1" a="1"/>
  <c r="AJP2" i="1" a="1"/>
  <c r="AKH2" i="1" a="1"/>
  <c r="AKZ2" i="1" a="1"/>
  <c r="ALR2" i="1" a="1"/>
  <c r="AME2" i="1" a="1"/>
  <c r="AMW2" i="1" a="1"/>
  <c r="ANO2" i="1" a="1"/>
  <c r="AOG2" i="1" a="1"/>
  <c r="AOY2" i="1" a="1"/>
  <c r="APQ2" i="1" a="1"/>
  <c r="AQI2" i="1" a="1"/>
  <c r="ARB2" i="1" a="1"/>
  <c r="ARN2" i="1" a="1"/>
  <c r="ARZ2" i="1" a="1"/>
  <c r="ASL2" i="1" a="1"/>
  <c r="ASX2" i="1" a="1"/>
  <c r="ATJ2" i="1" a="1"/>
  <c r="ATO2" i="1" a="1"/>
  <c r="ATU2" i="1" a="1"/>
  <c r="AUA2" i="1" a="1"/>
  <c r="AUG2" i="1" a="1"/>
  <c r="AUM2" i="1" a="1"/>
  <c r="AUS2" i="1" a="1"/>
  <c r="AUY2" i="1" a="1"/>
  <c r="AVE2" i="1" a="1"/>
  <c r="AVK2" i="1" a="1"/>
  <c r="AVQ2" i="1" a="1"/>
  <c r="AVX2" i="1" a="1"/>
  <c r="AWE2" i="1" a="1"/>
  <c r="AWK2" i="1" a="1"/>
  <c r="AWQ2" i="1" a="1"/>
  <c r="AWW2" i="1" a="1"/>
  <c r="AXC2" i="1" a="1"/>
  <c r="AXI2" i="1" a="1"/>
  <c r="AXO2" i="1" a="1"/>
  <c r="AXU2" i="1" a="1"/>
  <c r="AYA2" i="1" a="1"/>
  <c r="AYG2" i="1" a="1"/>
  <c r="AYM2" i="1" a="1"/>
  <c r="AYS2" i="1" a="1"/>
  <c r="AYY2" i="1" a="1"/>
  <c r="AZE2" i="1" a="1"/>
  <c r="AZK2" i="1" a="1"/>
  <c r="AZQ2" i="1" a="1"/>
  <c r="AZW2" i="1" a="1"/>
  <c r="BAC2" i="1" a="1"/>
  <c r="BAJ2" i="1" a="1"/>
  <c r="BAP2" i="1" a="1"/>
  <c r="BAV2" i="1" a="1"/>
  <c r="AHJ2" i="1" a="1"/>
  <c r="AKC2" i="1" a="1"/>
  <c r="AKU2" i="1" a="1"/>
  <c r="ALM2" i="1" a="1"/>
  <c r="ALZ2" i="1" a="1"/>
  <c r="AMR2" i="1" a="1"/>
  <c r="ANJ2" i="1" a="1"/>
  <c r="AOB2" i="1" a="1"/>
  <c r="AOT2" i="1" a="1"/>
  <c r="APL2" i="1" a="1"/>
  <c r="AQD2" i="1" a="1"/>
  <c r="AQW2" i="1" a="1"/>
  <c r="ARI2" i="1" a="1"/>
  <c r="ARU2" i="1" a="1"/>
  <c r="ASG2" i="1" a="1"/>
  <c r="ASS2" i="1" a="1"/>
  <c r="ATE2" i="1" a="1"/>
  <c r="ATP2" i="1" a="1"/>
  <c r="ATV2" i="1" a="1"/>
  <c r="AUB2" i="1" a="1"/>
  <c r="AUH2" i="1" a="1"/>
  <c r="AUN2" i="1" a="1"/>
  <c r="AUT2" i="1" a="1"/>
  <c r="AUZ2" i="1" a="1"/>
  <c r="AVF2" i="1" a="1"/>
  <c r="AVL2" i="1" a="1"/>
  <c r="AVR2" i="1" a="1"/>
  <c r="AVY2" i="1" a="1"/>
  <c r="AWF2" i="1" a="1"/>
  <c r="AWL2" i="1" a="1"/>
  <c r="AWR2" i="1" a="1"/>
  <c r="AWX2" i="1" a="1"/>
  <c r="AXD2" i="1" a="1"/>
  <c r="AXJ2" i="1" a="1"/>
  <c r="AXP2" i="1" a="1"/>
  <c r="AXV2" i="1" a="1"/>
  <c r="AYB2" i="1" a="1"/>
  <c r="AYH2" i="1" a="1"/>
  <c r="AYN2" i="1" a="1"/>
  <c r="AYT2" i="1" a="1"/>
  <c r="AYZ2" i="1" a="1"/>
  <c r="AZF2" i="1" a="1"/>
  <c r="AZL2" i="1" a="1"/>
  <c r="AZR2" i="1" a="1"/>
  <c r="AZX2" i="1" a="1"/>
  <c r="BAD2" i="1" a="1"/>
  <c r="BAK2" i="1" a="1"/>
  <c r="BAQ2" i="1" a="1"/>
  <c r="BAW2" i="1" a="1"/>
  <c r="AKO2" i="1" a="1"/>
  <c r="APX2" i="1" a="1"/>
  <c r="ASJ2" i="1" a="1"/>
  <c r="ATN2" i="1" a="1"/>
  <c r="AUX2" i="1" a="1"/>
  <c r="AWC2" i="1" a="1"/>
  <c r="AWP2" i="1" a="1"/>
  <c r="AXH2" i="1" a="1"/>
  <c r="AXZ2" i="1" a="1"/>
  <c r="AYR2" i="1" a="1"/>
  <c r="AZJ2" i="1" a="1"/>
  <c r="BAB2" i="1" a="1"/>
  <c r="BAU2" i="1" a="1"/>
  <c r="BBC2" i="1" a="1"/>
  <c r="BBI2" i="1" a="1"/>
  <c r="BBO2" i="1" a="1"/>
  <c r="BBU2" i="1" a="1"/>
  <c r="BCA2" i="1" a="1"/>
  <c r="BCG2" i="1" a="1"/>
  <c r="BCN2" i="1" a="1"/>
  <c r="BCT2" i="1" a="1"/>
  <c r="BCZ2" i="1" a="1"/>
  <c r="BDF2" i="1" a="1"/>
  <c r="BDL2" i="1" a="1"/>
  <c r="BDR2" i="1" a="1"/>
  <c r="BDX2" i="1" a="1"/>
  <c r="BED2" i="1" a="1"/>
  <c r="BEJ2" i="1" a="1"/>
  <c r="BEP2" i="1" a="1"/>
  <c r="BEV2" i="1" a="1"/>
  <c r="BFB2" i="1" a="1"/>
  <c r="BFH2" i="1" a="1"/>
  <c r="BFO2" i="1" a="1"/>
  <c r="BFU2" i="1" a="1"/>
  <c r="BGA2" i="1" a="1"/>
  <c r="BGG2" i="1" a="1"/>
  <c r="BGM2" i="1" a="1"/>
  <c r="BGS2" i="1" a="1"/>
  <c r="BGY2" i="1" a="1"/>
  <c r="BHE2" i="1" a="1"/>
  <c r="BHK2" i="1" a="1"/>
  <c r="BHQ2" i="1" a="1"/>
  <c r="BHW2" i="1" a="1"/>
  <c r="BID2" i="1" a="1"/>
  <c r="BIJ2" i="1" a="1"/>
  <c r="BIP2" i="1" a="1"/>
  <c r="BIV2" i="1" a="1"/>
  <c r="BJB2" i="1" a="1"/>
  <c r="BJI2" i="1" a="1"/>
  <c r="BJO2" i="1" a="1"/>
  <c r="BJU2" i="1" a="1"/>
  <c r="BKA2" i="1" a="1"/>
  <c r="ALG2" i="1" a="1"/>
  <c r="AML2" i="1" a="1"/>
  <c r="AQP2" i="1" a="1"/>
  <c r="ASV2" i="1" a="1"/>
  <c r="ATT2" i="1" a="1"/>
  <c r="AVD2" i="1" a="1"/>
  <c r="AWD2" i="1" a="1"/>
  <c r="AWS2" i="1" a="1"/>
  <c r="AXK2" i="1" a="1"/>
  <c r="AYC2" i="1" a="1"/>
  <c r="AYU2" i="1" a="1"/>
  <c r="AZM2" i="1" a="1"/>
  <c r="BAE2" i="1" a="1"/>
  <c r="BAX2" i="1" a="1"/>
  <c r="BBD2" i="1" a="1"/>
  <c r="BBJ2" i="1" a="1"/>
  <c r="BBP2" i="1" a="1"/>
  <c r="BBV2" i="1" a="1"/>
  <c r="BCB2" i="1" a="1"/>
  <c r="BCI2" i="1" a="1"/>
  <c r="BCO2" i="1" a="1"/>
  <c r="BCU2" i="1" a="1"/>
  <c r="BDA2" i="1" a="1"/>
  <c r="BDG2" i="1" a="1"/>
  <c r="BDM2" i="1" a="1"/>
  <c r="BDS2" i="1" a="1"/>
  <c r="BDY2" i="1" a="1"/>
  <c r="BEE2" i="1" a="1"/>
  <c r="BEK2" i="1" a="1"/>
  <c r="BEQ2" i="1" a="1"/>
  <c r="BEW2" i="1" a="1"/>
  <c r="BFC2" i="1" a="1"/>
  <c r="BFI2" i="1" a="1"/>
  <c r="BFP2" i="1" a="1"/>
  <c r="BFV2" i="1" a="1"/>
  <c r="BGB2" i="1" a="1"/>
  <c r="BGH2" i="1" a="1"/>
  <c r="BGN2" i="1" a="1"/>
  <c r="BGT2" i="1" a="1"/>
  <c r="BGZ2" i="1" a="1"/>
  <c r="BHF2" i="1" a="1"/>
  <c r="BHL2" i="1" a="1"/>
  <c r="BHR2" i="1" a="1"/>
  <c r="BHX2" i="1" a="1"/>
  <c r="BIE2" i="1" a="1"/>
  <c r="BIK2" i="1" a="1"/>
  <c r="BIQ2" i="1" a="1"/>
  <c r="BIW2" i="1" a="1"/>
  <c r="BJC2" i="1" a="1"/>
  <c r="BJJ2" i="1" a="1"/>
  <c r="BJP2" i="1" a="1"/>
  <c r="BJV2" i="1" a="1"/>
  <c r="BKB2" i="1" a="1"/>
  <c r="ABB2" i="1" a="1"/>
  <c r="AND2" i="1" a="1"/>
  <c r="ATH2" i="1" a="1"/>
  <c r="ATZ2" i="1" a="1"/>
  <c r="AVJ2" i="1" a="1"/>
  <c r="AWV2" i="1" a="1"/>
  <c r="AXN2" i="1" a="1"/>
  <c r="AYF2" i="1" a="1"/>
  <c r="AYX2" i="1" a="1"/>
  <c r="AZP2" i="1" a="1"/>
  <c r="BAI2" i="1" a="1"/>
  <c r="BBE2" i="1" a="1"/>
  <c r="BBK2" i="1" a="1"/>
  <c r="BBQ2" i="1" a="1"/>
  <c r="BBW2" i="1" a="1"/>
  <c r="BCC2" i="1" a="1"/>
  <c r="BCJ2" i="1" a="1"/>
  <c r="BCP2" i="1" a="1"/>
  <c r="BCV2" i="1" a="1"/>
  <c r="BDB2" i="1" a="1"/>
  <c r="BDH2" i="1" a="1"/>
  <c r="BDN2" i="1" a="1"/>
  <c r="BDT2" i="1" a="1"/>
  <c r="BDZ2" i="1" a="1"/>
  <c r="BEF2" i="1" a="1"/>
  <c r="BEL2" i="1" a="1"/>
  <c r="BER2" i="1" a="1"/>
  <c r="BEX2" i="1" a="1"/>
  <c r="BFD2" i="1" a="1"/>
  <c r="BFJ2" i="1" a="1"/>
  <c r="BFQ2" i="1" a="1"/>
  <c r="BFW2" i="1" a="1"/>
  <c r="BGC2" i="1" a="1"/>
  <c r="BGI2" i="1" a="1"/>
  <c r="BGO2" i="1" a="1"/>
  <c r="BGU2" i="1" a="1"/>
  <c r="BHA2" i="1" a="1"/>
  <c r="BHG2" i="1" a="1"/>
  <c r="AGR2" i="1" a="1"/>
  <c r="AON2" i="1" a="1"/>
  <c r="ARL2" i="1" a="1"/>
  <c r="AUL2" i="1" a="1"/>
  <c r="AVV2" i="1" a="1"/>
  <c r="AWJ2" i="1" a="1"/>
  <c r="AXB2" i="1" a="1"/>
  <c r="AXT2" i="1" a="1"/>
  <c r="AYL2" i="1" a="1"/>
  <c r="AZD2" i="1" a="1"/>
  <c r="AZV2" i="1" a="1"/>
  <c r="BAO2" i="1" a="1"/>
  <c r="BBA2" i="1" a="1"/>
  <c r="BBG2" i="1" a="1"/>
  <c r="BBM2" i="1" a="1"/>
  <c r="BBS2" i="1" a="1"/>
  <c r="BBY2" i="1" a="1"/>
  <c r="BCE2" i="1" a="1"/>
  <c r="BCL2" i="1" a="1"/>
  <c r="BCR2" i="1" a="1"/>
  <c r="BCX2" i="1" a="1"/>
  <c r="BDD2" i="1" a="1"/>
  <c r="BDJ2" i="1" a="1"/>
  <c r="BDP2" i="1" a="1"/>
  <c r="BDV2" i="1" a="1"/>
  <c r="BEB2" i="1" a="1"/>
  <c r="BEH2" i="1" a="1"/>
  <c r="BEN2" i="1" a="1"/>
  <c r="BET2" i="1" a="1"/>
  <c r="BEZ2" i="1" a="1"/>
  <c r="BFF2" i="1" a="1"/>
  <c r="BFM2" i="1" a="1"/>
  <c r="BFS2" i="1" a="1"/>
  <c r="BFY2" i="1" a="1"/>
  <c r="BGE2" i="1" a="1"/>
  <c r="BGK2" i="1" a="1"/>
  <c r="BGQ2" i="1" a="1"/>
  <c r="BGW2" i="1" a="1"/>
  <c r="BHC2" i="1" a="1"/>
  <c r="BHI2" i="1" a="1"/>
  <c r="BHO2" i="1" a="1"/>
  <c r="BHU2" i="1" a="1"/>
  <c r="BIA2" i="1" a="1"/>
  <c r="BIH2" i="1" a="1"/>
  <c r="BIN2" i="1" a="1"/>
  <c r="BIT2" i="1" a="1"/>
  <c r="BIZ2" i="1" a="1"/>
  <c r="BJF2" i="1" a="1"/>
  <c r="BJM2" i="1" a="1"/>
  <c r="BJS2" i="1" a="1"/>
  <c r="BJY2" i="1" a="1"/>
  <c r="BKE2" i="1" a="1"/>
  <c r="AED2" i="1" a="1"/>
  <c r="AIT2" i="1" a="1"/>
  <c r="AJW2" i="1" a="1"/>
  <c r="APF2" i="1" a="1"/>
  <c r="ARX2" i="1" a="1"/>
  <c r="AUR2" i="1" a="1"/>
  <c r="AVW2" i="1" a="1"/>
  <c r="AWM2" i="1" a="1"/>
  <c r="AXE2" i="1" a="1"/>
  <c r="AXW2" i="1" a="1"/>
  <c r="AYO2" i="1" a="1"/>
  <c r="AZG2" i="1" a="1"/>
  <c r="AZY2" i="1" a="1"/>
  <c r="BAR2" i="1" a="1"/>
  <c r="BBB2" i="1" a="1"/>
  <c r="BBH2" i="1" a="1"/>
  <c r="BBN2" i="1" a="1"/>
  <c r="BBT2" i="1" a="1"/>
  <c r="BBZ2" i="1" a="1"/>
  <c r="BCF2" i="1" a="1"/>
  <c r="BCM2" i="1" a="1"/>
  <c r="BCS2" i="1" a="1"/>
  <c r="BCY2" i="1" a="1"/>
  <c r="BDE2" i="1" a="1"/>
  <c r="BDK2" i="1" a="1"/>
  <c r="BDQ2" i="1" a="1"/>
  <c r="BDW2" i="1" a="1"/>
  <c r="BEC2" i="1" a="1"/>
  <c r="BEI2" i="1" a="1"/>
  <c r="BEO2" i="1" a="1"/>
  <c r="BEU2" i="1" a="1"/>
  <c r="BFA2" i="1" a="1"/>
  <c r="BFG2" i="1" a="1"/>
  <c r="BFN2" i="1" a="1"/>
  <c r="BFT2" i="1" a="1"/>
  <c r="BFZ2" i="1" a="1"/>
  <c r="BGF2" i="1" a="1"/>
  <c r="BGL2" i="1" a="1"/>
  <c r="BGR2" i="1" a="1"/>
  <c r="BGX2" i="1" a="1"/>
  <c r="BHD2" i="1" a="1"/>
  <c r="BHJ2" i="1" a="1"/>
  <c r="BHP2" i="1" a="1"/>
  <c r="BHV2" i="1" a="1"/>
  <c r="BIC2" i="1" a="1"/>
  <c r="BII2" i="1" a="1"/>
  <c r="BIO2" i="1" a="1"/>
  <c r="BIU2" i="1" a="1"/>
  <c r="BJA2" i="1" a="1"/>
  <c r="BJH2" i="1" a="1"/>
  <c r="BJN2" i="1" a="1"/>
  <c r="BJT2" i="1" a="1"/>
  <c r="BJZ2" i="1" a="1"/>
  <c r="AWY2" i="1" a="1"/>
  <c r="BBL2" i="1" a="1"/>
  <c r="BCW2" i="1" a="1"/>
  <c r="BEG2" i="1" a="1"/>
  <c r="BFL2" i="1" a="1"/>
  <c r="BGV2" i="1" a="1"/>
  <c r="BHY2" i="1" a="1"/>
  <c r="BIR2" i="1" a="1"/>
  <c r="BJK2" i="1" a="1"/>
  <c r="BKC2" i="1" a="1"/>
  <c r="BKF2" i="1" a="1"/>
  <c r="BKL2" i="1" a="1"/>
  <c r="BKR2" i="1" a="1"/>
  <c r="BKX2" i="1" a="1"/>
  <c r="BLE2" i="1" a="1"/>
  <c r="BLK2" i="1" a="1"/>
  <c r="BLQ2" i="1" a="1"/>
  <c r="BLY2" i="1" a="1"/>
  <c r="BMF2" i="1" a="1"/>
  <c r="BML2" i="1" a="1"/>
  <c r="BMR2" i="1" a="1"/>
  <c r="BMX2" i="1" a="1"/>
  <c r="BND2" i="1" a="1"/>
  <c r="BNJ2" i="1" a="1"/>
  <c r="BNP2" i="1" a="1"/>
  <c r="BNV2" i="1" a="1"/>
  <c r="BOB2" i="1" a="1"/>
  <c r="BOH2" i="1" a="1"/>
  <c r="BOO2" i="1" a="1"/>
  <c r="BOU2" i="1" a="1"/>
  <c r="BPA2" i="1" a="1"/>
  <c r="BPI2" i="1" a="1"/>
  <c r="BPO2" i="1" a="1"/>
  <c r="BPU2" i="1" a="1"/>
  <c r="BQA2" i="1" a="1"/>
  <c r="BQG2" i="1" a="1"/>
  <c r="BQM2" i="1" a="1"/>
  <c r="BQS2" i="1" a="1"/>
  <c r="BQY2" i="1" a="1"/>
  <c r="BRE2" i="1" a="1"/>
  <c r="BRK2" i="1" a="1"/>
  <c r="BRQ2" i="1" a="1"/>
  <c r="BRW2" i="1" a="1"/>
  <c r="BSJ2" i="1" a="1"/>
  <c r="BSP2" i="1" a="1"/>
  <c r="BSV2" i="1" a="1"/>
  <c r="BTB2" i="1" a="1"/>
  <c r="BTH2" i="1" a="1"/>
  <c r="BTN2" i="1" a="1"/>
  <c r="BTT2" i="1" a="1"/>
  <c r="BTZ2" i="1" a="1"/>
  <c r="BUF2" i="1" a="1"/>
  <c r="BUL2" i="1" a="1"/>
  <c r="BUR2" i="1" a="1"/>
  <c r="BUX2" i="1" a="1"/>
  <c r="BVD2" i="1" a="1"/>
  <c r="BVJ2" i="1" a="1"/>
  <c r="BVP2" i="1" a="1"/>
  <c r="BVV2" i="1" a="1"/>
  <c r="BWC2" i="1" a="1"/>
  <c r="BWI2" i="1" a="1"/>
  <c r="BWO2" i="1" a="1"/>
  <c r="BWU2" i="1" a="1"/>
  <c r="BXA2" i="1" a="1"/>
  <c r="BXH2" i="1" a="1"/>
  <c r="BXN2" i="1" a="1"/>
  <c r="BXT2" i="1" a="1"/>
  <c r="BYF2" i="1" a="1"/>
  <c r="BYL2" i="1" a="1"/>
  <c r="BYR2" i="1" a="1"/>
  <c r="BYX2" i="1" a="1"/>
  <c r="BZD2" i="1" a="1"/>
  <c r="BZJ2" i="1" a="1"/>
  <c r="BZP2" i="1" a="1"/>
  <c r="BZV2" i="1" a="1"/>
  <c r="CAB2" i="1" a="1"/>
  <c r="CAH2" i="1" a="1"/>
  <c r="CAN2" i="1" a="1"/>
  <c r="CAT2" i="1" a="1"/>
  <c r="CAZ2" i="1" a="1"/>
  <c r="CBG2" i="1" a="1"/>
  <c r="CBN2" i="1" a="1"/>
  <c r="CBT2" i="1" a="1"/>
  <c r="CBZ2" i="1" a="1"/>
  <c r="CCF2" i="1" a="1"/>
  <c r="CCL2" i="1" a="1"/>
  <c r="CCR2" i="1" a="1"/>
  <c r="CCX2" i="1" a="1"/>
  <c r="CDD2" i="1" a="1"/>
  <c r="CDJ2" i="1" a="1"/>
  <c r="CDQ2" i="1" a="1"/>
  <c r="CEA2" i="1" a="1"/>
  <c r="CEH2" i="1" a="1"/>
  <c r="CEN2" i="1" a="1"/>
  <c r="CET2" i="1" a="1"/>
  <c r="CFB2" i="1" a="1"/>
  <c r="CFH2" i="1" a="1"/>
  <c r="CFN2" i="1" a="1"/>
  <c r="CFT2" i="1" a="1"/>
  <c r="CFZ2" i="1" a="1"/>
  <c r="CGF2" i="1" a="1"/>
  <c r="AUF2" i="1" a="1"/>
  <c r="AXQ2" i="1" a="1"/>
  <c r="BBR2" i="1" a="1"/>
  <c r="BDC2" i="1" a="1"/>
  <c r="BEM2" i="1" a="1"/>
  <c r="BFR2" i="1" a="1"/>
  <c r="BHB2" i="1" a="1"/>
  <c r="BHT2" i="1" a="1"/>
  <c r="BIM2" i="1" a="1"/>
  <c r="BJE2" i="1" a="1"/>
  <c r="BJX2" i="1" a="1"/>
  <c r="BKG2" i="1" a="1"/>
  <c r="BKM2" i="1" a="1"/>
  <c r="BKS2" i="1" a="1"/>
  <c r="BKY2" i="1" a="1"/>
  <c r="BLF2" i="1" a="1"/>
  <c r="BLL2" i="1" a="1"/>
  <c r="BLR2" i="1" a="1"/>
  <c r="BLZ2" i="1" a="1"/>
  <c r="BMG2" i="1" a="1"/>
  <c r="BMM2" i="1" a="1"/>
  <c r="BMS2" i="1" a="1"/>
  <c r="BMY2" i="1" a="1"/>
  <c r="BNE2" i="1" a="1"/>
  <c r="BNK2" i="1" a="1"/>
  <c r="BNQ2" i="1" a="1"/>
  <c r="BNW2" i="1" a="1"/>
  <c r="BOC2" i="1" a="1"/>
  <c r="BOI2" i="1" a="1"/>
  <c r="BOP2" i="1" a="1"/>
  <c r="BOV2" i="1" a="1"/>
  <c r="BPB2" i="1" a="1"/>
  <c r="BPJ2" i="1" a="1"/>
  <c r="BPP2" i="1" a="1"/>
  <c r="BPV2" i="1" a="1"/>
  <c r="BQB2" i="1" a="1"/>
  <c r="BQH2" i="1" a="1"/>
  <c r="BQN2" i="1" a="1"/>
  <c r="BQT2" i="1" a="1"/>
  <c r="BQZ2" i="1" a="1"/>
  <c r="BRF2" i="1" a="1"/>
  <c r="BRL2" i="1" a="1"/>
  <c r="BRR2" i="1" a="1"/>
  <c r="BRX2" i="1" a="1"/>
  <c r="BSK2" i="1" a="1"/>
  <c r="BSQ2" i="1" a="1"/>
  <c r="BSW2" i="1" a="1"/>
  <c r="BTC2" i="1" a="1"/>
  <c r="BTI2" i="1" a="1"/>
  <c r="BTO2" i="1" a="1"/>
  <c r="BTU2" i="1" a="1"/>
  <c r="BUA2" i="1" a="1"/>
  <c r="BUG2" i="1" a="1"/>
  <c r="BUM2" i="1" a="1"/>
  <c r="BUS2" i="1" a="1"/>
  <c r="BUY2" i="1" a="1"/>
  <c r="BVE2" i="1" a="1"/>
  <c r="BVK2" i="1" a="1"/>
  <c r="BVQ2" i="1" a="1"/>
  <c r="BVW2" i="1" a="1"/>
  <c r="BWD2" i="1" a="1"/>
  <c r="BWJ2" i="1" a="1"/>
  <c r="BWP2" i="1" a="1"/>
  <c r="BWV2" i="1" a="1"/>
  <c r="BXB2" i="1" a="1"/>
  <c r="BXI2" i="1" a="1"/>
  <c r="BXO2" i="1" a="1"/>
  <c r="BXU2" i="1" a="1"/>
  <c r="BYG2" i="1" a="1"/>
  <c r="BYM2" i="1" a="1"/>
  <c r="BYS2" i="1" a="1"/>
  <c r="BYY2" i="1" a="1"/>
  <c r="BZE2" i="1" a="1"/>
  <c r="BZK2" i="1" a="1"/>
  <c r="BZQ2" i="1" a="1"/>
  <c r="BZW2" i="1" a="1"/>
  <c r="CAC2" i="1" a="1"/>
  <c r="CAI2" i="1" a="1"/>
  <c r="CAO2" i="1" a="1"/>
  <c r="CAU2" i="1" a="1"/>
  <c r="CBA2" i="1" a="1"/>
  <c r="CBH2" i="1" a="1"/>
  <c r="CBO2" i="1" a="1"/>
  <c r="CBU2" i="1" a="1"/>
  <c r="CCA2" i="1" a="1"/>
  <c r="CCG2" i="1" a="1"/>
  <c r="CCM2" i="1" a="1"/>
  <c r="CCS2" i="1" a="1"/>
  <c r="CCY2" i="1" a="1"/>
  <c r="CDE2" i="1" a="1"/>
  <c r="CDK2" i="1" a="1"/>
  <c r="CDR2" i="1" a="1"/>
  <c r="CEB2" i="1" a="1"/>
  <c r="CEI2" i="1" a="1"/>
  <c r="CEO2" i="1" a="1"/>
  <c r="CEU2" i="1" a="1"/>
  <c r="CFC2" i="1" a="1"/>
  <c r="CFI2" i="1" a="1"/>
  <c r="CFO2" i="1" a="1"/>
  <c r="CFU2" i="1" a="1"/>
  <c r="CGA2" i="1" a="1"/>
  <c r="CGG2" i="1" a="1"/>
  <c r="ANV2" i="1" a="1"/>
  <c r="AZS2" i="1" a="1"/>
  <c r="BCK2" i="1" a="1"/>
  <c r="BDU2" i="1" a="1"/>
  <c r="BFE2" i="1" a="1"/>
  <c r="BGJ2" i="1" a="1"/>
  <c r="BHS2" i="1" a="1"/>
  <c r="BIL2" i="1" a="1"/>
  <c r="BJD2" i="1" a="1"/>
  <c r="BJW2" i="1" a="1"/>
  <c r="BKJ2" i="1" a="1"/>
  <c r="BKP2" i="1" a="1"/>
  <c r="BKV2" i="1" a="1"/>
  <c r="BLB2" i="1" a="1"/>
  <c r="BLI2" i="1" a="1"/>
  <c r="BLO2" i="1" a="1"/>
  <c r="BLU2" i="1" a="1"/>
  <c r="BMC2" i="1" a="1"/>
  <c r="BMJ2" i="1" a="1"/>
  <c r="BMP2" i="1" a="1"/>
  <c r="BMV2" i="1" a="1"/>
  <c r="BNB2" i="1" a="1"/>
  <c r="BNH2" i="1" a="1"/>
  <c r="BNN2" i="1" a="1"/>
  <c r="BNT2" i="1" a="1"/>
  <c r="BNZ2" i="1" a="1"/>
  <c r="BOF2" i="1" a="1"/>
  <c r="BOM2" i="1" a="1"/>
  <c r="BOS2" i="1" a="1"/>
  <c r="BOY2" i="1" a="1"/>
  <c r="BPF2" i="1" a="1"/>
  <c r="BPM2" i="1" a="1"/>
  <c r="BPS2" i="1" a="1"/>
  <c r="BPY2" i="1" a="1"/>
  <c r="BQE2" i="1" a="1"/>
  <c r="BQK2" i="1" a="1"/>
  <c r="BQQ2" i="1" a="1"/>
  <c r="BQW2" i="1" a="1"/>
  <c r="BRC2" i="1" a="1"/>
  <c r="BRI2" i="1" a="1"/>
  <c r="BRO2" i="1" a="1"/>
  <c r="BRU2" i="1" a="1"/>
  <c r="BSH2" i="1" a="1"/>
  <c r="BSN2" i="1" a="1"/>
  <c r="BST2" i="1" a="1"/>
  <c r="BSZ2" i="1" a="1"/>
  <c r="BTF2" i="1" a="1"/>
  <c r="BTL2" i="1" a="1"/>
  <c r="BTR2" i="1" a="1"/>
  <c r="BTX2" i="1" a="1"/>
  <c r="BUD2" i="1" a="1"/>
  <c r="BUJ2" i="1" a="1"/>
  <c r="BUP2" i="1" a="1"/>
  <c r="BUV2" i="1" a="1"/>
  <c r="BVB2" i="1" a="1"/>
  <c r="BVH2" i="1" a="1"/>
  <c r="BVN2" i="1" a="1"/>
  <c r="BVT2" i="1" a="1"/>
  <c r="BWA2" i="1" a="1"/>
  <c r="BWG2" i="1" a="1"/>
  <c r="BWM2" i="1" a="1"/>
  <c r="BWS2" i="1" a="1"/>
  <c r="BWY2" i="1" a="1"/>
  <c r="BXF2" i="1" a="1"/>
  <c r="BXL2" i="1" a="1"/>
  <c r="BXR2" i="1" a="1"/>
  <c r="BYD2" i="1" a="1"/>
  <c r="BYJ2" i="1" a="1"/>
  <c r="BYP2" i="1" a="1"/>
  <c r="BYV2" i="1" a="1"/>
  <c r="BZB2" i="1" a="1"/>
  <c r="BZH2" i="1" a="1"/>
  <c r="BZN2" i="1" a="1"/>
  <c r="BZT2" i="1" a="1"/>
  <c r="BZZ2" i="1" a="1"/>
  <c r="CAF2" i="1" a="1"/>
  <c r="CAL2" i="1" a="1"/>
  <c r="CAR2" i="1" a="1"/>
  <c r="CAX2" i="1" a="1"/>
  <c r="CBE2" i="1" a="1"/>
  <c r="CBK2" i="1" a="1"/>
  <c r="CBL2" i="1" a="1"/>
  <c r="CBR2" i="1" a="1"/>
  <c r="CBX2" i="1" a="1"/>
  <c r="CCD2" i="1" a="1"/>
  <c r="CCJ2" i="1" a="1"/>
  <c r="CCP2" i="1" a="1"/>
  <c r="CCV2" i="1" a="1"/>
  <c r="CDB2" i="1" a="1"/>
  <c r="CDH2" i="1" a="1"/>
  <c r="CDN2" i="1" a="1"/>
  <c r="CDW2" i="1" a="1"/>
  <c r="CDX2" i="1" a="1"/>
  <c r="CEF2" i="1" a="1"/>
  <c r="CEL2" i="1" a="1"/>
  <c r="CER2" i="1" a="1"/>
  <c r="CEZ2" i="1" a="1"/>
  <c r="CFF2" i="1" a="1"/>
  <c r="CFL2" i="1" a="1"/>
  <c r="CFR2" i="1" a="1"/>
  <c r="CFX2" i="1" a="1"/>
  <c r="CGD2" i="1" a="1"/>
  <c r="CGJ2" i="1" a="1"/>
  <c r="BAL2" i="1" a="1"/>
  <c r="BBF2" i="1" a="1"/>
  <c r="BCQ2" i="1" a="1"/>
  <c r="BEA2" i="1" a="1"/>
  <c r="BFK2" i="1" a="1"/>
  <c r="BGP2" i="1" a="1"/>
  <c r="BHN2" i="1" a="1"/>
  <c r="BIG2" i="1" a="1"/>
  <c r="BIY2" i="1" a="1"/>
  <c r="BJR2" i="1" a="1"/>
  <c r="BKK2" i="1" a="1"/>
  <c r="BKQ2" i="1" a="1"/>
  <c r="BKW2" i="1" a="1"/>
  <c r="BLC2" i="1" a="1"/>
  <c r="BLJ2" i="1" a="1"/>
  <c r="BLP2" i="1" a="1"/>
  <c r="BLV2" i="1" a="1"/>
  <c r="BMD2" i="1" a="1"/>
  <c r="BMK2" i="1" a="1"/>
  <c r="BMQ2" i="1" a="1"/>
  <c r="BMW2" i="1" a="1"/>
  <c r="BNC2" i="1" a="1"/>
  <c r="BNI2" i="1" a="1"/>
  <c r="BNO2" i="1" a="1"/>
  <c r="BNU2" i="1" a="1"/>
  <c r="BOA2" i="1" a="1"/>
  <c r="BOG2" i="1" a="1"/>
  <c r="BON2" i="1" a="1"/>
  <c r="BOT2" i="1" a="1"/>
  <c r="BOZ2" i="1" a="1"/>
  <c r="BPG2" i="1" a="1"/>
  <c r="BPN2" i="1" a="1"/>
  <c r="BPT2" i="1" a="1"/>
  <c r="BPZ2" i="1" a="1"/>
  <c r="BQF2" i="1" a="1"/>
  <c r="BQL2" i="1" a="1"/>
  <c r="BQR2" i="1" a="1"/>
  <c r="BQX2" i="1" a="1"/>
  <c r="BRD2" i="1" a="1"/>
  <c r="BRJ2" i="1" a="1"/>
  <c r="BRP2" i="1" a="1"/>
  <c r="BRV2" i="1" a="1"/>
  <c r="BSI2" i="1" a="1"/>
  <c r="BSO2" i="1" a="1"/>
  <c r="BSU2" i="1" a="1"/>
  <c r="BTA2" i="1" a="1"/>
  <c r="BTG2" i="1" a="1"/>
  <c r="BTM2" i="1" a="1"/>
  <c r="BTS2" i="1" a="1"/>
  <c r="BTY2" i="1" a="1"/>
  <c r="BUE2" i="1" a="1"/>
  <c r="BUK2" i="1" a="1"/>
  <c r="BUQ2" i="1" a="1"/>
  <c r="BUW2" i="1" a="1"/>
  <c r="BVC2" i="1" a="1"/>
  <c r="BVI2" i="1" a="1"/>
  <c r="BVO2" i="1" a="1"/>
  <c r="BVU2" i="1" a="1"/>
  <c r="BWB2" i="1" a="1"/>
  <c r="BWH2" i="1" a="1"/>
  <c r="BWN2" i="1" a="1"/>
  <c r="BWT2" i="1" a="1"/>
  <c r="BWZ2" i="1" a="1"/>
  <c r="BXG2" i="1" a="1"/>
  <c r="BXM2" i="1" a="1"/>
  <c r="BXS2" i="1" a="1"/>
  <c r="BYE2" i="1" a="1"/>
  <c r="BYK2" i="1" a="1"/>
  <c r="BYQ2" i="1" a="1"/>
  <c r="BYW2" i="1" a="1"/>
  <c r="BZC2" i="1" a="1"/>
  <c r="BZI2" i="1" a="1"/>
  <c r="BZO2" i="1" a="1"/>
  <c r="BZU2" i="1" a="1"/>
  <c r="CAA2" i="1" a="1"/>
  <c r="CAG2" i="1" a="1"/>
  <c r="CAM2" i="1" a="1"/>
  <c r="CAS2" i="1" a="1"/>
  <c r="CAY2" i="1" a="1"/>
  <c r="CBF2" i="1" a="1"/>
  <c r="CBM2" i="1" a="1"/>
  <c r="CBS2" i="1" a="1"/>
  <c r="CBY2" i="1" a="1"/>
  <c r="CCE2" i="1" a="1"/>
  <c r="CCK2" i="1" a="1"/>
  <c r="CCQ2" i="1" a="1"/>
  <c r="CCW2" i="1" a="1"/>
  <c r="CDC2" i="1" a="1"/>
  <c r="CDI2" i="1" a="1"/>
  <c r="CDP2" i="1" a="1"/>
  <c r="CDZ2" i="1" a="1"/>
  <c r="CEG2" i="1" a="1"/>
  <c r="CEM2" i="1" a="1"/>
  <c r="CES2" i="1" a="1"/>
  <c r="CFA2" i="1" a="1"/>
  <c r="CFG2" i="1" a="1"/>
  <c r="CFM2" i="1" a="1"/>
  <c r="CFS2" i="1" a="1"/>
  <c r="CFY2" i="1" a="1"/>
  <c r="CGE2" i="1" a="1"/>
  <c r="AYI2" i="1" a="1"/>
  <c r="BBX2" i="1" a="1"/>
  <c r="BIF2" i="1" a="1"/>
  <c r="BKN2" i="1" a="1"/>
  <c r="BLG2" i="1" a="1"/>
  <c r="BMA2" i="1" a="1"/>
  <c r="BMT2" i="1" a="1"/>
  <c r="BNL2" i="1" a="1"/>
  <c r="BOD2" i="1" a="1"/>
  <c r="BOW2" i="1" a="1"/>
  <c r="BPQ2" i="1" a="1"/>
  <c r="BQI2" i="1" a="1"/>
  <c r="BRA2" i="1" a="1"/>
  <c r="BRS2" i="1" a="1"/>
  <c r="BSR2" i="1" a="1"/>
  <c r="BTJ2" i="1" a="1"/>
  <c r="BUB2" i="1" a="1"/>
  <c r="BUT2" i="1" a="1"/>
  <c r="BVL2" i="1" a="1"/>
  <c r="BWQ2" i="1" a="1"/>
  <c r="BXJ2" i="1" a="1"/>
  <c r="BYH2" i="1" a="1"/>
  <c r="BYZ2" i="1" a="1"/>
  <c r="BZR2" i="1" a="1"/>
  <c r="CAJ2" i="1" a="1"/>
  <c r="CBB2" i="1" a="1"/>
  <c r="CBP2" i="1" a="1"/>
  <c r="CCH2" i="1" a="1"/>
  <c r="CCZ2" i="1" a="1"/>
  <c r="CDS2" i="1" a="1"/>
  <c r="CEJ2" i="1" a="1"/>
  <c r="CFD2" i="1" a="1"/>
  <c r="CFV2" i="1" a="1"/>
  <c r="CGN2" i="1" a="1"/>
  <c r="CGT2" i="1" a="1"/>
  <c r="BMH2" i="1" a="1"/>
  <c r="BQO2" i="1" a="1"/>
  <c r="BUH2" i="1" a="1"/>
  <c r="BWW2" i="1" a="1"/>
  <c r="BXP2" i="1" a="1"/>
  <c r="BYN2" i="1" a="1"/>
  <c r="CCN2" i="1" a="1"/>
  <c r="CDF2" i="1" a="1"/>
  <c r="CFJ2" i="1" a="1"/>
  <c r="BCD2" i="1" a="1"/>
  <c r="BKD2" i="1" a="1"/>
  <c r="BOE2" i="1" a="1"/>
  <c r="BQJ2" i="1" a="1"/>
  <c r="BRB2" i="1" a="1"/>
  <c r="BUU2" i="1" a="1"/>
  <c r="BYI2" i="1" a="1"/>
  <c r="BZA2" i="1" a="1"/>
  <c r="CEK2" i="1" a="1"/>
  <c r="CGQ2" i="1" a="1"/>
  <c r="BEY2" i="1" a="1"/>
  <c r="BGD2" i="1" a="1"/>
  <c r="BHH2" i="1" a="1"/>
  <c r="BJL2" i="1" a="1"/>
  <c r="BKI2" i="1" a="1"/>
  <c r="BLA2" i="1" a="1"/>
  <c r="BLT2" i="1" a="1"/>
  <c r="BMO2" i="1" a="1"/>
  <c r="BNG2" i="1" a="1"/>
  <c r="BNY2" i="1" a="1"/>
  <c r="BOR2" i="1" a="1"/>
  <c r="BPL2" i="1" a="1"/>
  <c r="BQD2" i="1" a="1"/>
  <c r="BQV2" i="1" a="1"/>
  <c r="BRN2" i="1" a="1"/>
  <c r="BSM2" i="1" a="1"/>
  <c r="BTE2" i="1" a="1"/>
  <c r="BTW2" i="1" a="1"/>
  <c r="BUO2" i="1" a="1"/>
  <c r="BVG2" i="1" a="1"/>
  <c r="BVY2" i="1" a="1"/>
  <c r="BWL2" i="1" a="1"/>
  <c r="BXE2" i="1" a="1"/>
  <c r="BYC2" i="1" a="1"/>
  <c r="BYU2" i="1" a="1"/>
  <c r="BZM2" i="1" a="1"/>
  <c r="CAE2" i="1" a="1"/>
  <c r="CAW2" i="1" a="1"/>
  <c r="CCC2" i="1" a="1"/>
  <c r="CCU2" i="1" a="1"/>
  <c r="CDM2" i="1" a="1"/>
  <c r="CDV2" i="1" a="1"/>
  <c r="CEE2" i="1" a="1"/>
  <c r="CEW2" i="1" a="1"/>
  <c r="CFQ2" i="1" a="1"/>
  <c r="CGI2" i="1" a="1"/>
  <c r="CGO2" i="1" a="1"/>
  <c r="CGU2" i="1" a="1"/>
  <c r="BDI2" i="1" a="1"/>
  <c r="BKT2" i="1" a="1"/>
  <c r="BPC2" i="1" a="1"/>
  <c r="BPW2" i="1" a="1"/>
  <c r="BUZ2" i="1" a="1"/>
  <c r="BWE2" i="1" a="1"/>
  <c r="CBI2" i="1" a="1"/>
  <c r="CEC2" i="1" a="1"/>
  <c r="BHZ2" i="1" a="1"/>
  <c r="BKO2" i="1" a="1"/>
  <c r="BUC2" i="1" a="1"/>
  <c r="BVZ2" i="1" a="1"/>
  <c r="BZS2" i="1" a="1"/>
  <c r="CAK2" i="1" a="1"/>
  <c r="CFW2" i="1" a="1"/>
  <c r="AVP2" i="1" a="1"/>
  <c r="BES2" i="1" a="1"/>
  <c r="BFX2" i="1" a="1"/>
  <c r="BHM2" i="1" a="1"/>
  <c r="BJQ2" i="1" a="1"/>
  <c r="BKH2" i="1" a="1"/>
  <c r="BKZ2" i="1" a="1"/>
  <c r="BLS2" i="1" a="1"/>
  <c r="BMN2" i="1" a="1"/>
  <c r="BNF2" i="1" a="1"/>
  <c r="BNX2" i="1" a="1"/>
  <c r="BOQ2" i="1" a="1"/>
  <c r="BPK2" i="1" a="1"/>
  <c r="BQC2" i="1" a="1"/>
  <c r="BQU2" i="1" a="1"/>
  <c r="BRM2" i="1" a="1"/>
  <c r="BSL2" i="1" a="1"/>
  <c r="BTD2" i="1" a="1"/>
  <c r="BTV2" i="1" a="1"/>
  <c r="BUN2" i="1" a="1"/>
  <c r="BVF2" i="1" a="1"/>
  <c r="BVX2" i="1" a="1"/>
  <c r="BWK2" i="1" a="1"/>
  <c r="BXD2" i="1" a="1"/>
  <c r="BXV2" i="1" a="1"/>
  <c r="BYT2" i="1" a="1"/>
  <c r="BZL2" i="1" a="1"/>
  <c r="CAD2" i="1" a="1"/>
  <c r="CAV2" i="1" a="1"/>
  <c r="CCB2" i="1" a="1"/>
  <c r="CCT2" i="1" a="1"/>
  <c r="CDL2" i="1" a="1"/>
  <c r="CEV2" i="1" a="1"/>
  <c r="CFP2" i="1" a="1"/>
  <c r="CGH2" i="1" a="1"/>
  <c r="CGL2" i="1" a="1"/>
  <c r="CGR2" i="1" a="1"/>
  <c r="BMZ2" i="1" a="1"/>
  <c r="BSX2" i="1" a="1"/>
  <c r="BTP2" i="1" a="1"/>
  <c r="BZF2" i="1" a="1"/>
  <c r="BZX2" i="1" a="1"/>
  <c r="CBV2" i="1" a="1"/>
  <c r="CGB2" i="1" a="1"/>
  <c r="BMU2" i="1" a="1"/>
  <c r="BPR2" i="1" a="1"/>
  <c r="BTK2" i="1" a="1"/>
  <c r="BVM2" i="1" a="1"/>
  <c r="BXK2" i="1" a="1"/>
  <c r="CCI2" i="1" a="1"/>
  <c r="CDT2" i="1" a="1"/>
  <c r="CFE2" i="1" a="1"/>
  <c r="BDO2" i="1" a="1"/>
  <c r="BIS2" i="1" a="1"/>
  <c r="BKU2" i="1" a="1"/>
  <c r="BLN2" i="1" a="1"/>
  <c r="BMI2" i="1" a="1"/>
  <c r="BNA2" i="1" a="1"/>
  <c r="BNS2" i="1" a="1"/>
  <c r="BOL2" i="1" a="1"/>
  <c r="BPE2" i="1" a="1"/>
  <c r="BPX2" i="1" a="1"/>
  <c r="BQP2" i="1" a="1"/>
  <c r="BRH2" i="1" a="1"/>
  <c r="BSG2" i="1" a="1"/>
  <c r="BSY2" i="1" a="1"/>
  <c r="BTQ2" i="1" a="1"/>
  <c r="BUI2" i="1" a="1"/>
  <c r="BVA2" i="1" a="1"/>
  <c r="BVS2" i="1" a="1"/>
  <c r="BWF2" i="1" a="1"/>
  <c r="BWX2" i="1" a="1"/>
  <c r="BXQ2" i="1" a="1"/>
  <c r="BYO2" i="1" a="1"/>
  <c r="BZG2" i="1" a="1"/>
  <c r="BZY2" i="1" a="1"/>
  <c r="CAQ2" i="1" a="1"/>
  <c r="CBJ2" i="1" a="1"/>
  <c r="CBW2" i="1" a="1"/>
  <c r="CCO2" i="1" a="1"/>
  <c r="CDG2" i="1" a="1"/>
  <c r="CDU2" i="1" a="1"/>
  <c r="CED2" i="1" a="1"/>
  <c r="CEQ2" i="1" a="1"/>
  <c r="CFK2" i="1" a="1"/>
  <c r="CGC2" i="1" a="1"/>
  <c r="CGM2" i="1" a="1"/>
  <c r="CGS2" i="1" a="1"/>
  <c r="BIX2" i="1" a="1"/>
  <c r="BLM2" i="1" a="1"/>
  <c r="BNR2" i="1" a="1"/>
  <c r="BOK2" i="1" a="1"/>
  <c r="BRG2" i="1" a="1"/>
  <c r="BSF2" i="1" a="1"/>
  <c r="BVR2" i="1" a="1"/>
  <c r="CAP2" i="1" a="1"/>
  <c r="CEP2" i="1" a="1"/>
  <c r="CGP2" i="1" a="1"/>
  <c r="AZA2" i="1" a="1"/>
  <c r="BLH2" i="1" a="1"/>
  <c r="BMB2" i="1" a="1"/>
  <c r="BNM2" i="1" a="1"/>
  <c r="BOX2" i="1" a="1"/>
  <c r="BRT2" i="1" a="1"/>
  <c r="BSS2" i="1" a="1"/>
  <c r="BWR2" i="1" a="1"/>
  <c r="CBC2" i="1" a="1"/>
  <c r="CBQ2" i="1" a="1"/>
  <c r="CDA2" i="1" a="1"/>
  <c r="CGK2" i="1" a="1"/>
  <c r="CEY2" i="1"/>
  <c r="CEX2" i="1"/>
  <c r="CDY2" i="1"/>
  <c r="CDO2" i="1"/>
  <c r="CBD2" i="1"/>
  <c r="BYB2" i="1"/>
  <c r="BYA2" i="1"/>
  <c r="BXZ2" i="1"/>
  <c r="BXY2" i="1"/>
  <c r="BXX2" i="1"/>
  <c r="BXW2" i="1"/>
  <c r="BXC2" i="1"/>
  <c r="BSE2" i="1"/>
  <c r="BSD2" i="1"/>
  <c r="BSC2" i="1"/>
  <c r="BSB2" i="1"/>
  <c r="BSA2" i="1"/>
  <c r="BRZ2" i="1"/>
  <c r="BRY2" i="1"/>
  <c r="BPH2" i="1"/>
  <c r="BPD2" i="1"/>
  <c r="BOJ2" i="1"/>
  <c r="BME2" i="1"/>
  <c r="BLX2" i="1"/>
  <c r="BLW2" i="1"/>
  <c r="BLD2" i="1"/>
  <c r="BJG2" i="1"/>
  <c r="BIB2" i="1"/>
  <c r="BCH2" i="1"/>
  <c r="BAG2" i="1"/>
  <c r="ATL2" i="1"/>
  <c r="AQS2" i="1"/>
  <c r="AEC2" i="1"/>
  <c r="JT2" i="1"/>
  <c r="CGK4" i="1" l="1"/>
  <c r="CGK5" i="1"/>
  <c r="CGK2" i="1"/>
  <c r="CGK7" i="1"/>
  <c r="CGK3" i="1"/>
  <c r="CGK6" i="1"/>
  <c r="CDA4" i="1"/>
  <c r="CDA5" i="1"/>
  <c r="CDA2" i="1"/>
  <c r="CDA3" i="1"/>
  <c r="CDA6" i="1"/>
  <c r="CDA7" i="1"/>
  <c r="CBQ4" i="1"/>
  <c r="CBQ5" i="1"/>
  <c r="CBQ2" i="1"/>
  <c r="CBQ3" i="1"/>
  <c r="CBQ6" i="1"/>
  <c r="CBQ7" i="1"/>
  <c r="CBC4" i="1"/>
  <c r="CBC5" i="1"/>
  <c r="CBC2" i="1"/>
  <c r="CBC3" i="1"/>
  <c r="CBC6" i="1"/>
  <c r="CBC7" i="1"/>
  <c r="BWR4" i="1"/>
  <c r="BWR5" i="1"/>
  <c r="BWR2" i="1"/>
  <c r="BWR3" i="1"/>
  <c r="BWR6" i="1"/>
  <c r="BWR7" i="1"/>
  <c r="BSS4" i="1"/>
  <c r="BSS5" i="1"/>
  <c r="BSS2" i="1"/>
  <c r="BSS3" i="1"/>
  <c r="BSS6" i="1"/>
  <c r="BSS7" i="1"/>
  <c r="BRT4" i="1"/>
  <c r="BRT5" i="1"/>
  <c r="BRT2" i="1"/>
  <c r="BRT3" i="1"/>
  <c r="BRT6" i="1"/>
  <c r="BRT7" i="1"/>
  <c r="BOX4" i="1"/>
  <c r="BOX5" i="1"/>
  <c r="BOX2" i="1"/>
  <c r="BOX3" i="1"/>
  <c r="BOX6" i="1"/>
  <c r="BOX7" i="1"/>
  <c r="BNM4" i="1"/>
  <c r="BNM5" i="1"/>
  <c r="BNM2" i="1"/>
  <c r="BNM3" i="1"/>
  <c r="BNM6" i="1"/>
  <c r="BNM7" i="1"/>
  <c r="BMB4" i="1"/>
  <c r="BMB5" i="1"/>
  <c r="BMB2" i="1"/>
  <c r="BMB3" i="1"/>
  <c r="BMB6" i="1"/>
  <c r="BMB7" i="1"/>
  <c r="BLH4" i="1"/>
  <c r="BLH5" i="1"/>
  <c r="BLH2" i="1"/>
  <c r="BLH3" i="1"/>
  <c r="BLH6" i="1"/>
  <c r="BLH7" i="1"/>
  <c r="AZA2" i="1"/>
  <c r="AZA3" i="1"/>
  <c r="AZA5" i="1"/>
  <c r="AZA6" i="1"/>
  <c r="AZA4" i="1"/>
  <c r="AZA7" i="1"/>
  <c r="CGP5" i="1"/>
  <c r="CGP2" i="1"/>
  <c r="CGP6" i="1"/>
  <c r="CGP3" i="1"/>
  <c r="CGP7" i="1"/>
  <c r="CGP4" i="1"/>
  <c r="CEP5" i="1"/>
  <c r="CEP6" i="1"/>
  <c r="CEP3" i="1"/>
  <c r="CEP4" i="1"/>
  <c r="CEP2" i="1"/>
  <c r="CEP7" i="1"/>
  <c r="CAP5" i="1"/>
  <c r="CAP6" i="1"/>
  <c r="CAP3" i="1"/>
  <c r="CAP4" i="1"/>
  <c r="CAP7" i="1"/>
  <c r="CAP2" i="1"/>
  <c r="BVR5" i="1"/>
  <c r="BVR6" i="1"/>
  <c r="BVR3" i="1"/>
  <c r="BVR4" i="1"/>
  <c r="BVR7" i="1"/>
  <c r="BVR2" i="1"/>
  <c r="BSF5" i="1"/>
  <c r="BSF6" i="1"/>
  <c r="BSF3" i="1"/>
  <c r="BSF4" i="1"/>
  <c r="BSF2" i="1"/>
  <c r="BSF7" i="1"/>
  <c r="BRG5" i="1"/>
  <c r="BRG6" i="1"/>
  <c r="BRG3" i="1"/>
  <c r="BRG4" i="1"/>
  <c r="BRG7" i="1"/>
  <c r="BRG2" i="1"/>
  <c r="BOK5" i="1"/>
  <c r="BOK6" i="1"/>
  <c r="BOK3" i="1"/>
  <c r="BOK4" i="1"/>
  <c r="BOK7" i="1"/>
  <c r="BOK2" i="1"/>
  <c r="BNR5" i="1"/>
  <c r="BNR6" i="1"/>
  <c r="BNR3" i="1"/>
  <c r="BNR4" i="1"/>
  <c r="BNR2" i="1"/>
  <c r="BNR7" i="1"/>
  <c r="BLM5" i="1"/>
  <c r="BLM6" i="1"/>
  <c r="BLM3" i="1"/>
  <c r="BLM4" i="1"/>
  <c r="BLM7" i="1"/>
  <c r="BLM2" i="1"/>
  <c r="BIX5" i="1"/>
  <c r="BIX6" i="1"/>
  <c r="BIX3" i="1"/>
  <c r="BIX4" i="1"/>
  <c r="BIX7" i="1"/>
  <c r="BIX2" i="1"/>
  <c r="CGS2" i="1"/>
  <c r="CGS3" i="1"/>
  <c r="CGS4" i="1"/>
  <c r="CGS6" i="1"/>
  <c r="CGS7" i="1"/>
  <c r="CGS5" i="1"/>
  <c r="CGM2" i="1"/>
  <c r="CGM5" i="1"/>
  <c r="CGM3" i="1"/>
  <c r="CGM6" i="1"/>
  <c r="CGM7" i="1"/>
  <c r="CGM4" i="1"/>
  <c r="CGC4" i="1"/>
  <c r="CGC5" i="1"/>
  <c r="CGC2" i="1"/>
  <c r="CGC3" i="1"/>
  <c r="CGC6" i="1"/>
  <c r="CGC7" i="1"/>
  <c r="CFK4" i="1"/>
  <c r="CFK5" i="1"/>
  <c r="CFK2" i="1"/>
  <c r="CFK3" i="1"/>
  <c r="CFK6" i="1"/>
  <c r="CFK7" i="1"/>
  <c r="CEQ4" i="1"/>
  <c r="CEQ5" i="1"/>
  <c r="CEQ2" i="1"/>
  <c r="CEQ3" i="1"/>
  <c r="CEQ6" i="1"/>
  <c r="CEQ7" i="1"/>
  <c r="CED4" i="1"/>
  <c r="CED5" i="1"/>
  <c r="CED2" i="1"/>
  <c r="CED3" i="1"/>
  <c r="CED6" i="1"/>
  <c r="CDU4" i="1"/>
  <c r="CDU5" i="1"/>
  <c r="CDU2" i="1"/>
  <c r="CDU3" i="1"/>
  <c r="CDU6" i="1"/>
  <c r="CDG4" i="1"/>
  <c r="CDG5" i="1"/>
  <c r="CDG2" i="1"/>
  <c r="CDG3" i="1"/>
  <c r="CDG6" i="1"/>
  <c r="CDG7" i="1"/>
  <c r="CCO4" i="1"/>
  <c r="CCO5" i="1"/>
  <c r="CCO2" i="1"/>
  <c r="CCO3" i="1"/>
  <c r="CCO6" i="1"/>
  <c r="CCO7" i="1"/>
  <c r="CBW4" i="1"/>
  <c r="CBW5" i="1"/>
  <c r="CBW2" i="1"/>
  <c r="CBW3" i="1"/>
  <c r="CBW6" i="1"/>
  <c r="CBW7" i="1"/>
  <c r="CBJ4" i="1"/>
  <c r="CBJ5" i="1"/>
  <c r="CBJ2" i="1"/>
  <c r="CBJ3" i="1"/>
  <c r="CBJ6" i="1"/>
  <c r="CBJ7" i="1"/>
  <c r="CAQ4" i="1"/>
  <c r="CAQ5" i="1"/>
  <c r="CAQ2" i="1"/>
  <c r="CAQ3" i="1"/>
  <c r="CAQ6" i="1"/>
  <c r="CAQ7" i="1"/>
  <c r="BZY4" i="1"/>
  <c r="BZY5" i="1"/>
  <c r="BZY2" i="1"/>
  <c r="BZY3" i="1"/>
  <c r="BZY6" i="1"/>
  <c r="BZY7" i="1"/>
  <c r="BZG4" i="1"/>
  <c r="BZG5" i="1"/>
  <c r="BZG2" i="1"/>
  <c r="BZG3" i="1"/>
  <c r="BZG6" i="1"/>
  <c r="BZG7" i="1"/>
  <c r="BYO4" i="1"/>
  <c r="BYO5" i="1"/>
  <c r="BYO2" i="1"/>
  <c r="BYO3" i="1"/>
  <c r="BYO6" i="1"/>
  <c r="BYO7" i="1"/>
  <c r="BXQ4" i="1"/>
  <c r="BXQ5" i="1"/>
  <c r="BXQ2" i="1"/>
  <c r="BXQ3" i="1"/>
  <c r="BXQ6" i="1"/>
  <c r="BXQ7" i="1"/>
  <c r="BWX4" i="1"/>
  <c r="BWX5" i="1"/>
  <c r="BWX2" i="1"/>
  <c r="BWX3" i="1"/>
  <c r="BWX6" i="1"/>
  <c r="BWX7" i="1"/>
  <c r="BWF4" i="1"/>
  <c r="BWF5" i="1"/>
  <c r="BWF2" i="1"/>
  <c r="BWF3" i="1"/>
  <c r="BWF6" i="1"/>
  <c r="BWF7" i="1"/>
  <c r="BVS4" i="1"/>
  <c r="BVS5" i="1"/>
  <c r="BVS2" i="1"/>
  <c r="BVS3" i="1"/>
  <c r="BVS6" i="1"/>
  <c r="BVS7" i="1"/>
  <c r="BVA4" i="1"/>
  <c r="BVA5" i="1"/>
  <c r="BVA2" i="1"/>
  <c r="BVA3" i="1"/>
  <c r="BVA6" i="1"/>
  <c r="BVA7" i="1"/>
  <c r="BUI4" i="1"/>
  <c r="BUI5" i="1"/>
  <c r="BUI2" i="1"/>
  <c r="BUI3" i="1"/>
  <c r="BUI6" i="1"/>
  <c r="BUI7" i="1"/>
  <c r="BTQ4" i="1"/>
  <c r="BTQ5" i="1"/>
  <c r="BTQ2" i="1"/>
  <c r="BTQ3" i="1"/>
  <c r="BTQ6" i="1"/>
  <c r="BTQ7" i="1"/>
  <c r="BSY4" i="1"/>
  <c r="BSY5" i="1"/>
  <c r="BSY2" i="1"/>
  <c r="BSY3" i="1"/>
  <c r="BSY6" i="1"/>
  <c r="BSY7" i="1"/>
  <c r="BSG4" i="1"/>
  <c r="BSG5" i="1"/>
  <c r="BSG2" i="1"/>
  <c r="BSG3" i="1"/>
  <c r="BSG6" i="1"/>
  <c r="BSG7" i="1"/>
  <c r="BRH4" i="1"/>
  <c r="BRH5" i="1"/>
  <c r="BRH2" i="1"/>
  <c r="BRH3" i="1"/>
  <c r="BRH6" i="1"/>
  <c r="BRH7" i="1"/>
  <c r="BQP4" i="1"/>
  <c r="BQP5" i="1"/>
  <c r="BQP2" i="1"/>
  <c r="BQP3" i="1"/>
  <c r="BQP6" i="1"/>
  <c r="BQP7" i="1"/>
  <c r="BPX4" i="1"/>
  <c r="BPX5" i="1"/>
  <c r="BPX2" i="1"/>
  <c r="BPX3" i="1"/>
  <c r="BPX6" i="1"/>
  <c r="BPX7" i="1"/>
  <c r="BPE4" i="1"/>
  <c r="BPE5" i="1"/>
  <c r="BPE2" i="1"/>
  <c r="BPE3" i="1"/>
  <c r="BPE6" i="1"/>
  <c r="BPE7" i="1"/>
  <c r="BOL4" i="1"/>
  <c r="BOL5" i="1"/>
  <c r="BOL2" i="1"/>
  <c r="BOL3" i="1"/>
  <c r="BOL6" i="1"/>
  <c r="BOL7" i="1"/>
  <c r="BNS4" i="1"/>
  <c r="BNS5" i="1"/>
  <c r="BNS2" i="1"/>
  <c r="BNS3" i="1"/>
  <c r="BNS6" i="1"/>
  <c r="BNS7" i="1"/>
  <c r="BNA4" i="1"/>
  <c r="BNA5" i="1"/>
  <c r="BNA2" i="1"/>
  <c r="BNA3" i="1"/>
  <c r="BNA6" i="1"/>
  <c r="BNA7" i="1"/>
  <c r="BMI4" i="1"/>
  <c r="BMI5" i="1"/>
  <c r="BMI2" i="1"/>
  <c r="BMI3" i="1"/>
  <c r="BMI6" i="1"/>
  <c r="BMI7" i="1"/>
  <c r="BLN4" i="1"/>
  <c r="BLN5" i="1"/>
  <c r="BLN2" i="1"/>
  <c r="BLN3" i="1"/>
  <c r="BLN6" i="1"/>
  <c r="BLN7" i="1"/>
  <c r="BKU4" i="1"/>
  <c r="BKU5" i="1"/>
  <c r="BKU2" i="1"/>
  <c r="BKU3" i="1"/>
  <c r="BKU6" i="1"/>
  <c r="BKU7" i="1"/>
  <c r="BIS4" i="1"/>
  <c r="BIS5" i="1"/>
  <c r="BIS2" i="1"/>
  <c r="BIS3" i="1"/>
  <c r="BIS6" i="1"/>
  <c r="BIS7" i="1"/>
  <c r="BDO4" i="1"/>
  <c r="BDO5" i="1"/>
  <c r="BDO6" i="1"/>
  <c r="BDO2" i="1"/>
  <c r="BDO3" i="1"/>
  <c r="BDO7" i="1"/>
  <c r="CFE4" i="1"/>
  <c r="CFE5" i="1"/>
  <c r="CFE2" i="1"/>
  <c r="CFE3" i="1"/>
  <c r="CFE6" i="1"/>
  <c r="CFE7" i="1"/>
  <c r="CDT4" i="1"/>
  <c r="CDT5" i="1"/>
  <c r="CDT2" i="1"/>
  <c r="CDT3" i="1"/>
  <c r="CDT6" i="1"/>
  <c r="CCI4" i="1"/>
  <c r="CCI5" i="1"/>
  <c r="CCI2" i="1"/>
  <c r="CCI3" i="1"/>
  <c r="CCI6" i="1"/>
  <c r="CCI7" i="1"/>
  <c r="BXK4" i="1"/>
  <c r="BXK5" i="1"/>
  <c r="BXK2" i="1"/>
  <c r="BXK3" i="1"/>
  <c r="BXK6" i="1"/>
  <c r="BXK7" i="1"/>
  <c r="BVM4" i="1"/>
  <c r="BVM5" i="1"/>
  <c r="BVM2" i="1"/>
  <c r="BVM3" i="1"/>
  <c r="BVM6" i="1"/>
  <c r="BVM7" i="1"/>
  <c r="BTK4" i="1"/>
  <c r="BTK5" i="1"/>
  <c r="BTK2" i="1"/>
  <c r="BTK3" i="1"/>
  <c r="BTK6" i="1"/>
  <c r="BTK7" i="1"/>
  <c r="BPR4" i="1"/>
  <c r="BPR5" i="1"/>
  <c r="BPR2" i="1"/>
  <c r="BPR3" i="1"/>
  <c r="BPR6" i="1"/>
  <c r="BPR7" i="1"/>
  <c r="BMU4" i="1"/>
  <c r="BMU5" i="1"/>
  <c r="BMU2" i="1"/>
  <c r="BMU3" i="1"/>
  <c r="BMU6" i="1"/>
  <c r="BMU7" i="1"/>
  <c r="CGB5" i="1"/>
  <c r="CGB6" i="1"/>
  <c r="CGB3" i="1"/>
  <c r="CGB4" i="1"/>
  <c r="CGB7" i="1"/>
  <c r="CGB2" i="1"/>
  <c r="CBV5" i="1"/>
  <c r="CBV6" i="1"/>
  <c r="CBV3" i="1"/>
  <c r="CBV4" i="1"/>
  <c r="CBV2" i="1"/>
  <c r="CBV7" i="1"/>
  <c r="BZX5" i="1"/>
  <c r="BZX6" i="1"/>
  <c r="BZX3" i="1"/>
  <c r="BZX4" i="1"/>
  <c r="BZX7" i="1"/>
  <c r="BZX2" i="1"/>
  <c r="BZF5" i="1"/>
  <c r="BZF6" i="1"/>
  <c r="BZF3" i="1"/>
  <c r="BZF4" i="1"/>
  <c r="BZF7" i="1"/>
  <c r="BZF2" i="1"/>
  <c r="BTP5" i="1"/>
  <c r="BTP6" i="1"/>
  <c r="BTP3" i="1"/>
  <c r="BTP4" i="1"/>
  <c r="BTP7" i="1"/>
  <c r="BTP2" i="1"/>
  <c r="BSX5" i="1"/>
  <c r="BSX6" i="1"/>
  <c r="BSX3" i="1"/>
  <c r="BSX4" i="1"/>
  <c r="BSX7" i="1"/>
  <c r="BSX2" i="1"/>
  <c r="BMZ5" i="1"/>
  <c r="BMZ6" i="1"/>
  <c r="BMZ3" i="1"/>
  <c r="BMZ4" i="1"/>
  <c r="BMZ7" i="1"/>
  <c r="BMZ2" i="1"/>
  <c r="CGR3" i="1"/>
  <c r="CGR5" i="1"/>
  <c r="CGR4" i="1"/>
  <c r="CGR7" i="1"/>
  <c r="CGR6" i="1"/>
  <c r="CGR2" i="1"/>
  <c r="CGL3" i="1"/>
  <c r="CGL4" i="1"/>
  <c r="CGL6" i="1"/>
  <c r="CGL7" i="1"/>
  <c r="CGL5" i="1"/>
  <c r="CGL2" i="1"/>
  <c r="CGH5" i="1"/>
  <c r="CGH6" i="1"/>
  <c r="CGH3" i="1"/>
  <c r="CGH4" i="1"/>
  <c r="CGH7" i="1"/>
  <c r="CGH2" i="1"/>
  <c r="CFP5" i="1"/>
  <c r="CFP6" i="1"/>
  <c r="CFP3" i="1"/>
  <c r="CFP4" i="1"/>
  <c r="CFP7" i="1"/>
  <c r="CFP2" i="1"/>
  <c r="CEV5" i="1"/>
  <c r="CEV6" i="1"/>
  <c r="CEV3" i="1"/>
  <c r="CEV4" i="1"/>
  <c r="CEV7" i="1"/>
  <c r="CEV2" i="1"/>
  <c r="CDL5" i="1"/>
  <c r="CDL6" i="1"/>
  <c r="CDL3" i="1"/>
  <c r="CDL4" i="1"/>
  <c r="CDL7" i="1"/>
  <c r="CDL2" i="1"/>
  <c r="CCT5" i="1"/>
  <c r="CCT6" i="1"/>
  <c r="CCT3" i="1"/>
  <c r="CCT4" i="1"/>
  <c r="CCT7" i="1"/>
  <c r="CCT2" i="1"/>
  <c r="CCB5" i="1"/>
  <c r="CCB6" i="1"/>
  <c r="CCB3" i="1"/>
  <c r="CCB4" i="1"/>
  <c r="CCB7" i="1"/>
  <c r="CCB2" i="1"/>
  <c r="CAV5" i="1"/>
  <c r="CAV6" i="1"/>
  <c r="CAV3" i="1"/>
  <c r="CAV4" i="1"/>
  <c r="CAV7" i="1"/>
  <c r="CAV2" i="1"/>
  <c r="CAD5" i="1"/>
  <c r="CAD6" i="1"/>
  <c r="CAD3" i="1"/>
  <c r="CAD4" i="1"/>
  <c r="CAD7" i="1"/>
  <c r="CAD2" i="1"/>
  <c r="BZL5" i="1"/>
  <c r="BZL6" i="1"/>
  <c r="BZL3" i="1"/>
  <c r="BZL4" i="1"/>
  <c r="BZL7" i="1"/>
  <c r="BZL2" i="1"/>
  <c r="BYT5" i="1"/>
  <c r="BYT6" i="1"/>
  <c r="BYT3" i="1"/>
  <c r="BYT4" i="1"/>
  <c r="BYT7" i="1"/>
  <c r="BYT2" i="1"/>
  <c r="BXV5" i="1"/>
  <c r="BXV6" i="1"/>
  <c r="BXV3" i="1"/>
  <c r="BXV4" i="1"/>
  <c r="BXV7" i="1"/>
  <c r="BXV2" i="1"/>
  <c r="BXD5" i="1"/>
  <c r="BXD6" i="1"/>
  <c r="BXD3" i="1"/>
  <c r="BXD4" i="1"/>
  <c r="BXD7" i="1"/>
  <c r="BXD2" i="1"/>
  <c r="BWK5" i="1"/>
  <c r="BWK6" i="1"/>
  <c r="BWK3" i="1"/>
  <c r="BWK4" i="1"/>
  <c r="BWK7" i="1"/>
  <c r="BWK2" i="1"/>
  <c r="BVX5" i="1"/>
  <c r="BVX6" i="1"/>
  <c r="BVX3" i="1"/>
  <c r="BVX4" i="1"/>
  <c r="BVX7" i="1"/>
  <c r="BVX2" i="1"/>
  <c r="BVF5" i="1"/>
  <c r="BVF6" i="1"/>
  <c r="BVF3" i="1"/>
  <c r="BVF4" i="1"/>
  <c r="BVF7" i="1"/>
  <c r="BVF2" i="1"/>
  <c r="BUN5" i="1"/>
  <c r="BUN6" i="1"/>
  <c r="BUN3" i="1"/>
  <c r="BUN4" i="1"/>
  <c r="BUN7" i="1"/>
  <c r="BUN2" i="1"/>
  <c r="BTV5" i="1"/>
  <c r="BTV6" i="1"/>
  <c r="BTV3" i="1"/>
  <c r="BTV4" i="1"/>
  <c r="BTV7" i="1"/>
  <c r="BTV2" i="1"/>
  <c r="BTD5" i="1"/>
  <c r="BTD6" i="1"/>
  <c r="BTD3" i="1"/>
  <c r="BTD4" i="1"/>
  <c r="BTD7" i="1"/>
  <c r="BTD2" i="1"/>
  <c r="BSL5" i="1"/>
  <c r="BSL6" i="1"/>
  <c r="BSL3" i="1"/>
  <c r="BSL4" i="1"/>
  <c r="BSL7" i="1"/>
  <c r="BSL2" i="1"/>
  <c r="BRM5" i="1"/>
  <c r="BRM6" i="1"/>
  <c r="BRM3" i="1"/>
  <c r="BRM4" i="1"/>
  <c r="BRM7" i="1"/>
  <c r="BRM2" i="1"/>
  <c r="BQU5" i="1"/>
  <c r="BQU6" i="1"/>
  <c r="BQU3" i="1"/>
  <c r="BQU4" i="1"/>
  <c r="BQU7" i="1"/>
  <c r="BQU2" i="1"/>
  <c r="BQC5" i="1"/>
  <c r="BQC6" i="1"/>
  <c r="BQC3" i="1"/>
  <c r="BQC4" i="1"/>
  <c r="BQC7" i="1"/>
  <c r="BQC2" i="1"/>
  <c r="BPK5" i="1"/>
  <c r="BPK6" i="1"/>
  <c r="BPK3" i="1"/>
  <c r="BPK4" i="1"/>
  <c r="BPK7" i="1"/>
  <c r="BPK2" i="1"/>
  <c r="BOQ5" i="1"/>
  <c r="BOQ6" i="1"/>
  <c r="BOQ3" i="1"/>
  <c r="BOQ4" i="1"/>
  <c r="BOQ7" i="1"/>
  <c r="BOQ2" i="1"/>
  <c r="BNX5" i="1"/>
  <c r="BNX6" i="1"/>
  <c r="BNX3" i="1"/>
  <c r="BNX4" i="1"/>
  <c r="BNX7" i="1"/>
  <c r="BNX2" i="1"/>
  <c r="BNF5" i="1"/>
  <c r="BNF6" i="1"/>
  <c r="BNF3" i="1"/>
  <c r="BNF4" i="1"/>
  <c r="BNF7" i="1"/>
  <c r="BNF2" i="1"/>
  <c r="BMN5" i="1"/>
  <c r="BMN6" i="1"/>
  <c r="BMN3" i="1"/>
  <c r="BMN4" i="1"/>
  <c r="BMN7" i="1"/>
  <c r="BMN2" i="1"/>
  <c r="BLS5" i="1"/>
  <c r="BLS6" i="1"/>
  <c r="BLS3" i="1"/>
  <c r="BLS4" i="1"/>
  <c r="BLS7" i="1"/>
  <c r="BLS2" i="1"/>
  <c r="BKZ5" i="1"/>
  <c r="BKZ6" i="1"/>
  <c r="BKZ3" i="1"/>
  <c r="BKZ4" i="1"/>
  <c r="BKZ7" i="1"/>
  <c r="BKZ2" i="1"/>
  <c r="BKH5" i="1"/>
  <c r="BKH6" i="1"/>
  <c r="BKH3" i="1"/>
  <c r="BKH4" i="1"/>
  <c r="BKH7" i="1"/>
  <c r="BKH2" i="1"/>
  <c r="BJQ5" i="1"/>
  <c r="BJQ6" i="1"/>
  <c r="BJQ3" i="1"/>
  <c r="BJQ4" i="1"/>
  <c r="BJQ7" i="1"/>
  <c r="BJQ2" i="1"/>
  <c r="BHM5" i="1"/>
  <c r="BHM6" i="1"/>
  <c r="BHM3" i="1"/>
  <c r="BHM4" i="1"/>
  <c r="BHM7" i="1"/>
  <c r="BHM2" i="1"/>
  <c r="BFX4" i="1"/>
  <c r="BFX5" i="1"/>
  <c r="BFX6" i="1"/>
  <c r="BFX2" i="1"/>
  <c r="BFX3" i="1"/>
  <c r="BFX7" i="1"/>
  <c r="BES4" i="1"/>
  <c r="BES5" i="1"/>
  <c r="BES6" i="1"/>
  <c r="BES2" i="1"/>
  <c r="BES3" i="1"/>
  <c r="BES7" i="1"/>
  <c r="AVP4" i="1"/>
  <c r="AVP5" i="1"/>
  <c r="AVP6" i="1"/>
  <c r="AVP2" i="1"/>
  <c r="AVP3" i="1"/>
  <c r="AVP7" i="1"/>
  <c r="CFW4" i="1"/>
  <c r="CFW5" i="1"/>
  <c r="CFW2" i="1"/>
  <c r="CFW3" i="1"/>
  <c r="CFW6" i="1"/>
  <c r="CFW7" i="1"/>
  <c r="CAK4" i="1"/>
  <c r="CAK5" i="1"/>
  <c r="CAK2" i="1"/>
  <c r="CAK3" i="1"/>
  <c r="CAK6" i="1"/>
  <c r="CAK7" i="1"/>
  <c r="BZS4" i="1"/>
  <c r="BZS5" i="1"/>
  <c r="BZS2" i="1"/>
  <c r="BZS3" i="1"/>
  <c r="BZS6" i="1"/>
  <c r="BZS7" i="1"/>
  <c r="BVZ4" i="1"/>
  <c r="BVZ5" i="1"/>
  <c r="BVZ2" i="1"/>
  <c r="BVZ3" i="1"/>
  <c r="BVZ6" i="1"/>
  <c r="BVZ7" i="1"/>
  <c r="BUC4" i="1"/>
  <c r="BUC5" i="1"/>
  <c r="BUC2" i="1"/>
  <c r="BUC3" i="1"/>
  <c r="BUC6" i="1"/>
  <c r="BUC7" i="1"/>
  <c r="BKO4" i="1"/>
  <c r="BKO5" i="1"/>
  <c r="BKO2" i="1"/>
  <c r="BKO3" i="1"/>
  <c r="BKO6" i="1"/>
  <c r="BKO7" i="1"/>
  <c r="BHZ4" i="1"/>
  <c r="BHZ5" i="1"/>
  <c r="BHZ2" i="1"/>
  <c r="BHZ3" i="1"/>
  <c r="BHZ6" i="1"/>
  <c r="BHZ7" i="1"/>
  <c r="CEC5" i="1"/>
  <c r="CEC6" i="1"/>
  <c r="CEC3" i="1"/>
  <c r="CEC4" i="1"/>
  <c r="CEC2" i="1"/>
  <c r="CEC7" i="1"/>
  <c r="CBI5" i="1"/>
  <c r="CBI6" i="1"/>
  <c r="CBI3" i="1"/>
  <c r="CBI4" i="1"/>
  <c r="CBI2" i="1"/>
  <c r="CBI7" i="1"/>
  <c r="BWE5" i="1"/>
  <c r="BWE6" i="1"/>
  <c r="BWE3" i="1"/>
  <c r="BWE4" i="1"/>
  <c r="BWE2" i="1"/>
  <c r="BWE7" i="1"/>
  <c r="BUZ5" i="1"/>
  <c r="BUZ6" i="1"/>
  <c r="BUZ3" i="1"/>
  <c r="BUZ4" i="1"/>
  <c r="BUZ7" i="1"/>
  <c r="BUZ2" i="1"/>
  <c r="BPW5" i="1"/>
  <c r="BPW6" i="1"/>
  <c r="BPW3" i="1"/>
  <c r="BPW4" i="1"/>
  <c r="BPW7" i="1"/>
  <c r="BPW2" i="1"/>
  <c r="BPC5" i="1"/>
  <c r="BPC6" i="1"/>
  <c r="BPC3" i="1"/>
  <c r="BPC4" i="1"/>
  <c r="BPC2" i="1"/>
  <c r="BPC7" i="1"/>
  <c r="BKT5" i="1"/>
  <c r="BKT6" i="1"/>
  <c r="BKT3" i="1"/>
  <c r="BKT4" i="1"/>
  <c r="BKT7" i="1"/>
  <c r="BKT2" i="1"/>
  <c r="BDI4" i="1"/>
  <c r="BDI5" i="1"/>
  <c r="BDI6" i="1"/>
  <c r="BDI2" i="1"/>
  <c r="BDI3" i="1"/>
  <c r="BDI7" i="1"/>
  <c r="CGU6" i="1"/>
  <c r="CGU4" i="1"/>
  <c r="CGU3" i="1"/>
  <c r="CGU5" i="1"/>
  <c r="CGU2" i="1"/>
  <c r="CGO6" i="1"/>
  <c r="CGO7" i="1"/>
  <c r="CGO2" i="1"/>
  <c r="CGO4" i="1"/>
  <c r="CGO3" i="1"/>
  <c r="CGO5" i="1"/>
  <c r="CGI4" i="1"/>
  <c r="CGI5" i="1"/>
  <c r="CGI2" i="1"/>
  <c r="CGI3" i="1"/>
  <c r="CGI6" i="1"/>
  <c r="CGI7" i="1"/>
  <c r="CFQ4" i="1"/>
  <c r="CFQ5" i="1"/>
  <c r="CFQ2" i="1"/>
  <c r="CFQ3" i="1"/>
  <c r="CFQ7" i="1"/>
  <c r="CFQ6" i="1"/>
  <c r="CEW4" i="1"/>
  <c r="CEW5" i="1"/>
  <c r="CEW2" i="1"/>
  <c r="CEW3" i="1"/>
  <c r="CEW6" i="1"/>
  <c r="CEW7" i="1"/>
  <c r="CEE4" i="1"/>
  <c r="CEE5" i="1"/>
  <c r="CEE2" i="1"/>
  <c r="CEE3" i="1"/>
  <c r="CEE6" i="1"/>
  <c r="CEE7" i="1"/>
  <c r="CDV4" i="1"/>
  <c r="CDV5" i="1"/>
  <c r="CDV2" i="1"/>
  <c r="CDV3" i="1"/>
  <c r="CDV6" i="1"/>
  <c r="CDV7" i="1"/>
  <c r="CDM4" i="1"/>
  <c r="CDM5" i="1"/>
  <c r="CDM2" i="1"/>
  <c r="CDM3" i="1"/>
  <c r="CDM7" i="1"/>
  <c r="CDM6" i="1"/>
  <c r="CCU4" i="1"/>
  <c r="CCU5" i="1"/>
  <c r="CCU2" i="1"/>
  <c r="CCU3" i="1"/>
  <c r="CCU6" i="1"/>
  <c r="CCU7" i="1"/>
  <c r="CCC4" i="1"/>
  <c r="CCC5" i="1"/>
  <c r="CCC2" i="1"/>
  <c r="CCC3" i="1"/>
  <c r="CCC6" i="1"/>
  <c r="CCC7" i="1"/>
  <c r="CAW4" i="1"/>
  <c r="CAW5" i="1"/>
  <c r="CAW2" i="1"/>
  <c r="CAW3" i="1"/>
  <c r="CAW6" i="1"/>
  <c r="CAW7" i="1"/>
  <c r="CAE4" i="1"/>
  <c r="CAE5" i="1"/>
  <c r="CAE2" i="1"/>
  <c r="CAE3" i="1"/>
  <c r="CAE6" i="1"/>
  <c r="CAE7" i="1"/>
  <c r="BZM4" i="1"/>
  <c r="BZM5" i="1"/>
  <c r="BZM2" i="1"/>
  <c r="BZM3" i="1"/>
  <c r="BZM6" i="1"/>
  <c r="BZM7" i="1"/>
  <c r="BYU4" i="1"/>
  <c r="BYU5" i="1"/>
  <c r="BYU2" i="1"/>
  <c r="BYU3" i="1"/>
  <c r="BYU7" i="1"/>
  <c r="BYU6" i="1"/>
  <c r="BYC4" i="1"/>
  <c r="BYC5" i="1"/>
  <c r="BYC2" i="1"/>
  <c r="BYC3" i="1"/>
  <c r="BYC7" i="1"/>
  <c r="BYC6" i="1"/>
  <c r="BXE4" i="1"/>
  <c r="BXE5" i="1"/>
  <c r="BXE2" i="1"/>
  <c r="BXE3" i="1"/>
  <c r="BXE7" i="1"/>
  <c r="BXE6" i="1"/>
  <c r="BWL4" i="1"/>
  <c r="BWL5" i="1"/>
  <c r="BWL2" i="1"/>
  <c r="BWL3" i="1"/>
  <c r="BWL7" i="1"/>
  <c r="BWL6" i="1"/>
  <c r="BVY4" i="1"/>
  <c r="BVY5" i="1"/>
  <c r="BVY2" i="1"/>
  <c r="BVY3" i="1"/>
  <c r="BVY6" i="1"/>
  <c r="BVG4" i="1"/>
  <c r="BVG5" i="1"/>
  <c r="BVG2" i="1"/>
  <c r="BVG3" i="1"/>
  <c r="BVG6" i="1"/>
  <c r="BVG7" i="1"/>
  <c r="BUO4" i="1"/>
  <c r="BUO5" i="1"/>
  <c r="BUO2" i="1"/>
  <c r="BUO3" i="1"/>
  <c r="BUO7" i="1"/>
  <c r="BUO6" i="1"/>
  <c r="BTW4" i="1"/>
  <c r="BTW5" i="1"/>
  <c r="BTW2" i="1"/>
  <c r="BTW3" i="1"/>
  <c r="BTW7" i="1"/>
  <c r="BTW6" i="1"/>
  <c r="BTE4" i="1"/>
  <c r="BTE5" i="1"/>
  <c r="BTE2" i="1"/>
  <c r="BTE3" i="1"/>
  <c r="BTE6" i="1"/>
  <c r="BTE7" i="1"/>
  <c r="BSM4" i="1"/>
  <c r="BSM5" i="1"/>
  <c r="BSM2" i="1"/>
  <c r="BSM3" i="1"/>
  <c r="BSM6" i="1"/>
  <c r="BSM7" i="1"/>
  <c r="BRN4" i="1"/>
  <c r="BRN5" i="1"/>
  <c r="BRN2" i="1"/>
  <c r="BRN3" i="1"/>
  <c r="BRN6" i="1"/>
  <c r="BRN7" i="1"/>
  <c r="BQV4" i="1"/>
  <c r="BQV5" i="1"/>
  <c r="BQV2" i="1"/>
  <c r="BQV3" i="1"/>
  <c r="BQV6" i="1"/>
  <c r="BQV7" i="1"/>
  <c r="BQD4" i="1"/>
  <c r="BQD5" i="1"/>
  <c r="BQD2" i="1"/>
  <c r="BQD3" i="1"/>
  <c r="BQD7" i="1"/>
  <c r="BQD6" i="1"/>
  <c r="BPL4" i="1"/>
  <c r="BPL5" i="1"/>
  <c r="BPL2" i="1"/>
  <c r="BPL3" i="1"/>
  <c r="BPL7" i="1"/>
  <c r="BPL6" i="1"/>
  <c r="BOR4" i="1"/>
  <c r="BOR5" i="1"/>
  <c r="BOR2" i="1"/>
  <c r="BOR3" i="1"/>
  <c r="BOR6" i="1"/>
  <c r="BOR7" i="1"/>
  <c r="BNY4" i="1"/>
  <c r="BNY5" i="1"/>
  <c r="BNY2" i="1"/>
  <c r="BNY3" i="1"/>
  <c r="BNY6" i="1"/>
  <c r="BNY7" i="1"/>
  <c r="BNG4" i="1"/>
  <c r="BNG5" i="1"/>
  <c r="BNG2" i="1"/>
  <c r="BNG3" i="1"/>
  <c r="BNG6" i="1"/>
  <c r="BNG7" i="1"/>
  <c r="BMO4" i="1"/>
  <c r="BMO5" i="1"/>
  <c r="BMO2" i="1"/>
  <c r="BMO3" i="1"/>
  <c r="BMO7" i="1"/>
  <c r="BMO6" i="1"/>
  <c r="BLT4" i="1"/>
  <c r="BLT5" i="1"/>
  <c r="BLT2" i="1"/>
  <c r="BLT3" i="1"/>
  <c r="BLT6" i="1"/>
  <c r="BLT7" i="1"/>
  <c r="BLA4" i="1"/>
  <c r="BLA5" i="1"/>
  <c r="BLA2" i="1"/>
  <c r="BLA3" i="1"/>
  <c r="BLA6" i="1"/>
  <c r="BLA7" i="1"/>
  <c r="BKI4" i="1"/>
  <c r="BKI5" i="1"/>
  <c r="BKI2" i="1"/>
  <c r="BKI3" i="1"/>
  <c r="BKI6" i="1"/>
  <c r="BKI7" i="1"/>
  <c r="BJL4" i="1"/>
  <c r="BJL5" i="1"/>
  <c r="BJL2" i="1"/>
  <c r="BJL3" i="1"/>
  <c r="BJL6" i="1"/>
  <c r="BJL7" i="1"/>
  <c r="BHH4" i="1"/>
  <c r="BHH5" i="1"/>
  <c r="BHH2" i="1"/>
  <c r="BHH3" i="1"/>
  <c r="BHH6" i="1"/>
  <c r="BHH7" i="1"/>
  <c r="BGD4" i="1"/>
  <c r="BGD5" i="1"/>
  <c r="BGD6" i="1"/>
  <c r="BGD2" i="1"/>
  <c r="BGD3" i="1"/>
  <c r="BGD7" i="1"/>
  <c r="BEY4" i="1"/>
  <c r="BEY5" i="1"/>
  <c r="BEY6" i="1"/>
  <c r="BEY2" i="1"/>
  <c r="BEY3" i="1"/>
  <c r="BEY7" i="1"/>
  <c r="CGQ4" i="1"/>
  <c r="CGQ5" i="1"/>
  <c r="CGQ6" i="1"/>
  <c r="CGQ7" i="1"/>
  <c r="CGQ2" i="1"/>
  <c r="CGQ3" i="1"/>
  <c r="CEK4" i="1"/>
  <c r="CEK5" i="1"/>
  <c r="CEK2" i="1"/>
  <c r="CEK3" i="1"/>
  <c r="CEK6" i="1"/>
  <c r="CEK7" i="1"/>
  <c r="BZA4" i="1"/>
  <c r="BZA5" i="1"/>
  <c r="BZA2" i="1"/>
  <c r="BZA3" i="1"/>
  <c r="BZA6" i="1"/>
  <c r="BZA7" i="1"/>
  <c r="BYI4" i="1"/>
  <c r="BYI5" i="1"/>
  <c r="BYI2" i="1"/>
  <c r="BYI3" i="1"/>
  <c r="BYI6" i="1"/>
  <c r="BYI7" i="1"/>
  <c r="BUU4" i="1"/>
  <c r="BUU5" i="1"/>
  <c r="BUU2" i="1"/>
  <c r="BUU3" i="1"/>
  <c r="BUU6" i="1"/>
  <c r="BUU7" i="1"/>
  <c r="BRB4" i="1"/>
  <c r="BRB5" i="1"/>
  <c r="BRB2" i="1"/>
  <c r="BRB3" i="1"/>
  <c r="BRB6" i="1"/>
  <c r="BRB7" i="1"/>
  <c r="BQJ4" i="1"/>
  <c r="BQJ5" i="1"/>
  <c r="BQJ2" i="1"/>
  <c r="BQJ3" i="1"/>
  <c r="BQJ6" i="1"/>
  <c r="BQJ7" i="1"/>
  <c r="BOE4" i="1"/>
  <c r="BOE5" i="1"/>
  <c r="BOE2" i="1"/>
  <c r="BOE3" i="1"/>
  <c r="BOE6" i="1"/>
  <c r="BOE7" i="1"/>
  <c r="BKD4" i="1"/>
  <c r="BKD5" i="1"/>
  <c r="BKD2" i="1"/>
  <c r="BKD3" i="1"/>
  <c r="BKD6" i="1"/>
  <c r="BKD7" i="1"/>
  <c r="BCD4" i="1"/>
  <c r="BCD5" i="1"/>
  <c r="BCD6" i="1"/>
  <c r="BCD2" i="1"/>
  <c r="BCD3" i="1"/>
  <c r="BCD7" i="1"/>
  <c r="CFJ5" i="1"/>
  <c r="CFJ6" i="1"/>
  <c r="CFJ3" i="1"/>
  <c r="CFJ4" i="1"/>
  <c r="CFJ7" i="1"/>
  <c r="CFJ2" i="1"/>
  <c r="CDF5" i="1"/>
  <c r="CDF6" i="1"/>
  <c r="CDF3" i="1"/>
  <c r="CDF4" i="1"/>
  <c r="CDF2" i="1"/>
  <c r="CDF7" i="1"/>
  <c r="CCN5" i="1"/>
  <c r="CCN6" i="1"/>
  <c r="CCN3" i="1"/>
  <c r="CCN4" i="1"/>
  <c r="CCN2" i="1"/>
  <c r="CCN7" i="1"/>
  <c r="BYN5" i="1"/>
  <c r="BYN6" i="1"/>
  <c r="BYN3" i="1"/>
  <c r="BYN4" i="1"/>
  <c r="BYN7" i="1"/>
  <c r="BYN2" i="1"/>
  <c r="BXP5" i="1"/>
  <c r="BXP6" i="1"/>
  <c r="BXP3" i="1"/>
  <c r="BXP4" i="1"/>
  <c r="BXP2" i="1"/>
  <c r="BXP7" i="1"/>
  <c r="BWW5" i="1"/>
  <c r="BWW6" i="1"/>
  <c r="BWW3" i="1"/>
  <c r="BWW4" i="1"/>
  <c r="BWW2" i="1"/>
  <c r="BWW7" i="1"/>
  <c r="BUH5" i="1"/>
  <c r="BUH6" i="1"/>
  <c r="BUH3" i="1"/>
  <c r="BUH4" i="1"/>
  <c r="BUH7" i="1"/>
  <c r="BUH2" i="1"/>
  <c r="BQO5" i="1"/>
  <c r="BQO6" i="1"/>
  <c r="BQO3" i="1"/>
  <c r="BQO4" i="1"/>
  <c r="BQO7" i="1"/>
  <c r="BQO2" i="1"/>
  <c r="BMH5" i="1"/>
  <c r="BMH6" i="1"/>
  <c r="BMH3" i="1"/>
  <c r="BMH4" i="1"/>
  <c r="BMH2" i="1"/>
  <c r="BMH7" i="1"/>
  <c r="CGT7" i="1"/>
  <c r="CGT2" i="1"/>
  <c r="CGT4" i="1"/>
  <c r="CGT5" i="1"/>
  <c r="CGT3" i="1"/>
  <c r="CGT6" i="1"/>
  <c r="CGN7" i="1"/>
  <c r="CGN3" i="1"/>
  <c r="CGN2" i="1"/>
  <c r="CGN5" i="1"/>
  <c r="CGN6" i="1"/>
  <c r="CGN4" i="1"/>
  <c r="CFV5" i="1"/>
  <c r="CFV6" i="1"/>
  <c r="CFV3" i="1"/>
  <c r="CFV4" i="1"/>
  <c r="CFV2" i="1"/>
  <c r="CFV7" i="1"/>
  <c r="CFD5" i="1"/>
  <c r="CFD6" i="1"/>
  <c r="CFD3" i="1"/>
  <c r="CFD4" i="1"/>
  <c r="CFD2" i="1"/>
  <c r="CFD7" i="1"/>
  <c r="CEJ5" i="1"/>
  <c r="CEJ6" i="1"/>
  <c r="CEJ3" i="1"/>
  <c r="CEJ4" i="1"/>
  <c r="CEJ2" i="1"/>
  <c r="CEJ7" i="1"/>
  <c r="CDS5" i="1"/>
  <c r="CDS6" i="1"/>
  <c r="CDS3" i="1"/>
  <c r="CDS4" i="1"/>
  <c r="CDS2" i="1"/>
  <c r="CDS7" i="1"/>
  <c r="CCZ5" i="1"/>
  <c r="CCZ6" i="1"/>
  <c r="CCZ3" i="1"/>
  <c r="CCZ4" i="1"/>
  <c r="CCZ2" i="1"/>
  <c r="CCZ7" i="1"/>
  <c r="CCH5" i="1"/>
  <c r="CCH6" i="1"/>
  <c r="CCH3" i="1"/>
  <c r="CCH4" i="1"/>
  <c r="CCH2" i="1"/>
  <c r="CCH7" i="1"/>
  <c r="CBP5" i="1"/>
  <c r="CBP6" i="1"/>
  <c r="CBP3" i="1"/>
  <c r="CBP4" i="1"/>
  <c r="CBP2" i="1"/>
  <c r="CBP7" i="1"/>
  <c r="CBB5" i="1"/>
  <c r="CBB6" i="1"/>
  <c r="CBB3" i="1"/>
  <c r="CBB4" i="1"/>
  <c r="CBB2" i="1"/>
  <c r="CBB7" i="1"/>
  <c r="CAJ5" i="1"/>
  <c r="CAJ6" i="1"/>
  <c r="CAJ3" i="1"/>
  <c r="CAJ4" i="1"/>
  <c r="CAJ2" i="1"/>
  <c r="CAJ7" i="1"/>
  <c r="BZR5" i="1"/>
  <c r="BZR6" i="1"/>
  <c r="BZR3" i="1"/>
  <c r="BZR4" i="1"/>
  <c r="BZR2" i="1"/>
  <c r="BZR7" i="1"/>
  <c r="BYZ5" i="1"/>
  <c r="BYZ6" i="1"/>
  <c r="BYZ3" i="1"/>
  <c r="BYZ4" i="1"/>
  <c r="BYZ2" i="1"/>
  <c r="BYZ7" i="1"/>
  <c r="BYH5" i="1"/>
  <c r="BYH6" i="1"/>
  <c r="BYH3" i="1"/>
  <c r="BYH4" i="1"/>
  <c r="BYH2" i="1"/>
  <c r="BYH7" i="1"/>
  <c r="BXJ5" i="1"/>
  <c r="BXJ6" i="1"/>
  <c r="BXJ3" i="1"/>
  <c r="BXJ4" i="1"/>
  <c r="BXJ2" i="1"/>
  <c r="BXJ7" i="1"/>
  <c r="BWQ5" i="1"/>
  <c r="BWQ6" i="1"/>
  <c r="BWQ3" i="1"/>
  <c r="BWQ4" i="1"/>
  <c r="BWQ2" i="1"/>
  <c r="BWQ7" i="1"/>
  <c r="BVL5" i="1"/>
  <c r="BVL6" i="1"/>
  <c r="BVL3" i="1"/>
  <c r="BVL4" i="1"/>
  <c r="BVL2" i="1"/>
  <c r="BVL7" i="1"/>
  <c r="BUT5" i="1"/>
  <c r="BUT6" i="1"/>
  <c r="BUT3" i="1"/>
  <c r="BUT4" i="1"/>
  <c r="BUT2" i="1"/>
  <c r="BUT7" i="1"/>
  <c r="BUB5" i="1"/>
  <c r="BUB6" i="1"/>
  <c r="BUB3" i="1"/>
  <c r="BUB4" i="1"/>
  <c r="BUB2" i="1"/>
  <c r="BUB7" i="1"/>
  <c r="BTJ5" i="1"/>
  <c r="BTJ6" i="1"/>
  <c r="BTJ3" i="1"/>
  <c r="BTJ4" i="1"/>
  <c r="BTJ7" i="1"/>
  <c r="BTJ2" i="1"/>
  <c r="BSR5" i="1"/>
  <c r="BSR6" i="1"/>
  <c r="BSR3" i="1"/>
  <c r="BSR4" i="1"/>
  <c r="BSR2" i="1"/>
  <c r="BSR7" i="1"/>
  <c r="BRS5" i="1"/>
  <c r="BRS6" i="1"/>
  <c r="BRS3" i="1"/>
  <c r="BRS4" i="1"/>
  <c r="BRS2" i="1"/>
  <c r="BRS7" i="1"/>
  <c r="BRA5" i="1"/>
  <c r="BRA6" i="1"/>
  <c r="BRA3" i="1"/>
  <c r="BRA4" i="1"/>
  <c r="BRA2" i="1"/>
  <c r="BRA7" i="1"/>
  <c r="BQI5" i="1"/>
  <c r="BQI6" i="1"/>
  <c r="BQI3" i="1"/>
  <c r="BQI4" i="1"/>
  <c r="BQI7" i="1"/>
  <c r="BQI2" i="1"/>
  <c r="BPQ5" i="1"/>
  <c r="BPQ6" i="1"/>
  <c r="BPQ3" i="1"/>
  <c r="BPQ4" i="1"/>
  <c r="BPQ2" i="1"/>
  <c r="BPQ7" i="1"/>
  <c r="BOW5" i="1"/>
  <c r="BOW6" i="1"/>
  <c r="BOW3" i="1"/>
  <c r="BOW4" i="1"/>
  <c r="BOW2" i="1"/>
  <c r="BOW7" i="1"/>
  <c r="BOD5" i="1"/>
  <c r="BOD6" i="1"/>
  <c r="BOD3" i="1"/>
  <c r="BOD4" i="1"/>
  <c r="BOD7" i="1"/>
  <c r="BOD2" i="1"/>
  <c r="BNL5" i="1"/>
  <c r="BNL6" i="1"/>
  <c r="BNL3" i="1"/>
  <c r="BNL4" i="1"/>
  <c r="BNL2" i="1"/>
  <c r="BNL7" i="1"/>
  <c r="BMT5" i="1"/>
  <c r="BMT6" i="1"/>
  <c r="BMT3" i="1"/>
  <c r="BMT4" i="1"/>
  <c r="BMT2" i="1"/>
  <c r="BMT7" i="1"/>
  <c r="BMA5" i="1"/>
  <c r="BMA6" i="1"/>
  <c r="BMA3" i="1"/>
  <c r="BMA4" i="1"/>
  <c r="BMA7" i="1"/>
  <c r="BMA2" i="1"/>
  <c r="BLG5" i="1"/>
  <c r="BLG6" i="1"/>
  <c r="BLG3" i="1"/>
  <c r="BLG4" i="1"/>
  <c r="BLG2" i="1"/>
  <c r="BLG7" i="1"/>
  <c r="BKN5" i="1"/>
  <c r="BKN6" i="1"/>
  <c r="BKN3" i="1"/>
  <c r="BKN4" i="1"/>
  <c r="BKN2" i="1"/>
  <c r="BKN7" i="1"/>
  <c r="BIF5" i="1"/>
  <c r="BIF6" i="1"/>
  <c r="BIF3" i="1"/>
  <c r="BIF4" i="1"/>
  <c r="BIF7" i="1"/>
  <c r="BIF2" i="1"/>
  <c r="BBX4" i="1"/>
  <c r="BBX5" i="1"/>
  <c r="BBX6" i="1"/>
  <c r="BBX2" i="1"/>
  <c r="BBX3" i="1"/>
  <c r="BBX7" i="1"/>
  <c r="AYI2" i="1"/>
  <c r="AYI3" i="1"/>
  <c r="AYI5" i="1"/>
  <c r="AYI6" i="1"/>
  <c r="AYI4" i="1"/>
  <c r="AYI7" i="1"/>
  <c r="CGE2" i="1"/>
  <c r="CGE3" i="1"/>
  <c r="CGE6" i="1"/>
  <c r="CGE7" i="1"/>
  <c r="CGE4" i="1"/>
  <c r="CGE5" i="1"/>
  <c r="CFY2" i="1"/>
  <c r="CFY3" i="1"/>
  <c r="CFY6" i="1"/>
  <c r="CFY7" i="1"/>
  <c r="CFY4" i="1"/>
  <c r="CFY5" i="1"/>
  <c r="CFS2" i="1"/>
  <c r="CFS3" i="1"/>
  <c r="CFS6" i="1"/>
  <c r="CFS7" i="1"/>
  <c r="CFS4" i="1"/>
  <c r="CFS5" i="1"/>
  <c r="CFM2" i="1"/>
  <c r="CFM3" i="1"/>
  <c r="CFM6" i="1"/>
  <c r="CFM7" i="1"/>
  <c r="CFM4" i="1"/>
  <c r="CFM5" i="1"/>
  <c r="CFG2" i="1"/>
  <c r="CFG3" i="1"/>
  <c r="CFG6" i="1"/>
  <c r="CFG7" i="1"/>
  <c r="CFG5" i="1"/>
  <c r="CFG4" i="1"/>
  <c r="CFA2" i="1"/>
  <c r="CFA3" i="1"/>
  <c r="CFA6" i="1"/>
  <c r="CFA7" i="1"/>
  <c r="CFA4" i="1"/>
  <c r="CFA5" i="1"/>
  <c r="CES2" i="1"/>
  <c r="CES3" i="1"/>
  <c r="CES6" i="1"/>
  <c r="CES7" i="1"/>
  <c r="CES4" i="1"/>
  <c r="CES5" i="1"/>
  <c r="CEM2" i="1"/>
  <c r="CEM3" i="1"/>
  <c r="CEM6" i="1"/>
  <c r="CEM7" i="1"/>
  <c r="CEM5" i="1"/>
  <c r="CEM4" i="1"/>
  <c r="CEG2" i="1"/>
  <c r="CEG3" i="1"/>
  <c r="CEG6" i="1"/>
  <c r="CEG7" i="1"/>
  <c r="CEG4" i="1"/>
  <c r="CEG5" i="1"/>
  <c r="CDZ2" i="1"/>
  <c r="CDZ3" i="1"/>
  <c r="CDZ6" i="1"/>
  <c r="CDZ7" i="1"/>
  <c r="CDZ5" i="1"/>
  <c r="CDZ4" i="1"/>
  <c r="CDP2" i="1"/>
  <c r="CDP3" i="1"/>
  <c r="CDP6" i="1"/>
  <c r="CDP7" i="1"/>
  <c r="CDP4" i="1"/>
  <c r="CDP5" i="1"/>
  <c r="CDI2" i="1"/>
  <c r="CDI3" i="1"/>
  <c r="CDI6" i="1"/>
  <c r="CDI7" i="1"/>
  <c r="CDI4" i="1"/>
  <c r="CDI5" i="1"/>
  <c r="CDC2" i="1"/>
  <c r="CDC3" i="1"/>
  <c r="CDC6" i="1"/>
  <c r="CDC7" i="1"/>
  <c r="CDC4" i="1"/>
  <c r="CDC5" i="1"/>
  <c r="CCW2" i="1"/>
  <c r="CCW3" i="1"/>
  <c r="CCW6" i="1"/>
  <c r="CCW7" i="1"/>
  <c r="CCW4" i="1"/>
  <c r="CCW5" i="1"/>
  <c r="CCQ2" i="1"/>
  <c r="CCQ3" i="1"/>
  <c r="CCQ6" i="1"/>
  <c r="CCQ7" i="1"/>
  <c r="CCQ4" i="1"/>
  <c r="CCQ5" i="1"/>
  <c r="CCK2" i="1"/>
  <c r="CCK3" i="1"/>
  <c r="CCK6" i="1"/>
  <c r="CCK7" i="1"/>
  <c r="CCK4" i="1"/>
  <c r="CCK5" i="1"/>
  <c r="CCE2" i="1"/>
  <c r="CCE3" i="1"/>
  <c r="CCE6" i="1"/>
  <c r="CCE7" i="1"/>
  <c r="CCE4" i="1"/>
  <c r="CCE5" i="1"/>
  <c r="CBY2" i="1"/>
  <c r="CBY3" i="1"/>
  <c r="CBY6" i="1"/>
  <c r="CBY7" i="1"/>
  <c r="CBY4" i="1"/>
  <c r="CBY5" i="1"/>
  <c r="CBS2" i="1"/>
  <c r="CBS3" i="1"/>
  <c r="CBS6" i="1"/>
  <c r="CBS7" i="1"/>
  <c r="CBS4" i="1"/>
  <c r="CBS5" i="1"/>
  <c r="CBM2" i="1"/>
  <c r="CBM3" i="1"/>
  <c r="CBM6" i="1"/>
  <c r="CBM7" i="1"/>
  <c r="CBM4" i="1"/>
  <c r="CBM5" i="1"/>
  <c r="CBF2" i="1"/>
  <c r="CBF3" i="1"/>
  <c r="CBF6" i="1"/>
  <c r="CBF7" i="1"/>
  <c r="CBF5" i="1"/>
  <c r="CBF4" i="1"/>
  <c r="CAY2" i="1"/>
  <c r="CAY3" i="1"/>
  <c r="CAY6" i="1"/>
  <c r="CAY7" i="1"/>
  <c r="CAY4" i="1"/>
  <c r="CAY5" i="1"/>
  <c r="CAS2" i="1"/>
  <c r="CAS3" i="1"/>
  <c r="CAS6" i="1"/>
  <c r="CAS7" i="1"/>
  <c r="CAS4" i="1"/>
  <c r="CAS5" i="1"/>
  <c r="CAM2" i="1"/>
  <c r="CAM3" i="1"/>
  <c r="CAM6" i="1"/>
  <c r="CAM7" i="1"/>
  <c r="CAM4" i="1"/>
  <c r="CAM5" i="1"/>
  <c r="CAG2" i="1"/>
  <c r="CAG3" i="1"/>
  <c r="CAG6" i="1"/>
  <c r="CAG7" i="1"/>
  <c r="CAG4" i="1"/>
  <c r="CAG5" i="1"/>
  <c r="CAA2" i="1"/>
  <c r="CAA3" i="1"/>
  <c r="CAA6" i="1"/>
  <c r="CAA7" i="1"/>
  <c r="CAA4" i="1"/>
  <c r="CAA5" i="1"/>
  <c r="BZU2" i="1"/>
  <c r="BZU3" i="1"/>
  <c r="BZU6" i="1"/>
  <c r="BZU7" i="1"/>
  <c r="BZU4" i="1"/>
  <c r="BZU5" i="1"/>
  <c r="BZO2" i="1"/>
  <c r="BZO3" i="1"/>
  <c r="BZO6" i="1"/>
  <c r="BZO7" i="1"/>
  <c r="BZO4" i="1"/>
  <c r="BZO5" i="1"/>
  <c r="BZI2" i="1"/>
  <c r="BZI3" i="1"/>
  <c r="BZI6" i="1"/>
  <c r="BZI7" i="1"/>
  <c r="BZI4" i="1"/>
  <c r="BZI5" i="1"/>
  <c r="BZC2" i="1"/>
  <c r="BZC3" i="1"/>
  <c r="BZC6" i="1"/>
  <c r="BZC7" i="1"/>
  <c r="BZC4" i="1"/>
  <c r="BZC5" i="1"/>
  <c r="BYW2" i="1"/>
  <c r="BYW3" i="1"/>
  <c r="BYW6" i="1"/>
  <c r="BYW7" i="1"/>
  <c r="BYW4" i="1"/>
  <c r="BYW5" i="1"/>
  <c r="BYQ2" i="1"/>
  <c r="BYQ3" i="1"/>
  <c r="BYQ6" i="1"/>
  <c r="BYQ7" i="1"/>
  <c r="BYQ4" i="1"/>
  <c r="BYQ5" i="1"/>
  <c r="BYK2" i="1"/>
  <c r="BYK3" i="1"/>
  <c r="BYK6" i="1"/>
  <c r="BYK7" i="1"/>
  <c r="BYK5" i="1"/>
  <c r="BYK4" i="1"/>
  <c r="BYE2" i="1"/>
  <c r="BYE3" i="1"/>
  <c r="BYE6" i="1"/>
  <c r="BYE7" i="1"/>
  <c r="BYE4" i="1"/>
  <c r="BYE5" i="1"/>
  <c r="BXS2" i="1"/>
  <c r="BXS3" i="1"/>
  <c r="BXS6" i="1"/>
  <c r="BXS7" i="1"/>
  <c r="BXS4" i="1"/>
  <c r="BXS5" i="1"/>
  <c r="BXM2" i="1"/>
  <c r="BXM3" i="1"/>
  <c r="BXM6" i="1"/>
  <c r="BXM7" i="1"/>
  <c r="BXM5" i="1"/>
  <c r="BXM4" i="1"/>
  <c r="BXG2" i="1"/>
  <c r="BXG3" i="1"/>
  <c r="BXG6" i="1"/>
  <c r="BXG7" i="1"/>
  <c r="BXG4" i="1"/>
  <c r="BXG5" i="1"/>
  <c r="BWZ2" i="1"/>
  <c r="BWZ3" i="1"/>
  <c r="BWZ6" i="1"/>
  <c r="BWZ7" i="1"/>
  <c r="BWZ4" i="1"/>
  <c r="BWZ5" i="1"/>
  <c r="BWT2" i="1"/>
  <c r="BWT3" i="1"/>
  <c r="BWT6" i="1"/>
  <c r="BWT7" i="1"/>
  <c r="BWT5" i="1"/>
  <c r="BWT4" i="1"/>
  <c r="BWN2" i="1"/>
  <c r="BWN3" i="1"/>
  <c r="BWN6" i="1"/>
  <c r="BWN7" i="1"/>
  <c r="BWN4" i="1"/>
  <c r="BWN5" i="1"/>
  <c r="BWH2" i="1"/>
  <c r="BWH3" i="1"/>
  <c r="BWH6" i="1"/>
  <c r="BWH7" i="1"/>
  <c r="BWH4" i="1"/>
  <c r="BWH5" i="1"/>
  <c r="BWB2" i="1"/>
  <c r="BWB3" i="1"/>
  <c r="BWB6" i="1"/>
  <c r="BWB7" i="1"/>
  <c r="BWB4" i="1"/>
  <c r="BWB5" i="1"/>
  <c r="BVU2" i="1"/>
  <c r="BVU3" i="1"/>
  <c r="BVU6" i="1"/>
  <c r="BVU7" i="1"/>
  <c r="BVU4" i="1"/>
  <c r="BVU5" i="1"/>
  <c r="BVO2" i="1"/>
  <c r="BVO3" i="1"/>
  <c r="BVO6" i="1"/>
  <c r="BVO7" i="1"/>
  <c r="BVO4" i="1"/>
  <c r="BVO5" i="1"/>
  <c r="BVI2" i="1"/>
  <c r="BVI3" i="1"/>
  <c r="BVI6" i="1"/>
  <c r="BVI7" i="1"/>
  <c r="BVI4" i="1"/>
  <c r="BVI5" i="1"/>
  <c r="BVC2" i="1"/>
  <c r="BVC3" i="1"/>
  <c r="BVC6" i="1"/>
  <c r="BVC7" i="1"/>
  <c r="BVC4" i="1"/>
  <c r="BVC5" i="1"/>
  <c r="BUW2" i="1"/>
  <c r="BUW3" i="1"/>
  <c r="BUW6" i="1"/>
  <c r="BUW7" i="1"/>
  <c r="BUW5" i="1"/>
  <c r="BUW4" i="1"/>
  <c r="BUQ2" i="1"/>
  <c r="BUQ3" i="1"/>
  <c r="BUQ6" i="1"/>
  <c r="BUQ7" i="1"/>
  <c r="BUQ4" i="1"/>
  <c r="BUQ5" i="1"/>
  <c r="BUK2" i="1"/>
  <c r="BUK3" i="1"/>
  <c r="BUK6" i="1"/>
  <c r="BUK7" i="1"/>
  <c r="BUK4" i="1"/>
  <c r="BUK5" i="1"/>
  <c r="BUE2" i="1"/>
  <c r="BUE3" i="1"/>
  <c r="BUE6" i="1"/>
  <c r="BUE7" i="1"/>
  <c r="BUE5" i="1"/>
  <c r="BUE4" i="1"/>
  <c r="BTY2" i="1"/>
  <c r="BTY3" i="1"/>
  <c r="BTY6" i="1"/>
  <c r="BTY7" i="1"/>
  <c r="BTY4" i="1"/>
  <c r="BTY5" i="1"/>
  <c r="BTS2" i="1"/>
  <c r="BTS3" i="1"/>
  <c r="BTS6" i="1"/>
  <c r="BTS7" i="1"/>
  <c r="BTS4" i="1"/>
  <c r="BTS5" i="1"/>
  <c r="BTM2" i="1"/>
  <c r="BTM3" i="1"/>
  <c r="BTM6" i="1"/>
  <c r="BTM7" i="1"/>
  <c r="BTM4" i="1"/>
  <c r="BTM5" i="1"/>
  <c r="BTG2" i="1"/>
  <c r="BTG3" i="1"/>
  <c r="BTG6" i="1"/>
  <c r="BTG7" i="1"/>
  <c r="BTG4" i="1"/>
  <c r="BTG5" i="1"/>
  <c r="BTA2" i="1"/>
  <c r="BTA3" i="1"/>
  <c r="BTA6" i="1"/>
  <c r="BTA7" i="1"/>
  <c r="BTA4" i="1"/>
  <c r="BTA5" i="1"/>
  <c r="BSU2" i="1"/>
  <c r="BSU3" i="1"/>
  <c r="BSU6" i="1"/>
  <c r="BSU7" i="1"/>
  <c r="BSU4" i="1"/>
  <c r="BSU5" i="1"/>
  <c r="BSO2" i="1"/>
  <c r="BSO3" i="1"/>
  <c r="BSO6" i="1"/>
  <c r="BSO7" i="1"/>
  <c r="BSO4" i="1"/>
  <c r="BSO5" i="1"/>
  <c r="BSI2" i="1"/>
  <c r="BSI3" i="1"/>
  <c r="BSI6" i="1"/>
  <c r="BSI7" i="1"/>
  <c r="BSI4" i="1"/>
  <c r="BSI5" i="1"/>
  <c r="BRV2" i="1"/>
  <c r="BRV3" i="1"/>
  <c r="BRV6" i="1"/>
  <c r="BRV7" i="1"/>
  <c r="BRV4" i="1"/>
  <c r="BRV5" i="1"/>
  <c r="BRP2" i="1"/>
  <c r="BRP3" i="1"/>
  <c r="BRP6" i="1"/>
  <c r="BRP7" i="1"/>
  <c r="BRP4" i="1"/>
  <c r="BRP5" i="1"/>
  <c r="BRJ2" i="1"/>
  <c r="BRJ3" i="1"/>
  <c r="BRJ6" i="1"/>
  <c r="BRJ7" i="1"/>
  <c r="BRJ4" i="1"/>
  <c r="BRJ5" i="1"/>
  <c r="BRD2" i="1"/>
  <c r="BRD3" i="1"/>
  <c r="BRD6" i="1"/>
  <c r="BRD7" i="1"/>
  <c r="BRD5" i="1"/>
  <c r="BRD4" i="1"/>
  <c r="BQX2" i="1"/>
  <c r="BQX3" i="1"/>
  <c r="BQX6" i="1"/>
  <c r="BQX7" i="1"/>
  <c r="BQX4" i="1"/>
  <c r="BQX5" i="1"/>
  <c r="BQR2" i="1"/>
  <c r="BQR3" i="1"/>
  <c r="BQR6" i="1"/>
  <c r="BQR7" i="1"/>
  <c r="BQR4" i="1"/>
  <c r="BQR5" i="1"/>
  <c r="BQL2" i="1"/>
  <c r="BQL3" i="1"/>
  <c r="BQL6" i="1"/>
  <c r="BQL7" i="1"/>
  <c r="BQL5" i="1"/>
  <c r="BQL4" i="1"/>
  <c r="BQF2" i="1"/>
  <c r="BQF3" i="1"/>
  <c r="BQF6" i="1"/>
  <c r="BQF7" i="1"/>
  <c r="BQF4" i="1"/>
  <c r="BQF5" i="1"/>
  <c r="BPZ2" i="1"/>
  <c r="BPZ3" i="1"/>
  <c r="BPZ6" i="1"/>
  <c r="BPZ7" i="1"/>
  <c r="BPZ4" i="1"/>
  <c r="BPZ5" i="1"/>
  <c r="BPT2" i="1"/>
  <c r="BPT3" i="1"/>
  <c r="BPT6" i="1"/>
  <c r="BPT7" i="1"/>
  <c r="BPT4" i="1"/>
  <c r="BPT5" i="1"/>
  <c r="BPN2" i="1"/>
  <c r="BPN3" i="1"/>
  <c r="BPN6" i="1"/>
  <c r="BPN7" i="1"/>
  <c r="BPN4" i="1"/>
  <c r="BPN5" i="1"/>
  <c r="BPG2" i="1"/>
  <c r="BPG3" i="1"/>
  <c r="BPG6" i="1"/>
  <c r="BPG7" i="1"/>
  <c r="BPG4" i="1"/>
  <c r="BPG5" i="1"/>
  <c r="BOZ2" i="1"/>
  <c r="BOZ3" i="1"/>
  <c r="BOZ6" i="1"/>
  <c r="BOZ7" i="1"/>
  <c r="BOZ5" i="1"/>
  <c r="BOZ4" i="1"/>
  <c r="BOT2" i="1"/>
  <c r="BOT3" i="1"/>
  <c r="BOT6" i="1"/>
  <c r="BOT7" i="1"/>
  <c r="BOT4" i="1"/>
  <c r="BOT5" i="1"/>
  <c r="BON2" i="1"/>
  <c r="BON3" i="1"/>
  <c r="BON6" i="1"/>
  <c r="BON7" i="1"/>
  <c r="BON4" i="1"/>
  <c r="BON5" i="1"/>
  <c r="BOG2" i="1"/>
  <c r="BOG3" i="1"/>
  <c r="BOG6" i="1"/>
  <c r="BOG7" i="1"/>
  <c r="BOG4" i="1"/>
  <c r="BOG5" i="1"/>
  <c r="BOA2" i="1"/>
  <c r="BOA3" i="1"/>
  <c r="BOA6" i="1"/>
  <c r="BOA7" i="1"/>
  <c r="BOA4" i="1"/>
  <c r="BOA5" i="1"/>
  <c r="BNU2" i="1"/>
  <c r="BNU3" i="1"/>
  <c r="BNU6" i="1"/>
  <c r="BNU7" i="1"/>
  <c r="BNU4" i="1"/>
  <c r="BNU5" i="1"/>
  <c r="BNO2" i="1"/>
  <c r="BNO3" i="1"/>
  <c r="BNO6" i="1"/>
  <c r="BNO7" i="1"/>
  <c r="BNO4" i="1"/>
  <c r="BNO5" i="1"/>
  <c r="BNI2" i="1"/>
  <c r="BNI3" i="1"/>
  <c r="BNI6" i="1"/>
  <c r="BNI7" i="1"/>
  <c r="BNI4" i="1"/>
  <c r="BNI5" i="1"/>
  <c r="BNC2" i="1"/>
  <c r="BNC3" i="1"/>
  <c r="BNC6" i="1"/>
  <c r="BNC7" i="1"/>
  <c r="BNC4" i="1"/>
  <c r="BNC5" i="1"/>
  <c r="BMW2" i="1"/>
  <c r="BMW3" i="1"/>
  <c r="BMW6" i="1"/>
  <c r="BMW7" i="1"/>
  <c r="BMW5" i="1"/>
  <c r="BMW4" i="1"/>
  <c r="BMQ2" i="1"/>
  <c r="BMQ3" i="1"/>
  <c r="BMQ6" i="1"/>
  <c r="BMQ7" i="1"/>
  <c r="BMQ4" i="1"/>
  <c r="BMQ5" i="1"/>
  <c r="BMK2" i="1"/>
  <c r="BMK3" i="1"/>
  <c r="BMK6" i="1"/>
  <c r="BMK7" i="1"/>
  <c r="BMK4" i="1"/>
  <c r="BMK5" i="1"/>
  <c r="BMD2" i="1"/>
  <c r="BMD3" i="1"/>
  <c r="BMD6" i="1"/>
  <c r="BMD7" i="1"/>
  <c r="BMD4" i="1"/>
  <c r="BMD5" i="1"/>
  <c r="BLV2" i="1"/>
  <c r="BLV3" i="1"/>
  <c r="BLV6" i="1"/>
  <c r="BLV7" i="1"/>
  <c r="BLV4" i="1"/>
  <c r="BLV5" i="1"/>
  <c r="BLP2" i="1"/>
  <c r="BLP3" i="1"/>
  <c r="BLP6" i="1"/>
  <c r="BLP7" i="1"/>
  <c r="BLP4" i="1"/>
  <c r="BLP5" i="1"/>
  <c r="BLJ2" i="1"/>
  <c r="BLJ3" i="1"/>
  <c r="BLJ6" i="1"/>
  <c r="BLJ7" i="1"/>
  <c r="BLJ4" i="1"/>
  <c r="BLJ5" i="1"/>
  <c r="BLC2" i="1"/>
  <c r="BLC3" i="1"/>
  <c r="BLC6" i="1"/>
  <c r="BLC7" i="1"/>
  <c r="BLC4" i="1"/>
  <c r="BLC5" i="1"/>
  <c r="BKW2" i="1"/>
  <c r="BKW3" i="1"/>
  <c r="BKW6" i="1"/>
  <c r="BKW7" i="1"/>
  <c r="BKW4" i="1"/>
  <c r="BKW5" i="1"/>
  <c r="BKQ2" i="1"/>
  <c r="BKQ3" i="1"/>
  <c r="BKQ6" i="1"/>
  <c r="BKQ7" i="1"/>
  <c r="BKQ4" i="1"/>
  <c r="BKQ5" i="1"/>
  <c r="BKK2" i="1"/>
  <c r="BKK3" i="1"/>
  <c r="BKK6" i="1"/>
  <c r="BKK7" i="1"/>
  <c r="BKK4" i="1"/>
  <c r="BKK5" i="1"/>
  <c r="BJR4" i="1"/>
  <c r="BJR5" i="1"/>
  <c r="BJR2" i="1"/>
  <c r="BJR3" i="1"/>
  <c r="BJR6" i="1"/>
  <c r="BJR7" i="1"/>
  <c r="BIY4" i="1"/>
  <c r="BIY5" i="1"/>
  <c r="BIY2" i="1"/>
  <c r="BIY3" i="1"/>
  <c r="BIY6" i="1"/>
  <c r="BIY7" i="1"/>
  <c r="BIG4" i="1"/>
  <c r="BIG5" i="1"/>
  <c r="BIG2" i="1"/>
  <c r="BIG3" i="1"/>
  <c r="BIG6" i="1"/>
  <c r="BIG7" i="1"/>
  <c r="BHN4" i="1"/>
  <c r="BHN5" i="1"/>
  <c r="BHN2" i="1"/>
  <c r="BHN3" i="1"/>
  <c r="BHN6" i="1"/>
  <c r="BHN7" i="1"/>
  <c r="BGP4" i="1"/>
  <c r="BGP5" i="1"/>
  <c r="BGP6" i="1"/>
  <c r="BGP2" i="1"/>
  <c r="BGP3" i="1"/>
  <c r="BGP7" i="1"/>
  <c r="BFK4" i="1"/>
  <c r="BFK5" i="1"/>
  <c r="BFK6" i="1"/>
  <c r="BFK2" i="1"/>
  <c r="BFK3" i="1"/>
  <c r="BEA4" i="1"/>
  <c r="BEA5" i="1"/>
  <c r="BEA6" i="1"/>
  <c r="BEA2" i="1"/>
  <c r="BEA3" i="1"/>
  <c r="BEA7" i="1"/>
  <c r="BCQ4" i="1"/>
  <c r="BCQ5" i="1"/>
  <c r="BCQ6" i="1"/>
  <c r="BCQ2" i="1"/>
  <c r="BCQ3" i="1"/>
  <c r="BCQ7" i="1"/>
  <c r="BBF4" i="1"/>
  <c r="BBF5" i="1"/>
  <c r="BBF6" i="1"/>
  <c r="BBF2" i="1"/>
  <c r="BBF3" i="1"/>
  <c r="BBF7" i="1"/>
  <c r="BAL2" i="1"/>
  <c r="BAL3" i="1"/>
  <c r="BAL5" i="1"/>
  <c r="BAL6" i="1"/>
  <c r="BAL4" i="1"/>
  <c r="BAL7" i="1"/>
  <c r="CGJ2" i="1"/>
  <c r="CGJ5" i="1"/>
  <c r="CGJ6" i="1"/>
  <c r="CGJ7" i="1"/>
  <c r="CGJ3" i="1"/>
  <c r="CGJ4" i="1"/>
  <c r="CGD3" i="1"/>
  <c r="CGD4" i="1"/>
  <c r="CGD7" i="1"/>
  <c r="CGD2" i="1"/>
  <c r="CGD5" i="1"/>
  <c r="CGD6" i="1"/>
  <c r="CFX3" i="1"/>
  <c r="CFX4" i="1"/>
  <c r="CFX7" i="1"/>
  <c r="CFX2" i="1"/>
  <c r="CFX5" i="1"/>
  <c r="CFX6" i="1"/>
  <c r="CFR3" i="1"/>
  <c r="CFR4" i="1"/>
  <c r="CFR7" i="1"/>
  <c r="CFR2" i="1"/>
  <c r="CFR5" i="1"/>
  <c r="CFR6" i="1"/>
  <c r="CFL3" i="1"/>
  <c r="CFL4" i="1"/>
  <c r="CFL7" i="1"/>
  <c r="CFL2" i="1"/>
  <c r="CFL5" i="1"/>
  <c r="CFL6" i="1"/>
  <c r="CFF3" i="1"/>
  <c r="CFF4" i="1"/>
  <c r="CFF7" i="1"/>
  <c r="CFF2" i="1"/>
  <c r="CFF5" i="1"/>
  <c r="CFF6" i="1"/>
  <c r="CEZ3" i="1"/>
  <c r="CEZ4" i="1"/>
  <c r="CEZ7" i="1"/>
  <c r="CEZ2" i="1"/>
  <c r="CEZ5" i="1"/>
  <c r="CEZ6" i="1"/>
  <c r="CER3" i="1"/>
  <c r="CER4" i="1"/>
  <c r="CER7" i="1"/>
  <c r="CER2" i="1"/>
  <c r="CER5" i="1"/>
  <c r="CER6" i="1"/>
  <c r="CEL3" i="1"/>
  <c r="CEL4" i="1"/>
  <c r="CEL7" i="1"/>
  <c r="CEL2" i="1"/>
  <c r="CEL5" i="1"/>
  <c r="CEL6" i="1"/>
  <c r="CEF3" i="1"/>
  <c r="CEF4" i="1"/>
  <c r="CEF7" i="1"/>
  <c r="CEF2" i="1"/>
  <c r="CEF5" i="1"/>
  <c r="CEF6" i="1"/>
  <c r="CDX3" i="1"/>
  <c r="CDX4" i="1"/>
  <c r="CDX7" i="1"/>
  <c r="CDX2" i="1"/>
  <c r="CDX5" i="1"/>
  <c r="CDX6" i="1"/>
  <c r="CDW3" i="1"/>
  <c r="CDW4" i="1"/>
  <c r="CDW2" i="1"/>
  <c r="CDW5" i="1"/>
  <c r="CDW6" i="1"/>
  <c r="CDN3" i="1"/>
  <c r="CDN4" i="1"/>
  <c r="CDN7" i="1"/>
  <c r="CDN2" i="1"/>
  <c r="CDN5" i="1"/>
  <c r="CDN6" i="1"/>
  <c r="CDH3" i="1"/>
  <c r="CDH4" i="1"/>
  <c r="CDH7" i="1"/>
  <c r="CDH2" i="1"/>
  <c r="CDH6" i="1"/>
  <c r="CDH5" i="1"/>
  <c r="CDB3" i="1"/>
  <c r="CDB4" i="1"/>
  <c r="CDB7" i="1"/>
  <c r="CDB2" i="1"/>
  <c r="CDB5" i="1"/>
  <c r="CDB6" i="1"/>
  <c r="CCV3" i="1"/>
  <c r="CCV4" i="1"/>
  <c r="CCV7" i="1"/>
  <c r="CCV2" i="1"/>
  <c r="CCV5" i="1"/>
  <c r="CCV6" i="1"/>
  <c r="CCP3" i="1"/>
  <c r="CCP4" i="1"/>
  <c r="CCP7" i="1"/>
  <c r="CCP2" i="1"/>
  <c r="CCP6" i="1"/>
  <c r="CCP5" i="1"/>
  <c r="CCJ3" i="1"/>
  <c r="CCJ4" i="1"/>
  <c r="CCJ7" i="1"/>
  <c r="CCJ2" i="1"/>
  <c r="CCJ5" i="1"/>
  <c r="CCJ6" i="1"/>
  <c r="CCD3" i="1"/>
  <c r="CCD4" i="1"/>
  <c r="CCD7" i="1"/>
  <c r="CCD2" i="1"/>
  <c r="CCD5" i="1"/>
  <c r="CCD6" i="1"/>
  <c r="CBX3" i="1"/>
  <c r="CBX4" i="1"/>
  <c r="CBX7" i="1"/>
  <c r="CBX2" i="1"/>
  <c r="CBX5" i="1"/>
  <c r="CBX6" i="1"/>
  <c r="CBR3" i="1"/>
  <c r="CBR4" i="1"/>
  <c r="CBR7" i="1"/>
  <c r="CBR2" i="1"/>
  <c r="CBR5" i="1"/>
  <c r="CBR6" i="1"/>
  <c r="CBL3" i="1"/>
  <c r="CBL4" i="1"/>
  <c r="CBL7" i="1"/>
  <c r="CBL2" i="1"/>
  <c r="CBL5" i="1"/>
  <c r="CBL6" i="1"/>
  <c r="CBK3" i="1"/>
  <c r="CBK4" i="1"/>
  <c r="CBK2" i="1"/>
  <c r="CBK6" i="1"/>
  <c r="CBK5" i="1"/>
  <c r="CBE3" i="1"/>
  <c r="CBE4" i="1"/>
  <c r="CBE7" i="1"/>
  <c r="CBE2" i="1"/>
  <c r="CBE5" i="1"/>
  <c r="CBE6" i="1"/>
  <c r="CAX3" i="1"/>
  <c r="CAX4" i="1"/>
  <c r="CAX7" i="1"/>
  <c r="CAX2" i="1"/>
  <c r="CAX5" i="1"/>
  <c r="CAX6" i="1"/>
  <c r="CAR3" i="1"/>
  <c r="CAR4" i="1"/>
  <c r="CAR7" i="1"/>
  <c r="CAR2" i="1"/>
  <c r="CAR5" i="1"/>
  <c r="CAR6" i="1"/>
  <c r="CAL3" i="1"/>
  <c r="CAL4" i="1"/>
  <c r="CAL7" i="1"/>
  <c r="CAL2" i="1"/>
  <c r="CAL5" i="1"/>
  <c r="CAL6" i="1"/>
  <c r="CAF3" i="1"/>
  <c r="CAF4" i="1"/>
  <c r="CAF7" i="1"/>
  <c r="CAF2" i="1"/>
  <c r="CAF5" i="1"/>
  <c r="CAF6" i="1"/>
  <c r="BZZ3" i="1"/>
  <c r="BZZ4" i="1"/>
  <c r="BZZ7" i="1"/>
  <c r="BZZ2" i="1"/>
  <c r="BZZ6" i="1"/>
  <c r="BZZ5" i="1"/>
  <c r="BZT3" i="1"/>
  <c r="BZT4" i="1"/>
  <c r="BZT7" i="1"/>
  <c r="BZT2" i="1"/>
  <c r="BZT5" i="1"/>
  <c r="BZT6" i="1"/>
  <c r="BZN3" i="1"/>
  <c r="BZN4" i="1"/>
  <c r="BZN7" i="1"/>
  <c r="BZN2" i="1"/>
  <c r="BZN5" i="1"/>
  <c r="BZN6" i="1"/>
  <c r="BZH3" i="1"/>
  <c r="BZH4" i="1"/>
  <c r="BZH7" i="1"/>
  <c r="BZH2" i="1"/>
  <c r="BZH6" i="1"/>
  <c r="BZH5" i="1"/>
  <c r="BZB3" i="1"/>
  <c r="BZB4" i="1"/>
  <c r="BZB7" i="1"/>
  <c r="BZB2" i="1"/>
  <c r="BZB5" i="1"/>
  <c r="BZB6" i="1"/>
  <c r="BYV3" i="1"/>
  <c r="BYV4" i="1"/>
  <c r="BYV7" i="1"/>
  <c r="BYV2" i="1"/>
  <c r="BYV5" i="1"/>
  <c r="BYV6" i="1"/>
  <c r="BYP3" i="1"/>
  <c r="BYP4" i="1"/>
  <c r="BYP7" i="1"/>
  <c r="BYP2" i="1"/>
  <c r="BYP6" i="1"/>
  <c r="BYP5" i="1"/>
  <c r="BYJ3" i="1"/>
  <c r="BYJ4" i="1"/>
  <c r="BYJ7" i="1"/>
  <c r="BYJ2" i="1"/>
  <c r="BYJ5" i="1"/>
  <c r="BYJ6" i="1"/>
  <c r="BYD3" i="1"/>
  <c r="BYD4" i="1"/>
  <c r="BYD7" i="1"/>
  <c r="BYD2" i="1"/>
  <c r="BYD5" i="1"/>
  <c r="BYD6" i="1"/>
  <c r="BXR3" i="1"/>
  <c r="BXR4" i="1"/>
  <c r="BXR7" i="1"/>
  <c r="BXR2" i="1"/>
  <c r="BXR6" i="1"/>
  <c r="BXR5" i="1"/>
  <c r="BXL3" i="1"/>
  <c r="BXL4" i="1"/>
  <c r="BXL7" i="1"/>
  <c r="BXL2" i="1"/>
  <c r="BXL5" i="1"/>
  <c r="BXL6" i="1"/>
  <c r="BXF3" i="1"/>
  <c r="BXF4" i="1"/>
  <c r="BXF7" i="1"/>
  <c r="BXF2" i="1"/>
  <c r="BXF5" i="1"/>
  <c r="BXF6" i="1"/>
  <c r="BWY3" i="1"/>
  <c r="BWY4" i="1"/>
  <c r="BWY7" i="1"/>
  <c r="BWY2" i="1"/>
  <c r="BWY5" i="1"/>
  <c r="BWY6" i="1"/>
  <c r="BWS3" i="1"/>
  <c r="BWS4" i="1"/>
  <c r="BWS7" i="1"/>
  <c r="BWS2" i="1"/>
  <c r="BWS5" i="1"/>
  <c r="BWS6" i="1"/>
  <c r="BWM3" i="1"/>
  <c r="BWM4" i="1"/>
  <c r="BWM7" i="1"/>
  <c r="BWM2" i="1"/>
  <c r="BWM5" i="1"/>
  <c r="BWM6" i="1"/>
  <c r="BWG3" i="1"/>
  <c r="BWG4" i="1"/>
  <c r="BWG7" i="1"/>
  <c r="BWG2" i="1"/>
  <c r="BWG5" i="1"/>
  <c r="BWG6" i="1"/>
  <c r="BWA3" i="1"/>
  <c r="BWA4" i="1"/>
  <c r="BWA7" i="1"/>
  <c r="BWA2" i="1"/>
  <c r="BWA5" i="1"/>
  <c r="BWA6" i="1"/>
  <c r="BVT3" i="1"/>
  <c r="BVT4" i="1"/>
  <c r="BVT7" i="1"/>
  <c r="BVT2" i="1"/>
  <c r="BVT6" i="1"/>
  <c r="BVT5" i="1"/>
  <c r="BVN3" i="1"/>
  <c r="BVN4" i="1"/>
  <c r="BVN7" i="1"/>
  <c r="BVN2" i="1"/>
  <c r="BVN5" i="1"/>
  <c r="BVN6" i="1"/>
  <c r="BVH3" i="1"/>
  <c r="BVH4" i="1"/>
  <c r="BVH7" i="1"/>
  <c r="BVH2" i="1"/>
  <c r="BVH5" i="1"/>
  <c r="BVH6" i="1"/>
  <c r="BVB3" i="1"/>
  <c r="BVB4" i="1"/>
  <c r="BVB7" i="1"/>
  <c r="BVB2" i="1"/>
  <c r="BVB5" i="1"/>
  <c r="BVB6" i="1"/>
  <c r="BUV3" i="1"/>
  <c r="BUV4" i="1"/>
  <c r="BUV7" i="1"/>
  <c r="BUV2" i="1"/>
  <c r="BUV5" i="1"/>
  <c r="BUV6" i="1"/>
  <c r="BUP3" i="1"/>
  <c r="BUP4" i="1"/>
  <c r="BUP7" i="1"/>
  <c r="BUP2" i="1"/>
  <c r="BUP5" i="1"/>
  <c r="BUP6" i="1"/>
  <c r="BUJ3" i="1"/>
  <c r="BUJ4" i="1"/>
  <c r="BUJ7" i="1"/>
  <c r="BUJ2" i="1"/>
  <c r="BUJ5" i="1"/>
  <c r="BUJ6" i="1"/>
  <c r="BUD3" i="1"/>
  <c r="BUD4" i="1"/>
  <c r="BUD7" i="1"/>
  <c r="BUD2" i="1"/>
  <c r="BUD5" i="1"/>
  <c r="BUD6" i="1"/>
  <c r="BTX3" i="1"/>
  <c r="BTX4" i="1"/>
  <c r="BTX7" i="1"/>
  <c r="BTX2" i="1"/>
  <c r="BTX5" i="1"/>
  <c r="BTX6" i="1"/>
  <c r="BTR3" i="1"/>
  <c r="BTR4" i="1"/>
  <c r="BTR7" i="1"/>
  <c r="BTR2" i="1"/>
  <c r="BTR5" i="1"/>
  <c r="BTR6" i="1"/>
  <c r="BTL3" i="1"/>
  <c r="BTL4" i="1"/>
  <c r="BTL7" i="1"/>
  <c r="BTL2" i="1"/>
  <c r="BTL5" i="1"/>
  <c r="BTL6" i="1"/>
  <c r="BTF3" i="1"/>
  <c r="BTF4" i="1"/>
  <c r="BTF7" i="1"/>
  <c r="BTF2" i="1"/>
  <c r="BTF5" i="1"/>
  <c r="BTF6" i="1"/>
  <c r="BSZ3" i="1"/>
  <c r="BSZ4" i="1"/>
  <c r="BSZ7" i="1"/>
  <c r="BSZ2" i="1"/>
  <c r="BSZ5" i="1"/>
  <c r="BSZ6" i="1"/>
  <c r="BST3" i="1"/>
  <c r="BST4" i="1"/>
  <c r="BST7" i="1"/>
  <c r="BST2" i="1"/>
  <c r="BST5" i="1"/>
  <c r="BST6" i="1"/>
  <c r="BSN3" i="1"/>
  <c r="BSN4" i="1"/>
  <c r="BSN7" i="1"/>
  <c r="BSN2" i="1"/>
  <c r="BSN5" i="1"/>
  <c r="BSN6" i="1"/>
  <c r="BSH3" i="1"/>
  <c r="BSH4" i="1"/>
  <c r="BSH7" i="1"/>
  <c r="BSH2" i="1"/>
  <c r="BSH5" i="1"/>
  <c r="BSH6" i="1"/>
  <c r="BRU3" i="1"/>
  <c r="BRU4" i="1"/>
  <c r="BRU7" i="1"/>
  <c r="BRU2" i="1"/>
  <c r="BRU5" i="1"/>
  <c r="BRU6" i="1"/>
  <c r="BRO3" i="1"/>
  <c r="BRO4" i="1"/>
  <c r="BRO7" i="1"/>
  <c r="BRO2" i="1"/>
  <c r="BRO5" i="1"/>
  <c r="BRO6" i="1"/>
  <c r="BRI3" i="1"/>
  <c r="BRI4" i="1"/>
  <c r="BRI7" i="1"/>
  <c r="BRI2" i="1"/>
  <c r="BRI5" i="1"/>
  <c r="BRI6" i="1"/>
  <c r="BRC3" i="1"/>
  <c r="BRC4" i="1"/>
  <c r="BRC7" i="1"/>
  <c r="BRC2" i="1"/>
  <c r="BRC5" i="1"/>
  <c r="BRC6" i="1"/>
  <c r="BQW3" i="1"/>
  <c r="BQW4" i="1"/>
  <c r="BQW7" i="1"/>
  <c r="BQW2" i="1"/>
  <c r="BQW5" i="1"/>
  <c r="BQW6" i="1"/>
  <c r="BQQ3" i="1"/>
  <c r="BQQ4" i="1"/>
  <c r="BQQ7" i="1"/>
  <c r="BQQ2" i="1"/>
  <c r="BQQ5" i="1"/>
  <c r="BQQ6" i="1"/>
  <c r="BQK3" i="1"/>
  <c r="BQK4" i="1"/>
  <c r="BQK7" i="1"/>
  <c r="BQK2" i="1"/>
  <c r="BQK5" i="1"/>
  <c r="BQK6" i="1"/>
  <c r="BQE3" i="1"/>
  <c r="BQE4" i="1"/>
  <c r="BQE7" i="1"/>
  <c r="BQE2" i="1"/>
  <c r="BQE5" i="1"/>
  <c r="BQE6" i="1"/>
  <c r="BPY3" i="1"/>
  <c r="BPY4" i="1"/>
  <c r="BPY7" i="1"/>
  <c r="BPY2" i="1"/>
  <c r="BPY6" i="1"/>
  <c r="BPY5" i="1"/>
  <c r="BPS3" i="1"/>
  <c r="BPS4" i="1"/>
  <c r="BPS7" i="1"/>
  <c r="BPS2" i="1"/>
  <c r="BPS5" i="1"/>
  <c r="BPS6" i="1"/>
  <c r="BPM3" i="1"/>
  <c r="BPM4" i="1"/>
  <c r="BPM7" i="1"/>
  <c r="BPM2" i="1"/>
  <c r="BPM5" i="1"/>
  <c r="BPM6" i="1"/>
  <c r="BPF3" i="1"/>
  <c r="BPF4" i="1"/>
  <c r="BPF7" i="1"/>
  <c r="BPF2" i="1"/>
  <c r="BPF5" i="1"/>
  <c r="BPF6" i="1"/>
  <c r="BOY3" i="1"/>
  <c r="BOY4" i="1"/>
  <c r="BOY7" i="1"/>
  <c r="BOY2" i="1"/>
  <c r="BOY5" i="1"/>
  <c r="BOY6" i="1"/>
  <c r="BOS3" i="1"/>
  <c r="BOS4" i="1"/>
  <c r="BOS7" i="1"/>
  <c r="BOS2" i="1"/>
  <c r="BOS5" i="1"/>
  <c r="BOS6" i="1"/>
  <c r="BOM3" i="1"/>
  <c r="BOM4" i="1"/>
  <c r="BOM7" i="1"/>
  <c r="BOM2" i="1"/>
  <c r="BOM5" i="1"/>
  <c r="BOM6" i="1"/>
  <c r="BOF3" i="1"/>
  <c r="BOF4" i="1"/>
  <c r="BOF7" i="1"/>
  <c r="BOF2" i="1"/>
  <c r="BOF5" i="1"/>
  <c r="BOF6" i="1"/>
  <c r="BNZ3" i="1"/>
  <c r="BNZ4" i="1"/>
  <c r="BNZ7" i="1"/>
  <c r="BNZ2" i="1"/>
  <c r="BNZ5" i="1"/>
  <c r="BNZ6" i="1"/>
  <c r="BNT3" i="1"/>
  <c r="BNT4" i="1"/>
  <c r="BNT7" i="1"/>
  <c r="BNT2" i="1"/>
  <c r="BNT5" i="1"/>
  <c r="BNT6" i="1"/>
  <c r="BNN3" i="1"/>
  <c r="BNN4" i="1"/>
  <c r="BNN7" i="1"/>
  <c r="BNN2" i="1"/>
  <c r="BNN5" i="1"/>
  <c r="BNN6" i="1"/>
  <c r="BNH3" i="1"/>
  <c r="BNH4" i="1"/>
  <c r="BNH7" i="1"/>
  <c r="BNH2" i="1"/>
  <c r="BNH5" i="1"/>
  <c r="BNH6" i="1"/>
  <c r="BNB3" i="1"/>
  <c r="BNB4" i="1"/>
  <c r="BNB7" i="1"/>
  <c r="BNB2" i="1"/>
  <c r="BNB6" i="1"/>
  <c r="BNB5" i="1"/>
  <c r="BMV3" i="1"/>
  <c r="BMV4" i="1"/>
  <c r="BMV7" i="1"/>
  <c r="BMV2" i="1"/>
  <c r="BMV5" i="1"/>
  <c r="BMV6" i="1"/>
  <c r="BMP3" i="1"/>
  <c r="BMP4" i="1"/>
  <c r="BMP7" i="1"/>
  <c r="BMP2" i="1"/>
  <c r="BMP5" i="1"/>
  <c r="BMP6" i="1"/>
  <c r="BMJ3" i="1"/>
  <c r="BMJ4" i="1"/>
  <c r="BMJ7" i="1"/>
  <c r="BMJ2" i="1"/>
  <c r="BMJ6" i="1"/>
  <c r="BMJ5" i="1"/>
  <c r="BMC3" i="1"/>
  <c r="BMC4" i="1"/>
  <c r="BMC7" i="1"/>
  <c r="BMC2" i="1"/>
  <c r="BMC5" i="1"/>
  <c r="BMC6" i="1"/>
  <c r="BLU3" i="1"/>
  <c r="BLU4" i="1"/>
  <c r="BLU7" i="1"/>
  <c r="BLU2" i="1"/>
  <c r="BLU5" i="1"/>
  <c r="BLU6" i="1"/>
  <c r="BLO3" i="1"/>
  <c r="BLO4" i="1"/>
  <c r="BLO7" i="1"/>
  <c r="BLO2" i="1"/>
  <c r="BLO6" i="1"/>
  <c r="BLO5" i="1"/>
  <c r="BLI3" i="1"/>
  <c r="BLI4" i="1"/>
  <c r="BLI7" i="1"/>
  <c r="BLI2" i="1"/>
  <c r="BLI5" i="1"/>
  <c r="BLI6" i="1"/>
  <c r="BLB3" i="1"/>
  <c r="BLB4" i="1"/>
  <c r="BLB7" i="1"/>
  <c r="BLB2" i="1"/>
  <c r="BLB5" i="1"/>
  <c r="BLB6" i="1"/>
  <c r="BKV3" i="1"/>
  <c r="BKV4" i="1"/>
  <c r="BKV7" i="1"/>
  <c r="BKV2" i="1"/>
  <c r="BKV6" i="1"/>
  <c r="BKV5" i="1"/>
  <c r="BKP3" i="1"/>
  <c r="BKP4" i="1"/>
  <c r="BKP7" i="1"/>
  <c r="BKP2" i="1"/>
  <c r="BKP5" i="1"/>
  <c r="BKP6" i="1"/>
  <c r="BKJ3" i="1"/>
  <c r="BKJ4" i="1"/>
  <c r="BKJ7" i="1"/>
  <c r="BKJ2" i="1"/>
  <c r="BKJ5" i="1"/>
  <c r="BKJ6" i="1"/>
  <c r="BJW5" i="1"/>
  <c r="BJW6" i="1"/>
  <c r="BJW3" i="1"/>
  <c r="BJW4" i="1"/>
  <c r="BJW7" i="1"/>
  <c r="BJW2" i="1"/>
  <c r="BJD5" i="1"/>
  <c r="BJD6" i="1"/>
  <c r="BJD3" i="1"/>
  <c r="BJD4" i="1"/>
  <c r="BJD7" i="1"/>
  <c r="BJD2" i="1"/>
  <c r="BIL5" i="1"/>
  <c r="BIL6" i="1"/>
  <c r="BIL3" i="1"/>
  <c r="BIL4" i="1"/>
  <c r="BIL7" i="1"/>
  <c r="BIL2" i="1"/>
  <c r="BHS5" i="1"/>
  <c r="BHS6" i="1"/>
  <c r="BHS3" i="1"/>
  <c r="BHS4" i="1"/>
  <c r="BHS7" i="1"/>
  <c r="BHS2" i="1"/>
  <c r="BGJ4" i="1"/>
  <c r="BGJ5" i="1"/>
  <c r="BGJ6" i="1"/>
  <c r="BGJ2" i="1"/>
  <c r="BGJ3" i="1"/>
  <c r="BGJ7" i="1"/>
  <c r="BFE4" i="1"/>
  <c r="BFE5" i="1"/>
  <c r="BFE6" i="1"/>
  <c r="BFE2" i="1"/>
  <c r="BFE3" i="1"/>
  <c r="BFE7" i="1"/>
  <c r="BDU4" i="1"/>
  <c r="BDU5" i="1"/>
  <c r="BDU6" i="1"/>
  <c r="BDU2" i="1"/>
  <c r="BDU3" i="1"/>
  <c r="BDU7" i="1"/>
  <c r="BCK4" i="1"/>
  <c r="BCK5" i="1"/>
  <c r="BCK6" i="1"/>
  <c r="BCK2" i="1"/>
  <c r="BCK3" i="1"/>
  <c r="BCK7" i="1"/>
  <c r="AZS2" i="1"/>
  <c r="AZS3" i="1"/>
  <c r="AZS5" i="1"/>
  <c r="AZS6" i="1"/>
  <c r="AZS4" i="1"/>
  <c r="AZS7" i="1"/>
  <c r="ANV4" i="1"/>
  <c r="ANV5" i="1"/>
  <c r="ANV2" i="1"/>
  <c r="ANV3" i="1"/>
  <c r="ANV6" i="1"/>
  <c r="ANV7" i="1"/>
  <c r="CGG6" i="1"/>
  <c r="CGG7" i="1"/>
  <c r="CGG4" i="1"/>
  <c r="CGG5" i="1"/>
  <c r="CGG3" i="1"/>
  <c r="CGG2" i="1"/>
  <c r="CGA6" i="1"/>
  <c r="CGA7" i="1"/>
  <c r="CGA4" i="1"/>
  <c r="CGA5" i="1"/>
  <c r="CGA2" i="1"/>
  <c r="CGA3" i="1"/>
  <c r="CFU6" i="1"/>
  <c r="CFU7" i="1"/>
  <c r="CFU4" i="1"/>
  <c r="CFU5" i="1"/>
  <c r="CFU2" i="1"/>
  <c r="CFU3" i="1"/>
  <c r="CFO6" i="1"/>
  <c r="CFO7" i="1"/>
  <c r="CFO4" i="1"/>
  <c r="CFO5" i="1"/>
  <c r="CFO2" i="1"/>
  <c r="CFO3" i="1"/>
  <c r="CFI6" i="1"/>
  <c r="CFI7" i="1"/>
  <c r="CFI4" i="1"/>
  <c r="CFI5" i="1"/>
  <c r="CFI2" i="1"/>
  <c r="CFI3" i="1"/>
  <c r="CFC6" i="1"/>
  <c r="CFC7" i="1"/>
  <c r="CFC4" i="1"/>
  <c r="CFC5" i="1"/>
  <c r="CFC2" i="1"/>
  <c r="CFC3" i="1"/>
  <c r="CEU6" i="1"/>
  <c r="CEU7" i="1"/>
  <c r="CEU4" i="1"/>
  <c r="CEU5" i="1"/>
  <c r="CEU2" i="1"/>
  <c r="CEU3" i="1"/>
  <c r="CEO6" i="1"/>
  <c r="CEO7" i="1"/>
  <c r="CEO4" i="1"/>
  <c r="CEO5" i="1"/>
  <c r="CEO2" i="1"/>
  <c r="CEO3" i="1"/>
  <c r="CEI6" i="1"/>
  <c r="CEI7" i="1"/>
  <c r="CEI4" i="1"/>
  <c r="CEI5" i="1"/>
  <c r="CEI2" i="1"/>
  <c r="CEI3" i="1"/>
  <c r="CEB6" i="1"/>
  <c r="CEB7" i="1"/>
  <c r="CEB4" i="1"/>
  <c r="CEB5" i="1"/>
  <c r="CEB2" i="1"/>
  <c r="CEB3" i="1"/>
  <c r="CDR6" i="1"/>
  <c r="CDR7" i="1"/>
  <c r="CDR4" i="1"/>
  <c r="CDR5" i="1"/>
  <c r="CDR2" i="1"/>
  <c r="CDR3" i="1"/>
  <c r="CDK6" i="1"/>
  <c r="CDK7" i="1"/>
  <c r="CDK4" i="1"/>
  <c r="CDK5" i="1"/>
  <c r="CDK3" i="1"/>
  <c r="CDK2" i="1"/>
  <c r="CDE6" i="1"/>
  <c r="CDE7" i="1"/>
  <c r="CDE4" i="1"/>
  <c r="CDE5" i="1"/>
  <c r="CDE2" i="1"/>
  <c r="CDE3" i="1"/>
  <c r="CCY6" i="1"/>
  <c r="CCY7" i="1"/>
  <c r="CCY4" i="1"/>
  <c r="CCY5" i="1"/>
  <c r="CCY2" i="1"/>
  <c r="CCY3" i="1"/>
  <c r="CCS6" i="1"/>
  <c r="CCS7" i="1"/>
  <c r="CCS4" i="1"/>
  <c r="CCS5" i="1"/>
  <c r="CCS3" i="1"/>
  <c r="CCS2" i="1"/>
  <c r="CCM6" i="1"/>
  <c r="CCM7" i="1"/>
  <c r="CCM4" i="1"/>
  <c r="CCM5" i="1"/>
  <c r="CCM2" i="1"/>
  <c r="CCM3" i="1"/>
  <c r="CCG6" i="1"/>
  <c r="CCG7" i="1"/>
  <c r="CCG4" i="1"/>
  <c r="CCG5" i="1"/>
  <c r="CCG2" i="1"/>
  <c r="CCG3" i="1"/>
  <c r="CCA6" i="1"/>
  <c r="CCA7" i="1"/>
  <c r="CCA4" i="1"/>
  <c r="CCA5" i="1"/>
  <c r="CCA3" i="1"/>
  <c r="CCA2" i="1"/>
  <c r="CBU6" i="1"/>
  <c r="CBU7" i="1"/>
  <c r="CBU4" i="1"/>
  <c r="CBU5" i="1"/>
  <c r="CBU2" i="1"/>
  <c r="CBU3" i="1"/>
  <c r="CBO6" i="1"/>
  <c r="CBO7" i="1"/>
  <c r="CBO4" i="1"/>
  <c r="CBO5" i="1"/>
  <c r="CBO2" i="1"/>
  <c r="CBO3" i="1"/>
  <c r="CBH6" i="1"/>
  <c r="CBH7" i="1"/>
  <c r="CBH4" i="1"/>
  <c r="CBH5" i="1"/>
  <c r="CBH2" i="1"/>
  <c r="CBH3" i="1"/>
  <c r="CBA6" i="1"/>
  <c r="CBA7" i="1"/>
  <c r="CBA4" i="1"/>
  <c r="CBA5" i="1"/>
  <c r="CBA2" i="1"/>
  <c r="CBA3" i="1"/>
  <c r="CAU6" i="1"/>
  <c r="CAU7" i="1"/>
  <c r="CAU4" i="1"/>
  <c r="CAU5" i="1"/>
  <c r="CAU3" i="1"/>
  <c r="CAU2" i="1"/>
  <c r="CAO6" i="1"/>
  <c r="CAO7" i="1"/>
  <c r="CAO4" i="1"/>
  <c r="CAO5" i="1"/>
  <c r="CAO2" i="1"/>
  <c r="CAO3" i="1"/>
  <c r="CAI6" i="1"/>
  <c r="CAI7" i="1"/>
  <c r="CAI4" i="1"/>
  <c r="CAI5" i="1"/>
  <c r="CAI2" i="1"/>
  <c r="CAI3" i="1"/>
  <c r="CAC6" i="1"/>
  <c r="CAC7" i="1"/>
  <c r="CAC4" i="1"/>
  <c r="CAC5" i="1"/>
  <c r="CAC2" i="1"/>
  <c r="CAC3" i="1"/>
  <c r="BZW6" i="1"/>
  <c r="BZW7" i="1"/>
  <c r="BZW4" i="1"/>
  <c r="BZW5" i="1"/>
  <c r="BZW2" i="1"/>
  <c r="BZW3" i="1"/>
  <c r="BZQ6" i="1"/>
  <c r="BZQ7" i="1"/>
  <c r="BZQ4" i="1"/>
  <c r="BZQ5" i="1"/>
  <c r="BZQ2" i="1"/>
  <c r="BZQ3" i="1"/>
  <c r="BZK6" i="1"/>
  <c r="BZK7" i="1"/>
  <c r="BZK4" i="1"/>
  <c r="BZK5" i="1"/>
  <c r="BZK2" i="1"/>
  <c r="BZK3" i="1"/>
  <c r="BZE6" i="1"/>
  <c r="BZE7" i="1"/>
  <c r="BZE4" i="1"/>
  <c r="BZE5" i="1"/>
  <c r="BZE2" i="1"/>
  <c r="BZE3" i="1"/>
  <c r="BYY6" i="1"/>
  <c r="BYY7" i="1"/>
  <c r="BYY4" i="1"/>
  <c r="BYY5" i="1"/>
  <c r="BYY2" i="1"/>
  <c r="BYY3" i="1"/>
  <c r="BYS6" i="1"/>
  <c r="BYS7" i="1"/>
  <c r="BYS4" i="1"/>
  <c r="BYS5" i="1"/>
  <c r="BYS2" i="1"/>
  <c r="BYS3" i="1"/>
  <c r="BYM6" i="1"/>
  <c r="BYM7" i="1"/>
  <c r="BYM4" i="1"/>
  <c r="BYM5" i="1"/>
  <c r="BYM2" i="1"/>
  <c r="BYM3" i="1"/>
  <c r="BYG6" i="1"/>
  <c r="BYG7" i="1"/>
  <c r="BYG4" i="1"/>
  <c r="BYG5" i="1"/>
  <c r="BYG2" i="1"/>
  <c r="BYG3" i="1"/>
  <c r="BXU6" i="1"/>
  <c r="BXU7" i="1"/>
  <c r="BXU4" i="1"/>
  <c r="BXU5" i="1"/>
  <c r="BXU2" i="1"/>
  <c r="BXU3" i="1"/>
  <c r="BXO6" i="1"/>
  <c r="BXO7" i="1"/>
  <c r="BXO4" i="1"/>
  <c r="BXO5" i="1"/>
  <c r="BXO2" i="1"/>
  <c r="BXO3" i="1"/>
  <c r="BXI6" i="1"/>
  <c r="BXI7" i="1"/>
  <c r="BXI4" i="1"/>
  <c r="BXI5" i="1"/>
  <c r="BXI2" i="1"/>
  <c r="BXI3" i="1"/>
  <c r="BXB6" i="1"/>
  <c r="BXB7" i="1"/>
  <c r="BXB4" i="1"/>
  <c r="BXB5" i="1"/>
  <c r="BXB2" i="1"/>
  <c r="BXB3" i="1"/>
  <c r="BWV6" i="1"/>
  <c r="BWV7" i="1"/>
  <c r="BWV4" i="1"/>
  <c r="BWV5" i="1"/>
  <c r="BWV2" i="1"/>
  <c r="BWV3" i="1"/>
  <c r="BWP6" i="1"/>
  <c r="BWP7" i="1"/>
  <c r="BWP4" i="1"/>
  <c r="BWP5" i="1"/>
  <c r="BWP2" i="1"/>
  <c r="BWP3" i="1"/>
  <c r="BWJ6" i="1"/>
  <c r="BWJ7" i="1"/>
  <c r="BWJ4" i="1"/>
  <c r="BWJ5" i="1"/>
  <c r="BWJ3" i="1"/>
  <c r="BWJ2" i="1"/>
  <c r="BWD6" i="1"/>
  <c r="BWD7" i="1"/>
  <c r="BWD4" i="1"/>
  <c r="BWD5" i="1"/>
  <c r="BWD2" i="1"/>
  <c r="BWD3" i="1"/>
  <c r="BVW6" i="1"/>
  <c r="BVW7" i="1"/>
  <c r="BVW4" i="1"/>
  <c r="BVW5" i="1"/>
  <c r="BVW2" i="1"/>
  <c r="BVW3" i="1"/>
  <c r="BVQ6" i="1"/>
  <c r="BVQ7" i="1"/>
  <c r="BVQ4" i="1"/>
  <c r="BVQ5" i="1"/>
  <c r="BVQ2" i="1"/>
  <c r="BVQ3" i="1"/>
  <c r="BVK6" i="1"/>
  <c r="BVK7" i="1"/>
  <c r="BVK4" i="1"/>
  <c r="BVK5" i="1"/>
  <c r="BVK2" i="1"/>
  <c r="BVK3" i="1"/>
  <c r="BVE6" i="1"/>
  <c r="BVE7" i="1"/>
  <c r="BVE4" i="1"/>
  <c r="BVE5" i="1"/>
  <c r="BVE3" i="1"/>
  <c r="BVE2" i="1"/>
  <c r="BUY6" i="1"/>
  <c r="BUY7" i="1"/>
  <c r="BUY4" i="1"/>
  <c r="BUY5" i="1"/>
  <c r="BUY2" i="1"/>
  <c r="BUY3" i="1"/>
  <c r="BUS6" i="1"/>
  <c r="BUS7" i="1"/>
  <c r="BUS4" i="1"/>
  <c r="BUS5" i="1"/>
  <c r="BUS2" i="1"/>
  <c r="BUS3" i="1"/>
  <c r="BUM6" i="1"/>
  <c r="BUM7" i="1"/>
  <c r="BUM4" i="1"/>
  <c r="BUM5" i="1"/>
  <c r="BUM3" i="1"/>
  <c r="BUM2" i="1"/>
  <c r="BUG6" i="1"/>
  <c r="BUG7" i="1"/>
  <c r="BUG4" i="1"/>
  <c r="BUG5" i="1"/>
  <c r="BUG2" i="1"/>
  <c r="BUG3" i="1"/>
  <c r="BUA6" i="1"/>
  <c r="BUA7" i="1"/>
  <c r="BUA4" i="1"/>
  <c r="BUA5" i="1"/>
  <c r="BUA2" i="1"/>
  <c r="BUA3" i="1"/>
  <c r="BTU6" i="1"/>
  <c r="BTU7" i="1"/>
  <c r="BTU4" i="1"/>
  <c r="BTU5" i="1"/>
  <c r="BTU2" i="1"/>
  <c r="BTU3" i="1"/>
  <c r="BTO6" i="1"/>
  <c r="BTO7" i="1"/>
  <c r="BTO4" i="1"/>
  <c r="BTO5" i="1"/>
  <c r="BTO2" i="1"/>
  <c r="BTO3" i="1"/>
  <c r="BTI6" i="1"/>
  <c r="BTI7" i="1"/>
  <c r="BTI4" i="1"/>
  <c r="BTI5" i="1"/>
  <c r="BTI2" i="1"/>
  <c r="BTI3" i="1"/>
  <c r="BTC6" i="1"/>
  <c r="BTC7" i="1"/>
  <c r="BTC4" i="1"/>
  <c r="BTC5" i="1"/>
  <c r="BTC3" i="1"/>
  <c r="BTC2" i="1"/>
  <c r="BSW6" i="1"/>
  <c r="BSW7" i="1"/>
  <c r="BSW4" i="1"/>
  <c r="BSW5" i="1"/>
  <c r="BSW2" i="1"/>
  <c r="BSW3" i="1"/>
  <c r="BSQ6" i="1"/>
  <c r="BSQ7" i="1"/>
  <c r="BSQ4" i="1"/>
  <c r="BSQ5" i="1"/>
  <c r="BSQ2" i="1"/>
  <c r="BSQ3" i="1"/>
  <c r="BSK6" i="1"/>
  <c r="BSK7" i="1"/>
  <c r="BSK4" i="1"/>
  <c r="BSK5" i="1"/>
  <c r="BSK2" i="1"/>
  <c r="BSK3" i="1"/>
  <c r="BRX6" i="1"/>
  <c r="BRX7" i="1"/>
  <c r="BRX4" i="1"/>
  <c r="BRX5" i="1"/>
  <c r="BRX2" i="1"/>
  <c r="BRX3" i="1"/>
  <c r="BRR6" i="1"/>
  <c r="BRR7" i="1"/>
  <c r="BRR4" i="1"/>
  <c r="BRR5" i="1"/>
  <c r="BRR2" i="1"/>
  <c r="BRR3" i="1"/>
  <c r="BRL6" i="1"/>
  <c r="BRL7" i="1"/>
  <c r="BRL4" i="1"/>
  <c r="BRL5" i="1"/>
  <c r="BRL3" i="1"/>
  <c r="BRL2" i="1"/>
  <c r="BRF6" i="1"/>
  <c r="BRF7" i="1"/>
  <c r="BRF4" i="1"/>
  <c r="BRF5" i="1"/>
  <c r="BRF2" i="1"/>
  <c r="BRF3" i="1"/>
  <c r="BQZ6" i="1"/>
  <c r="BQZ7" i="1"/>
  <c r="BQZ4" i="1"/>
  <c r="BQZ5" i="1"/>
  <c r="BQZ2" i="1"/>
  <c r="BQZ3" i="1"/>
  <c r="BQT6" i="1"/>
  <c r="BQT7" i="1"/>
  <c r="BQT4" i="1"/>
  <c r="BQT5" i="1"/>
  <c r="BQT3" i="1"/>
  <c r="BQT2" i="1"/>
  <c r="BQN6" i="1"/>
  <c r="BQN7" i="1"/>
  <c r="BQN4" i="1"/>
  <c r="BQN5" i="1"/>
  <c r="BQN2" i="1"/>
  <c r="BQN3" i="1"/>
  <c r="BQH6" i="1"/>
  <c r="BQH7" i="1"/>
  <c r="BQH4" i="1"/>
  <c r="BQH5" i="1"/>
  <c r="BQH2" i="1"/>
  <c r="BQH3" i="1"/>
  <c r="BQB6" i="1"/>
  <c r="BQB7" i="1"/>
  <c r="BQB4" i="1"/>
  <c r="BQB5" i="1"/>
  <c r="BQB2" i="1"/>
  <c r="BQB3" i="1"/>
  <c r="BPV6" i="1"/>
  <c r="BPV7" i="1"/>
  <c r="BPV4" i="1"/>
  <c r="BPV5" i="1"/>
  <c r="BPV2" i="1"/>
  <c r="BPV3" i="1"/>
  <c r="BPP6" i="1"/>
  <c r="BPP7" i="1"/>
  <c r="BPP4" i="1"/>
  <c r="BPP5" i="1"/>
  <c r="BPP2" i="1"/>
  <c r="BPP3" i="1"/>
  <c r="BPJ6" i="1"/>
  <c r="BPJ7" i="1"/>
  <c r="BPJ4" i="1"/>
  <c r="BPJ5" i="1"/>
  <c r="BPJ3" i="1"/>
  <c r="BPJ2" i="1"/>
  <c r="BPB6" i="1"/>
  <c r="BPB7" i="1"/>
  <c r="BPB4" i="1"/>
  <c r="BPB5" i="1"/>
  <c r="BPB2" i="1"/>
  <c r="BPB3" i="1"/>
  <c r="BOV6" i="1"/>
  <c r="BOV7" i="1"/>
  <c r="BOV4" i="1"/>
  <c r="BOV5" i="1"/>
  <c r="BOV2" i="1"/>
  <c r="BOV3" i="1"/>
  <c r="BOP6" i="1"/>
  <c r="BOP7" i="1"/>
  <c r="BOP4" i="1"/>
  <c r="BOP5" i="1"/>
  <c r="BOP3" i="1"/>
  <c r="BOP2" i="1"/>
  <c r="BOI6" i="1"/>
  <c r="BOI7" i="1"/>
  <c r="BOI4" i="1"/>
  <c r="BOI5" i="1"/>
  <c r="BOI2" i="1"/>
  <c r="BOI3" i="1"/>
  <c r="BOC6" i="1"/>
  <c r="BOC7" i="1"/>
  <c r="BOC4" i="1"/>
  <c r="BOC5" i="1"/>
  <c r="BOC2" i="1"/>
  <c r="BOC3" i="1"/>
  <c r="BNW6" i="1"/>
  <c r="BNW7" i="1"/>
  <c r="BNW4" i="1"/>
  <c r="BNW5" i="1"/>
  <c r="BNW3" i="1"/>
  <c r="BNW2" i="1"/>
  <c r="BNQ6" i="1"/>
  <c r="BNQ7" i="1"/>
  <c r="BNQ4" i="1"/>
  <c r="BNQ5" i="1"/>
  <c r="BNQ2" i="1"/>
  <c r="BNQ3" i="1"/>
  <c r="BNK6" i="1"/>
  <c r="BNK7" i="1"/>
  <c r="BNK4" i="1"/>
  <c r="BNK5" i="1"/>
  <c r="BNK2" i="1"/>
  <c r="BNK3" i="1"/>
  <c r="BNE6" i="1"/>
  <c r="BNE7" i="1"/>
  <c r="BNE4" i="1"/>
  <c r="BNE5" i="1"/>
  <c r="BNE3" i="1"/>
  <c r="BNE2" i="1"/>
  <c r="BMY6" i="1"/>
  <c r="BMY7" i="1"/>
  <c r="BMY4" i="1"/>
  <c r="BMY5" i="1"/>
  <c r="BMY2" i="1"/>
  <c r="BMY3" i="1"/>
  <c r="BMS6" i="1"/>
  <c r="BMS7" i="1"/>
  <c r="BMS4" i="1"/>
  <c r="BMS5" i="1"/>
  <c r="BMS2" i="1"/>
  <c r="BMS3" i="1"/>
  <c r="BMM6" i="1"/>
  <c r="BMM7" i="1"/>
  <c r="BMM4" i="1"/>
  <c r="BMM5" i="1"/>
  <c r="BMM2" i="1"/>
  <c r="BMM3" i="1"/>
  <c r="BMG6" i="1"/>
  <c r="BMG7" i="1"/>
  <c r="BMG4" i="1"/>
  <c r="BMG5" i="1"/>
  <c r="BMG2" i="1"/>
  <c r="BMG3" i="1"/>
  <c r="BLZ6" i="1"/>
  <c r="BLZ7" i="1"/>
  <c r="BLZ4" i="1"/>
  <c r="BLZ5" i="1"/>
  <c r="BLZ2" i="1"/>
  <c r="BLZ3" i="1"/>
  <c r="BLR6" i="1"/>
  <c r="BLR7" i="1"/>
  <c r="BLR4" i="1"/>
  <c r="BLR5" i="1"/>
  <c r="BLR2" i="1"/>
  <c r="BLR3" i="1"/>
  <c r="BLL6" i="1"/>
  <c r="BLL7" i="1"/>
  <c r="BLL4" i="1"/>
  <c r="BLL5" i="1"/>
  <c r="BLL2" i="1"/>
  <c r="BLL3" i="1"/>
  <c r="BLF6" i="1"/>
  <c r="BLF7" i="1"/>
  <c r="BLF4" i="1"/>
  <c r="BLF5" i="1"/>
  <c r="BLF2" i="1"/>
  <c r="BLF3" i="1"/>
  <c r="BKY6" i="1"/>
  <c r="BKY7" i="1"/>
  <c r="BKY4" i="1"/>
  <c r="BKY5" i="1"/>
  <c r="BKY2" i="1"/>
  <c r="BKY3" i="1"/>
  <c r="BKS6" i="1"/>
  <c r="BKS7" i="1"/>
  <c r="BKS4" i="1"/>
  <c r="BKS5" i="1"/>
  <c r="BKS2" i="1"/>
  <c r="BKS3" i="1"/>
  <c r="BKM6" i="1"/>
  <c r="BKM7" i="1"/>
  <c r="BKM4" i="1"/>
  <c r="BKM5" i="1"/>
  <c r="BKM2" i="1"/>
  <c r="BKM3" i="1"/>
  <c r="BKG6" i="1"/>
  <c r="BKG7" i="1"/>
  <c r="BKG4" i="1"/>
  <c r="BKG5" i="1"/>
  <c r="BKG2" i="1"/>
  <c r="BKG3" i="1"/>
  <c r="BJX4" i="1"/>
  <c r="BJX5" i="1"/>
  <c r="BJX2" i="1"/>
  <c r="BJX3" i="1"/>
  <c r="BJX6" i="1"/>
  <c r="BJX7" i="1"/>
  <c r="BJE4" i="1"/>
  <c r="BJE5" i="1"/>
  <c r="BJE2" i="1"/>
  <c r="BJE3" i="1"/>
  <c r="BJE7" i="1"/>
  <c r="BJE6" i="1"/>
  <c r="BIM4" i="1"/>
  <c r="BIM5" i="1"/>
  <c r="BIM2" i="1"/>
  <c r="BIM3" i="1"/>
  <c r="BIM6" i="1"/>
  <c r="BIM7" i="1"/>
  <c r="BHT4" i="1"/>
  <c r="BHT5" i="1"/>
  <c r="BHT2" i="1"/>
  <c r="BHT3" i="1"/>
  <c r="BHT6" i="1"/>
  <c r="BHT7" i="1"/>
  <c r="BHB4" i="1"/>
  <c r="BHB5" i="1"/>
  <c r="BHB6" i="1"/>
  <c r="BHB2" i="1"/>
  <c r="BHB3" i="1"/>
  <c r="BHB7" i="1"/>
  <c r="BFR4" i="1"/>
  <c r="BFR5" i="1"/>
  <c r="BFR6" i="1"/>
  <c r="BFR2" i="1"/>
  <c r="BFR3" i="1"/>
  <c r="BFR7" i="1"/>
  <c r="BEM4" i="1"/>
  <c r="BEM5" i="1"/>
  <c r="BEM6" i="1"/>
  <c r="BEM2" i="1"/>
  <c r="BEM3" i="1"/>
  <c r="BEM7" i="1"/>
  <c r="BDC4" i="1"/>
  <c r="BDC5" i="1"/>
  <c r="BDC6" i="1"/>
  <c r="BDC2" i="1"/>
  <c r="BDC3" i="1"/>
  <c r="BDC7" i="1"/>
  <c r="BBR4" i="1"/>
  <c r="BBR5" i="1"/>
  <c r="BBR6" i="1"/>
  <c r="BBR2" i="1"/>
  <c r="BBR3" i="1"/>
  <c r="BBR7" i="1"/>
  <c r="AXQ2" i="1"/>
  <c r="AXQ3" i="1"/>
  <c r="AXQ5" i="1"/>
  <c r="AXQ6" i="1"/>
  <c r="AXQ4" i="1"/>
  <c r="AXQ7" i="1"/>
  <c r="AUF4" i="1"/>
  <c r="AUF5" i="1"/>
  <c r="AUF6" i="1"/>
  <c r="AUF2" i="1"/>
  <c r="AUF3" i="1"/>
  <c r="AUF7" i="1"/>
  <c r="CGF7" i="1"/>
  <c r="CGF2" i="1"/>
  <c r="CGF5" i="1"/>
  <c r="CGF6" i="1"/>
  <c r="CGF3" i="1"/>
  <c r="CGF4" i="1"/>
  <c r="CFZ7" i="1"/>
  <c r="CFZ2" i="1"/>
  <c r="CFZ5" i="1"/>
  <c r="CFZ6" i="1"/>
  <c r="CFZ3" i="1"/>
  <c r="CFZ4" i="1"/>
  <c r="CFT7" i="1"/>
  <c r="CFT2" i="1"/>
  <c r="CFT5" i="1"/>
  <c r="CFT6" i="1"/>
  <c r="CFT4" i="1"/>
  <c r="CFT3" i="1"/>
  <c r="CFN7" i="1"/>
  <c r="CFN2" i="1"/>
  <c r="CFN5" i="1"/>
  <c r="CFN6" i="1"/>
  <c r="CFN3" i="1"/>
  <c r="CFN4" i="1"/>
  <c r="CFH7" i="1"/>
  <c r="CFH2" i="1"/>
  <c r="CFH5" i="1"/>
  <c r="CFH6" i="1"/>
  <c r="CFH3" i="1"/>
  <c r="CFH4" i="1"/>
  <c r="CFB7" i="1"/>
  <c r="CFB2" i="1"/>
  <c r="CFB5" i="1"/>
  <c r="CFB6" i="1"/>
  <c r="CFB4" i="1"/>
  <c r="CFB3" i="1"/>
  <c r="CET7" i="1"/>
  <c r="CET2" i="1"/>
  <c r="CET5" i="1"/>
  <c r="CET6" i="1"/>
  <c r="CET3" i="1"/>
  <c r="CET4" i="1"/>
  <c r="CEN7" i="1"/>
  <c r="CEN2" i="1"/>
  <c r="CEN5" i="1"/>
  <c r="CEN6" i="1"/>
  <c r="CEN3" i="1"/>
  <c r="CEN4" i="1"/>
  <c r="CEH7" i="1"/>
  <c r="CEH2" i="1"/>
  <c r="CEH5" i="1"/>
  <c r="CEH6" i="1"/>
  <c r="CEH4" i="1"/>
  <c r="CEH3" i="1"/>
  <c r="CEA7" i="1"/>
  <c r="CEA2" i="1"/>
  <c r="CEA5" i="1"/>
  <c r="CEA6" i="1"/>
  <c r="CEA3" i="1"/>
  <c r="CEA4" i="1"/>
  <c r="CDQ7" i="1"/>
  <c r="CDQ2" i="1"/>
  <c r="CDQ5" i="1"/>
  <c r="CDQ6" i="1"/>
  <c r="CDQ4" i="1"/>
  <c r="CDQ3" i="1"/>
  <c r="CDJ7" i="1"/>
  <c r="CDJ2" i="1"/>
  <c r="CDJ5" i="1"/>
  <c r="CDJ6" i="1"/>
  <c r="CDJ3" i="1"/>
  <c r="CDJ4" i="1"/>
  <c r="CDD7" i="1"/>
  <c r="CDD2" i="1"/>
  <c r="CDD5" i="1"/>
  <c r="CDD6" i="1"/>
  <c r="CDD3" i="1"/>
  <c r="CDD4" i="1"/>
  <c r="CCX7" i="1"/>
  <c r="CCX2" i="1"/>
  <c r="CCX5" i="1"/>
  <c r="CCX6" i="1"/>
  <c r="CCX4" i="1"/>
  <c r="CCX3" i="1"/>
  <c r="CCR7" i="1"/>
  <c r="CCR2" i="1"/>
  <c r="CCR5" i="1"/>
  <c r="CCR6" i="1"/>
  <c r="CCR3" i="1"/>
  <c r="CCR4" i="1"/>
  <c r="CCL7" i="1"/>
  <c r="CCL2" i="1"/>
  <c r="CCL5" i="1"/>
  <c r="CCL6" i="1"/>
  <c r="CCL3" i="1"/>
  <c r="CCL4" i="1"/>
  <c r="CCF7" i="1"/>
  <c r="CCF2" i="1"/>
  <c r="CCF5" i="1"/>
  <c r="CCF6" i="1"/>
  <c r="CCF3" i="1"/>
  <c r="CCF4" i="1"/>
  <c r="CBZ7" i="1"/>
  <c r="CBZ2" i="1"/>
  <c r="CBZ5" i="1"/>
  <c r="CBZ6" i="1"/>
  <c r="CBZ3" i="1"/>
  <c r="CBZ4" i="1"/>
  <c r="CBT7" i="1"/>
  <c r="CBT2" i="1"/>
  <c r="CBT5" i="1"/>
  <c r="CBT6" i="1"/>
  <c r="CBT3" i="1"/>
  <c r="CBT4" i="1"/>
  <c r="CBN7" i="1"/>
  <c r="CBN2" i="1"/>
  <c r="CBN5" i="1"/>
  <c r="CBN6" i="1"/>
  <c r="CBN3" i="1"/>
  <c r="CBN4" i="1"/>
  <c r="CBG7" i="1"/>
  <c r="CBG2" i="1"/>
  <c r="CBG5" i="1"/>
  <c r="CBG6" i="1"/>
  <c r="CBG3" i="1"/>
  <c r="CBG4" i="1"/>
  <c r="CAZ7" i="1"/>
  <c r="CAZ2" i="1"/>
  <c r="CAZ5" i="1"/>
  <c r="CAZ6" i="1"/>
  <c r="CAZ3" i="1"/>
  <c r="CAZ4" i="1"/>
  <c r="CAT7" i="1"/>
  <c r="CAT2" i="1"/>
  <c r="CAT5" i="1"/>
  <c r="CAT6" i="1"/>
  <c r="CAT3" i="1"/>
  <c r="CAT4" i="1"/>
  <c r="CAN7" i="1"/>
  <c r="CAN2" i="1"/>
  <c r="CAN5" i="1"/>
  <c r="CAN6" i="1"/>
  <c r="CAN3" i="1"/>
  <c r="CAN4" i="1"/>
  <c r="CAH7" i="1"/>
  <c r="CAH2" i="1"/>
  <c r="CAH5" i="1"/>
  <c r="CAH6" i="1"/>
  <c r="CAH3" i="1"/>
  <c r="CAH4" i="1"/>
  <c r="CAB7" i="1"/>
  <c r="CAB2" i="1"/>
  <c r="CAB5" i="1"/>
  <c r="CAB6" i="1"/>
  <c r="CAB3" i="1"/>
  <c r="CAB4" i="1"/>
  <c r="BZV7" i="1"/>
  <c r="BZV2" i="1"/>
  <c r="BZV5" i="1"/>
  <c r="BZV6" i="1"/>
  <c r="BZV3" i="1"/>
  <c r="BZV4" i="1"/>
  <c r="BZP7" i="1"/>
  <c r="BZP2" i="1"/>
  <c r="BZP5" i="1"/>
  <c r="BZP6" i="1"/>
  <c r="BZP4" i="1"/>
  <c r="BZP3" i="1"/>
  <c r="BZJ7" i="1"/>
  <c r="BZJ2" i="1"/>
  <c r="BZJ5" i="1"/>
  <c r="BZJ6" i="1"/>
  <c r="BZJ3" i="1"/>
  <c r="BZJ4" i="1"/>
  <c r="BZD7" i="1"/>
  <c r="BZD2" i="1"/>
  <c r="BZD5" i="1"/>
  <c r="BZD6" i="1"/>
  <c r="BZD3" i="1"/>
  <c r="BZD4" i="1"/>
  <c r="BYX7" i="1"/>
  <c r="BYX2" i="1"/>
  <c r="BYX5" i="1"/>
  <c r="BYX6" i="1"/>
  <c r="BYX3" i="1"/>
  <c r="BYX4" i="1"/>
  <c r="BYR7" i="1"/>
  <c r="BYR2" i="1"/>
  <c r="BYR5" i="1"/>
  <c r="BYR6" i="1"/>
  <c r="BYR3" i="1"/>
  <c r="BYR4" i="1"/>
  <c r="BYL7" i="1"/>
  <c r="BYL2" i="1"/>
  <c r="BYL5" i="1"/>
  <c r="BYL6" i="1"/>
  <c r="BYL3" i="1"/>
  <c r="BYL4" i="1"/>
  <c r="BYF7" i="1"/>
  <c r="BYF2" i="1"/>
  <c r="BYF5" i="1"/>
  <c r="BYF6" i="1"/>
  <c r="BYF3" i="1"/>
  <c r="BYF4" i="1"/>
  <c r="BXT7" i="1"/>
  <c r="BXT2" i="1"/>
  <c r="BXT5" i="1"/>
  <c r="BXT6" i="1"/>
  <c r="BXT3" i="1"/>
  <c r="BXT4" i="1"/>
  <c r="BXN7" i="1"/>
  <c r="BXN2" i="1"/>
  <c r="BXN5" i="1"/>
  <c r="BXN6" i="1"/>
  <c r="BXN3" i="1"/>
  <c r="BXN4" i="1"/>
  <c r="BXH7" i="1"/>
  <c r="BXH2" i="1"/>
  <c r="BXH5" i="1"/>
  <c r="BXH6" i="1"/>
  <c r="BXH3" i="1"/>
  <c r="BXH4" i="1"/>
  <c r="BXA7" i="1"/>
  <c r="BXA2" i="1"/>
  <c r="BXA5" i="1"/>
  <c r="BXA6" i="1"/>
  <c r="BXA3" i="1"/>
  <c r="BXA4" i="1"/>
  <c r="BWU7" i="1"/>
  <c r="BWU2" i="1"/>
  <c r="BWU5" i="1"/>
  <c r="BWU6" i="1"/>
  <c r="BWU3" i="1"/>
  <c r="BWU4" i="1"/>
  <c r="BWO7" i="1"/>
  <c r="BWO2" i="1"/>
  <c r="BWO5" i="1"/>
  <c r="BWO6" i="1"/>
  <c r="BWO3" i="1"/>
  <c r="BWO4" i="1"/>
  <c r="BWI7" i="1"/>
  <c r="BWI2" i="1"/>
  <c r="BWI5" i="1"/>
  <c r="BWI6" i="1"/>
  <c r="BWI3" i="1"/>
  <c r="BWI4" i="1"/>
  <c r="BWC7" i="1"/>
  <c r="BWC2" i="1"/>
  <c r="BWC5" i="1"/>
  <c r="BWC6" i="1"/>
  <c r="BWC3" i="1"/>
  <c r="BWC4" i="1"/>
  <c r="BVV7" i="1"/>
  <c r="BVV2" i="1"/>
  <c r="BVV5" i="1"/>
  <c r="BVV6" i="1"/>
  <c r="BVV3" i="1"/>
  <c r="BVV4" i="1"/>
  <c r="BVP7" i="1"/>
  <c r="BVP2" i="1"/>
  <c r="BVP5" i="1"/>
  <c r="BVP6" i="1"/>
  <c r="BVP3" i="1"/>
  <c r="BVP4" i="1"/>
  <c r="BVJ7" i="1"/>
  <c r="BVJ2" i="1"/>
  <c r="BVJ5" i="1"/>
  <c r="BVJ6" i="1"/>
  <c r="BVJ4" i="1"/>
  <c r="BVJ3" i="1"/>
  <c r="BVD7" i="1"/>
  <c r="BVD2" i="1"/>
  <c r="BVD5" i="1"/>
  <c r="BVD6" i="1"/>
  <c r="BVD3" i="1"/>
  <c r="BVD4" i="1"/>
  <c r="BUX7" i="1"/>
  <c r="BUX2" i="1"/>
  <c r="BUX5" i="1"/>
  <c r="BUX6" i="1"/>
  <c r="BUX3" i="1"/>
  <c r="BUX4" i="1"/>
  <c r="BUR7" i="1"/>
  <c r="BUR2" i="1"/>
  <c r="BUR5" i="1"/>
  <c r="BUR6" i="1"/>
  <c r="BUR3" i="1"/>
  <c r="BUR4" i="1"/>
  <c r="BUL7" i="1"/>
  <c r="BUL2" i="1"/>
  <c r="BUL5" i="1"/>
  <c r="BUL6" i="1"/>
  <c r="BUL3" i="1"/>
  <c r="BUL4" i="1"/>
  <c r="BUF7" i="1"/>
  <c r="BUF2" i="1"/>
  <c r="BUF5" i="1"/>
  <c r="BUF6" i="1"/>
  <c r="BUF3" i="1"/>
  <c r="BUF4" i="1"/>
  <c r="BTZ7" i="1"/>
  <c r="BTZ2" i="1"/>
  <c r="BTZ5" i="1"/>
  <c r="BTZ6" i="1"/>
  <c r="BTZ3" i="1"/>
  <c r="BTZ4" i="1"/>
  <c r="BTT7" i="1"/>
  <c r="BTT2" i="1"/>
  <c r="BTT5" i="1"/>
  <c r="BTT6" i="1"/>
  <c r="BTT3" i="1"/>
  <c r="BTT4" i="1"/>
  <c r="BTN7" i="1"/>
  <c r="BTN2" i="1"/>
  <c r="BTN5" i="1"/>
  <c r="BTN6" i="1"/>
  <c r="BTN3" i="1"/>
  <c r="BTN4" i="1"/>
  <c r="BTH7" i="1"/>
  <c r="BTH2" i="1"/>
  <c r="BTH5" i="1"/>
  <c r="BTH6" i="1"/>
  <c r="BTH3" i="1"/>
  <c r="BTH4" i="1"/>
  <c r="BTB7" i="1"/>
  <c r="BTB2" i="1"/>
  <c r="BTB5" i="1"/>
  <c r="BTB6" i="1"/>
  <c r="BTB3" i="1"/>
  <c r="BTB4" i="1"/>
  <c r="BSV7" i="1"/>
  <c r="BSV2" i="1"/>
  <c r="BSV5" i="1"/>
  <c r="BSV6" i="1"/>
  <c r="BSV3" i="1"/>
  <c r="BSV4" i="1"/>
  <c r="BSP7" i="1"/>
  <c r="BSP2" i="1"/>
  <c r="BSP5" i="1"/>
  <c r="BSP6" i="1"/>
  <c r="BSP4" i="1"/>
  <c r="BSP3" i="1"/>
  <c r="BSJ7" i="1"/>
  <c r="BSJ2" i="1"/>
  <c r="BSJ5" i="1"/>
  <c r="BSJ6" i="1"/>
  <c r="BSJ3" i="1"/>
  <c r="BSJ4" i="1"/>
  <c r="BRW7" i="1"/>
  <c r="BRW2" i="1"/>
  <c r="BRW5" i="1"/>
  <c r="BRW6" i="1"/>
  <c r="BRW3" i="1"/>
  <c r="BRW4" i="1"/>
  <c r="BRQ7" i="1"/>
  <c r="BRQ2" i="1"/>
  <c r="BRQ5" i="1"/>
  <c r="BRQ6" i="1"/>
  <c r="BRQ4" i="1"/>
  <c r="BRQ3" i="1"/>
  <c r="BRK7" i="1"/>
  <c r="BRK2" i="1"/>
  <c r="BRK5" i="1"/>
  <c r="BRK6" i="1"/>
  <c r="BRK3" i="1"/>
  <c r="BRK4" i="1"/>
  <c r="BRE7" i="1"/>
  <c r="BRE2" i="1"/>
  <c r="BRE5" i="1"/>
  <c r="BRE6" i="1"/>
  <c r="BRE3" i="1"/>
  <c r="BRE4" i="1"/>
  <c r="BQY7" i="1"/>
  <c r="BQY2" i="1"/>
  <c r="BQY5" i="1"/>
  <c r="BQY6" i="1"/>
  <c r="BQY4" i="1"/>
  <c r="BQY3" i="1"/>
  <c r="BQS7" i="1"/>
  <c r="BQS2" i="1"/>
  <c r="BQS5" i="1"/>
  <c r="BQS6" i="1"/>
  <c r="BQS3" i="1"/>
  <c r="BQS4" i="1"/>
  <c r="BQM7" i="1"/>
  <c r="BQM2" i="1"/>
  <c r="BQM5" i="1"/>
  <c r="BQM6" i="1"/>
  <c r="BQM3" i="1"/>
  <c r="BQM4" i="1"/>
  <c r="BQG7" i="1"/>
  <c r="BQG2" i="1"/>
  <c r="BQG5" i="1"/>
  <c r="BQG6" i="1"/>
  <c r="BQG3" i="1"/>
  <c r="BQG4" i="1"/>
  <c r="BQA7" i="1"/>
  <c r="BQA2" i="1"/>
  <c r="BQA5" i="1"/>
  <c r="BQA6" i="1"/>
  <c r="BQA3" i="1"/>
  <c r="BQA4" i="1"/>
  <c r="BPU7" i="1"/>
  <c r="BPU2" i="1"/>
  <c r="BPU5" i="1"/>
  <c r="BPU6" i="1"/>
  <c r="BPU3" i="1"/>
  <c r="BPU4" i="1"/>
  <c r="BPO7" i="1"/>
  <c r="BPO2" i="1"/>
  <c r="BPO5" i="1"/>
  <c r="BPO6" i="1"/>
  <c r="BPO3" i="1"/>
  <c r="BPO4" i="1"/>
  <c r="BPI7" i="1"/>
  <c r="BPI2" i="1"/>
  <c r="BPI5" i="1"/>
  <c r="BPI6" i="1"/>
  <c r="BPI3" i="1"/>
  <c r="BPI4" i="1"/>
  <c r="BPA7" i="1"/>
  <c r="BPA2" i="1"/>
  <c r="BPA5" i="1"/>
  <c r="BPA6" i="1"/>
  <c r="BPA3" i="1"/>
  <c r="BPA4" i="1"/>
  <c r="BOU7" i="1"/>
  <c r="BOU2" i="1"/>
  <c r="BOU5" i="1"/>
  <c r="BOU6" i="1"/>
  <c r="BOU3" i="1"/>
  <c r="BOU4" i="1"/>
  <c r="BOO7" i="1"/>
  <c r="BOO2" i="1"/>
  <c r="BOO5" i="1"/>
  <c r="BOO6" i="1"/>
  <c r="BOO3" i="1"/>
  <c r="BOO4" i="1"/>
  <c r="BOH7" i="1"/>
  <c r="BOH2" i="1"/>
  <c r="BOH5" i="1"/>
  <c r="BOH6" i="1"/>
  <c r="BOH3" i="1"/>
  <c r="BOH4" i="1"/>
  <c r="BOB7" i="1"/>
  <c r="BOB2" i="1"/>
  <c r="BOB5" i="1"/>
  <c r="BOB6" i="1"/>
  <c r="BOB3" i="1"/>
  <c r="BOB4" i="1"/>
  <c r="BNV7" i="1"/>
  <c r="BNV2" i="1"/>
  <c r="BNV5" i="1"/>
  <c r="BNV6" i="1"/>
  <c r="BNV3" i="1"/>
  <c r="BNV4" i="1"/>
  <c r="BNP7" i="1"/>
  <c r="BNP2" i="1"/>
  <c r="BNP5" i="1"/>
  <c r="BNP6" i="1"/>
  <c r="BNP3" i="1"/>
  <c r="BNP4" i="1"/>
  <c r="BNJ7" i="1"/>
  <c r="BNJ2" i="1"/>
  <c r="BNJ5" i="1"/>
  <c r="BNJ6" i="1"/>
  <c r="BNJ3" i="1"/>
  <c r="BNJ4" i="1"/>
  <c r="BND7" i="1"/>
  <c r="BND2" i="1"/>
  <c r="BND5" i="1"/>
  <c r="BND6" i="1"/>
  <c r="BND3" i="1"/>
  <c r="BND4" i="1"/>
  <c r="BMX7" i="1"/>
  <c r="BMX2" i="1"/>
  <c r="BMX5" i="1"/>
  <c r="BMX6" i="1"/>
  <c r="BMX3" i="1"/>
  <c r="BMX4" i="1"/>
  <c r="BMR7" i="1"/>
  <c r="BMR2" i="1"/>
  <c r="BMR5" i="1"/>
  <c r="BMR6" i="1"/>
  <c r="BMR3" i="1"/>
  <c r="BMR4" i="1"/>
  <c r="BML7" i="1"/>
  <c r="BML2" i="1"/>
  <c r="BML5" i="1"/>
  <c r="BML6" i="1"/>
  <c r="BML3" i="1"/>
  <c r="BML4" i="1"/>
  <c r="BMF7" i="1"/>
  <c r="BMF2" i="1"/>
  <c r="BMF5" i="1"/>
  <c r="BMF6" i="1"/>
  <c r="BMF3" i="1"/>
  <c r="BMF4" i="1"/>
  <c r="BLY7" i="1"/>
  <c r="BLY2" i="1"/>
  <c r="BLY5" i="1"/>
  <c r="BLY6" i="1"/>
  <c r="BLY4" i="1"/>
  <c r="BLY3" i="1"/>
  <c r="BLQ7" i="1"/>
  <c r="BLQ2" i="1"/>
  <c r="BLQ5" i="1"/>
  <c r="BLQ6" i="1"/>
  <c r="BLQ3" i="1"/>
  <c r="BLQ4" i="1"/>
  <c r="BLK7" i="1"/>
  <c r="BLK2" i="1"/>
  <c r="BLK5" i="1"/>
  <c r="BLK6" i="1"/>
  <c r="BLK3" i="1"/>
  <c r="BLK4" i="1"/>
  <c r="BLE7" i="1"/>
  <c r="BLE2" i="1"/>
  <c r="BLE5" i="1"/>
  <c r="BLE6" i="1"/>
  <c r="BLE3" i="1"/>
  <c r="BLE4" i="1"/>
  <c r="BKX7" i="1"/>
  <c r="BKX2" i="1"/>
  <c r="BKX5" i="1"/>
  <c r="BKX6" i="1"/>
  <c r="BKX3" i="1"/>
  <c r="BKX4" i="1"/>
  <c r="BKR7" i="1"/>
  <c r="BKR2" i="1"/>
  <c r="BKR5" i="1"/>
  <c r="BKR6" i="1"/>
  <c r="BKR3" i="1"/>
  <c r="BKR4" i="1"/>
  <c r="BKL7" i="1"/>
  <c r="BKL2" i="1"/>
  <c r="BKL5" i="1"/>
  <c r="BKL6" i="1"/>
  <c r="BKL3" i="1"/>
  <c r="BKL4" i="1"/>
  <c r="BKF7" i="1"/>
  <c r="BKF2" i="1"/>
  <c r="BKF5" i="1"/>
  <c r="BKF6" i="1"/>
  <c r="BKF3" i="1"/>
  <c r="BKF4" i="1"/>
  <c r="BKC5" i="1"/>
  <c r="BKC6" i="1"/>
  <c r="BKC3" i="1"/>
  <c r="BKC4" i="1"/>
  <c r="BKC2" i="1"/>
  <c r="BKC7" i="1"/>
  <c r="BJK5" i="1"/>
  <c r="BJK6" i="1"/>
  <c r="BJK3" i="1"/>
  <c r="BJK4" i="1"/>
  <c r="BJK2" i="1"/>
  <c r="BJK7" i="1"/>
  <c r="BIR5" i="1"/>
  <c r="BIR6" i="1"/>
  <c r="BIR3" i="1"/>
  <c r="BIR4" i="1"/>
  <c r="BIR2" i="1"/>
  <c r="BIR7" i="1"/>
  <c r="BHY5" i="1"/>
  <c r="BHY6" i="1"/>
  <c r="BHY3" i="1"/>
  <c r="BHY4" i="1"/>
  <c r="BHY2" i="1"/>
  <c r="BHY7" i="1"/>
  <c r="BGV4" i="1"/>
  <c r="BGV5" i="1"/>
  <c r="BGV6" i="1"/>
  <c r="BGV2" i="1"/>
  <c r="BGV3" i="1"/>
  <c r="BGV7" i="1"/>
  <c r="BFL4" i="1"/>
  <c r="BFL5" i="1"/>
  <c r="BFL6" i="1"/>
  <c r="BFL2" i="1"/>
  <c r="BFL3" i="1"/>
  <c r="BFL7" i="1"/>
  <c r="BEG4" i="1"/>
  <c r="BEG5" i="1"/>
  <c r="BEG6" i="1"/>
  <c r="BEG2" i="1"/>
  <c r="BEG3" i="1"/>
  <c r="BEG7" i="1"/>
  <c r="BCW4" i="1"/>
  <c r="BCW5" i="1"/>
  <c r="BCW6" i="1"/>
  <c r="BCW2" i="1"/>
  <c r="BCW3" i="1"/>
  <c r="BCW7" i="1"/>
  <c r="BBL4" i="1"/>
  <c r="BBL5" i="1"/>
  <c r="BBL6" i="1"/>
  <c r="BBL2" i="1"/>
  <c r="BBL3" i="1"/>
  <c r="BBL7" i="1"/>
  <c r="AWY2" i="1"/>
  <c r="AWY3" i="1"/>
  <c r="AWY5" i="1"/>
  <c r="AWY6" i="1"/>
  <c r="AWY4" i="1"/>
  <c r="AWY7" i="1"/>
  <c r="BJZ2" i="1"/>
  <c r="BJZ3" i="1"/>
  <c r="BJZ6" i="1"/>
  <c r="BJZ7" i="1"/>
  <c r="BJZ4" i="1"/>
  <c r="BJZ5" i="1"/>
  <c r="BJT2" i="1"/>
  <c r="BJT3" i="1"/>
  <c r="BJT6" i="1"/>
  <c r="BJT7" i="1"/>
  <c r="BJT4" i="1"/>
  <c r="BJT5" i="1"/>
  <c r="BJN2" i="1"/>
  <c r="BJN3" i="1"/>
  <c r="BJN6" i="1"/>
  <c r="BJN7" i="1"/>
  <c r="BJN4" i="1"/>
  <c r="BJN5" i="1"/>
  <c r="BJH2" i="1"/>
  <c r="BJH3" i="1"/>
  <c r="BJH6" i="1"/>
  <c r="BJH7" i="1"/>
  <c r="BJH4" i="1"/>
  <c r="BJH5" i="1"/>
  <c r="BJA2" i="1"/>
  <c r="BJA3" i="1"/>
  <c r="BJA6" i="1"/>
  <c r="BJA7" i="1"/>
  <c r="BJA4" i="1"/>
  <c r="BJA5" i="1"/>
  <c r="BIU2" i="1"/>
  <c r="BIU3" i="1"/>
  <c r="BIU6" i="1"/>
  <c r="BIU7" i="1"/>
  <c r="BIU4" i="1"/>
  <c r="BIU5" i="1"/>
  <c r="BIO2" i="1"/>
  <c r="BIO3" i="1"/>
  <c r="BIO6" i="1"/>
  <c r="BIO7" i="1"/>
  <c r="BIO4" i="1"/>
  <c r="BIO5" i="1"/>
  <c r="BII2" i="1"/>
  <c r="BII3" i="1"/>
  <c r="BII6" i="1"/>
  <c r="BII7" i="1"/>
  <c r="BII4" i="1"/>
  <c r="BII5" i="1"/>
  <c r="BIC2" i="1"/>
  <c r="BIC3" i="1"/>
  <c r="BIC6" i="1"/>
  <c r="BIC7" i="1"/>
  <c r="BIC4" i="1"/>
  <c r="BIC5" i="1"/>
  <c r="BHV2" i="1"/>
  <c r="BHV3" i="1"/>
  <c r="BHV6" i="1"/>
  <c r="BHV7" i="1"/>
  <c r="BHV4" i="1"/>
  <c r="BHV5" i="1"/>
  <c r="BHP2" i="1"/>
  <c r="BHP3" i="1"/>
  <c r="BHP6" i="1"/>
  <c r="BHP7" i="1"/>
  <c r="BHP4" i="1"/>
  <c r="BHP5" i="1"/>
  <c r="BHJ2" i="1"/>
  <c r="BHJ3" i="1"/>
  <c r="BHJ6" i="1"/>
  <c r="BHJ7" i="1"/>
  <c r="BHJ4" i="1"/>
  <c r="BHJ5" i="1"/>
  <c r="BHD2" i="1"/>
  <c r="BHD3" i="1"/>
  <c r="BHD4" i="1"/>
  <c r="BHD6" i="1"/>
  <c r="BHD7" i="1"/>
  <c r="BHD5" i="1"/>
  <c r="BGX2" i="1"/>
  <c r="BGX3" i="1"/>
  <c r="BGX4" i="1"/>
  <c r="BGX6" i="1"/>
  <c r="BGX7" i="1"/>
  <c r="BGX5" i="1"/>
  <c r="BGR2" i="1"/>
  <c r="BGR3" i="1"/>
  <c r="BGR4" i="1"/>
  <c r="BGR6" i="1"/>
  <c r="BGR7" i="1"/>
  <c r="BGR5" i="1"/>
  <c r="BGL2" i="1"/>
  <c r="BGL3" i="1"/>
  <c r="BGL4" i="1"/>
  <c r="BGL6" i="1"/>
  <c r="BGL7" i="1"/>
  <c r="BGL5" i="1"/>
  <c r="BGF2" i="1"/>
  <c r="BGF3" i="1"/>
  <c r="BGF4" i="1"/>
  <c r="BGF6" i="1"/>
  <c r="BGF7" i="1"/>
  <c r="BGF5" i="1"/>
  <c r="BFZ2" i="1"/>
  <c r="BFZ3" i="1"/>
  <c r="BFZ4" i="1"/>
  <c r="BFZ6" i="1"/>
  <c r="BFZ7" i="1"/>
  <c r="BFZ5" i="1"/>
  <c r="BFT2" i="1"/>
  <c r="BFT3" i="1"/>
  <c r="BFT4" i="1"/>
  <c r="BFT6" i="1"/>
  <c r="BFT7" i="1"/>
  <c r="BFT5" i="1"/>
  <c r="BFN2" i="1"/>
  <c r="BFN3" i="1"/>
  <c r="BFN4" i="1"/>
  <c r="BFN6" i="1"/>
  <c r="BFN7" i="1"/>
  <c r="BFN5" i="1"/>
  <c r="BFG2" i="1"/>
  <c r="BFG3" i="1"/>
  <c r="BFG4" i="1"/>
  <c r="BFG6" i="1"/>
  <c r="BFG7" i="1"/>
  <c r="BFG5" i="1"/>
  <c r="BFA2" i="1"/>
  <c r="BFA3" i="1"/>
  <c r="BFA4" i="1"/>
  <c r="BFA6" i="1"/>
  <c r="BFA7" i="1"/>
  <c r="BFA5" i="1"/>
  <c r="BEU2" i="1"/>
  <c r="BEU3" i="1"/>
  <c r="BEU4" i="1"/>
  <c r="BEU6" i="1"/>
  <c r="BEU7" i="1"/>
  <c r="BEU5" i="1"/>
  <c r="BEO2" i="1"/>
  <c r="BEO3" i="1"/>
  <c r="BEO4" i="1"/>
  <c r="BEO6" i="1"/>
  <c r="BEO7" i="1"/>
  <c r="BEO5" i="1"/>
  <c r="BEI2" i="1"/>
  <c r="BEI3" i="1"/>
  <c r="BEI4" i="1"/>
  <c r="BEI6" i="1"/>
  <c r="BEI7" i="1"/>
  <c r="BEI5" i="1"/>
  <c r="BEC2" i="1"/>
  <c r="BEC3" i="1"/>
  <c r="BEC4" i="1"/>
  <c r="BEC6" i="1"/>
  <c r="BEC7" i="1"/>
  <c r="BEC5" i="1"/>
  <c r="BDW2" i="1"/>
  <c r="BDW3" i="1"/>
  <c r="BDW4" i="1"/>
  <c r="BDW6" i="1"/>
  <c r="BDW7" i="1"/>
  <c r="BDW5" i="1"/>
  <c r="BDQ2" i="1"/>
  <c r="BDQ3" i="1"/>
  <c r="BDQ4" i="1"/>
  <c r="BDQ6" i="1"/>
  <c r="BDQ7" i="1"/>
  <c r="BDQ5" i="1"/>
  <c r="BDK2" i="1"/>
  <c r="BDK3" i="1"/>
  <c r="BDK4" i="1"/>
  <c r="BDK6" i="1"/>
  <c r="BDK7" i="1"/>
  <c r="BDK5" i="1"/>
  <c r="BDE2" i="1"/>
  <c r="BDE3" i="1"/>
  <c r="BDE4" i="1"/>
  <c r="BDE6" i="1"/>
  <c r="BDE7" i="1"/>
  <c r="BDE5" i="1"/>
  <c r="BCY2" i="1"/>
  <c r="BCY3" i="1"/>
  <c r="BCY4" i="1"/>
  <c r="BCY6" i="1"/>
  <c r="BCY7" i="1"/>
  <c r="BCY5" i="1"/>
  <c r="BCS2" i="1"/>
  <c r="BCS3" i="1"/>
  <c r="BCS4" i="1"/>
  <c r="BCS6" i="1"/>
  <c r="BCS7" i="1"/>
  <c r="BCS5" i="1"/>
  <c r="BCM2" i="1"/>
  <c r="BCM3" i="1"/>
  <c r="BCM4" i="1"/>
  <c r="BCM6" i="1"/>
  <c r="BCM7" i="1"/>
  <c r="BCM5" i="1"/>
  <c r="BCF2" i="1"/>
  <c r="BCF3" i="1"/>
  <c r="BCF4" i="1"/>
  <c r="BCF6" i="1"/>
  <c r="BCF7" i="1"/>
  <c r="BCF5" i="1"/>
  <c r="BBZ2" i="1"/>
  <c r="BBZ3" i="1"/>
  <c r="BBZ4" i="1"/>
  <c r="BBZ6" i="1"/>
  <c r="BBZ7" i="1"/>
  <c r="BBZ5" i="1"/>
  <c r="BBT2" i="1"/>
  <c r="BBT3" i="1"/>
  <c r="BBT4" i="1"/>
  <c r="BBT6" i="1"/>
  <c r="BBT7" i="1"/>
  <c r="BBT5" i="1"/>
  <c r="BBN2" i="1"/>
  <c r="BBN3" i="1"/>
  <c r="BBN4" i="1"/>
  <c r="BBN6" i="1"/>
  <c r="BBN7" i="1"/>
  <c r="BBN5" i="1"/>
  <c r="BBH2" i="1"/>
  <c r="BBH3" i="1"/>
  <c r="BBH4" i="1"/>
  <c r="BBH6" i="1"/>
  <c r="BBH7" i="1"/>
  <c r="BBH5" i="1"/>
  <c r="BBB2" i="1"/>
  <c r="BBB3" i="1"/>
  <c r="BBB4" i="1"/>
  <c r="BBB6" i="1"/>
  <c r="BBB7" i="1"/>
  <c r="BBB5" i="1"/>
  <c r="BAR2" i="1"/>
  <c r="BAR3" i="1"/>
  <c r="BAR5" i="1"/>
  <c r="BAR6" i="1"/>
  <c r="BAR4" i="1"/>
  <c r="BAR7" i="1"/>
  <c r="AZY2" i="1"/>
  <c r="AZY3" i="1"/>
  <c r="AZY5" i="1"/>
  <c r="AZY6" i="1"/>
  <c r="AZY4" i="1"/>
  <c r="AZY7" i="1"/>
  <c r="AZG2" i="1"/>
  <c r="AZG3" i="1"/>
  <c r="AZG5" i="1"/>
  <c r="AZG6" i="1"/>
  <c r="AZG4" i="1"/>
  <c r="AZG7" i="1"/>
  <c r="AYO2" i="1"/>
  <c r="AYO3" i="1"/>
  <c r="AYO5" i="1"/>
  <c r="AYO6" i="1"/>
  <c r="AYO4" i="1"/>
  <c r="AYO7" i="1"/>
  <c r="AXW2" i="1"/>
  <c r="AXW3" i="1"/>
  <c r="AXW5" i="1"/>
  <c r="AXW6" i="1"/>
  <c r="AXW4" i="1"/>
  <c r="AXW7" i="1"/>
  <c r="AXE2" i="1"/>
  <c r="AXE3" i="1"/>
  <c r="AXE5" i="1"/>
  <c r="AXE6" i="1"/>
  <c r="AXE4" i="1"/>
  <c r="AXE7" i="1"/>
  <c r="AWM2" i="1"/>
  <c r="AWM3" i="1"/>
  <c r="AWM5" i="1"/>
  <c r="AWM6" i="1"/>
  <c r="AWM4" i="1"/>
  <c r="AWM7" i="1"/>
  <c r="AVW4" i="1"/>
  <c r="AVW5" i="1"/>
  <c r="AVW6" i="1"/>
  <c r="AVW2" i="1"/>
  <c r="AVW3" i="1"/>
  <c r="AVW7" i="1"/>
  <c r="AUR4" i="1"/>
  <c r="AUR5" i="1"/>
  <c r="AUR6" i="1"/>
  <c r="AUR2" i="1"/>
  <c r="AUR3" i="1"/>
  <c r="AUR7" i="1"/>
  <c r="ARX2" i="1"/>
  <c r="ARX5" i="1"/>
  <c r="ARX6" i="1"/>
  <c r="ARX7" i="1"/>
  <c r="ARX3" i="1"/>
  <c r="ARX4" i="1"/>
  <c r="APF4" i="1"/>
  <c r="APF5" i="1"/>
  <c r="APF2" i="1"/>
  <c r="APF3" i="1"/>
  <c r="APF6" i="1"/>
  <c r="APF7" i="1"/>
  <c r="AJW4" i="1"/>
  <c r="AJW5" i="1"/>
  <c r="AJW2" i="1"/>
  <c r="AJW3" i="1"/>
  <c r="AJW6" i="1"/>
  <c r="AJW7" i="1"/>
  <c r="AIT4" i="1"/>
  <c r="AIT6" i="1"/>
  <c r="AIT2" i="1"/>
  <c r="AIT3" i="1"/>
  <c r="AIT5" i="1"/>
  <c r="AED5" i="1"/>
  <c r="AED2" i="1"/>
  <c r="AED3" i="1"/>
  <c r="AED7" i="1"/>
  <c r="AED4" i="1"/>
  <c r="AED6" i="1"/>
  <c r="BKE2" i="1"/>
  <c r="BKE3" i="1"/>
  <c r="BKE6" i="1"/>
  <c r="BKE7" i="1"/>
  <c r="BKE4" i="1"/>
  <c r="BKE5" i="1"/>
  <c r="BJY3" i="1"/>
  <c r="BJY4" i="1"/>
  <c r="BJY7" i="1"/>
  <c r="BJY2" i="1"/>
  <c r="BJY5" i="1"/>
  <c r="BJY6" i="1"/>
  <c r="BJS3" i="1"/>
  <c r="BJS4" i="1"/>
  <c r="BJS7" i="1"/>
  <c r="BJS2" i="1"/>
  <c r="BJS5" i="1"/>
  <c r="BJS6" i="1"/>
  <c r="BJM3" i="1"/>
  <c r="BJM4" i="1"/>
  <c r="BJM7" i="1"/>
  <c r="BJM2" i="1"/>
  <c r="BJM5" i="1"/>
  <c r="BJM6" i="1"/>
  <c r="BJF3" i="1"/>
  <c r="BJF4" i="1"/>
  <c r="BJF7" i="1"/>
  <c r="BJF2" i="1"/>
  <c r="BJF5" i="1"/>
  <c r="BJF6" i="1"/>
  <c r="BIZ3" i="1"/>
  <c r="BIZ4" i="1"/>
  <c r="BIZ7" i="1"/>
  <c r="BIZ2" i="1"/>
  <c r="BIZ5" i="1"/>
  <c r="BIZ6" i="1"/>
  <c r="BIT3" i="1"/>
  <c r="BIT4" i="1"/>
  <c r="BIT7" i="1"/>
  <c r="BIT2" i="1"/>
  <c r="BIT5" i="1"/>
  <c r="BIT6" i="1"/>
  <c r="BIN3" i="1"/>
  <c r="BIN4" i="1"/>
  <c r="BIN7" i="1"/>
  <c r="BIN2" i="1"/>
  <c r="BIN5" i="1"/>
  <c r="BIN6" i="1"/>
  <c r="BIH3" i="1"/>
  <c r="BIH4" i="1"/>
  <c r="BIH7" i="1"/>
  <c r="BIH2" i="1"/>
  <c r="BIH5" i="1"/>
  <c r="BIH6" i="1"/>
  <c r="BIA3" i="1"/>
  <c r="BIA4" i="1"/>
  <c r="BIA7" i="1"/>
  <c r="BIA2" i="1"/>
  <c r="BIA5" i="1"/>
  <c r="BIA6" i="1"/>
  <c r="BHU3" i="1"/>
  <c r="BHU4" i="1"/>
  <c r="BHU7" i="1"/>
  <c r="BHU2" i="1"/>
  <c r="BHU5" i="1"/>
  <c r="BHU6" i="1"/>
  <c r="BHO3" i="1"/>
  <c r="BHO4" i="1"/>
  <c r="BHO7" i="1"/>
  <c r="BHO2" i="1"/>
  <c r="BHO5" i="1"/>
  <c r="BHO6" i="1"/>
  <c r="BHI3" i="1"/>
  <c r="BHI4" i="1"/>
  <c r="BHI7" i="1"/>
  <c r="BHI2" i="1"/>
  <c r="BHI5" i="1"/>
  <c r="BHI6" i="1"/>
  <c r="BHC3" i="1"/>
  <c r="BHC4" i="1"/>
  <c r="BHC5" i="1"/>
  <c r="BHC7" i="1"/>
  <c r="BHC2" i="1"/>
  <c r="BHC6" i="1"/>
  <c r="BGW3" i="1"/>
  <c r="BGW4" i="1"/>
  <c r="BGW5" i="1"/>
  <c r="BGW7" i="1"/>
  <c r="BGW2" i="1"/>
  <c r="BGW6" i="1"/>
  <c r="BGQ3" i="1"/>
  <c r="BGQ4" i="1"/>
  <c r="BGQ5" i="1"/>
  <c r="BGQ7" i="1"/>
  <c r="BGQ2" i="1"/>
  <c r="BGQ6" i="1"/>
  <c r="BGK3" i="1"/>
  <c r="BGK4" i="1"/>
  <c r="BGK5" i="1"/>
  <c r="BGK7" i="1"/>
  <c r="BGK2" i="1"/>
  <c r="BGK6" i="1"/>
  <c r="BGE3" i="1"/>
  <c r="BGE4" i="1"/>
  <c r="BGE5" i="1"/>
  <c r="BGE7" i="1"/>
  <c r="BGE2" i="1"/>
  <c r="BGE6" i="1"/>
  <c r="BFY3" i="1"/>
  <c r="BFY4" i="1"/>
  <c r="BFY5" i="1"/>
  <c r="BFY7" i="1"/>
  <c r="BFY2" i="1"/>
  <c r="BFY6" i="1"/>
  <c r="BFS3" i="1"/>
  <c r="BFS4" i="1"/>
  <c r="BFS5" i="1"/>
  <c r="BFS7" i="1"/>
  <c r="BFS2" i="1"/>
  <c r="BFS6" i="1"/>
  <c r="BFM3" i="1"/>
  <c r="BFM4" i="1"/>
  <c r="BFM5" i="1"/>
  <c r="BFM7" i="1"/>
  <c r="BFM2" i="1"/>
  <c r="BFM6" i="1"/>
  <c r="BFF3" i="1"/>
  <c r="BFF4" i="1"/>
  <c r="BFF5" i="1"/>
  <c r="BFF7" i="1"/>
  <c r="BFF2" i="1"/>
  <c r="BFF6" i="1"/>
  <c r="BEZ3" i="1"/>
  <c r="BEZ4" i="1"/>
  <c r="BEZ5" i="1"/>
  <c r="BEZ7" i="1"/>
  <c r="BEZ2" i="1"/>
  <c r="BEZ6" i="1"/>
  <c r="BET3" i="1"/>
  <c r="BET4" i="1"/>
  <c r="BET5" i="1"/>
  <c r="BET7" i="1"/>
  <c r="BET2" i="1"/>
  <c r="BET6" i="1"/>
  <c r="BEN3" i="1"/>
  <c r="BEN4" i="1"/>
  <c r="BEN5" i="1"/>
  <c r="BEN7" i="1"/>
  <c r="BEN2" i="1"/>
  <c r="BEN6" i="1"/>
  <c r="BEH3" i="1"/>
  <c r="BEH4" i="1"/>
  <c r="BEH5" i="1"/>
  <c r="BEH7" i="1"/>
  <c r="BEH2" i="1"/>
  <c r="BEH6" i="1"/>
  <c r="BEB3" i="1"/>
  <c r="BEB4" i="1"/>
  <c r="BEB5" i="1"/>
  <c r="BEB7" i="1"/>
  <c r="BEB2" i="1"/>
  <c r="BEB6" i="1"/>
  <c r="BDV3" i="1"/>
  <c r="BDV4" i="1"/>
  <c r="BDV5" i="1"/>
  <c r="BDV7" i="1"/>
  <c r="BDV2" i="1"/>
  <c r="BDV6" i="1"/>
  <c r="BDP3" i="1"/>
  <c r="BDP4" i="1"/>
  <c r="BDP5" i="1"/>
  <c r="BDP7" i="1"/>
  <c r="BDP2" i="1"/>
  <c r="BDP6" i="1"/>
  <c r="BDJ3" i="1"/>
  <c r="BDJ4" i="1"/>
  <c r="BDJ5" i="1"/>
  <c r="BDJ7" i="1"/>
  <c r="BDJ2" i="1"/>
  <c r="BDJ6" i="1"/>
  <c r="BDD3" i="1"/>
  <c r="BDD4" i="1"/>
  <c r="BDD5" i="1"/>
  <c r="BDD7" i="1"/>
  <c r="BDD2" i="1"/>
  <c r="BDD6" i="1"/>
  <c r="BCX3" i="1"/>
  <c r="BCX4" i="1"/>
  <c r="BCX5" i="1"/>
  <c r="BCX7" i="1"/>
  <c r="BCX2" i="1"/>
  <c r="BCX6" i="1"/>
  <c r="BCR3" i="1"/>
  <c r="BCR4" i="1"/>
  <c r="BCR5" i="1"/>
  <c r="BCR7" i="1"/>
  <c r="BCR2" i="1"/>
  <c r="BCR6" i="1"/>
  <c r="BCL3" i="1"/>
  <c r="BCL4" i="1"/>
  <c r="BCL5" i="1"/>
  <c r="BCL7" i="1"/>
  <c r="BCL2" i="1"/>
  <c r="BCL6" i="1"/>
  <c r="BCE3" i="1"/>
  <c r="BCE4" i="1"/>
  <c r="BCE5" i="1"/>
  <c r="BCE7" i="1"/>
  <c r="BCE2" i="1"/>
  <c r="BCE6" i="1"/>
  <c r="BBY3" i="1"/>
  <c r="BBY4" i="1"/>
  <c r="BBY5" i="1"/>
  <c r="BBY7" i="1"/>
  <c r="BBY2" i="1"/>
  <c r="BBY6" i="1"/>
  <c r="BBS3" i="1"/>
  <c r="BBS4" i="1"/>
  <c r="BBS5" i="1"/>
  <c r="BBS7" i="1"/>
  <c r="BBS2" i="1"/>
  <c r="BBS6" i="1"/>
  <c r="BBM3" i="1"/>
  <c r="BBM4" i="1"/>
  <c r="BBM5" i="1"/>
  <c r="BBM7" i="1"/>
  <c r="BBM2" i="1"/>
  <c r="BBM6" i="1"/>
  <c r="BBG3" i="1"/>
  <c r="BBG4" i="1"/>
  <c r="BBG5" i="1"/>
  <c r="BBG7" i="1"/>
  <c r="BBG2" i="1"/>
  <c r="BBG6" i="1"/>
  <c r="BBA3" i="1"/>
  <c r="BBA4" i="1"/>
  <c r="BBA5" i="1"/>
  <c r="BBA7" i="1"/>
  <c r="BBA2" i="1"/>
  <c r="BBA6" i="1"/>
  <c r="BAO5" i="1"/>
  <c r="BAO6" i="1"/>
  <c r="BAO2" i="1"/>
  <c r="BAO3" i="1"/>
  <c r="BAO7" i="1"/>
  <c r="BAO4" i="1"/>
  <c r="AZV5" i="1"/>
  <c r="AZV6" i="1"/>
  <c r="AZV2" i="1"/>
  <c r="AZV3" i="1"/>
  <c r="AZV7" i="1"/>
  <c r="AZV4" i="1"/>
  <c r="AZD5" i="1"/>
  <c r="AZD6" i="1"/>
  <c r="AZD2" i="1"/>
  <c r="AZD3" i="1"/>
  <c r="AZD7" i="1"/>
  <c r="AZD4" i="1"/>
  <c r="AYL5" i="1"/>
  <c r="AYL6" i="1"/>
  <c r="AYL2" i="1"/>
  <c r="AYL3" i="1"/>
  <c r="AYL7" i="1"/>
  <c r="AYL4" i="1"/>
  <c r="AXT5" i="1"/>
  <c r="AXT6" i="1"/>
  <c r="AXT2" i="1"/>
  <c r="AXT3" i="1"/>
  <c r="AXT7" i="1"/>
  <c r="AXT4" i="1"/>
  <c r="AXB5" i="1"/>
  <c r="AXB6" i="1"/>
  <c r="AXB2" i="1"/>
  <c r="AXB3" i="1"/>
  <c r="AXB7" i="1"/>
  <c r="AXB4" i="1"/>
  <c r="AWJ5" i="1"/>
  <c r="AWJ6" i="1"/>
  <c r="AWJ2" i="1"/>
  <c r="AWJ3" i="1"/>
  <c r="AWJ7" i="1"/>
  <c r="AWJ4" i="1"/>
  <c r="AVV4" i="1"/>
  <c r="AVV5" i="1"/>
  <c r="AVV6" i="1"/>
  <c r="AVV2" i="1"/>
  <c r="AVV3" i="1"/>
  <c r="AUL4" i="1"/>
  <c r="AUL5" i="1"/>
  <c r="AUL6" i="1"/>
  <c r="AUL2" i="1"/>
  <c r="AUL3" i="1"/>
  <c r="AUL7" i="1"/>
  <c r="ARL2" i="1"/>
  <c r="ARL5" i="1"/>
  <c r="ARL6" i="1"/>
  <c r="ARL7" i="1"/>
  <c r="ARL3" i="1"/>
  <c r="ARL4" i="1"/>
  <c r="AON4" i="1"/>
  <c r="AON5" i="1"/>
  <c r="AON2" i="1"/>
  <c r="AON3" i="1"/>
  <c r="AON6" i="1"/>
  <c r="AON7" i="1"/>
  <c r="AGR4" i="1"/>
  <c r="AGR6" i="1"/>
  <c r="AGR2" i="1"/>
  <c r="AGR3" i="1"/>
  <c r="AGR5" i="1"/>
  <c r="AGR7" i="1"/>
  <c r="BHG5" i="1"/>
  <c r="BHG6" i="1"/>
  <c r="BHG3" i="1"/>
  <c r="BHG4" i="1"/>
  <c r="BHG2" i="1"/>
  <c r="BHG7" i="1"/>
  <c r="BHA5" i="1"/>
  <c r="BHA6" i="1"/>
  <c r="BHA7" i="1"/>
  <c r="BHA3" i="1"/>
  <c r="BHA4" i="1"/>
  <c r="BHA2" i="1"/>
  <c r="BGU5" i="1"/>
  <c r="BGU6" i="1"/>
  <c r="BGU7" i="1"/>
  <c r="BGU3" i="1"/>
  <c r="BGU4" i="1"/>
  <c r="BGU2" i="1"/>
  <c r="BGO5" i="1"/>
  <c r="BGO6" i="1"/>
  <c r="BGO7" i="1"/>
  <c r="BGO3" i="1"/>
  <c r="BGO4" i="1"/>
  <c r="BGO2" i="1"/>
  <c r="BGI5" i="1"/>
  <c r="BGI6" i="1"/>
  <c r="BGI7" i="1"/>
  <c r="BGI3" i="1"/>
  <c r="BGI4" i="1"/>
  <c r="BGI2" i="1"/>
  <c r="BGC5" i="1"/>
  <c r="BGC6" i="1"/>
  <c r="BGC7" i="1"/>
  <c r="BGC3" i="1"/>
  <c r="BGC4" i="1"/>
  <c r="BGC2" i="1"/>
  <c r="BFW5" i="1"/>
  <c r="BFW6" i="1"/>
  <c r="BFW7" i="1"/>
  <c r="BFW3" i="1"/>
  <c r="BFW4" i="1"/>
  <c r="BFW2" i="1"/>
  <c r="BFQ5" i="1"/>
  <c r="BFQ6" i="1"/>
  <c r="BFQ7" i="1"/>
  <c r="BFQ3" i="1"/>
  <c r="BFQ4" i="1"/>
  <c r="BFQ2" i="1"/>
  <c r="BFJ5" i="1"/>
  <c r="BFJ6" i="1"/>
  <c r="BFJ7" i="1"/>
  <c r="BFJ3" i="1"/>
  <c r="BFJ4" i="1"/>
  <c r="BFJ2" i="1"/>
  <c r="BFD5" i="1"/>
  <c r="BFD6" i="1"/>
  <c r="BFD7" i="1"/>
  <c r="BFD3" i="1"/>
  <c r="BFD4" i="1"/>
  <c r="BFD2" i="1"/>
  <c r="BEX5" i="1"/>
  <c r="BEX6" i="1"/>
  <c r="BEX7" i="1"/>
  <c r="BEX3" i="1"/>
  <c r="BEX4" i="1"/>
  <c r="BEX2" i="1"/>
  <c r="BER5" i="1"/>
  <c r="BER6" i="1"/>
  <c r="BER7" i="1"/>
  <c r="BER3" i="1"/>
  <c r="BER4" i="1"/>
  <c r="BER2" i="1"/>
  <c r="BEL5" i="1"/>
  <c r="BEL6" i="1"/>
  <c r="BEL7" i="1"/>
  <c r="BEL3" i="1"/>
  <c r="BEL4" i="1"/>
  <c r="BEL2" i="1"/>
  <c r="BEF5" i="1"/>
  <c r="BEF6" i="1"/>
  <c r="BEF7" i="1"/>
  <c r="BEF3" i="1"/>
  <c r="BEF4" i="1"/>
  <c r="BEF2" i="1"/>
  <c r="BDZ5" i="1"/>
  <c r="BDZ6" i="1"/>
  <c r="BDZ7" i="1"/>
  <c r="BDZ3" i="1"/>
  <c r="BDZ4" i="1"/>
  <c r="BDZ2" i="1"/>
  <c r="BDT5" i="1"/>
  <c r="BDT6" i="1"/>
  <c r="BDT7" i="1"/>
  <c r="BDT3" i="1"/>
  <c r="BDT4" i="1"/>
  <c r="BDT2" i="1"/>
  <c r="BDN5" i="1"/>
  <c r="BDN6" i="1"/>
  <c r="BDN7" i="1"/>
  <c r="BDN3" i="1"/>
  <c r="BDN4" i="1"/>
  <c r="BDN2" i="1"/>
  <c r="BDH5" i="1"/>
  <c r="BDH6" i="1"/>
  <c r="BDH7" i="1"/>
  <c r="BDH3" i="1"/>
  <c r="BDH4" i="1"/>
  <c r="BDH2" i="1"/>
  <c r="BDB5" i="1"/>
  <c r="BDB6" i="1"/>
  <c r="BDB7" i="1"/>
  <c r="BDB3" i="1"/>
  <c r="BDB4" i="1"/>
  <c r="BDB2" i="1"/>
  <c r="BCV5" i="1"/>
  <c r="BCV6" i="1"/>
  <c r="BCV7" i="1"/>
  <c r="BCV3" i="1"/>
  <c r="BCV4" i="1"/>
  <c r="BCV2" i="1"/>
  <c r="BCP5" i="1"/>
  <c r="BCP6" i="1"/>
  <c r="BCP7" i="1"/>
  <c r="BCP3" i="1"/>
  <c r="BCP4" i="1"/>
  <c r="BCP2" i="1"/>
  <c r="BCJ5" i="1"/>
  <c r="BCJ6" i="1"/>
  <c r="BCJ7" i="1"/>
  <c r="BCJ3" i="1"/>
  <c r="BCJ4" i="1"/>
  <c r="BCJ2" i="1"/>
  <c r="BCC5" i="1"/>
  <c r="BCC6" i="1"/>
  <c r="BCC7" i="1"/>
  <c r="BCC3" i="1"/>
  <c r="BCC4" i="1"/>
  <c r="BCC2" i="1"/>
  <c r="BBW5" i="1"/>
  <c r="BBW6" i="1"/>
  <c r="BBW7" i="1"/>
  <c r="BBW3" i="1"/>
  <c r="BBW4" i="1"/>
  <c r="BBW2" i="1"/>
  <c r="BBQ5" i="1"/>
  <c r="BBQ6" i="1"/>
  <c r="BBQ7" i="1"/>
  <c r="BBQ3" i="1"/>
  <c r="BBQ4" i="1"/>
  <c r="BBQ2" i="1"/>
  <c r="BBK5" i="1"/>
  <c r="BBK6" i="1"/>
  <c r="BBK7" i="1"/>
  <c r="BBK3" i="1"/>
  <c r="BBK4" i="1"/>
  <c r="BBK2" i="1"/>
  <c r="BBE5" i="1"/>
  <c r="BBE6" i="1"/>
  <c r="BBE7" i="1"/>
  <c r="BBE3" i="1"/>
  <c r="BBE4" i="1"/>
  <c r="BBE2" i="1"/>
  <c r="BAI5" i="1"/>
  <c r="BAI6" i="1"/>
  <c r="BAI2" i="1"/>
  <c r="BAI3" i="1"/>
  <c r="BAI7" i="1"/>
  <c r="BAI4" i="1"/>
  <c r="AZP5" i="1"/>
  <c r="AZP6" i="1"/>
  <c r="AZP2" i="1"/>
  <c r="AZP3" i="1"/>
  <c r="AZP7" i="1"/>
  <c r="AZP4" i="1"/>
  <c r="AYX5" i="1"/>
  <c r="AYX6" i="1"/>
  <c r="AYX2" i="1"/>
  <c r="AYX3" i="1"/>
  <c r="AYX7" i="1"/>
  <c r="AYX4" i="1"/>
  <c r="AYF5" i="1"/>
  <c r="AYF6" i="1"/>
  <c r="AYF2" i="1"/>
  <c r="AYF3" i="1"/>
  <c r="AYF7" i="1"/>
  <c r="AYF4" i="1"/>
  <c r="AXN5" i="1"/>
  <c r="AXN6" i="1"/>
  <c r="AXN2" i="1"/>
  <c r="AXN3" i="1"/>
  <c r="AXN7" i="1"/>
  <c r="AXN4" i="1"/>
  <c r="AWV5" i="1"/>
  <c r="AWV6" i="1"/>
  <c r="AWV2" i="1"/>
  <c r="AWV3" i="1"/>
  <c r="AWV7" i="1"/>
  <c r="AWV4" i="1"/>
  <c r="AVJ4" i="1"/>
  <c r="AVJ5" i="1"/>
  <c r="AVJ6" i="1"/>
  <c r="AVJ2" i="1"/>
  <c r="AVJ3" i="1"/>
  <c r="AVJ7" i="1"/>
  <c r="ATZ4" i="1"/>
  <c r="ATZ5" i="1"/>
  <c r="ATZ6" i="1"/>
  <c r="ATZ2" i="1"/>
  <c r="ATZ3" i="1"/>
  <c r="ATZ7" i="1"/>
  <c r="ATH2" i="1"/>
  <c r="ATH5" i="1"/>
  <c r="ATH6" i="1"/>
  <c r="ATH7" i="1"/>
  <c r="ATH3" i="1"/>
  <c r="ATH4" i="1"/>
  <c r="AND4" i="1"/>
  <c r="AND5" i="1"/>
  <c r="AND2" i="1"/>
  <c r="AND3" i="1"/>
  <c r="AND6" i="1"/>
  <c r="AND7" i="1"/>
  <c r="ABB4" i="1"/>
  <c r="ABB5" i="1"/>
  <c r="ABB2" i="1"/>
  <c r="ABB3" i="1"/>
  <c r="ABB6" i="1"/>
  <c r="ABB7" i="1"/>
  <c r="BKB6" i="1"/>
  <c r="BKB7" i="1"/>
  <c r="BKB4" i="1"/>
  <c r="BKB5" i="1"/>
  <c r="BKB2" i="1"/>
  <c r="BKB3" i="1"/>
  <c r="BJV6" i="1"/>
  <c r="BJV7" i="1"/>
  <c r="BJV4" i="1"/>
  <c r="BJV5" i="1"/>
  <c r="BJV2" i="1"/>
  <c r="BJV3" i="1"/>
  <c r="BJP6" i="1"/>
  <c r="BJP7" i="1"/>
  <c r="BJP4" i="1"/>
  <c r="BJP5" i="1"/>
  <c r="BJP2" i="1"/>
  <c r="BJP3" i="1"/>
  <c r="BJJ6" i="1"/>
  <c r="BJJ7" i="1"/>
  <c r="BJJ4" i="1"/>
  <c r="BJJ5" i="1"/>
  <c r="BJJ2" i="1"/>
  <c r="BJJ3" i="1"/>
  <c r="BJC6" i="1"/>
  <c r="BJC7" i="1"/>
  <c r="BJC4" i="1"/>
  <c r="BJC5" i="1"/>
  <c r="BJC2" i="1"/>
  <c r="BJC3" i="1"/>
  <c r="BIW6" i="1"/>
  <c r="BIW7" i="1"/>
  <c r="BIW4" i="1"/>
  <c r="BIW5" i="1"/>
  <c r="BIW2" i="1"/>
  <c r="BIW3" i="1"/>
  <c r="BIQ6" i="1"/>
  <c r="BIQ7" i="1"/>
  <c r="BIQ4" i="1"/>
  <c r="BIQ5" i="1"/>
  <c r="BIQ2" i="1"/>
  <c r="BIQ3" i="1"/>
  <c r="BIK6" i="1"/>
  <c r="BIK7" i="1"/>
  <c r="BIK4" i="1"/>
  <c r="BIK5" i="1"/>
  <c r="BIK2" i="1"/>
  <c r="BIK3" i="1"/>
  <c r="BIE6" i="1"/>
  <c r="BIE7" i="1"/>
  <c r="BIE4" i="1"/>
  <c r="BIE5" i="1"/>
  <c r="BIE2" i="1"/>
  <c r="BIE3" i="1"/>
  <c r="BHX6" i="1"/>
  <c r="BHX7" i="1"/>
  <c r="BHX4" i="1"/>
  <c r="BHX5" i="1"/>
  <c r="BHX2" i="1"/>
  <c r="BHX3" i="1"/>
  <c r="BHR6" i="1"/>
  <c r="BHR7" i="1"/>
  <c r="BHR4" i="1"/>
  <c r="BHR5" i="1"/>
  <c r="BHR2" i="1"/>
  <c r="BHR3" i="1"/>
  <c r="BHL6" i="1"/>
  <c r="BHL7" i="1"/>
  <c r="BHL4" i="1"/>
  <c r="BHL5" i="1"/>
  <c r="BHL2" i="1"/>
  <c r="BHL3" i="1"/>
  <c r="BHF6" i="1"/>
  <c r="BHF7" i="1"/>
  <c r="BHF2" i="1"/>
  <c r="BHF4" i="1"/>
  <c r="BHF5" i="1"/>
  <c r="BHF3" i="1"/>
  <c r="BGZ6" i="1"/>
  <c r="BGZ7" i="1"/>
  <c r="BGZ2" i="1"/>
  <c r="BGZ4" i="1"/>
  <c r="BGZ5" i="1"/>
  <c r="BGZ3" i="1"/>
  <c r="BGT6" i="1"/>
  <c r="BGT7" i="1"/>
  <c r="BGT2" i="1"/>
  <c r="BGT4" i="1"/>
  <c r="BGT5" i="1"/>
  <c r="BGT3" i="1"/>
  <c r="BGN6" i="1"/>
  <c r="BGN7" i="1"/>
  <c r="BGN2" i="1"/>
  <c r="BGN4" i="1"/>
  <c r="BGN5" i="1"/>
  <c r="BGN3" i="1"/>
  <c r="BGH6" i="1"/>
  <c r="BGH7" i="1"/>
  <c r="BGH2" i="1"/>
  <c r="BGH4" i="1"/>
  <c r="BGH5" i="1"/>
  <c r="BGH3" i="1"/>
  <c r="BGB6" i="1"/>
  <c r="BGB7" i="1"/>
  <c r="BGB2" i="1"/>
  <c r="BGB4" i="1"/>
  <c r="BGB5" i="1"/>
  <c r="BGB3" i="1"/>
  <c r="BFV6" i="1"/>
  <c r="BFV7" i="1"/>
  <c r="BFV2" i="1"/>
  <c r="BFV4" i="1"/>
  <c r="BFV5" i="1"/>
  <c r="BFV3" i="1"/>
  <c r="BFP6" i="1"/>
  <c r="BFP7" i="1"/>
  <c r="BFP2" i="1"/>
  <c r="BFP4" i="1"/>
  <c r="BFP5" i="1"/>
  <c r="BFP3" i="1"/>
  <c r="BFI6" i="1"/>
  <c r="BFI7" i="1"/>
  <c r="BFI2" i="1"/>
  <c r="BFI4" i="1"/>
  <c r="BFI5" i="1"/>
  <c r="BFI3" i="1"/>
  <c r="BFC6" i="1"/>
  <c r="BFC7" i="1"/>
  <c r="BFC2" i="1"/>
  <c r="BFC4" i="1"/>
  <c r="BFC5" i="1"/>
  <c r="BFC3" i="1"/>
  <c r="BEW6" i="1"/>
  <c r="BEW7" i="1"/>
  <c r="BEW2" i="1"/>
  <c r="BEW4" i="1"/>
  <c r="BEW5" i="1"/>
  <c r="BEW3" i="1"/>
  <c r="BEQ6" i="1"/>
  <c r="BEQ7" i="1"/>
  <c r="BEQ2" i="1"/>
  <c r="BEQ4" i="1"/>
  <c r="BEQ5" i="1"/>
  <c r="BEQ3" i="1"/>
  <c r="BEK6" i="1"/>
  <c r="BEK7" i="1"/>
  <c r="BEK2" i="1"/>
  <c r="BEK4" i="1"/>
  <c r="BEK5" i="1"/>
  <c r="BEK3" i="1"/>
  <c r="BEE6" i="1"/>
  <c r="BEE7" i="1"/>
  <c r="BEE2" i="1"/>
  <c r="BEE4" i="1"/>
  <c r="BEE5" i="1"/>
  <c r="BEE3" i="1"/>
  <c r="BDY6" i="1"/>
  <c r="BDY7" i="1"/>
  <c r="BDY2" i="1"/>
  <c r="BDY4" i="1"/>
  <c r="BDY5" i="1"/>
  <c r="BDY3" i="1"/>
  <c r="BDS6" i="1"/>
  <c r="BDS7" i="1"/>
  <c r="BDS2" i="1"/>
  <c r="BDS4" i="1"/>
  <c r="BDS5" i="1"/>
  <c r="BDS3" i="1"/>
  <c r="BDM6" i="1"/>
  <c r="BDM7" i="1"/>
  <c r="BDM2" i="1"/>
  <c r="BDM4" i="1"/>
  <c r="BDM5" i="1"/>
  <c r="BDM3" i="1"/>
  <c r="BDG6" i="1"/>
  <c r="BDG7" i="1"/>
  <c r="BDG2" i="1"/>
  <c r="BDG4" i="1"/>
  <c r="BDG5" i="1"/>
  <c r="BDG3" i="1"/>
  <c r="BDA6" i="1"/>
  <c r="BDA7" i="1"/>
  <c r="BDA2" i="1"/>
  <c r="BDA4" i="1"/>
  <c r="BDA5" i="1"/>
  <c r="BDA3" i="1"/>
  <c r="BCU6" i="1"/>
  <c r="BCU7" i="1"/>
  <c r="BCU2" i="1"/>
  <c r="BCU4" i="1"/>
  <c r="BCU5" i="1"/>
  <c r="BCU3" i="1"/>
  <c r="BCO6" i="1"/>
  <c r="BCO7" i="1"/>
  <c r="BCO2" i="1"/>
  <c r="BCO4" i="1"/>
  <c r="BCO5" i="1"/>
  <c r="BCO3" i="1"/>
  <c r="BCI6" i="1"/>
  <c r="BCI7" i="1"/>
  <c r="BCI2" i="1"/>
  <c r="BCI4" i="1"/>
  <c r="BCI5" i="1"/>
  <c r="BCI3" i="1"/>
  <c r="BCB6" i="1"/>
  <c r="BCB7" i="1"/>
  <c r="BCB2" i="1"/>
  <c r="BCB4" i="1"/>
  <c r="BCB5" i="1"/>
  <c r="BCB3" i="1"/>
  <c r="BBV6" i="1"/>
  <c r="BBV7" i="1"/>
  <c r="BBV2" i="1"/>
  <c r="BBV4" i="1"/>
  <c r="BBV5" i="1"/>
  <c r="BBV3" i="1"/>
  <c r="BBP6" i="1"/>
  <c r="BBP7" i="1"/>
  <c r="BBP2" i="1"/>
  <c r="BBP4" i="1"/>
  <c r="BBP5" i="1"/>
  <c r="BBP3" i="1"/>
  <c r="BBJ6" i="1"/>
  <c r="BBJ7" i="1"/>
  <c r="BBJ2" i="1"/>
  <c r="BBJ4" i="1"/>
  <c r="BBJ5" i="1"/>
  <c r="BBJ3" i="1"/>
  <c r="BBD6" i="1"/>
  <c r="BBD7" i="1"/>
  <c r="BBD2" i="1"/>
  <c r="BBD4" i="1"/>
  <c r="BBD5" i="1"/>
  <c r="BBD3" i="1"/>
  <c r="BAX2" i="1"/>
  <c r="BAX3" i="1"/>
  <c r="BAX5" i="1"/>
  <c r="BAX6" i="1"/>
  <c r="BAX4" i="1"/>
  <c r="BAX7" i="1"/>
  <c r="BAE2" i="1"/>
  <c r="BAE3" i="1"/>
  <c r="BAE5" i="1"/>
  <c r="BAE6" i="1"/>
  <c r="BAE4" i="1"/>
  <c r="BAE7" i="1"/>
  <c r="AZM2" i="1"/>
  <c r="AZM3" i="1"/>
  <c r="AZM5" i="1"/>
  <c r="AZM6" i="1"/>
  <c r="AZM4" i="1"/>
  <c r="AZM7" i="1"/>
  <c r="AYU2" i="1"/>
  <c r="AYU3" i="1"/>
  <c r="AYU5" i="1"/>
  <c r="AYU6" i="1"/>
  <c r="AYU4" i="1"/>
  <c r="AYU7" i="1"/>
  <c r="AYC2" i="1"/>
  <c r="AYC3" i="1"/>
  <c r="AYC5" i="1"/>
  <c r="AYC6" i="1"/>
  <c r="AYC4" i="1"/>
  <c r="AYC7" i="1"/>
  <c r="AXK2" i="1"/>
  <c r="AXK3" i="1"/>
  <c r="AXK5" i="1"/>
  <c r="AXK6" i="1"/>
  <c r="AXK4" i="1"/>
  <c r="AXK7" i="1"/>
  <c r="AWS2" i="1"/>
  <c r="AWS3" i="1"/>
  <c r="AWS5" i="1"/>
  <c r="AWS6" i="1"/>
  <c r="AWS4" i="1"/>
  <c r="AWS7" i="1"/>
  <c r="AWD4" i="1"/>
  <c r="AWD5" i="1"/>
  <c r="AWD6" i="1"/>
  <c r="AWD2" i="1"/>
  <c r="AWD3" i="1"/>
  <c r="AWD7" i="1"/>
  <c r="AVD4" i="1"/>
  <c r="AVD5" i="1"/>
  <c r="AVD6" i="1"/>
  <c r="AVD2" i="1"/>
  <c r="AVD3" i="1"/>
  <c r="AVD7" i="1"/>
  <c r="ATT4" i="1"/>
  <c r="ATT5" i="1"/>
  <c r="ATT6" i="1"/>
  <c r="ATT2" i="1"/>
  <c r="ATT3" i="1"/>
  <c r="ATT7" i="1"/>
  <c r="ASV2" i="1"/>
  <c r="ASV5" i="1"/>
  <c r="ASV6" i="1"/>
  <c r="ASV7" i="1"/>
  <c r="ASV3" i="1"/>
  <c r="ASV4" i="1"/>
  <c r="AQP4" i="1"/>
  <c r="AQP5" i="1"/>
  <c r="AQP2" i="1"/>
  <c r="AQP3" i="1"/>
  <c r="AQP6" i="1"/>
  <c r="AQP7" i="1"/>
  <c r="AML4" i="1"/>
  <c r="AML5" i="1"/>
  <c r="AML2" i="1"/>
  <c r="AML3" i="1"/>
  <c r="AML6" i="1"/>
  <c r="AML7" i="1"/>
  <c r="ALG4" i="1"/>
  <c r="ALG5" i="1"/>
  <c r="ALG2" i="1"/>
  <c r="ALG3" i="1"/>
  <c r="ALG6" i="1"/>
  <c r="ALG7" i="1"/>
  <c r="BKA7" i="1"/>
  <c r="BKA2" i="1"/>
  <c r="BKA5" i="1"/>
  <c r="BKA6" i="1"/>
  <c r="BKA3" i="1"/>
  <c r="BKA4" i="1"/>
  <c r="BJU7" i="1"/>
  <c r="BJU2" i="1"/>
  <c r="BJU5" i="1"/>
  <c r="BJU6" i="1"/>
  <c r="BJU3" i="1"/>
  <c r="BJU4" i="1"/>
  <c r="BJO7" i="1"/>
  <c r="BJO2" i="1"/>
  <c r="BJO5" i="1"/>
  <c r="BJO6" i="1"/>
  <c r="BJO3" i="1"/>
  <c r="BJO4" i="1"/>
  <c r="BJI7" i="1"/>
  <c r="BJI2" i="1"/>
  <c r="BJI5" i="1"/>
  <c r="BJI6" i="1"/>
  <c r="BJI3" i="1"/>
  <c r="BJI4" i="1"/>
  <c r="BJB7" i="1"/>
  <c r="BJB2" i="1"/>
  <c r="BJB5" i="1"/>
  <c r="BJB6" i="1"/>
  <c r="BJB3" i="1"/>
  <c r="BJB4" i="1"/>
  <c r="BIV7" i="1"/>
  <c r="BIV2" i="1"/>
  <c r="BIV5" i="1"/>
  <c r="BIV6" i="1"/>
  <c r="BIV3" i="1"/>
  <c r="BIV4" i="1"/>
  <c r="BIP7" i="1"/>
  <c r="BIP2" i="1"/>
  <c r="BIP5" i="1"/>
  <c r="BIP6" i="1"/>
  <c r="BIP3" i="1"/>
  <c r="BIP4" i="1"/>
  <c r="BIJ7" i="1"/>
  <c r="BIJ2" i="1"/>
  <c r="BIJ5" i="1"/>
  <c r="BIJ6" i="1"/>
  <c r="BIJ3" i="1"/>
  <c r="BIJ4" i="1"/>
  <c r="BID7" i="1"/>
  <c r="BID2" i="1"/>
  <c r="BID5" i="1"/>
  <c r="BID6" i="1"/>
  <c r="BID3" i="1"/>
  <c r="BID4" i="1"/>
  <c r="BHW7" i="1"/>
  <c r="BHW2" i="1"/>
  <c r="BHW5" i="1"/>
  <c r="BHW6" i="1"/>
  <c r="BHW3" i="1"/>
  <c r="BHW4" i="1"/>
  <c r="BHQ7" i="1"/>
  <c r="BHQ2" i="1"/>
  <c r="BHQ5" i="1"/>
  <c r="BHQ6" i="1"/>
  <c r="BHQ3" i="1"/>
  <c r="BHQ4" i="1"/>
  <c r="BHK7" i="1"/>
  <c r="BHK2" i="1"/>
  <c r="BHK5" i="1"/>
  <c r="BHK6" i="1"/>
  <c r="BHK3" i="1"/>
  <c r="BHK4" i="1"/>
  <c r="BHE7" i="1"/>
  <c r="BHE2" i="1"/>
  <c r="BHE3" i="1"/>
  <c r="BHE5" i="1"/>
  <c r="BHE6" i="1"/>
  <c r="BHE4" i="1"/>
  <c r="BGY7" i="1"/>
  <c r="BGY2" i="1"/>
  <c r="BGY3" i="1"/>
  <c r="BGY5" i="1"/>
  <c r="BGY6" i="1"/>
  <c r="BGY4" i="1"/>
  <c r="BGS7" i="1"/>
  <c r="BGS2" i="1"/>
  <c r="BGS3" i="1"/>
  <c r="BGS5" i="1"/>
  <c r="BGS6" i="1"/>
  <c r="BGS4" i="1"/>
  <c r="BGM7" i="1"/>
  <c r="BGM2" i="1"/>
  <c r="BGM3" i="1"/>
  <c r="BGM5" i="1"/>
  <c r="BGM6" i="1"/>
  <c r="BGM4" i="1"/>
  <c r="BGG7" i="1"/>
  <c r="BGG2" i="1"/>
  <c r="BGG3" i="1"/>
  <c r="BGG5" i="1"/>
  <c r="BGG6" i="1"/>
  <c r="BGG4" i="1"/>
  <c r="BGA7" i="1"/>
  <c r="BGA2" i="1"/>
  <c r="BGA3" i="1"/>
  <c r="BGA5" i="1"/>
  <c r="BGA6" i="1"/>
  <c r="BGA4" i="1"/>
  <c r="BFU7" i="1"/>
  <c r="BFU2" i="1"/>
  <c r="BFU3" i="1"/>
  <c r="BFU5" i="1"/>
  <c r="BFU6" i="1"/>
  <c r="BFU4" i="1"/>
  <c r="BFO7" i="1"/>
  <c r="BFO2" i="1"/>
  <c r="BFO3" i="1"/>
  <c r="BFO5" i="1"/>
  <c r="BFO6" i="1"/>
  <c r="BFO4" i="1"/>
  <c r="BFH7" i="1"/>
  <c r="BFH2" i="1"/>
  <c r="BFH3" i="1"/>
  <c r="BFH5" i="1"/>
  <c r="BFH6" i="1"/>
  <c r="BFH4" i="1"/>
  <c r="BFB7" i="1"/>
  <c r="BFB2" i="1"/>
  <c r="BFB3" i="1"/>
  <c r="BFB5" i="1"/>
  <c r="BFB6" i="1"/>
  <c r="BFB4" i="1"/>
  <c r="BEV7" i="1"/>
  <c r="BEV2" i="1"/>
  <c r="BEV3" i="1"/>
  <c r="BEV5" i="1"/>
  <c r="BEV6" i="1"/>
  <c r="BEV4" i="1"/>
  <c r="BEP7" i="1"/>
  <c r="BEP2" i="1"/>
  <c r="BEP3" i="1"/>
  <c r="BEP5" i="1"/>
  <c r="BEP6" i="1"/>
  <c r="BEP4" i="1"/>
  <c r="BEJ7" i="1"/>
  <c r="BEJ2" i="1"/>
  <c r="BEJ3" i="1"/>
  <c r="BEJ5" i="1"/>
  <c r="BEJ6" i="1"/>
  <c r="BEJ4" i="1"/>
  <c r="BED7" i="1"/>
  <c r="BED2" i="1"/>
  <c r="BED3" i="1"/>
  <c r="BED5" i="1"/>
  <c r="BED6" i="1"/>
  <c r="BED4" i="1"/>
  <c r="BDX7" i="1"/>
  <c r="BDX2" i="1"/>
  <c r="BDX3" i="1"/>
  <c r="BDX5" i="1"/>
  <c r="BDX6" i="1"/>
  <c r="BDX4" i="1"/>
  <c r="BDR7" i="1"/>
  <c r="BDR2" i="1"/>
  <c r="BDR3" i="1"/>
  <c r="BDR5" i="1"/>
  <c r="BDR6" i="1"/>
  <c r="BDR4" i="1"/>
  <c r="BDL7" i="1"/>
  <c r="BDL2" i="1"/>
  <c r="BDL3" i="1"/>
  <c r="BDL5" i="1"/>
  <c r="BDL6" i="1"/>
  <c r="BDL4" i="1"/>
  <c r="BDF7" i="1"/>
  <c r="BDF2" i="1"/>
  <c r="BDF3" i="1"/>
  <c r="BDF5" i="1"/>
  <c r="BDF6" i="1"/>
  <c r="BDF4" i="1"/>
  <c r="BCZ7" i="1"/>
  <c r="BCZ2" i="1"/>
  <c r="BCZ3" i="1"/>
  <c r="BCZ5" i="1"/>
  <c r="BCZ6" i="1"/>
  <c r="BCZ4" i="1"/>
  <c r="BCT7" i="1"/>
  <c r="BCT2" i="1"/>
  <c r="BCT3" i="1"/>
  <c r="BCT5" i="1"/>
  <c r="BCT6" i="1"/>
  <c r="BCT4" i="1"/>
  <c r="BCN7" i="1"/>
  <c r="BCN2" i="1"/>
  <c r="BCN3" i="1"/>
  <c r="BCN5" i="1"/>
  <c r="BCN6" i="1"/>
  <c r="BCN4" i="1"/>
  <c r="BCG7" i="1"/>
  <c r="BCG2" i="1"/>
  <c r="BCG3" i="1"/>
  <c r="BCG5" i="1"/>
  <c r="BCG6" i="1"/>
  <c r="BCG4" i="1"/>
  <c r="BCA7" i="1"/>
  <c r="BCA2" i="1"/>
  <c r="BCA3" i="1"/>
  <c r="BCA5" i="1"/>
  <c r="BCA6" i="1"/>
  <c r="BCA4" i="1"/>
  <c r="BBU7" i="1"/>
  <c r="BBU2" i="1"/>
  <c r="BBU3" i="1"/>
  <c r="BBU5" i="1"/>
  <c r="BBU6" i="1"/>
  <c r="BBU4" i="1"/>
  <c r="BBO7" i="1"/>
  <c r="BBO2" i="1"/>
  <c r="BBO3" i="1"/>
  <c r="BBO5" i="1"/>
  <c r="BBO6" i="1"/>
  <c r="BBO4" i="1"/>
  <c r="BBI7" i="1"/>
  <c r="BBI2" i="1"/>
  <c r="BBI3" i="1"/>
  <c r="BBI5" i="1"/>
  <c r="BBI6" i="1"/>
  <c r="BBI4" i="1"/>
  <c r="BBC7" i="1"/>
  <c r="BBC2" i="1"/>
  <c r="BBC3" i="1"/>
  <c r="BBC5" i="1"/>
  <c r="BBC6" i="1"/>
  <c r="BBC4" i="1"/>
  <c r="BAU5" i="1"/>
  <c r="BAU6" i="1"/>
  <c r="BAU2" i="1"/>
  <c r="BAU3" i="1"/>
  <c r="BAU4" i="1"/>
  <c r="BAU7" i="1"/>
  <c r="BAB5" i="1"/>
  <c r="BAB6" i="1"/>
  <c r="BAB2" i="1"/>
  <c r="BAB3" i="1"/>
  <c r="BAB4" i="1"/>
  <c r="BAB7" i="1"/>
  <c r="AZJ5" i="1"/>
  <c r="AZJ6" i="1"/>
  <c r="AZJ2" i="1"/>
  <c r="AZJ3" i="1"/>
  <c r="AZJ4" i="1"/>
  <c r="AZJ7" i="1"/>
  <c r="AYR5" i="1"/>
  <c r="AYR6" i="1"/>
  <c r="AYR2" i="1"/>
  <c r="AYR3" i="1"/>
  <c r="AYR4" i="1"/>
  <c r="AYR7" i="1"/>
  <c r="AXZ5" i="1"/>
  <c r="AXZ6" i="1"/>
  <c r="AXZ2" i="1"/>
  <c r="AXZ3" i="1"/>
  <c r="AXZ4" i="1"/>
  <c r="AXZ7" i="1"/>
  <c r="AXH5" i="1"/>
  <c r="AXH6" i="1"/>
  <c r="AXH2" i="1"/>
  <c r="AXH3" i="1"/>
  <c r="AXH4" i="1"/>
  <c r="AXH7" i="1"/>
  <c r="AWP5" i="1"/>
  <c r="AWP6" i="1"/>
  <c r="AWP2" i="1"/>
  <c r="AWP3" i="1"/>
  <c r="AWP4" i="1"/>
  <c r="AWP7" i="1"/>
  <c r="AWC4" i="1"/>
  <c r="AWC5" i="1"/>
  <c r="AWC6" i="1"/>
  <c r="AWC2" i="1"/>
  <c r="AWC3" i="1"/>
  <c r="AUX4" i="1"/>
  <c r="AUX5" i="1"/>
  <c r="AUX6" i="1"/>
  <c r="AUX2" i="1"/>
  <c r="AUX3" i="1"/>
  <c r="AUX7" i="1"/>
  <c r="ATN4" i="1"/>
  <c r="ATN5" i="1"/>
  <c r="ATN6" i="1"/>
  <c r="ATN2" i="1"/>
  <c r="ATN3" i="1"/>
  <c r="ATN7" i="1"/>
  <c r="ASJ2" i="1"/>
  <c r="ASJ5" i="1"/>
  <c r="ASJ6" i="1"/>
  <c r="ASJ7" i="1"/>
  <c r="ASJ3" i="1"/>
  <c r="ASJ4" i="1"/>
  <c r="APX4" i="1"/>
  <c r="APX5" i="1"/>
  <c r="APX2" i="1"/>
  <c r="APX3" i="1"/>
  <c r="APX6" i="1"/>
  <c r="APX7" i="1"/>
  <c r="AKO4" i="1"/>
  <c r="AKO5" i="1"/>
  <c r="AKO2" i="1"/>
  <c r="AKO3" i="1"/>
  <c r="AKO6" i="1"/>
  <c r="AKO7" i="1"/>
  <c r="BAW3" i="1"/>
  <c r="BAW4" i="1"/>
  <c r="BAW6" i="1"/>
  <c r="BAW7" i="1"/>
  <c r="BAW5" i="1"/>
  <c r="BAW2" i="1"/>
  <c r="BAQ3" i="1"/>
  <c r="BAQ4" i="1"/>
  <c r="BAQ6" i="1"/>
  <c r="BAQ7" i="1"/>
  <c r="BAQ5" i="1"/>
  <c r="BAQ2" i="1"/>
  <c r="BAK3" i="1"/>
  <c r="BAK4" i="1"/>
  <c r="BAK6" i="1"/>
  <c r="BAK7" i="1"/>
  <c r="BAK2" i="1"/>
  <c r="BAK5" i="1"/>
  <c r="BAD3" i="1"/>
  <c r="BAD4" i="1"/>
  <c r="BAD6" i="1"/>
  <c r="BAD7" i="1"/>
  <c r="BAD5" i="1"/>
  <c r="BAD2" i="1"/>
  <c r="AZX3" i="1"/>
  <c r="AZX4" i="1"/>
  <c r="AZX6" i="1"/>
  <c r="AZX7" i="1"/>
  <c r="AZX5" i="1"/>
  <c r="AZX2" i="1"/>
  <c r="AZR3" i="1"/>
  <c r="AZR4" i="1"/>
  <c r="AZR6" i="1"/>
  <c r="AZR7" i="1"/>
  <c r="AZR2" i="1"/>
  <c r="AZR5" i="1"/>
  <c r="AZL3" i="1"/>
  <c r="AZL4" i="1"/>
  <c r="AZL6" i="1"/>
  <c r="AZL7" i="1"/>
  <c r="AZL5" i="1"/>
  <c r="AZL2" i="1"/>
  <c r="AZF3" i="1"/>
  <c r="AZF4" i="1"/>
  <c r="AZF6" i="1"/>
  <c r="AZF7" i="1"/>
  <c r="AZF5" i="1"/>
  <c r="AZF2" i="1"/>
  <c r="AYZ3" i="1"/>
  <c r="AYZ4" i="1"/>
  <c r="AYZ6" i="1"/>
  <c r="AYZ7" i="1"/>
  <c r="AYZ2" i="1"/>
  <c r="AYZ5" i="1"/>
  <c r="AYT3" i="1"/>
  <c r="AYT4" i="1"/>
  <c r="AYT6" i="1"/>
  <c r="AYT7" i="1"/>
  <c r="AYT5" i="1"/>
  <c r="AYT2" i="1"/>
  <c r="AYN3" i="1"/>
  <c r="AYN4" i="1"/>
  <c r="AYN6" i="1"/>
  <c r="AYN7" i="1"/>
  <c r="AYN5" i="1"/>
  <c r="AYN2" i="1"/>
  <c r="AYH3" i="1"/>
  <c r="AYH4" i="1"/>
  <c r="AYH6" i="1"/>
  <c r="AYH7" i="1"/>
  <c r="AYH2" i="1"/>
  <c r="AYH5" i="1"/>
  <c r="AYB3" i="1"/>
  <c r="AYB4" i="1"/>
  <c r="AYB6" i="1"/>
  <c r="AYB7" i="1"/>
  <c r="AYB5" i="1"/>
  <c r="AYB2" i="1"/>
  <c r="AXV3" i="1"/>
  <c r="AXV4" i="1"/>
  <c r="AXV6" i="1"/>
  <c r="AXV7" i="1"/>
  <c r="AXV5" i="1"/>
  <c r="AXV2" i="1"/>
  <c r="AXP3" i="1"/>
  <c r="AXP4" i="1"/>
  <c r="AXP6" i="1"/>
  <c r="AXP7" i="1"/>
  <c r="AXP2" i="1"/>
  <c r="AXP5" i="1"/>
  <c r="AXJ3" i="1"/>
  <c r="AXJ4" i="1"/>
  <c r="AXJ6" i="1"/>
  <c r="AXJ7" i="1"/>
  <c r="AXJ5" i="1"/>
  <c r="AXJ2" i="1"/>
  <c r="AXD3" i="1"/>
  <c r="AXD4" i="1"/>
  <c r="AXD6" i="1"/>
  <c r="AXD7" i="1"/>
  <c r="AXD5" i="1"/>
  <c r="AXD2" i="1"/>
  <c r="AWX3" i="1"/>
  <c r="AWX4" i="1"/>
  <c r="AWX6" i="1"/>
  <c r="AWX7" i="1"/>
  <c r="AWX2" i="1"/>
  <c r="AWX5" i="1"/>
  <c r="AWR3" i="1"/>
  <c r="AWR4" i="1"/>
  <c r="AWR6" i="1"/>
  <c r="AWR7" i="1"/>
  <c r="AWR5" i="1"/>
  <c r="AWR2" i="1"/>
  <c r="AWL3" i="1"/>
  <c r="AWL4" i="1"/>
  <c r="AWL6" i="1"/>
  <c r="AWL7" i="1"/>
  <c r="AWL5" i="1"/>
  <c r="AWL2" i="1"/>
  <c r="AWF2" i="1"/>
  <c r="AWF3" i="1"/>
  <c r="AWF4" i="1"/>
  <c r="AWF6" i="1"/>
  <c r="AWF7" i="1"/>
  <c r="AWF5" i="1"/>
  <c r="AVY2" i="1"/>
  <c r="AVY3" i="1"/>
  <c r="AVY4" i="1"/>
  <c r="AVY6" i="1"/>
  <c r="AVY7" i="1"/>
  <c r="AVY5" i="1"/>
  <c r="AVR2" i="1"/>
  <c r="AVR3" i="1"/>
  <c r="AVR4" i="1"/>
  <c r="AVR6" i="1"/>
  <c r="AVR7" i="1"/>
  <c r="AVR5" i="1"/>
  <c r="AVL2" i="1"/>
  <c r="AVL3" i="1"/>
  <c r="AVL4" i="1"/>
  <c r="AVL6" i="1"/>
  <c r="AVL7" i="1"/>
  <c r="AVL5" i="1"/>
  <c r="AVF2" i="1"/>
  <c r="AVF3" i="1"/>
  <c r="AVF4" i="1"/>
  <c r="AVF6" i="1"/>
  <c r="AVF7" i="1"/>
  <c r="AVF5" i="1"/>
  <c r="AUZ2" i="1"/>
  <c r="AUZ3" i="1"/>
  <c r="AUZ4" i="1"/>
  <c r="AUZ6" i="1"/>
  <c r="AUZ7" i="1"/>
  <c r="AUZ5" i="1"/>
  <c r="AUT2" i="1"/>
  <c r="AUT3" i="1"/>
  <c r="AUT4" i="1"/>
  <c r="AUT6" i="1"/>
  <c r="AUT7" i="1"/>
  <c r="AUT5" i="1"/>
  <c r="AUN2" i="1"/>
  <c r="AUN3" i="1"/>
  <c r="AUN4" i="1"/>
  <c r="AUN6" i="1"/>
  <c r="AUN7" i="1"/>
  <c r="AUN5" i="1"/>
  <c r="AUH2" i="1"/>
  <c r="AUH3" i="1"/>
  <c r="AUH4" i="1"/>
  <c r="AUH6" i="1"/>
  <c r="AUH7" i="1"/>
  <c r="AUH5" i="1"/>
  <c r="AUB2" i="1"/>
  <c r="AUB3" i="1"/>
  <c r="AUB4" i="1"/>
  <c r="AUB6" i="1"/>
  <c r="AUB7" i="1"/>
  <c r="AUB5" i="1"/>
  <c r="ATV2" i="1"/>
  <c r="ATV3" i="1"/>
  <c r="ATV4" i="1"/>
  <c r="ATV6" i="1"/>
  <c r="ATV7" i="1"/>
  <c r="ATV5" i="1"/>
  <c r="ATP2" i="1"/>
  <c r="ATP3" i="1"/>
  <c r="ATP4" i="1"/>
  <c r="ATP6" i="1"/>
  <c r="ATP7" i="1"/>
  <c r="ATP5" i="1"/>
  <c r="ATE5" i="1"/>
  <c r="ATE2" i="1"/>
  <c r="ATE3" i="1"/>
  <c r="ATE4" i="1"/>
  <c r="ATE6" i="1"/>
  <c r="ATE7" i="1"/>
  <c r="ASS5" i="1"/>
  <c r="ASS2" i="1"/>
  <c r="ASS3" i="1"/>
  <c r="ASS4" i="1"/>
  <c r="ASS6" i="1"/>
  <c r="ASS7" i="1"/>
  <c r="ASG5" i="1"/>
  <c r="ASG2" i="1"/>
  <c r="ASG3" i="1"/>
  <c r="ASG4" i="1"/>
  <c r="ASG6" i="1"/>
  <c r="ASG7" i="1"/>
  <c r="ARU5" i="1"/>
  <c r="ARU2" i="1"/>
  <c r="ARU3" i="1"/>
  <c r="ARU4" i="1"/>
  <c r="ARU6" i="1"/>
  <c r="ARU7" i="1"/>
  <c r="ARI5" i="1"/>
  <c r="ARI2" i="1"/>
  <c r="ARI3" i="1"/>
  <c r="ARI4" i="1"/>
  <c r="ARI6" i="1"/>
  <c r="ARI7" i="1"/>
  <c r="AQW4" i="1"/>
  <c r="AQW5" i="1"/>
  <c r="AQW2" i="1"/>
  <c r="AQW3" i="1"/>
  <c r="AQW6" i="1"/>
  <c r="AQW7" i="1"/>
  <c r="AQD4" i="1"/>
  <c r="AQD5" i="1"/>
  <c r="AQD2" i="1"/>
  <c r="AQD3" i="1"/>
  <c r="AQD6" i="1"/>
  <c r="AQD7" i="1"/>
  <c r="APL4" i="1"/>
  <c r="APL5" i="1"/>
  <c r="APL2" i="1"/>
  <c r="APL3" i="1"/>
  <c r="APL6" i="1"/>
  <c r="APL7" i="1"/>
  <c r="AOT4" i="1"/>
  <c r="AOT5" i="1"/>
  <c r="AOT2" i="1"/>
  <c r="AOT3" i="1"/>
  <c r="AOT6" i="1"/>
  <c r="AOT7" i="1"/>
  <c r="AOB4" i="1"/>
  <c r="AOB5" i="1"/>
  <c r="AOB2" i="1"/>
  <c r="AOB3" i="1"/>
  <c r="AOB6" i="1"/>
  <c r="AOB7" i="1"/>
  <c r="ANJ4" i="1"/>
  <c r="ANJ5" i="1"/>
  <c r="ANJ2" i="1"/>
  <c r="ANJ3" i="1"/>
  <c r="ANJ6" i="1"/>
  <c r="ANJ7" i="1"/>
  <c r="AMR4" i="1"/>
  <c r="AMR5" i="1"/>
  <c r="AMR2" i="1"/>
  <c r="AMR3" i="1"/>
  <c r="AMR6" i="1"/>
  <c r="AMR7" i="1"/>
  <c r="ALZ4" i="1"/>
  <c r="ALZ5" i="1"/>
  <c r="ALZ2" i="1"/>
  <c r="ALZ3" i="1"/>
  <c r="ALZ6" i="1"/>
  <c r="ALZ7" i="1"/>
  <c r="ALM4" i="1"/>
  <c r="ALM5" i="1"/>
  <c r="ALM2" i="1"/>
  <c r="ALM3" i="1"/>
  <c r="ALM6" i="1"/>
  <c r="ALM7" i="1"/>
  <c r="AKU4" i="1"/>
  <c r="AKU5" i="1"/>
  <c r="AKU2" i="1"/>
  <c r="AKU3" i="1"/>
  <c r="AKU6" i="1"/>
  <c r="AKU7" i="1"/>
  <c r="AKC4" i="1"/>
  <c r="AKC5" i="1"/>
  <c r="AKC2" i="1"/>
  <c r="AKC3" i="1"/>
  <c r="AKC6" i="1"/>
  <c r="AKC7" i="1"/>
  <c r="AHJ4" i="1"/>
  <c r="AHJ6" i="1"/>
  <c r="AHJ2" i="1"/>
  <c r="AHJ3" i="1"/>
  <c r="AHJ5" i="1"/>
  <c r="AHJ7" i="1"/>
  <c r="BAV4" i="1"/>
  <c r="BAV5" i="1"/>
  <c r="BAV7" i="1"/>
  <c r="BAV2" i="1"/>
  <c r="BAV6" i="1"/>
  <c r="BAV3" i="1"/>
  <c r="BAP4" i="1"/>
  <c r="BAP5" i="1"/>
  <c r="BAP7" i="1"/>
  <c r="BAP2" i="1"/>
  <c r="BAP3" i="1"/>
  <c r="BAP6" i="1"/>
  <c r="BAJ4" i="1"/>
  <c r="BAJ5" i="1"/>
  <c r="BAJ7" i="1"/>
  <c r="BAJ2" i="1"/>
  <c r="BAJ6" i="1"/>
  <c r="BAJ3" i="1"/>
  <c r="BAC4" i="1"/>
  <c r="BAC5" i="1"/>
  <c r="BAC7" i="1"/>
  <c r="BAC2" i="1"/>
  <c r="BAC6" i="1"/>
  <c r="BAC3" i="1"/>
  <c r="AZW4" i="1"/>
  <c r="AZW5" i="1"/>
  <c r="AZW7" i="1"/>
  <c r="AZW2" i="1"/>
  <c r="AZW3" i="1"/>
  <c r="AZW6" i="1"/>
  <c r="AZQ4" i="1"/>
  <c r="AZQ5" i="1"/>
  <c r="AZQ7" i="1"/>
  <c r="AZQ2" i="1"/>
  <c r="AZQ6" i="1"/>
  <c r="AZQ3" i="1"/>
  <c r="AZK4" i="1"/>
  <c r="AZK5" i="1"/>
  <c r="AZK7" i="1"/>
  <c r="AZK2" i="1"/>
  <c r="AZK6" i="1"/>
  <c r="AZK3" i="1"/>
  <c r="AZE4" i="1"/>
  <c r="AZE5" i="1"/>
  <c r="AZE7" i="1"/>
  <c r="AZE2" i="1"/>
  <c r="AZE3" i="1"/>
  <c r="AZE6" i="1"/>
  <c r="AYY4" i="1"/>
  <c r="AYY5" i="1"/>
  <c r="AYY7" i="1"/>
  <c r="AYY2" i="1"/>
  <c r="AYY6" i="1"/>
  <c r="AYY3" i="1"/>
  <c r="AYS4" i="1"/>
  <c r="AYS5" i="1"/>
  <c r="AYS7" i="1"/>
  <c r="AYS2" i="1"/>
  <c r="AYS6" i="1"/>
  <c r="AYS3" i="1"/>
  <c r="AYM4" i="1"/>
  <c r="AYM5" i="1"/>
  <c r="AYM7" i="1"/>
  <c r="AYM2" i="1"/>
  <c r="AYM3" i="1"/>
  <c r="AYM6" i="1"/>
  <c r="AYG4" i="1"/>
  <c r="AYG5" i="1"/>
  <c r="AYG7" i="1"/>
  <c r="AYG2" i="1"/>
  <c r="AYG6" i="1"/>
  <c r="AYG3" i="1"/>
  <c r="AYA4" i="1"/>
  <c r="AYA5" i="1"/>
  <c r="AYA7" i="1"/>
  <c r="AYA2" i="1"/>
  <c r="AYA6" i="1"/>
  <c r="AYA3" i="1"/>
  <c r="AXU4" i="1"/>
  <c r="AXU5" i="1"/>
  <c r="AXU7" i="1"/>
  <c r="AXU2" i="1"/>
  <c r="AXU3" i="1"/>
  <c r="AXU6" i="1"/>
  <c r="AXO4" i="1"/>
  <c r="AXO5" i="1"/>
  <c r="AXO7" i="1"/>
  <c r="AXO2" i="1"/>
  <c r="AXO6" i="1"/>
  <c r="AXO3" i="1"/>
  <c r="AXI4" i="1"/>
  <c r="AXI5" i="1"/>
  <c r="AXI7" i="1"/>
  <c r="AXI2" i="1"/>
  <c r="AXI6" i="1"/>
  <c r="AXI3" i="1"/>
  <c r="AXC4" i="1"/>
  <c r="AXC5" i="1"/>
  <c r="AXC7" i="1"/>
  <c r="AXC2" i="1"/>
  <c r="AXC3" i="1"/>
  <c r="AXC6" i="1"/>
  <c r="AWW4" i="1"/>
  <c r="AWW5" i="1"/>
  <c r="AWW7" i="1"/>
  <c r="AWW2" i="1"/>
  <c r="AWW6" i="1"/>
  <c r="AWW3" i="1"/>
  <c r="AWQ4" i="1"/>
  <c r="AWQ5" i="1"/>
  <c r="AWQ7" i="1"/>
  <c r="AWQ2" i="1"/>
  <c r="AWQ6" i="1"/>
  <c r="AWQ3" i="1"/>
  <c r="AWK4" i="1"/>
  <c r="AWK5" i="1"/>
  <c r="AWK7" i="1"/>
  <c r="AWK2" i="1"/>
  <c r="AWK3" i="1"/>
  <c r="AWK6" i="1"/>
  <c r="AWE3" i="1"/>
  <c r="AWE4" i="1"/>
  <c r="AWE5" i="1"/>
  <c r="AWE7" i="1"/>
  <c r="AWE2" i="1"/>
  <c r="AWE6" i="1"/>
  <c r="AVX3" i="1"/>
  <c r="AVX4" i="1"/>
  <c r="AVX5" i="1"/>
  <c r="AVX7" i="1"/>
  <c r="AVX2" i="1"/>
  <c r="AVX6" i="1"/>
  <c r="AVQ3" i="1"/>
  <c r="AVQ4" i="1"/>
  <c r="AVQ5" i="1"/>
  <c r="AVQ7" i="1"/>
  <c r="AVQ2" i="1"/>
  <c r="AVQ6" i="1"/>
  <c r="AVK3" i="1"/>
  <c r="AVK4" i="1"/>
  <c r="AVK5" i="1"/>
  <c r="AVK7" i="1"/>
  <c r="AVK2" i="1"/>
  <c r="AVK6" i="1"/>
  <c r="AVE3" i="1"/>
  <c r="AVE4" i="1"/>
  <c r="AVE5" i="1"/>
  <c r="AVE7" i="1"/>
  <c r="AVE2" i="1"/>
  <c r="AVE6" i="1"/>
  <c r="AUY3" i="1"/>
  <c r="AUY4" i="1"/>
  <c r="AUY5" i="1"/>
  <c r="AUY7" i="1"/>
  <c r="AUY2" i="1"/>
  <c r="AUY6" i="1"/>
  <c r="AUS3" i="1"/>
  <c r="AUS4" i="1"/>
  <c r="AUS5" i="1"/>
  <c r="AUS7" i="1"/>
  <c r="AUS2" i="1"/>
  <c r="AUS6" i="1"/>
  <c r="AUM3" i="1"/>
  <c r="AUM4" i="1"/>
  <c r="AUM5" i="1"/>
  <c r="AUM7" i="1"/>
  <c r="AUM2" i="1"/>
  <c r="AUM6" i="1"/>
  <c r="AUG3" i="1"/>
  <c r="AUG4" i="1"/>
  <c r="AUG5" i="1"/>
  <c r="AUG7" i="1"/>
  <c r="AUG2" i="1"/>
  <c r="AUG6" i="1"/>
  <c r="AUA3" i="1"/>
  <c r="AUA4" i="1"/>
  <c r="AUA5" i="1"/>
  <c r="AUA7" i="1"/>
  <c r="AUA2" i="1"/>
  <c r="AUA6" i="1"/>
  <c r="ATU3" i="1"/>
  <c r="ATU4" i="1"/>
  <c r="ATU5" i="1"/>
  <c r="ATU7" i="1"/>
  <c r="ATU2" i="1"/>
  <c r="ATU6" i="1"/>
  <c r="ATO3" i="1"/>
  <c r="ATO4" i="1"/>
  <c r="ATO5" i="1"/>
  <c r="ATO7" i="1"/>
  <c r="ATO2" i="1"/>
  <c r="ATO6" i="1"/>
  <c r="ATJ6" i="1"/>
  <c r="ATJ3" i="1"/>
  <c r="ATJ4" i="1"/>
  <c r="ATJ5" i="1"/>
  <c r="ATJ7" i="1"/>
  <c r="ATJ2" i="1"/>
  <c r="ASX6" i="1"/>
  <c r="ASX3" i="1"/>
  <c r="ASX4" i="1"/>
  <c r="ASX5" i="1"/>
  <c r="ASX7" i="1"/>
  <c r="ASX2" i="1"/>
  <c r="ASL6" i="1"/>
  <c r="ASL3" i="1"/>
  <c r="ASL4" i="1"/>
  <c r="ASL5" i="1"/>
  <c r="ASL7" i="1"/>
  <c r="ASL2" i="1"/>
  <c r="ARZ6" i="1"/>
  <c r="ARZ3" i="1"/>
  <c r="ARZ4" i="1"/>
  <c r="ARZ5" i="1"/>
  <c r="ARZ7" i="1"/>
  <c r="ARZ2" i="1"/>
  <c r="ARN6" i="1"/>
  <c r="ARN3" i="1"/>
  <c r="ARN4" i="1"/>
  <c r="ARN5" i="1"/>
  <c r="ARN7" i="1"/>
  <c r="ARN2" i="1"/>
  <c r="ARB5" i="1"/>
  <c r="ARB6" i="1"/>
  <c r="ARB3" i="1"/>
  <c r="ARB4" i="1"/>
  <c r="ARB7" i="1"/>
  <c r="ARB2" i="1"/>
  <c r="AQI5" i="1"/>
  <c r="AQI6" i="1"/>
  <c r="AQI3" i="1"/>
  <c r="AQI4" i="1"/>
  <c r="AQI7" i="1"/>
  <c r="AQI2" i="1"/>
  <c r="APQ5" i="1"/>
  <c r="APQ6" i="1"/>
  <c r="APQ3" i="1"/>
  <c r="APQ4" i="1"/>
  <c r="APQ7" i="1"/>
  <c r="APQ2" i="1"/>
  <c r="AOY5" i="1"/>
  <c r="AOY6" i="1"/>
  <c r="AOY3" i="1"/>
  <c r="AOY4" i="1"/>
  <c r="AOY7" i="1"/>
  <c r="AOY2" i="1"/>
  <c r="AOG5" i="1"/>
  <c r="AOG6" i="1"/>
  <c r="AOG3" i="1"/>
  <c r="AOG4" i="1"/>
  <c r="AOG7" i="1"/>
  <c r="AOG2" i="1"/>
  <c r="ANO5" i="1"/>
  <c r="ANO6" i="1"/>
  <c r="ANO3" i="1"/>
  <c r="ANO4" i="1"/>
  <c r="ANO7" i="1"/>
  <c r="ANO2" i="1"/>
  <c r="AMW5" i="1"/>
  <c r="AMW6" i="1"/>
  <c r="AMW3" i="1"/>
  <c r="AMW4" i="1"/>
  <c r="AMW7" i="1"/>
  <c r="AMW2" i="1"/>
  <c r="AME5" i="1"/>
  <c r="AME6" i="1"/>
  <c r="AME3" i="1"/>
  <c r="AME4" i="1"/>
  <c r="AME7" i="1"/>
  <c r="AME2" i="1"/>
  <c r="ALR5" i="1"/>
  <c r="ALR6" i="1"/>
  <c r="ALR3" i="1"/>
  <c r="ALR4" i="1"/>
  <c r="ALR7" i="1"/>
  <c r="ALR2" i="1"/>
  <c r="AKZ5" i="1"/>
  <c r="AKZ6" i="1"/>
  <c r="AKZ3" i="1"/>
  <c r="AKZ4" i="1"/>
  <c r="AKZ7" i="1"/>
  <c r="AKZ2" i="1"/>
  <c r="AKH5" i="1"/>
  <c r="AKH6" i="1"/>
  <c r="AKH3" i="1"/>
  <c r="AKH4" i="1"/>
  <c r="AKH7" i="1"/>
  <c r="AKH2" i="1"/>
  <c r="AJP5" i="1"/>
  <c r="AJP6" i="1"/>
  <c r="AJP3" i="1"/>
  <c r="AJP4" i="1"/>
  <c r="AJP7" i="1"/>
  <c r="AJP2" i="1"/>
  <c r="AHB6" i="1"/>
  <c r="AHB2" i="1"/>
  <c r="AHB4" i="1"/>
  <c r="AHB5" i="1"/>
  <c r="AHB7" i="1"/>
  <c r="AHB3" i="1"/>
  <c r="BAZ3" i="1"/>
  <c r="BAZ4" i="1"/>
  <c r="BAZ2" i="1"/>
  <c r="BAZ5" i="1"/>
  <c r="BAZ6" i="1"/>
  <c r="BAZ7" i="1"/>
  <c r="BAT6" i="1"/>
  <c r="BAT7" i="1"/>
  <c r="BAT3" i="1"/>
  <c r="BAT4" i="1"/>
  <c r="BAT2" i="1"/>
  <c r="BAT5" i="1"/>
  <c r="BAN6" i="1"/>
  <c r="BAN7" i="1"/>
  <c r="BAN3" i="1"/>
  <c r="BAN4" i="1"/>
  <c r="BAN2" i="1"/>
  <c r="BAN5" i="1"/>
  <c r="BAH6" i="1"/>
  <c r="BAH7" i="1"/>
  <c r="BAH3" i="1"/>
  <c r="BAH4" i="1"/>
  <c r="BAH2" i="1"/>
  <c r="BAH5" i="1"/>
  <c r="BAA6" i="1"/>
  <c r="BAA7" i="1"/>
  <c r="BAA3" i="1"/>
  <c r="BAA4" i="1"/>
  <c r="BAA2" i="1"/>
  <c r="BAA5" i="1"/>
  <c r="AZU6" i="1"/>
  <c r="AZU7" i="1"/>
  <c r="AZU3" i="1"/>
  <c r="AZU4" i="1"/>
  <c r="AZU2" i="1"/>
  <c r="AZU5" i="1"/>
  <c r="AZO6" i="1"/>
  <c r="AZO7" i="1"/>
  <c r="AZO3" i="1"/>
  <c r="AZO4" i="1"/>
  <c r="AZO2" i="1"/>
  <c r="AZO5" i="1"/>
  <c r="AZI6" i="1"/>
  <c r="AZI7" i="1"/>
  <c r="AZI3" i="1"/>
  <c r="AZI4" i="1"/>
  <c r="AZI2" i="1"/>
  <c r="AZI5" i="1"/>
  <c r="AZC6" i="1"/>
  <c r="AZC7" i="1"/>
  <c r="AZC3" i="1"/>
  <c r="AZC4" i="1"/>
  <c r="AZC2" i="1"/>
  <c r="AZC5" i="1"/>
  <c r="AYW6" i="1"/>
  <c r="AYW7" i="1"/>
  <c r="AYW3" i="1"/>
  <c r="AYW4" i="1"/>
  <c r="AYW2" i="1"/>
  <c r="AYW5" i="1"/>
  <c r="AYQ6" i="1"/>
  <c r="AYQ7" i="1"/>
  <c r="AYQ3" i="1"/>
  <c r="AYQ4" i="1"/>
  <c r="AYQ2" i="1"/>
  <c r="AYQ5" i="1"/>
  <c r="AYK6" i="1"/>
  <c r="AYK7" i="1"/>
  <c r="AYK3" i="1"/>
  <c r="AYK4" i="1"/>
  <c r="AYK2" i="1"/>
  <c r="AYK5" i="1"/>
  <c r="AYE6" i="1"/>
  <c r="AYE7" i="1"/>
  <c r="AYE3" i="1"/>
  <c r="AYE4" i="1"/>
  <c r="AYE2" i="1"/>
  <c r="AYE5" i="1"/>
  <c r="AXY6" i="1"/>
  <c r="AXY7" i="1"/>
  <c r="AXY3" i="1"/>
  <c r="AXY4" i="1"/>
  <c r="AXY2" i="1"/>
  <c r="AXY5" i="1"/>
  <c r="AXS6" i="1"/>
  <c r="AXS7" i="1"/>
  <c r="AXS3" i="1"/>
  <c r="AXS4" i="1"/>
  <c r="AXS2" i="1"/>
  <c r="AXS5" i="1"/>
  <c r="AXM6" i="1"/>
  <c r="AXM7" i="1"/>
  <c r="AXM3" i="1"/>
  <c r="AXM4" i="1"/>
  <c r="AXM2" i="1"/>
  <c r="AXM5" i="1"/>
  <c r="AXG6" i="1"/>
  <c r="AXG7" i="1"/>
  <c r="AXG3" i="1"/>
  <c r="AXG4" i="1"/>
  <c r="AXG2" i="1"/>
  <c r="AXG5" i="1"/>
  <c r="AXA6" i="1"/>
  <c r="AXA7" i="1"/>
  <c r="AXA3" i="1"/>
  <c r="AXA4" i="1"/>
  <c r="AXA2" i="1"/>
  <c r="AXA5" i="1"/>
  <c r="AWU6" i="1"/>
  <c r="AWU7" i="1"/>
  <c r="AWU3" i="1"/>
  <c r="AWU4" i="1"/>
  <c r="AWU2" i="1"/>
  <c r="AWU5" i="1"/>
  <c r="AWO6" i="1"/>
  <c r="AWO7" i="1"/>
  <c r="AWO3" i="1"/>
  <c r="AWO4" i="1"/>
  <c r="AWO2" i="1"/>
  <c r="AWO5" i="1"/>
  <c r="AWI6" i="1"/>
  <c r="AWI7" i="1"/>
  <c r="AWI3" i="1"/>
  <c r="AWI4" i="1"/>
  <c r="AWI2" i="1"/>
  <c r="AWI5" i="1"/>
  <c r="AWB5" i="1"/>
  <c r="AWB6" i="1"/>
  <c r="AWB7" i="1"/>
  <c r="AWB3" i="1"/>
  <c r="AWB4" i="1"/>
  <c r="AWB2" i="1"/>
  <c r="AVU5" i="1"/>
  <c r="AVU6" i="1"/>
  <c r="AVU7" i="1"/>
  <c r="AVU3" i="1"/>
  <c r="AVU4" i="1"/>
  <c r="AVU2" i="1"/>
  <c r="AVO5" i="1"/>
  <c r="AVO6" i="1"/>
  <c r="AVO7" i="1"/>
  <c r="AVO3" i="1"/>
  <c r="AVO4" i="1"/>
  <c r="AVO2" i="1"/>
  <c r="AVI5" i="1"/>
  <c r="AVI6" i="1"/>
  <c r="AVI7" i="1"/>
  <c r="AVI3" i="1"/>
  <c r="AVI4" i="1"/>
  <c r="AVI2" i="1"/>
  <c r="AVC5" i="1"/>
  <c r="AVC6" i="1"/>
  <c r="AVC7" i="1"/>
  <c r="AVC3" i="1"/>
  <c r="AVC4" i="1"/>
  <c r="AVC2" i="1"/>
  <c r="AUW5" i="1"/>
  <c r="AUW6" i="1"/>
  <c r="AUW7" i="1"/>
  <c r="AUW3" i="1"/>
  <c r="AUW4" i="1"/>
  <c r="AUW2" i="1"/>
  <c r="AUQ5" i="1"/>
  <c r="AUQ6" i="1"/>
  <c r="AUQ7" i="1"/>
  <c r="AUQ3" i="1"/>
  <c r="AUQ4" i="1"/>
  <c r="AUQ2" i="1"/>
  <c r="AUK5" i="1"/>
  <c r="AUK6" i="1"/>
  <c r="AUK7" i="1"/>
  <c r="AUK3" i="1"/>
  <c r="AUK4" i="1"/>
  <c r="AUK2" i="1"/>
  <c r="AUE5" i="1"/>
  <c r="AUE6" i="1"/>
  <c r="AUE7" i="1"/>
  <c r="AUE3" i="1"/>
  <c r="AUE4" i="1"/>
  <c r="AUE2" i="1"/>
  <c r="ATY5" i="1"/>
  <c r="ATY6" i="1"/>
  <c r="ATY7" i="1"/>
  <c r="ATY3" i="1"/>
  <c r="ATY4" i="1"/>
  <c r="ATY2" i="1"/>
  <c r="ATS5" i="1"/>
  <c r="ATS6" i="1"/>
  <c r="ATS7" i="1"/>
  <c r="ATS3" i="1"/>
  <c r="ATS4" i="1"/>
  <c r="ATS2" i="1"/>
  <c r="ATM5" i="1"/>
  <c r="ATM6" i="1"/>
  <c r="ATM7" i="1"/>
  <c r="ATM3" i="1"/>
  <c r="ATM4" i="1"/>
  <c r="ATM2" i="1"/>
  <c r="ATK2" i="1"/>
  <c r="ATK6" i="1"/>
  <c r="ATK7" i="1"/>
  <c r="ATK4" i="1"/>
  <c r="ATK5" i="1"/>
  <c r="ATK3" i="1"/>
  <c r="ASY5" i="1"/>
  <c r="ASY2" i="1"/>
  <c r="ASY3" i="1"/>
  <c r="ASY6" i="1"/>
  <c r="ASY7" i="1"/>
  <c r="ASY4" i="1"/>
  <c r="ASM5" i="1"/>
  <c r="ASM2" i="1"/>
  <c r="ASM3" i="1"/>
  <c r="ASM6" i="1"/>
  <c r="ASM7" i="1"/>
  <c r="ASM4" i="1"/>
  <c r="ASA5" i="1"/>
  <c r="ASA2" i="1"/>
  <c r="ASA3" i="1"/>
  <c r="ASA6" i="1"/>
  <c r="ASA7" i="1"/>
  <c r="ASA4" i="1"/>
  <c r="ARO5" i="1"/>
  <c r="ARO2" i="1"/>
  <c r="ARO3" i="1"/>
  <c r="ARO6" i="1"/>
  <c r="ARO7" i="1"/>
  <c r="ARO4" i="1"/>
  <c r="AQV5" i="1"/>
  <c r="AQV6" i="1"/>
  <c r="AQV3" i="1"/>
  <c r="AQV4" i="1"/>
  <c r="AQV7" i="1"/>
  <c r="AQV2" i="1"/>
  <c r="AQC5" i="1"/>
  <c r="AQC6" i="1"/>
  <c r="AQC3" i="1"/>
  <c r="AQC4" i="1"/>
  <c r="AQC7" i="1"/>
  <c r="AQC2" i="1"/>
  <c r="APK5" i="1"/>
  <c r="APK6" i="1"/>
  <c r="APK3" i="1"/>
  <c r="APK4" i="1"/>
  <c r="APK7" i="1"/>
  <c r="APK2" i="1"/>
  <c r="AOS5" i="1"/>
  <c r="AOS6" i="1"/>
  <c r="AOS3" i="1"/>
  <c r="AOS4" i="1"/>
  <c r="AOS7" i="1"/>
  <c r="AOS2" i="1"/>
  <c r="AOA5" i="1"/>
  <c r="AOA6" i="1"/>
  <c r="AOA3" i="1"/>
  <c r="AOA4" i="1"/>
  <c r="AOA7" i="1"/>
  <c r="AOA2" i="1"/>
  <c r="ANI5" i="1"/>
  <c r="ANI6" i="1"/>
  <c r="ANI3" i="1"/>
  <c r="ANI4" i="1"/>
  <c r="ANI7" i="1"/>
  <c r="ANI2" i="1"/>
  <c r="AMQ5" i="1"/>
  <c r="AMQ6" i="1"/>
  <c r="AMQ3" i="1"/>
  <c r="AMQ4" i="1"/>
  <c r="AMQ7" i="1"/>
  <c r="AMQ2" i="1"/>
  <c r="ALY5" i="1"/>
  <c r="ALY6" i="1"/>
  <c r="ALY3" i="1"/>
  <c r="ALY4" i="1"/>
  <c r="ALY7" i="1"/>
  <c r="ALY2" i="1"/>
  <c r="ALL5" i="1"/>
  <c r="ALL6" i="1"/>
  <c r="ALL3" i="1"/>
  <c r="ALL4" i="1"/>
  <c r="ALL7" i="1"/>
  <c r="ALL2" i="1"/>
  <c r="AKT5" i="1"/>
  <c r="AKT6" i="1"/>
  <c r="AKT3" i="1"/>
  <c r="AKT4" i="1"/>
  <c r="AKT7" i="1"/>
  <c r="AKT2" i="1"/>
  <c r="AKB5" i="1"/>
  <c r="AKB6" i="1"/>
  <c r="AKB3" i="1"/>
  <c r="AKB4" i="1"/>
  <c r="AKB7" i="1"/>
  <c r="AKB2" i="1"/>
  <c r="AIL6" i="1"/>
  <c r="AIL2" i="1"/>
  <c r="AIL4" i="1"/>
  <c r="AIL5" i="1"/>
  <c r="AIL7" i="1"/>
  <c r="AIL3" i="1"/>
  <c r="AGJ6" i="1"/>
  <c r="AGJ2" i="1"/>
  <c r="AGJ4" i="1"/>
  <c r="AGJ5" i="1"/>
  <c r="AGJ7" i="1"/>
  <c r="AGJ3" i="1"/>
  <c r="AES2" i="1"/>
  <c r="AES5" i="1"/>
  <c r="AES6" i="1"/>
  <c r="AES3" i="1"/>
  <c r="AES7" i="1"/>
  <c r="AES4" i="1"/>
  <c r="ACS4" i="1"/>
  <c r="ACS5" i="1"/>
  <c r="ACS2" i="1"/>
  <c r="ACS3" i="1"/>
  <c r="ACS6" i="1"/>
  <c r="ACS7" i="1"/>
  <c r="BAY7" i="1"/>
  <c r="BAY2" i="1"/>
  <c r="BAY4" i="1"/>
  <c r="BAY5" i="1"/>
  <c r="BAY3" i="1"/>
  <c r="BAY6" i="1"/>
  <c r="BAS7" i="1"/>
  <c r="BAS2" i="1"/>
  <c r="BAS4" i="1"/>
  <c r="BAS5" i="1"/>
  <c r="BAS3" i="1"/>
  <c r="BAS6" i="1"/>
  <c r="BAM7" i="1"/>
  <c r="BAM2" i="1"/>
  <c r="BAM4" i="1"/>
  <c r="BAM5" i="1"/>
  <c r="BAM3" i="1"/>
  <c r="BAM6" i="1"/>
  <c r="BAF7" i="1"/>
  <c r="BAF2" i="1"/>
  <c r="BAF4" i="1"/>
  <c r="BAF5" i="1"/>
  <c r="BAF3" i="1"/>
  <c r="BAF6" i="1"/>
  <c r="AZZ7" i="1"/>
  <c r="AZZ2" i="1"/>
  <c r="AZZ4" i="1"/>
  <c r="AZZ5" i="1"/>
  <c r="AZZ3" i="1"/>
  <c r="AZZ6" i="1"/>
  <c r="AZT7" i="1"/>
  <c r="AZT2" i="1"/>
  <c r="AZT4" i="1"/>
  <c r="AZT5" i="1"/>
  <c r="AZT3" i="1"/>
  <c r="AZT6" i="1"/>
  <c r="AZN7" i="1"/>
  <c r="AZN2" i="1"/>
  <c r="AZN4" i="1"/>
  <c r="AZN5" i="1"/>
  <c r="AZN3" i="1"/>
  <c r="AZN6" i="1"/>
  <c r="AZH7" i="1"/>
  <c r="AZH2" i="1"/>
  <c r="AZH4" i="1"/>
  <c r="AZH5" i="1"/>
  <c r="AZH3" i="1"/>
  <c r="AZH6" i="1"/>
  <c r="AZB7" i="1"/>
  <c r="AZB2" i="1"/>
  <c r="AZB4" i="1"/>
  <c r="AZB5" i="1"/>
  <c r="AZB3" i="1"/>
  <c r="AZB6" i="1"/>
  <c r="AYV7" i="1"/>
  <c r="AYV2" i="1"/>
  <c r="AYV4" i="1"/>
  <c r="AYV5" i="1"/>
  <c r="AYV3" i="1"/>
  <c r="AYV6" i="1"/>
  <c r="AYP7" i="1"/>
  <c r="AYP2" i="1"/>
  <c r="AYP4" i="1"/>
  <c r="AYP5" i="1"/>
  <c r="AYP3" i="1"/>
  <c r="AYP6" i="1"/>
  <c r="AYJ7" i="1"/>
  <c r="AYJ2" i="1"/>
  <c r="AYJ4" i="1"/>
  <c r="AYJ5" i="1"/>
  <c r="AYJ3" i="1"/>
  <c r="AYJ6" i="1"/>
  <c r="AYD7" i="1"/>
  <c r="AYD2" i="1"/>
  <c r="AYD4" i="1"/>
  <c r="AYD5" i="1"/>
  <c r="AYD3" i="1"/>
  <c r="AYD6" i="1"/>
  <c r="AXX7" i="1"/>
  <c r="AXX2" i="1"/>
  <c r="AXX4" i="1"/>
  <c r="AXX5" i="1"/>
  <c r="AXX3" i="1"/>
  <c r="AXX6" i="1"/>
  <c r="AXR7" i="1"/>
  <c r="AXR2" i="1"/>
  <c r="AXR4" i="1"/>
  <c r="AXR5" i="1"/>
  <c r="AXR3" i="1"/>
  <c r="AXR6" i="1"/>
  <c r="AXL7" i="1"/>
  <c r="AXL2" i="1"/>
  <c r="AXL4" i="1"/>
  <c r="AXL5" i="1"/>
  <c r="AXL3" i="1"/>
  <c r="AXL6" i="1"/>
  <c r="AXF7" i="1"/>
  <c r="AXF2" i="1"/>
  <c r="AXF4" i="1"/>
  <c r="AXF5" i="1"/>
  <c r="AXF3" i="1"/>
  <c r="AXF6" i="1"/>
  <c r="AWZ7" i="1"/>
  <c r="AWZ2" i="1"/>
  <c r="AWZ4" i="1"/>
  <c r="AWZ5" i="1"/>
  <c r="AWZ3" i="1"/>
  <c r="AWZ6" i="1"/>
  <c r="AWT7" i="1"/>
  <c r="AWT2" i="1"/>
  <c r="AWT4" i="1"/>
  <c r="AWT5" i="1"/>
  <c r="AWT3" i="1"/>
  <c r="AWT6" i="1"/>
  <c r="AWN7" i="1"/>
  <c r="AWN2" i="1"/>
  <c r="AWN4" i="1"/>
  <c r="AWN5" i="1"/>
  <c r="AWN3" i="1"/>
  <c r="AWN6" i="1"/>
  <c r="AWH7" i="1"/>
  <c r="AWH2" i="1"/>
  <c r="AWH4" i="1"/>
  <c r="AWH5" i="1"/>
  <c r="AWH3" i="1"/>
  <c r="AWH6" i="1"/>
  <c r="AWA6" i="1"/>
  <c r="AWA7" i="1"/>
  <c r="AWA2" i="1"/>
  <c r="AWA4" i="1"/>
  <c r="AWA5" i="1"/>
  <c r="AWA3" i="1"/>
  <c r="AVT6" i="1"/>
  <c r="AVT7" i="1"/>
  <c r="AVT2" i="1"/>
  <c r="AVT4" i="1"/>
  <c r="AVT5" i="1"/>
  <c r="AVT3" i="1"/>
  <c r="AVN6" i="1"/>
  <c r="AVN7" i="1"/>
  <c r="AVN2" i="1"/>
  <c r="AVN4" i="1"/>
  <c r="AVN5" i="1"/>
  <c r="AVN3" i="1"/>
  <c r="AVH6" i="1"/>
  <c r="AVH7" i="1"/>
  <c r="AVH2" i="1"/>
  <c r="AVH4" i="1"/>
  <c r="AVH5" i="1"/>
  <c r="AVH3" i="1"/>
  <c r="AVB6" i="1"/>
  <c r="AVB7" i="1"/>
  <c r="AVB2" i="1"/>
  <c r="AVB4" i="1"/>
  <c r="AVB5" i="1"/>
  <c r="AVB3" i="1"/>
  <c r="AUV6" i="1"/>
  <c r="AUV7" i="1"/>
  <c r="AUV2" i="1"/>
  <c r="AUV4" i="1"/>
  <c r="AUV5" i="1"/>
  <c r="AUV3" i="1"/>
  <c r="AUP6" i="1"/>
  <c r="AUP7" i="1"/>
  <c r="AUP2" i="1"/>
  <c r="AUP4" i="1"/>
  <c r="AUP5" i="1"/>
  <c r="AUP3" i="1"/>
  <c r="AUJ6" i="1"/>
  <c r="AUJ7" i="1"/>
  <c r="AUJ2" i="1"/>
  <c r="AUJ4" i="1"/>
  <c r="AUJ5" i="1"/>
  <c r="AUJ3" i="1"/>
  <c r="AUD6" i="1"/>
  <c r="AUD7" i="1"/>
  <c r="AUD2" i="1"/>
  <c r="AUD4" i="1"/>
  <c r="AUD5" i="1"/>
  <c r="AUD3" i="1"/>
  <c r="ATX6" i="1"/>
  <c r="ATX7" i="1"/>
  <c r="ATX2" i="1"/>
  <c r="ATX4" i="1"/>
  <c r="ATX5" i="1"/>
  <c r="ATX3" i="1"/>
  <c r="ATR6" i="1"/>
  <c r="ATR7" i="1"/>
  <c r="ATR2" i="1"/>
  <c r="ATR4" i="1"/>
  <c r="ATR5" i="1"/>
  <c r="ATR3" i="1"/>
  <c r="ATD6" i="1"/>
  <c r="ATD3" i="1"/>
  <c r="ATD4" i="1"/>
  <c r="ATD2" i="1"/>
  <c r="ATD7" i="1"/>
  <c r="ATD5" i="1"/>
  <c r="ASR6" i="1"/>
  <c r="ASR3" i="1"/>
  <c r="ASR4" i="1"/>
  <c r="ASR2" i="1"/>
  <c r="ASR7" i="1"/>
  <c r="ASR5" i="1"/>
  <c r="ASF6" i="1"/>
  <c r="ASF3" i="1"/>
  <c r="ASF4" i="1"/>
  <c r="ASF2" i="1"/>
  <c r="ASF7" i="1"/>
  <c r="ASF5" i="1"/>
  <c r="ART6" i="1"/>
  <c r="ART3" i="1"/>
  <c r="ART4" i="1"/>
  <c r="ART2" i="1"/>
  <c r="ART7" i="1"/>
  <c r="ART5" i="1"/>
  <c r="ARH6" i="1"/>
  <c r="ARH3" i="1"/>
  <c r="ARH4" i="1"/>
  <c r="ARH2" i="1"/>
  <c r="ARH7" i="1"/>
  <c r="ARH5" i="1"/>
  <c r="ARC4" i="1"/>
  <c r="ARC5" i="1"/>
  <c r="ARC2" i="1"/>
  <c r="ARC3" i="1"/>
  <c r="ARC6" i="1"/>
  <c r="ARC7" i="1"/>
  <c r="AQJ4" i="1"/>
  <c r="AQJ5" i="1"/>
  <c r="AQJ2" i="1"/>
  <c r="AQJ3" i="1"/>
  <c r="AQJ6" i="1"/>
  <c r="AQJ7" i="1"/>
  <c r="APR4" i="1"/>
  <c r="APR5" i="1"/>
  <c r="APR2" i="1"/>
  <c r="APR3" i="1"/>
  <c r="APR6" i="1"/>
  <c r="APR7" i="1"/>
  <c r="AOZ4" i="1"/>
  <c r="AOZ5" i="1"/>
  <c r="AOZ2" i="1"/>
  <c r="AOZ3" i="1"/>
  <c r="AOZ6" i="1"/>
  <c r="AOZ7" i="1"/>
  <c r="AOH4" i="1"/>
  <c r="AOH5" i="1"/>
  <c r="AOH2" i="1"/>
  <c r="AOH3" i="1"/>
  <c r="AOH6" i="1"/>
  <c r="AOH7" i="1"/>
  <c r="ANP4" i="1"/>
  <c r="ANP5" i="1"/>
  <c r="ANP2" i="1"/>
  <c r="ANP3" i="1"/>
  <c r="ANP6" i="1"/>
  <c r="ANP7" i="1"/>
  <c r="AMX4" i="1"/>
  <c r="AMX5" i="1"/>
  <c r="AMX2" i="1"/>
  <c r="AMX3" i="1"/>
  <c r="AMX6" i="1"/>
  <c r="AMX7" i="1"/>
  <c r="AMF4" i="1"/>
  <c r="AMF5" i="1"/>
  <c r="AMF2" i="1"/>
  <c r="AMF3" i="1"/>
  <c r="AMF6" i="1"/>
  <c r="AMF7" i="1"/>
  <c r="ALS4" i="1"/>
  <c r="ALS5" i="1"/>
  <c r="ALS2" i="1"/>
  <c r="ALS3" i="1"/>
  <c r="ALS6" i="1"/>
  <c r="ALS7" i="1"/>
  <c r="ALA4" i="1"/>
  <c r="ALA5" i="1"/>
  <c r="ALA2" i="1"/>
  <c r="ALA3" i="1"/>
  <c r="ALA6" i="1"/>
  <c r="ALA7" i="1"/>
  <c r="AKI4" i="1"/>
  <c r="AKI5" i="1"/>
  <c r="AKI2" i="1"/>
  <c r="AKI3" i="1"/>
  <c r="AKI6" i="1"/>
  <c r="AKI7" i="1"/>
  <c r="AJQ4" i="1"/>
  <c r="AJQ5" i="1"/>
  <c r="AJQ2" i="1"/>
  <c r="AJQ3" i="1"/>
  <c r="AJQ6" i="1"/>
  <c r="AJQ7" i="1"/>
  <c r="AJG4" i="1"/>
  <c r="AJG6" i="1"/>
  <c r="AJG2" i="1"/>
  <c r="AJG3" i="1"/>
  <c r="AJG5" i="1"/>
  <c r="AJG7" i="1"/>
  <c r="AIB4" i="1"/>
  <c r="AIB6" i="1"/>
  <c r="AIB2" i="1"/>
  <c r="AIB3" i="1"/>
  <c r="AIB5" i="1"/>
  <c r="AIB7" i="1"/>
  <c r="AWG7" i="1"/>
  <c r="AWG2" i="1"/>
  <c r="AWG3" i="1"/>
  <c r="AWG5" i="1"/>
  <c r="AWG6" i="1"/>
  <c r="AWG4" i="1"/>
  <c r="AVZ7" i="1"/>
  <c r="AVZ2" i="1"/>
  <c r="AVZ3" i="1"/>
  <c r="AVZ5" i="1"/>
  <c r="AVZ6" i="1"/>
  <c r="AVZ4" i="1"/>
  <c r="AVS7" i="1"/>
  <c r="AVS2" i="1"/>
  <c r="AVS3" i="1"/>
  <c r="AVS5" i="1"/>
  <c r="AVS6" i="1"/>
  <c r="AVS4" i="1"/>
  <c r="AVM7" i="1"/>
  <c r="AVM2" i="1"/>
  <c r="AVM3" i="1"/>
  <c r="AVM5" i="1"/>
  <c r="AVM6" i="1"/>
  <c r="AVM4" i="1"/>
  <c r="AVG7" i="1"/>
  <c r="AVG2" i="1"/>
  <c r="AVG3" i="1"/>
  <c r="AVG5" i="1"/>
  <c r="AVG6" i="1"/>
  <c r="AVG4" i="1"/>
  <c r="AVA7" i="1"/>
  <c r="AVA2" i="1"/>
  <c r="AVA3" i="1"/>
  <c r="AVA5" i="1"/>
  <c r="AVA6" i="1"/>
  <c r="AVA4" i="1"/>
  <c r="AUU7" i="1"/>
  <c r="AUU2" i="1"/>
  <c r="AUU3" i="1"/>
  <c r="AUU5" i="1"/>
  <c r="AUU6" i="1"/>
  <c r="AUU4" i="1"/>
  <c r="AUO7" i="1"/>
  <c r="AUO2" i="1"/>
  <c r="AUO3" i="1"/>
  <c r="AUO5" i="1"/>
  <c r="AUO6" i="1"/>
  <c r="AUO4" i="1"/>
  <c r="AUI7" i="1"/>
  <c r="AUI2" i="1"/>
  <c r="AUI3" i="1"/>
  <c r="AUI5" i="1"/>
  <c r="AUI6" i="1"/>
  <c r="AUI4" i="1"/>
  <c r="AUC7" i="1"/>
  <c r="AUC2" i="1"/>
  <c r="AUC3" i="1"/>
  <c r="AUC5" i="1"/>
  <c r="AUC6" i="1"/>
  <c r="AUC4" i="1"/>
  <c r="ATW7" i="1"/>
  <c r="ATW2" i="1"/>
  <c r="ATW3" i="1"/>
  <c r="ATW5" i="1"/>
  <c r="ATW6" i="1"/>
  <c r="ATW4" i="1"/>
  <c r="ATQ7" i="1"/>
  <c r="ATQ2" i="1"/>
  <c r="ATQ3" i="1"/>
  <c r="ATQ5" i="1"/>
  <c r="ATQ6" i="1"/>
  <c r="ATQ4" i="1"/>
  <c r="ATB2" i="1"/>
  <c r="ATB5" i="1"/>
  <c r="ATB6" i="1"/>
  <c r="ATB3" i="1"/>
  <c r="ATB4" i="1"/>
  <c r="ATB7" i="1"/>
  <c r="ASP2" i="1"/>
  <c r="ASP5" i="1"/>
  <c r="ASP6" i="1"/>
  <c r="ASP3" i="1"/>
  <c r="ASP4" i="1"/>
  <c r="ASP7" i="1"/>
  <c r="ASD2" i="1"/>
  <c r="ASD5" i="1"/>
  <c r="ASD6" i="1"/>
  <c r="ASD3" i="1"/>
  <c r="ASD4" i="1"/>
  <c r="ASD7" i="1"/>
  <c r="ARR2" i="1"/>
  <c r="ARR5" i="1"/>
  <c r="ARR6" i="1"/>
  <c r="ARR3" i="1"/>
  <c r="ARR4" i="1"/>
  <c r="ARR7" i="1"/>
  <c r="AQO5" i="1"/>
  <c r="AQO6" i="1"/>
  <c r="AQO3" i="1"/>
  <c r="AQO4" i="1"/>
  <c r="AQO2" i="1"/>
  <c r="AQO7" i="1"/>
  <c r="APW5" i="1"/>
  <c r="APW6" i="1"/>
  <c r="APW3" i="1"/>
  <c r="APW4" i="1"/>
  <c r="APW2" i="1"/>
  <c r="APW7" i="1"/>
  <c r="APE5" i="1"/>
  <c r="APE6" i="1"/>
  <c r="APE3" i="1"/>
  <c r="APE4" i="1"/>
  <c r="APE2" i="1"/>
  <c r="APE7" i="1"/>
  <c r="AOM5" i="1"/>
  <c r="AOM6" i="1"/>
  <c r="AOM3" i="1"/>
  <c r="AOM4" i="1"/>
  <c r="AOM2" i="1"/>
  <c r="AOM7" i="1"/>
  <c r="ANU5" i="1"/>
  <c r="ANU6" i="1"/>
  <c r="ANU3" i="1"/>
  <c r="ANU4" i="1"/>
  <c r="ANU2" i="1"/>
  <c r="ANU7" i="1"/>
  <c r="ANC5" i="1"/>
  <c r="ANC6" i="1"/>
  <c r="ANC3" i="1"/>
  <c r="ANC4" i="1"/>
  <c r="ANC2" i="1"/>
  <c r="ANC7" i="1"/>
  <c r="AMK5" i="1"/>
  <c r="AMK6" i="1"/>
  <c r="AMK3" i="1"/>
  <c r="AMK4" i="1"/>
  <c r="AMK2" i="1"/>
  <c r="AMK7" i="1"/>
  <c r="ALX5" i="1"/>
  <c r="ALX6" i="1"/>
  <c r="ALX3" i="1"/>
  <c r="ALX4" i="1"/>
  <c r="ALX2" i="1"/>
  <c r="ALF5" i="1"/>
  <c r="ALF6" i="1"/>
  <c r="ALF3" i="1"/>
  <c r="ALF4" i="1"/>
  <c r="ALF2" i="1"/>
  <c r="ALF7" i="1"/>
  <c r="AKN5" i="1"/>
  <c r="AKN6" i="1"/>
  <c r="AKN3" i="1"/>
  <c r="AKN4" i="1"/>
  <c r="AKN2" i="1"/>
  <c r="AKN7" i="1"/>
  <c r="AJV5" i="1"/>
  <c r="AJV6" i="1"/>
  <c r="AJV3" i="1"/>
  <c r="AJV4" i="1"/>
  <c r="AJV2" i="1"/>
  <c r="AJV7" i="1"/>
  <c r="AIY6" i="1"/>
  <c r="AIY2" i="1"/>
  <c r="AIY4" i="1"/>
  <c r="AIY5" i="1"/>
  <c r="AIY7" i="1"/>
  <c r="AIY3" i="1"/>
  <c r="AHT6" i="1"/>
  <c r="AHT2" i="1"/>
  <c r="AHT4" i="1"/>
  <c r="AHT5" i="1"/>
  <c r="AHT7" i="1"/>
  <c r="AHT3" i="1"/>
  <c r="AFS2" i="1"/>
  <c r="AFS5" i="1"/>
  <c r="AFS6" i="1"/>
  <c r="AFS3" i="1"/>
  <c r="AFS7" i="1"/>
  <c r="AFS4" i="1"/>
  <c r="ADH2" i="1"/>
  <c r="ADH5" i="1"/>
  <c r="ADH6" i="1"/>
  <c r="ADH3" i="1"/>
  <c r="ADH7" i="1"/>
  <c r="ADH4" i="1"/>
  <c r="ATG3" i="1"/>
  <c r="ATG6" i="1"/>
  <c r="ATG7" i="1"/>
  <c r="ATG2" i="1"/>
  <c r="ATG4" i="1"/>
  <c r="ATG5" i="1"/>
  <c r="ATA3" i="1"/>
  <c r="ATA6" i="1"/>
  <c r="ATA7" i="1"/>
  <c r="ATA4" i="1"/>
  <c r="ATA5" i="1"/>
  <c r="ATA2" i="1"/>
  <c r="ASU3" i="1"/>
  <c r="ASU6" i="1"/>
  <c r="ASU7" i="1"/>
  <c r="ASU2" i="1"/>
  <c r="ASU4" i="1"/>
  <c r="ASU5" i="1"/>
  <c r="ASO3" i="1"/>
  <c r="ASO6" i="1"/>
  <c r="ASO7" i="1"/>
  <c r="ASO4" i="1"/>
  <c r="ASO5" i="1"/>
  <c r="ASO2" i="1"/>
  <c r="ASI3" i="1"/>
  <c r="ASI6" i="1"/>
  <c r="ASI7" i="1"/>
  <c r="ASI2" i="1"/>
  <c r="ASI4" i="1"/>
  <c r="ASI5" i="1"/>
  <c r="ASC3" i="1"/>
  <c r="ASC6" i="1"/>
  <c r="ASC7" i="1"/>
  <c r="ASC4" i="1"/>
  <c r="ASC5" i="1"/>
  <c r="ASC2" i="1"/>
  <c r="ARW3" i="1"/>
  <c r="ARW6" i="1"/>
  <c r="ARW7" i="1"/>
  <c r="ARW2" i="1"/>
  <c r="ARW4" i="1"/>
  <c r="ARW5" i="1"/>
  <c r="ARQ3" i="1"/>
  <c r="ARQ6" i="1"/>
  <c r="ARQ7" i="1"/>
  <c r="ARQ4" i="1"/>
  <c r="ARQ5" i="1"/>
  <c r="ARQ2" i="1"/>
  <c r="ARK3" i="1"/>
  <c r="ARK6" i="1"/>
  <c r="ARK7" i="1"/>
  <c r="ARK2" i="1"/>
  <c r="ARK4" i="1"/>
  <c r="ARK5" i="1"/>
  <c r="ARE2" i="1"/>
  <c r="ARE3" i="1"/>
  <c r="ARE6" i="1"/>
  <c r="ARE7" i="1"/>
  <c r="ARE4" i="1"/>
  <c r="ARE5" i="1"/>
  <c r="AQY2" i="1"/>
  <c r="AQY3" i="1"/>
  <c r="AQY6" i="1"/>
  <c r="AQY7" i="1"/>
  <c r="AQY4" i="1"/>
  <c r="AQY5" i="1"/>
  <c r="AQR2" i="1"/>
  <c r="AQR3" i="1"/>
  <c r="AQR6" i="1"/>
  <c r="AQR7" i="1"/>
  <c r="AQR4" i="1"/>
  <c r="AQR5" i="1"/>
  <c r="AQL2" i="1"/>
  <c r="AQL3" i="1"/>
  <c r="AQL6" i="1"/>
  <c r="AQL7" i="1"/>
  <c r="AQL4" i="1"/>
  <c r="AQL5" i="1"/>
  <c r="AQF2" i="1"/>
  <c r="AQF3" i="1"/>
  <c r="AQF6" i="1"/>
  <c r="AQF7" i="1"/>
  <c r="AQF4" i="1"/>
  <c r="AQF5" i="1"/>
  <c r="APZ2" i="1"/>
  <c r="APZ3" i="1"/>
  <c r="APZ6" i="1"/>
  <c r="APZ7" i="1"/>
  <c r="APZ4" i="1"/>
  <c r="APZ5" i="1"/>
  <c r="APT2" i="1"/>
  <c r="APT3" i="1"/>
  <c r="APT6" i="1"/>
  <c r="APT7" i="1"/>
  <c r="APT4" i="1"/>
  <c r="APT5" i="1"/>
  <c r="APN2" i="1"/>
  <c r="APN3" i="1"/>
  <c r="APN6" i="1"/>
  <c r="APN7" i="1"/>
  <c r="APN4" i="1"/>
  <c r="APN5" i="1"/>
  <c r="APH2" i="1"/>
  <c r="APH3" i="1"/>
  <c r="APH6" i="1"/>
  <c r="APH7" i="1"/>
  <c r="APH4" i="1"/>
  <c r="APH5" i="1"/>
  <c r="APB2" i="1"/>
  <c r="APB3" i="1"/>
  <c r="APB6" i="1"/>
  <c r="APB7" i="1"/>
  <c r="APB4" i="1"/>
  <c r="APB5" i="1"/>
  <c r="AOV2" i="1"/>
  <c r="AOV3" i="1"/>
  <c r="AOV6" i="1"/>
  <c r="AOV7" i="1"/>
  <c r="AOV4" i="1"/>
  <c r="AOV5" i="1"/>
  <c r="AOP2" i="1"/>
  <c r="AOP3" i="1"/>
  <c r="AOP6" i="1"/>
  <c r="AOP7" i="1"/>
  <c r="AOP4" i="1"/>
  <c r="AOP5" i="1"/>
  <c r="AOJ2" i="1"/>
  <c r="AOJ3" i="1"/>
  <c r="AOJ6" i="1"/>
  <c r="AOJ7" i="1"/>
  <c r="AOJ4" i="1"/>
  <c r="AOJ5" i="1"/>
  <c r="AOD2" i="1"/>
  <c r="AOD3" i="1"/>
  <c r="AOD6" i="1"/>
  <c r="AOD7" i="1"/>
  <c r="AOD4" i="1"/>
  <c r="AOD5" i="1"/>
  <c r="ANX2" i="1"/>
  <c r="ANX3" i="1"/>
  <c r="ANX6" i="1"/>
  <c r="ANX7" i="1"/>
  <c r="ANX4" i="1"/>
  <c r="ANX5" i="1"/>
  <c r="ANR2" i="1"/>
  <c r="ANR3" i="1"/>
  <c r="ANR6" i="1"/>
  <c r="ANR7" i="1"/>
  <c r="ANR4" i="1"/>
  <c r="ANR5" i="1"/>
  <c r="ANL2" i="1"/>
  <c r="ANL3" i="1"/>
  <c r="ANL6" i="1"/>
  <c r="ANL7" i="1"/>
  <c r="ANL4" i="1"/>
  <c r="ANL5" i="1"/>
  <c r="ANF2" i="1"/>
  <c r="ANF3" i="1"/>
  <c r="ANF6" i="1"/>
  <c r="ANF7" i="1"/>
  <c r="ANF4" i="1"/>
  <c r="ANF5" i="1"/>
  <c r="AMZ2" i="1"/>
  <c r="AMZ3" i="1"/>
  <c r="AMZ6" i="1"/>
  <c r="AMZ7" i="1"/>
  <c r="AMZ4" i="1"/>
  <c r="AMZ5" i="1"/>
  <c r="AMT2" i="1"/>
  <c r="AMT3" i="1"/>
  <c r="AMT6" i="1"/>
  <c r="AMT7" i="1"/>
  <c r="AMT4" i="1"/>
  <c r="AMT5" i="1"/>
  <c r="AMN2" i="1"/>
  <c r="AMN3" i="1"/>
  <c r="AMN6" i="1"/>
  <c r="AMN7" i="1"/>
  <c r="AMN4" i="1"/>
  <c r="AMN5" i="1"/>
  <c r="AMH2" i="1"/>
  <c r="AMH3" i="1"/>
  <c r="AMH6" i="1"/>
  <c r="AMH7" i="1"/>
  <c r="AMH4" i="1"/>
  <c r="AMH5" i="1"/>
  <c r="AMB2" i="1"/>
  <c r="AMB3" i="1"/>
  <c r="AMB6" i="1"/>
  <c r="AMB7" i="1"/>
  <c r="AMB4" i="1"/>
  <c r="AMB5" i="1"/>
  <c r="ALU2" i="1"/>
  <c r="ALU3" i="1"/>
  <c r="ALU6" i="1"/>
  <c r="ALU7" i="1"/>
  <c r="ALU4" i="1"/>
  <c r="ALU5" i="1"/>
  <c r="ALO2" i="1"/>
  <c r="ALO3" i="1"/>
  <c r="ALO6" i="1"/>
  <c r="ALO7" i="1"/>
  <c r="ALO4" i="1"/>
  <c r="ALO5" i="1"/>
  <c r="ALI2" i="1"/>
  <c r="ALI3" i="1"/>
  <c r="ALI6" i="1"/>
  <c r="ALI7" i="1"/>
  <c r="ALI4" i="1"/>
  <c r="ALI5" i="1"/>
  <c r="ALC2" i="1"/>
  <c r="ALC3" i="1"/>
  <c r="ALC6" i="1"/>
  <c r="ALC7" i="1"/>
  <c r="ALC4" i="1"/>
  <c r="ALC5" i="1"/>
  <c r="AKW2" i="1"/>
  <c r="AKW3" i="1"/>
  <c r="AKW6" i="1"/>
  <c r="AKW7" i="1"/>
  <c r="AKW4" i="1"/>
  <c r="AKW5" i="1"/>
  <c r="AKQ2" i="1"/>
  <c r="AKQ3" i="1"/>
  <c r="AKQ6" i="1"/>
  <c r="AKQ7" i="1"/>
  <c r="AKQ4" i="1"/>
  <c r="AKQ5" i="1"/>
  <c r="AKK2" i="1"/>
  <c r="AKK3" i="1"/>
  <c r="AKK6" i="1"/>
  <c r="AKK7" i="1"/>
  <c r="AKK4" i="1"/>
  <c r="AKK5" i="1"/>
  <c r="AKE2" i="1"/>
  <c r="AKE3" i="1"/>
  <c r="AKE6" i="1"/>
  <c r="AKE7" i="1"/>
  <c r="AKE4" i="1"/>
  <c r="AKE5" i="1"/>
  <c r="AJY2" i="1"/>
  <c r="AJY3" i="1"/>
  <c r="AJY6" i="1"/>
  <c r="AJY7" i="1"/>
  <c r="AJY4" i="1"/>
  <c r="AJY5" i="1"/>
  <c r="AJS2" i="1"/>
  <c r="AJS3" i="1"/>
  <c r="AJS6" i="1"/>
  <c r="AJS7" i="1"/>
  <c r="AJS4" i="1"/>
  <c r="AJS5" i="1"/>
  <c r="AJM4" i="1"/>
  <c r="AJM2" i="1"/>
  <c r="AJM3" i="1"/>
  <c r="AJM5" i="1"/>
  <c r="AJM6" i="1"/>
  <c r="AJM7" i="1"/>
  <c r="AIU4" i="1"/>
  <c r="AIU6" i="1"/>
  <c r="AIU2" i="1"/>
  <c r="AIU3" i="1"/>
  <c r="AIU5" i="1"/>
  <c r="AIU7" i="1"/>
  <c r="AIH4" i="1"/>
  <c r="AIH6" i="1"/>
  <c r="AIH2" i="1"/>
  <c r="AIH3" i="1"/>
  <c r="AIH5" i="1"/>
  <c r="AIH7" i="1"/>
  <c r="AHP4" i="1"/>
  <c r="AHP6" i="1"/>
  <c r="AHP2" i="1"/>
  <c r="AHP3" i="1"/>
  <c r="AHP5" i="1"/>
  <c r="AHP7" i="1"/>
  <c r="AGX4" i="1"/>
  <c r="AGX6" i="1"/>
  <c r="AGX2" i="1"/>
  <c r="AGX3" i="1"/>
  <c r="AGX5" i="1"/>
  <c r="AGX7" i="1"/>
  <c r="AFP5" i="1"/>
  <c r="AFP2" i="1"/>
  <c r="AFP3" i="1"/>
  <c r="AFP7" i="1"/>
  <c r="AFP4" i="1"/>
  <c r="AFP6" i="1"/>
  <c r="AEP5" i="1"/>
  <c r="AEP2" i="1"/>
  <c r="AEP3" i="1"/>
  <c r="AEP7" i="1"/>
  <c r="AEP4" i="1"/>
  <c r="AEP6" i="1"/>
  <c r="ADE5" i="1"/>
  <c r="ADE2" i="1"/>
  <c r="ADE3" i="1"/>
  <c r="ADE7" i="1"/>
  <c r="ADE4" i="1"/>
  <c r="ADE6" i="1"/>
  <c r="XN4" i="1"/>
  <c r="XN5" i="1"/>
  <c r="XN6" i="1"/>
  <c r="XN7" i="1"/>
  <c r="XN2" i="1"/>
  <c r="XN3" i="1"/>
  <c r="UO4" i="1"/>
  <c r="UO5" i="1"/>
  <c r="UO2" i="1"/>
  <c r="UO3" i="1"/>
  <c r="UO6" i="1"/>
  <c r="UO7" i="1"/>
  <c r="ATF4" i="1"/>
  <c r="ATF7" i="1"/>
  <c r="ATF2" i="1"/>
  <c r="ATF5" i="1"/>
  <c r="ATF6" i="1"/>
  <c r="ATF3" i="1"/>
  <c r="ASZ4" i="1"/>
  <c r="ASZ7" i="1"/>
  <c r="ASZ2" i="1"/>
  <c r="ASZ3" i="1"/>
  <c r="ASZ5" i="1"/>
  <c r="ASZ6" i="1"/>
  <c r="AST4" i="1"/>
  <c r="AST7" i="1"/>
  <c r="AST2" i="1"/>
  <c r="AST5" i="1"/>
  <c r="AST6" i="1"/>
  <c r="AST3" i="1"/>
  <c r="ASN4" i="1"/>
  <c r="ASN7" i="1"/>
  <c r="ASN2" i="1"/>
  <c r="ASN3" i="1"/>
  <c r="ASN5" i="1"/>
  <c r="ASN6" i="1"/>
  <c r="ASH4" i="1"/>
  <c r="ASH7" i="1"/>
  <c r="ASH2" i="1"/>
  <c r="ASH5" i="1"/>
  <c r="ASH6" i="1"/>
  <c r="ASH3" i="1"/>
  <c r="ASB4" i="1"/>
  <c r="ASB7" i="1"/>
  <c r="ASB2" i="1"/>
  <c r="ASB3" i="1"/>
  <c r="ASB5" i="1"/>
  <c r="ASB6" i="1"/>
  <c r="ARV4" i="1"/>
  <c r="ARV7" i="1"/>
  <c r="ARV2" i="1"/>
  <c r="ARV5" i="1"/>
  <c r="ARV6" i="1"/>
  <c r="ARV3" i="1"/>
  <c r="ARP4" i="1"/>
  <c r="ARP7" i="1"/>
  <c r="ARP2" i="1"/>
  <c r="ARP3" i="1"/>
  <c r="ARP5" i="1"/>
  <c r="ARP6" i="1"/>
  <c r="ARJ4" i="1"/>
  <c r="ARJ7" i="1"/>
  <c r="ARJ2" i="1"/>
  <c r="ARJ5" i="1"/>
  <c r="ARJ6" i="1"/>
  <c r="ARJ3" i="1"/>
  <c r="ARD3" i="1"/>
  <c r="ARD4" i="1"/>
  <c r="ARD7" i="1"/>
  <c r="ARD2" i="1"/>
  <c r="ARD5" i="1"/>
  <c r="ARD6" i="1"/>
  <c r="AQX3" i="1"/>
  <c r="AQX4" i="1"/>
  <c r="AQX7" i="1"/>
  <c r="AQX2" i="1"/>
  <c r="AQX5" i="1"/>
  <c r="AQX6" i="1"/>
  <c r="AQQ3" i="1"/>
  <c r="AQQ4" i="1"/>
  <c r="AQQ7" i="1"/>
  <c r="AQQ2" i="1"/>
  <c r="AQQ5" i="1"/>
  <c r="AQQ6" i="1"/>
  <c r="AQK3" i="1"/>
  <c r="AQK4" i="1"/>
  <c r="AQK7" i="1"/>
  <c r="AQK2" i="1"/>
  <c r="AQK5" i="1"/>
  <c r="AQK6" i="1"/>
  <c r="AQE3" i="1"/>
  <c r="AQE4" i="1"/>
  <c r="AQE7" i="1"/>
  <c r="AQE2" i="1"/>
  <c r="AQE5" i="1"/>
  <c r="AQE6" i="1"/>
  <c r="APY3" i="1"/>
  <c r="APY4" i="1"/>
  <c r="APY7" i="1"/>
  <c r="APY2" i="1"/>
  <c r="APY5" i="1"/>
  <c r="APY6" i="1"/>
  <c r="APS3" i="1"/>
  <c r="APS4" i="1"/>
  <c r="APS7" i="1"/>
  <c r="APS2" i="1"/>
  <c r="APS5" i="1"/>
  <c r="APS6" i="1"/>
  <c r="APM3" i="1"/>
  <c r="APM4" i="1"/>
  <c r="APM7" i="1"/>
  <c r="APM2" i="1"/>
  <c r="APM5" i="1"/>
  <c r="APM6" i="1"/>
  <c r="APG3" i="1"/>
  <c r="APG4" i="1"/>
  <c r="APG7" i="1"/>
  <c r="APG2" i="1"/>
  <c r="APG5" i="1"/>
  <c r="APG6" i="1"/>
  <c r="APA3" i="1"/>
  <c r="APA4" i="1"/>
  <c r="APA7" i="1"/>
  <c r="APA2" i="1"/>
  <c r="APA5" i="1"/>
  <c r="APA6" i="1"/>
  <c r="AOU3" i="1"/>
  <c r="AOU4" i="1"/>
  <c r="AOU7" i="1"/>
  <c r="AOU2" i="1"/>
  <c r="AOU5" i="1"/>
  <c r="AOU6" i="1"/>
  <c r="AOO3" i="1"/>
  <c r="AOO4" i="1"/>
  <c r="AOO7" i="1"/>
  <c r="AOO2" i="1"/>
  <c r="AOO5" i="1"/>
  <c r="AOO6" i="1"/>
  <c r="AOI3" i="1"/>
  <c r="AOI4" i="1"/>
  <c r="AOI7" i="1"/>
  <c r="AOI2" i="1"/>
  <c r="AOI5" i="1"/>
  <c r="AOI6" i="1"/>
  <c r="AOC3" i="1"/>
  <c r="AOC4" i="1"/>
  <c r="AOC7" i="1"/>
  <c r="AOC2" i="1"/>
  <c r="AOC5" i="1"/>
  <c r="AOC6" i="1"/>
  <c r="ANW3" i="1"/>
  <c r="ANW4" i="1"/>
  <c r="ANW7" i="1"/>
  <c r="ANW2" i="1"/>
  <c r="ANW5" i="1"/>
  <c r="ANW6" i="1"/>
  <c r="ANQ3" i="1"/>
  <c r="ANQ4" i="1"/>
  <c r="ANQ7" i="1"/>
  <c r="ANQ2" i="1"/>
  <c r="ANQ5" i="1"/>
  <c r="ANQ6" i="1"/>
  <c r="ANK3" i="1"/>
  <c r="ANK4" i="1"/>
  <c r="ANK7" i="1"/>
  <c r="ANK2" i="1"/>
  <c r="ANK5" i="1"/>
  <c r="ANK6" i="1"/>
  <c r="ANE3" i="1"/>
  <c r="ANE4" i="1"/>
  <c r="ANE7" i="1"/>
  <c r="ANE2" i="1"/>
  <c r="ANE5" i="1"/>
  <c r="ANE6" i="1"/>
  <c r="AMY3" i="1"/>
  <c r="AMY4" i="1"/>
  <c r="AMY7" i="1"/>
  <c r="AMY2" i="1"/>
  <c r="AMY5" i="1"/>
  <c r="AMY6" i="1"/>
  <c r="AMS3" i="1"/>
  <c r="AMS4" i="1"/>
  <c r="AMS7" i="1"/>
  <c r="AMS2" i="1"/>
  <c r="AMS5" i="1"/>
  <c r="AMS6" i="1"/>
  <c r="AMM3" i="1"/>
  <c r="AMM4" i="1"/>
  <c r="AMM7" i="1"/>
  <c r="AMM2" i="1"/>
  <c r="AMM5" i="1"/>
  <c r="AMM6" i="1"/>
  <c r="AMG3" i="1"/>
  <c r="AMG4" i="1"/>
  <c r="AMG7" i="1"/>
  <c r="AMG2" i="1"/>
  <c r="AMG5" i="1"/>
  <c r="AMG6" i="1"/>
  <c r="AMA3" i="1"/>
  <c r="AMA4" i="1"/>
  <c r="AMA7" i="1"/>
  <c r="AMA2" i="1"/>
  <c r="AMA5" i="1"/>
  <c r="AMA6" i="1"/>
  <c r="ALT3" i="1"/>
  <c r="ALT4" i="1"/>
  <c r="ALT7" i="1"/>
  <c r="ALT2" i="1"/>
  <c r="ALT5" i="1"/>
  <c r="ALT6" i="1"/>
  <c r="ALN3" i="1"/>
  <c r="ALN4" i="1"/>
  <c r="ALN7" i="1"/>
  <c r="ALN2" i="1"/>
  <c r="ALN5" i="1"/>
  <c r="ALN6" i="1"/>
  <c r="ALH3" i="1"/>
  <c r="ALH4" i="1"/>
  <c r="ALH7" i="1"/>
  <c r="ALH2" i="1"/>
  <c r="ALH5" i="1"/>
  <c r="ALH6" i="1"/>
  <c r="ALB3" i="1"/>
  <c r="ALB4" i="1"/>
  <c r="ALB7" i="1"/>
  <c r="ALB2" i="1"/>
  <c r="ALB5" i="1"/>
  <c r="ALB6" i="1"/>
  <c r="AKV3" i="1"/>
  <c r="AKV4" i="1"/>
  <c r="AKV7" i="1"/>
  <c r="AKV2" i="1"/>
  <c r="AKV5" i="1"/>
  <c r="AKV6" i="1"/>
  <c r="AKP3" i="1"/>
  <c r="AKP4" i="1"/>
  <c r="AKP7" i="1"/>
  <c r="AKP2" i="1"/>
  <c r="AKP5" i="1"/>
  <c r="AKP6" i="1"/>
  <c r="AKJ3" i="1"/>
  <c r="AKJ4" i="1"/>
  <c r="AKJ7" i="1"/>
  <c r="AKJ2" i="1"/>
  <c r="AKJ5" i="1"/>
  <c r="AKJ6" i="1"/>
  <c r="AKD3" i="1"/>
  <c r="AKD4" i="1"/>
  <c r="AKD7" i="1"/>
  <c r="AKD2" i="1"/>
  <c r="AKD5" i="1"/>
  <c r="AKD6" i="1"/>
  <c r="AJX3" i="1"/>
  <c r="AJX4" i="1"/>
  <c r="AJX7" i="1"/>
  <c r="AJX2" i="1"/>
  <c r="AJX5" i="1"/>
  <c r="AJX6" i="1"/>
  <c r="AJR3" i="1"/>
  <c r="AJR4" i="1"/>
  <c r="AJR7" i="1"/>
  <c r="AJR2" i="1"/>
  <c r="AJR5" i="1"/>
  <c r="AJR6" i="1"/>
  <c r="AJE6" i="1"/>
  <c r="AJE2" i="1"/>
  <c r="AJE4" i="1"/>
  <c r="AJE5" i="1"/>
  <c r="AJE7" i="1"/>
  <c r="AJE3" i="1"/>
  <c r="AIR6" i="1"/>
  <c r="AIR2" i="1"/>
  <c r="AIR4" i="1"/>
  <c r="AIR5" i="1"/>
  <c r="AIR7" i="1"/>
  <c r="AIR3" i="1"/>
  <c r="AHZ6" i="1"/>
  <c r="AHZ2" i="1"/>
  <c r="AHZ4" i="1"/>
  <c r="AHZ5" i="1"/>
  <c r="AHZ7" i="1"/>
  <c r="AHZ3" i="1"/>
  <c r="AHH6" i="1"/>
  <c r="AHH2" i="1"/>
  <c r="AHH4" i="1"/>
  <c r="AHH5" i="1"/>
  <c r="AHH7" i="1"/>
  <c r="AHH3" i="1"/>
  <c r="AGP6" i="1"/>
  <c r="AGP2" i="1"/>
  <c r="AGP4" i="1"/>
  <c r="AGP5" i="1"/>
  <c r="AGP7" i="1"/>
  <c r="AGP3" i="1"/>
  <c r="AFZ2" i="1"/>
  <c r="AFZ5" i="1"/>
  <c r="AFZ6" i="1"/>
  <c r="AFZ3" i="1"/>
  <c r="AFZ7" i="1"/>
  <c r="AFZ4" i="1"/>
  <c r="AEZ2" i="1"/>
  <c r="AEZ5" i="1"/>
  <c r="AEZ6" i="1"/>
  <c r="AEZ3" i="1"/>
  <c r="AEZ7" i="1"/>
  <c r="AEZ4" i="1"/>
  <c r="ADT2" i="1"/>
  <c r="ADT5" i="1"/>
  <c r="ADT6" i="1"/>
  <c r="ADT3" i="1"/>
  <c r="ADT7" i="1"/>
  <c r="ADT4" i="1"/>
  <c r="ACM4" i="1"/>
  <c r="ACM5" i="1"/>
  <c r="ACM2" i="1"/>
  <c r="ACM3" i="1"/>
  <c r="ACM6" i="1"/>
  <c r="ACM7" i="1"/>
  <c r="AAJ4" i="1"/>
  <c r="AAJ5" i="1"/>
  <c r="AAJ2" i="1"/>
  <c r="AAJ3" i="1"/>
  <c r="AAJ6" i="1"/>
  <c r="AAJ7" i="1"/>
  <c r="XJ2" i="1"/>
  <c r="XJ3" i="1"/>
  <c r="XJ6" i="1"/>
  <c r="XJ7" i="1"/>
  <c r="XJ4" i="1"/>
  <c r="XJ5" i="1"/>
  <c r="RF2" i="1"/>
  <c r="RF5" i="1"/>
  <c r="RF6" i="1"/>
  <c r="RF7" i="1"/>
  <c r="RF3" i="1"/>
  <c r="RF4" i="1"/>
  <c r="ATI7" i="1"/>
  <c r="ATI4" i="1"/>
  <c r="ATI5" i="1"/>
  <c r="ATI2" i="1"/>
  <c r="ATI3" i="1"/>
  <c r="ATI6" i="1"/>
  <c r="ATC7" i="1"/>
  <c r="ATC4" i="1"/>
  <c r="ATC5" i="1"/>
  <c r="ATC6" i="1"/>
  <c r="ATC2" i="1"/>
  <c r="ATC3" i="1"/>
  <c r="ASW7" i="1"/>
  <c r="ASW4" i="1"/>
  <c r="ASW5" i="1"/>
  <c r="ASW2" i="1"/>
  <c r="ASW3" i="1"/>
  <c r="ASW6" i="1"/>
  <c r="ASQ7" i="1"/>
  <c r="ASQ4" i="1"/>
  <c r="ASQ5" i="1"/>
  <c r="ASQ6" i="1"/>
  <c r="ASQ2" i="1"/>
  <c r="ASQ3" i="1"/>
  <c r="ASK7" i="1"/>
  <c r="ASK4" i="1"/>
  <c r="ASK5" i="1"/>
  <c r="ASK2" i="1"/>
  <c r="ASK3" i="1"/>
  <c r="ASK6" i="1"/>
  <c r="ASE7" i="1"/>
  <c r="ASE4" i="1"/>
  <c r="ASE5" i="1"/>
  <c r="ASE6" i="1"/>
  <c r="ASE2" i="1"/>
  <c r="ASE3" i="1"/>
  <c r="ARY7" i="1"/>
  <c r="ARY4" i="1"/>
  <c r="ARY5" i="1"/>
  <c r="ARY2" i="1"/>
  <c r="ARY3" i="1"/>
  <c r="ARY6" i="1"/>
  <c r="ARS7" i="1"/>
  <c r="ARS4" i="1"/>
  <c r="ARS5" i="1"/>
  <c r="ARS6" i="1"/>
  <c r="ARS2" i="1"/>
  <c r="ARS3" i="1"/>
  <c r="ARM7" i="1"/>
  <c r="ARM4" i="1"/>
  <c r="ARM5" i="1"/>
  <c r="ARM2" i="1"/>
  <c r="ARM3" i="1"/>
  <c r="ARM6" i="1"/>
  <c r="ARG7" i="1"/>
  <c r="ARG4" i="1"/>
  <c r="ARG5" i="1"/>
  <c r="ARG6" i="1"/>
  <c r="ARG2" i="1"/>
  <c r="ARG3" i="1"/>
  <c r="ARA6" i="1"/>
  <c r="ARA7" i="1"/>
  <c r="ARA4" i="1"/>
  <c r="ARA5" i="1"/>
  <c r="ARA2" i="1"/>
  <c r="ARA3" i="1"/>
  <c r="AQU6" i="1"/>
  <c r="AQU7" i="1"/>
  <c r="AQU4" i="1"/>
  <c r="AQU5" i="1"/>
  <c r="AQU2" i="1"/>
  <c r="AQU3" i="1"/>
  <c r="AQN6" i="1"/>
  <c r="AQN7" i="1"/>
  <c r="AQN4" i="1"/>
  <c r="AQN5" i="1"/>
  <c r="AQN2" i="1"/>
  <c r="AQN3" i="1"/>
  <c r="AQH6" i="1"/>
  <c r="AQH7" i="1"/>
  <c r="AQH4" i="1"/>
  <c r="AQH5" i="1"/>
  <c r="AQH2" i="1"/>
  <c r="AQH3" i="1"/>
  <c r="AQB6" i="1"/>
  <c r="AQB7" i="1"/>
  <c r="AQB4" i="1"/>
  <c r="AQB5" i="1"/>
  <c r="AQB2" i="1"/>
  <c r="AQB3" i="1"/>
  <c r="APV6" i="1"/>
  <c r="APV7" i="1"/>
  <c r="APV4" i="1"/>
  <c r="APV5" i="1"/>
  <c r="APV2" i="1"/>
  <c r="APV3" i="1"/>
  <c r="APP6" i="1"/>
  <c r="APP7" i="1"/>
  <c r="APP4" i="1"/>
  <c r="APP5" i="1"/>
  <c r="APP2" i="1"/>
  <c r="APP3" i="1"/>
  <c r="APJ6" i="1"/>
  <c r="APJ7" i="1"/>
  <c r="APJ4" i="1"/>
  <c r="APJ5" i="1"/>
  <c r="APJ2" i="1"/>
  <c r="APJ3" i="1"/>
  <c r="APD6" i="1"/>
  <c r="APD7" i="1"/>
  <c r="APD4" i="1"/>
  <c r="APD5" i="1"/>
  <c r="APD2" i="1"/>
  <c r="APD3" i="1"/>
  <c r="AOX6" i="1"/>
  <c r="AOX7" i="1"/>
  <c r="AOX4" i="1"/>
  <c r="AOX5" i="1"/>
  <c r="AOX2" i="1"/>
  <c r="AOX3" i="1"/>
  <c r="AOR6" i="1"/>
  <c r="AOR7" i="1"/>
  <c r="AOR4" i="1"/>
  <c r="AOR5" i="1"/>
  <c r="AOR2" i="1"/>
  <c r="AOR3" i="1"/>
  <c r="AOL6" i="1"/>
  <c r="AOL7" i="1"/>
  <c r="AOL4" i="1"/>
  <c r="AOL5" i="1"/>
  <c r="AOL2" i="1"/>
  <c r="AOL3" i="1"/>
  <c r="AOF6" i="1"/>
  <c r="AOF7" i="1"/>
  <c r="AOF4" i="1"/>
  <c r="AOF5" i="1"/>
  <c r="AOF2" i="1"/>
  <c r="AOF3" i="1"/>
  <c r="ANZ6" i="1"/>
  <c r="ANZ7" i="1"/>
  <c r="ANZ4" i="1"/>
  <c r="ANZ5" i="1"/>
  <c r="ANZ2" i="1"/>
  <c r="ANZ3" i="1"/>
  <c r="ANT6" i="1"/>
  <c r="ANT7" i="1"/>
  <c r="ANT4" i="1"/>
  <c r="ANT5" i="1"/>
  <c r="ANT2" i="1"/>
  <c r="ANT3" i="1"/>
  <c r="ANN6" i="1"/>
  <c r="ANN7" i="1"/>
  <c r="ANN4" i="1"/>
  <c r="ANN5" i="1"/>
  <c r="ANN2" i="1"/>
  <c r="ANN3" i="1"/>
  <c r="ANH6" i="1"/>
  <c r="ANH7" i="1"/>
  <c r="ANH4" i="1"/>
  <c r="ANH5" i="1"/>
  <c r="ANH2" i="1"/>
  <c r="ANH3" i="1"/>
  <c r="ANB6" i="1"/>
  <c r="ANB7" i="1"/>
  <c r="ANB4" i="1"/>
  <c r="ANB5" i="1"/>
  <c r="ANB2" i="1"/>
  <c r="ANB3" i="1"/>
  <c r="AMV6" i="1"/>
  <c r="AMV7" i="1"/>
  <c r="AMV4" i="1"/>
  <c r="AMV5" i="1"/>
  <c r="AMV2" i="1"/>
  <c r="AMV3" i="1"/>
  <c r="AMP6" i="1"/>
  <c r="AMP7" i="1"/>
  <c r="AMP4" i="1"/>
  <c r="AMP5" i="1"/>
  <c r="AMP2" i="1"/>
  <c r="AMP3" i="1"/>
  <c r="AMJ6" i="1"/>
  <c r="AMJ7" i="1"/>
  <c r="AMJ4" i="1"/>
  <c r="AMJ5" i="1"/>
  <c r="AMJ2" i="1"/>
  <c r="AMJ3" i="1"/>
  <c r="AMD6" i="1"/>
  <c r="AMD7" i="1"/>
  <c r="AMD4" i="1"/>
  <c r="AMD5" i="1"/>
  <c r="AMD2" i="1"/>
  <c r="AMD3" i="1"/>
  <c r="ALW6" i="1"/>
  <c r="ALW7" i="1"/>
  <c r="ALW4" i="1"/>
  <c r="ALW5" i="1"/>
  <c r="ALW2" i="1"/>
  <c r="ALW3" i="1"/>
  <c r="ALQ6" i="1"/>
  <c r="ALQ7" i="1"/>
  <c r="ALQ4" i="1"/>
  <c r="ALQ5" i="1"/>
  <c r="ALQ2" i="1"/>
  <c r="ALQ3" i="1"/>
  <c r="ALK6" i="1"/>
  <c r="ALK7" i="1"/>
  <c r="ALK4" i="1"/>
  <c r="ALK5" i="1"/>
  <c r="ALK2" i="1"/>
  <c r="ALK3" i="1"/>
  <c r="ALE6" i="1"/>
  <c r="ALE7" i="1"/>
  <c r="ALE4" i="1"/>
  <c r="ALE5" i="1"/>
  <c r="ALE2" i="1"/>
  <c r="ALE3" i="1"/>
  <c r="AKY6" i="1"/>
  <c r="AKY7" i="1"/>
  <c r="AKY4" i="1"/>
  <c r="AKY5" i="1"/>
  <c r="AKY2" i="1"/>
  <c r="AKY3" i="1"/>
  <c r="AKS6" i="1"/>
  <c r="AKS7" i="1"/>
  <c r="AKS4" i="1"/>
  <c r="AKS5" i="1"/>
  <c r="AKS2" i="1"/>
  <c r="AKS3" i="1"/>
  <c r="AKM6" i="1"/>
  <c r="AKM7" i="1"/>
  <c r="AKM4" i="1"/>
  <c r="AKM5" i="1"/>
  <c r="AKM2" i="1"/>
  <c r="AKM3" i="1"/>
  <c r="AKG6" i="1"/>
  <c r="AKG7" i="1"/>
  <c r="AKG4" i="1"/>
  <c r="AKG5" i="1"/>
  <c r="AKG2" i="1"/>
  <c r="AKG3" i="1"/>
  <c r="AKA6" i="1"/>
  <c r="AKA7" i="1"/>
  <c r="AKA4" i="1"/>
  <c r="AKA5" i="1"/>
  <c r="AKA2" i="1"/>
  <c r="AKA3" i="1"/>
  <c r="AJU6" i="1"/>
  <c r="AJU7" i="1"/>
  <c r="AJU4" i="1"/>
  <c r="AJU5" i="1"/>
  <c r="AJU2" i="1"/>
  <c r="AJU3" i="1"/>
  <c r="AJO6" i="1"/>
  <c r="AJO7" i="1"/>
  <c r="AJO4" i="1"/>
  <c r="AJO5" i="1"/>
  <c r="AJO2" i="1"/>
  <c r="AJO3" i="1"/>
  <c r="AJA4" i="1"/>
  <c r="AJA6" i="1"/>
  <c r="AJA2" i="1"/>
  <c r="AJA3" i="1"/>
  <c r="AJA5" i="1"/>
  <c r="AJA7" i="1"/>
  <c r="AIN4" i="1"/>
  <c r="AIN6" i="1"/>
  <c r="AIN2" i="1"/>
  <c r="AIN3" i="1"/>
  <c r="AIN5" i="1"/>
  <c r="AIN7" i="1"/>
  <c r="AHV4" i="1"/>
  <c r="AHV6" i="1"/>
  <c r="AHV2" i="1"/>
  <c r="AHV3" i="1"/>
  <c r="AHV5" i="1"/>
  <c r="AHV7" i="1"/>
  <c r="AHD4" i="1"/>
  <c r="AHD6" i="1"/>
  <c r="AHD2" i="1"/>
  <c r="AHD3" i="1"/>
  <c r="AHD5" i="1"/>
  <c r="AHD7" i="1"/>
  <c r="AGL4" i="1"/>
  <c r="AGL6" i="1"/>
  <c r="AGL2" i="1"/>
  <c r="AGL3" i="1"/>
  <c r="AGL5" i="1"/>
  <c r="AGL7" i="1"/>
  <c r="AFW5" i="1"/>
  <c r="AFW2" i="1"/>
  <c r="AFW3" i="1"/>
  <c r="AFW7" i="1"/>
  <c r="AFW4" i="1"/>
  <c r="AFW6" i="1"/>
  <c r="AEW5" i="1"/>
  <c r="AEW2" i="1"/>
  <c r="AEW3" i="1"/>
  <c r="AEW7" i="1"/>
  <c r="AEW4" i="1"/>
  <c r="AEW6" i="1"/>
  <c r="ADQ5" i="1"/>
  <c r="ADQ2" i="1"/>
  <c r="ADQ3" i="1"/>
  <c r="ADQ7" i="1"/>
  <c r="ADQ4" i="1"/>
  <c r="ADQ6" i="1"/>
  <c r="YZ4" i="1"/>
  <c r="YZ5" i="1"/>
  <c r="YZ2" i="1"/>
  <c r="YZ3" i="1"/>
  <c r="YZ6" i="1"/>
  <c r="YZ7" i="1"/>
  <c r="VF5" i="1"/>
  <c r="VF3" i="1"/>
  <c r="VF4" i="1"/>
  <c r="VF7" i="1"/>
  <c r="VF2" i="1"/>
  <c r="VF6" i="1"/>
  <c r="ARF7" i="1"/>
  <c r="ARF2" i="1"/>
  <c r="ARF5" i="1"/>
  <c r="ARF6" i="1"/>
  <c r="ARF3" i="1"/>
  <c r="ARF4" i="1"/>
  <c r="AQZ7" i="1"/>
  <c r="AQZ2" i="1"/>
  <c r="AQZ5" i="1"/>
  <c r="AQZ6" i="1"/>
  <c r="AQZ3" i="1"/>
  <c r="AQZ4" i="1"/>
  <c r="AQT7" i="1"/>
  <c r="AQT2" i="1"/>
  <c r="AQT5" i="1"/>
  <c r="AQT6" i="1"/>
  <c r="AQT3" i="1"/>
  <c r="AQT4" i="1"/>
  <c r="AQM7" i="1"/>
  <c r="AQM2" i="1"/>
  <c r="AQM5" i="1"/>
  <c r="AQM6" i="1"/>
  <c r="AQM3" i="1"/>
  <c r="AQM4" i="1"/>
  <c r="AQG7" i="1"/>
  <c r="AQG2" i="1"/>
  <c r="AQG5" i="1"/>
  <c r="AQG6" i="1"/>
  <c r="AQG3" i="1"/>
  <c r="AQG4" i="1"/>
  <c r="AQA7" i="1"/>
  <c r="AQA2" i="1"/>
  <c r="AQA5" i="1"/>
  <c r="AQA6" i="1"/>
  <c r="AQA3" i="1"/>
  <c r="AQA4" i="1"/>
  <c r="APU7" i="1"/>
  <c r="APU2" i="1"/>
  <c r="APU5" i="1"/>
  <c r="APU6" i="1"/>
  <c r="APU3" i="1"/>
  <c r="APU4" i="1"/>
  <c r="APO7" i="1"/>
  <c r="APO2" i="1"/>
  <c r="APO5" i="1"/>
  <c r="APO6" i="1"/>
  <c r="APO3" i="1"/>
  <c r="APO4" i="1"/>
  <c r="API7" i="1"/>
  <c r="API2" i="1"/>
  <c r="API5" i="1"/>
  <c r="API6" i="1"/>
  <c r="API3" i="1"/>
  <c r="API4" i="1"/>
  <c r="APC7" i="1"/>
  <c r="APC2" i="1"/>
  <c r="APC5" i="1"/>
  <c r="APC6" i="1"/>
  <c r="APC3" i="1"/>
  <c r="APC4" i="1"/>
  <c r="AOW7" i="1"/>
  <c r="AOW2" i="1"/>
  <c r="AOW5" i="1"/>
  <c r="AOW6" i="1"/>
  <c r="AOW3" i="1"/>
  <c r="AOW4" i="1"/>
  <c r="AOQ7" i="1"/>
  <c r="AOQ2" i="1"/>
  <c r="AOQ5" i="1"/>
  <c r="AOQ6" i="1"/>
  <c r="AOQ3" i="1"/>
  <c r="AOQ4" i="1"/>
  <c r="AOK7" i="1"/>
  <c r="AOK2" i="1"/>
  <c r="AOK5" i="1"/>
  <c r="AOK6" i="1"/>
  <c r="AOK3" i="1"/>
  <c r="AOK4" i="1"/>
  <c r="AOE7" i="1"/>
  <c r="AOE2" i="1"/>
  <c r="AOE5" i="1"/>
  <c r="AOE6" i="1"/>
  <c r="AOE3" i="1"/>
  <c r="AOE4" i="1"/>
  <c r="ANY7" i="1"/>
  <c r="ANY2" i="1"/>
  <c r="ANY5" i="1"/>
  <c r="ANY6" i="1"/>
  <c r="ANY3" i="1"/>
  <c r="ANY4" i="1"/>
  <c r="ANS7" i="1"/>
  <c r="ANS2" i="1"/>
  <c r="ANS5" i="1"/>
  <c r="ANS6" i="1"/>
  <c r="ANS3" i="1"/>
  <c r="ANS4" i="1"/>
  <c r="ANM7" i="1"/>
  <c r="ANM2" i="1"/>
  <c r="ANM5" i="1"/>
  <c r="ANM6" i="1"/>
  <c r="ANM3" i="1"/>
  <c r="ANM4" i="1"/>
  <c r="ANG7" i="1"/>
  <c r="ANG2" i="1"/>
  <c r="ANG5" i="1"/>
  <c r="ANG6" i="1"/>
  <c r="ANG3" i="1"/>
  <c r="ANG4" i="1"/>
  <c r="ANA7" i="1"/>
  <c r="ANA2" i="1"/>
  <c r="ANA5" i="1"/>
  <c r="ANA6" i="1"/>
  <c r="ANA3" i="1"/>
  <c r="ANA4" i="1"/>
  <c r="AMU7" i="1"/>
  <c r="AMU2" i="1"/>
  <c r="AMU5" i="1"/>
  <c r="AMU6" i="1"/>
  <c r="AMU3" i="1"/>
  <c r="AMU4" i="1"/>
  <c r="AMO7" i="1"/>
  <c r="AMO2" i="1"/>
  <c r="AMO5" i="1"/>
  <c r="AMO6" i="1"/>
  <c r="AMO3" i="1"/>
  <c r="AMO4" i="1"/>
  <c r="AMI7" i="1"/>
  <c r="AMI2" i="1"/>
  <c r="AMI5" i="1"/>
  <c r="AMI6" i="1"/>
  <c r="AMI3" i="1"/>
  <c r="AMI4" i="1"/>
  <c r="AMC7" i="1"/>
  <c r="AMC2" i="1"/>
  <c r="AMC5" i="1"/>
  <c r="AMC6" i="1"/>
  <c r="AMC3" i="1"/>
  <c r="AMC4" i="1"/>
  <c r="ALV7" i="1"/>
  <c r="ALV2" i="1"/>
  <c r="ALV5" i="1"/>
  <c r="ALV6" i="1"/>
  <c r="ALV3" i="1"/>
  <c r="ALV4" i="1"/>
  <c r="ALP7" i="1"/>
  <c r="ALP2" i="1"/>
  <c r="ALP5" i="1"/>
  <c r="ALP6" i="1"/>
  <c r="ALP3" i="1"/>
  <c r="ALP4" i="1"/>
  <c r="ALJ7" i="1"/>
  <c r="ALJ2" i="1"/>
  <c r="ALJ5" i="1"/>
  <c r="ALJ6" i="1"/>
  <c r="ALJ3" i="1"/>
  <c r="ALJ4" i="1"/>
  <c r="ALD7" i="1"/>
  <c r="ALD2" i="1"/>
  <c r="ALD5" i="1"/>
  <c r="ALD6" i="1"/>
  <c r="ALD3" i="1"/>
  <c r="ALD4" i="1"/>
  <c r="AKX7" i="1"/>
  <c r="AKX2" i="1"/>
  <c r="AKX5" i="1"/>
  <c r="AKX6" i="1"/>
  <c r="AKX3" i="1"/>
  <c r="AKX4" i="1"/>
  <c r="AKR7" i="1"/>
  <c r="AKR2" i="1"/>
  <c r="AKR5" i="1"/>
  <c r="AKR6" i="1"/>
  <c r="AKR3" i="1"/>
  <c r="AKR4" i="1"/>
  <c r="AKL7" i="1"/>
  <c r="AKL2" i="1"/>
  <c r="AKL5" i="1"/>
  <c r="AKL6" i="1"/>
  <c r="AKL3" i="1"/>
  <c r="AKL4" i="1"/>
  <c r="AKF7" i="1"/>
  <c r="AKF2" i="1"/>
  <c r="AKF5" i="1"/>
  <c r="AKF6" i="1"/>
  <c r="AKF3" i="1"/>
  <c r="AKF4" i="1"/>
  <c r="AJZ7" i="1"/>
  <c r="AJZ2" i="1"/>
  <c r="AJZ5" i="1"/>
  <c r="AJZ6" i="1"/>
  <c r="AJZ3" i="1"/>
  <c r="AJZ4" i="1"/>
  <c r="AJT7" i="1"/>
  <c r="AJT2" i="1"/>
  <c r="AJT5" i="1"/>
  <c r="AJT6" i="1"/>
  <c r="AJT3" i="1"/>
  <c r="AJT4" i="1"/>
  <c r="AJK6" i="1"/>
  <c r="AJK2" i="1"/>
  <c r="AJK4" i="1"/>
  <c r="AJK5" i="1"/>
  <c r="AJK3" i="1"/>
  <c r="AJK7" i="1"/>
  <c r="AIF6" i="1"/>
  <c r="AIF2" i="1"/>
  <c r="AIF4" i="1"/>
  <c r="AIF5" i="1"/>
  <c r="AIF3" i="1"/>
  <c r="AIF7" i="1"/>
  <c r="AHN6" i="1"/>
  <c r="AHN2" i="1"/>
  <c r="AHN4" i="1"/>
  <c r="AHN5" i="1"/>
  <c r="AHN3" i="1"/>
  <c r="AHN7" i="1"/>
  <c r="AGV6" i="1"/>
  <c r="AGV2" i="1"/>
  <c r="AGV4" i="1"/>
  <c r="AGV5" i="1"/>
  <c r="AGV3" i="1"/>
  <c r="AGV7" i="1"/>
  <c r="AFG2" i="1"/>
  <c r="AFG5" i="1"/>
  <c r="AFG6" i="1"/>
  <c r="AFG3" i="1"/>
  <c r="AFG7" i="1"/>
  <c r="AFG4" i="1"/>
  <c r="AEG2" i="1"/>
  <c r="AEG5" i="1"/>
  <c r="AEG6" i="1"/>
  <c r="AEG3" i="1"/>
  <c r="AEG7" i="1"/>
  <c r="AEG4" i="1"/>
  <c r="ACG4" i="1"/>
  <c r="ACG5" i="1"/>
  <c r="ACG2" i="1"/>
  <c r="ACG3" i="1"/>
  <c r="ACG6" i="1"/>
  <c r="ACG7" i="1"/>
  <c r="ABO4" i="1"/>
  <c r="ABO5" i="1"/>
  <c r="ABO2" i="1"/>
  <c r="ABO3" i="1"/>
  <c r="ABO6" i="1"/>
  <c r="ABO7" i="1"/>
  <c r="SM4" i="1"/>
  <c r="SM5" i="1"/>
  <c r="SM2" i="1"/>
  <c r="SM3" i="1"/>
  <c r="SM6" i="1"/>
  <c r="SM7" i="1"/>
  <c r="AJI2" i="1"/>
  <c r="AJI4" i="1"/>
  <c r="AJI6" i="1"/>
  <c r="AJI7" i="1"/>
  <c r="AJI3" i="1"/>
  <c r="AJI5" i="1"/>
  <c r="AJC2" i="1"/>
  <c r="AJC4" i="1"/>
  <c r="AJC6" i="1"/>
  <c r="AJC7" i="1"/>
  <c r="AJC3" i="1"/>
  <c r="AJC5" i="1"/>
  <c r="AIW2" i="1"/>
  <c r="AIW4" i="1"/>
  <c r="AIW6" i="1"/>
  <c r="AIW7" i="1"/>
  <c r="AIW3" i="1"/>
  <c r="AIW5" i="1"/>
  <c r="AIP2" i="1"/>
  <c r="AIP4" i="1"/>
  <c r="AIP6" i="1"/>
  <c r="AIP7" i="1"/>
  <c r="AIP3" i="1"/>
  <c r="AIP5" i="1"/>
  <c r="AIJ2" i="1"/>
  <c r="AIJ4" i="1"/>
  <c r="AIJ6" i="1"/>
  <c r="AIJ7" i="1"/>
  <c r="AIJ3" i="1"/>
  <c r="AIJ5" i="1"/>
  <c r="AID2" i="1"/>
  <c r="AID4" i="1"/>
  <c r="AID6" i="1"/>
  <c r="AID7" i="1"/>
  <c r="AID3" i="1"/>
  <c r="AID5" i="1"/>
  <c r="AHX2" i="1"/>
  <c r="AHX4" i="1"/>
  <c r="AHX6" i="1"/>
  <c r="AHX7" i="1"/>
  <c r="AHX3" i="1"/>
  <c r="AHX5" i="1"/>
  <c r="AHR2" i="1"/>
  <c r="AHR4" i="1"/>
  <c r="AHR6" i="1"/>
  <c r="AHR7" i="1"/>
  <c r="AHR3" i="1"/>
  <c r="AHR5" i="1"/>
  <c r="AHL2" i="1"/>
  <c r="AHL4" i="1"/>
  <c r="AHL6" i="1"/>
  <c r="AHL7" i="1"/>
  <c r="AHL3" i="1"/>
  <c r="AHL5" i="1"/>
  <c r="AHF2" i="1"/>
  <c r="AHF4" i="1"/>
  <c r="AHF6" i="1"/>
  <c r="AHF7" i="1"/>
  <c r="AHF3" i="1"/>
  <c r="AHF5" i="1"/>
  <c r="AGZ2" i="1"/>
  <c r="AGZ4" i="1"/>
  <c r="AGZ6" i="1"/>
  <c r="AGZ7" i="1"/>
  <c r="AGZ3" i="1"/>
  <c r="AGZ5" i="1"/>
  <c r="AGT2" i="1"/>
  <c r="AGT4" i="1"/>
  <c r="AGT6" i="1"/>
  <c r="AGT7" i="1"/>
  <c r="AGT3" i="1"/>
  <c r="AGT5" i="1"/>
  <c r="AGN2" i="1"/>
  <c r="AGN4" i="1"/>
  <c r="AGN6" i="1"/>
  <c r="AGN7" i="1"/>
  <c r="AGN3" i="1"/>
  <c r="AGN5" i="1"/>
  <c r="AGH2" i="1"/>
  <c r="AGH4" i="1"/>
  <c r="AGH6" i="1"/>
  <c r="AGH7" i="1"/>
  <c r="AGH3" i="1"/>
  <c r="AGH5" i="1"/>
  <c r="AGF2" i="1"/>
  <c r="AGF5" i="1"/>
  <c r="AGF3" i="1"/>
  <c r="AGF6" i="1"/>
  <c r="AGF4" i="1"/>
  <c r="AGF7" i="1"/>
  <c r="AFV6" i="1"/>
  <c r="AFV3" i="1"/>
  <c r="AFV4" i="1"/>
  <c r="AFV2" i="1"/>
  <c r="AFV7" i="1"/>
  <c r="AFV5" i="1"/>
  <c r="AFO6" i="1"/>
  <c r="AFO3" i="1"/>
  <c r="AFO4" i="1"/>
  <c r="AFO2" i="1"/>
  <c r="AFO7" i="1"/>
  <c r="AFO5" i="1"/>
  <c r="AEV6" i="1"/>
  <c r="AEV3" i="1"/>
  <c r="AEV4" i="1"/>
  <c r="AEV2" i="1"/>
  <c r="AEV7" i="1"/>
  <c r="AEV5" i="1"/>
  <c r="AEO6" i="1"/>
  <c r="AEO3" i="1"/>
  <c r="AEO4" i="1"/>
  <c r="AEO2" i="1"/>
  <c r="AEO7" i="1"/>
  <c r="AEO5" i="1"/>
  <c r="AEB6" i="1"/>
  <c r="AEB3" i="1"/>
  <c r="AEB4" i="1"/>
  <c r="AEB2" i="1"/>
  <c r="AEB7" i="1"/>
  <c r="AEB5" i="1"/>
  <c r="ADP6" i="1"/>
  <c r="ADP3" i="1"/>
  <c r="ADP4" i="1"/>
  <c r="ADP2" i="1"/>
  <c r="ADP7" i="1"/>
  <c r="ADP5" i="1"/>
  <c r="ADD6" i="1"/>
  <c r="ADD3" i="1"/>
  <c r="ADD4" i="1"/>
  <c r="ADD2" i="1"/>
  <c r="ADD7" i="1"/>
  <c r="ADD5" i="1"/>
  <c r="ACF5" i="1"/>
  <c r="ACF6" i="1"/>
  <c r="ACF3" i="1"/>
  <c r="ACF4" i="1"/>
  <c r="ACF7" i="1"/>
  <c r="ACF2" i="1"/>
  <c r="ZR4" i="1"/>
  <c r="ZR5" i="1"/>
  <c r="ZR2" i="1"/>
  <c r="ZR3" i="1"/>
  <c r="ZR6" i="1"/>
  <c r="ZR7" i="1"/>
  <c r="AJN3" i="1"/>
  <c r="AJN2" i="1"/>
  <c r="AJN7" i="1"/>
  <c r="AJN5" i="1"/>
  <c r="AJN6" i="1"/>
  <c r="AJN4" i="1"/>
  <c r="AJH3" i="1"/>
  <c r="AJH5" i="1"/>
  <c r="AJH7" i="1"/>
  <c r="AJH2" i="1"/>
  <c r="AJH4" i="1"/>
  <c r="AJH6" i="1"/>
  <c r="AJB3" i="1"/>
  <c r="AJB5" i="1"/>
  <c r="AJB7" i="1"/>
  <c r="AJB2" i="1"/>
  <c r="AJB4" i="1"/>
  <c r="AJB6" i="1"/>
  <c r="AIV3" i="1"/>
  <c r="AIV5" i="1"/>
  <c r="AIV7" i="1"/>
  <c r="AIV2" i="1"/>
  <c r="AIV4" i="1"/>
  <c r="AIV6" i="1"/>
  <c r="AIO3" i="1"/>
  <c r="AIO5" i="1"/>
  <c r="AIO7" i="1"/>
  <c r="AIO2" i="1"/>
  <c r="AIO4" i="1"/>
  <c r="AIO6" i="1"/>
  <c r="AII3" i="1"/>
  <c r="AII5" i="1"/>
  <c r="AII7" i="1"/>
  <c r="AII2" i="1"/>
  <c r="AII4" i="1"/>
  <c r="AII6" i="1"/>
  <c r="AIC3" i="1"/>
  <c r="AIC5" i="1"/>
  <c r="AIC7" i="1"/>
  <c r="AIC2" i="1"/>
  <c r="AIC4" i="1"/>
  <c r="AIC6" i="1"/>
  <c r="AHW3" i="1"/>
  <c r="AHW5" i="1"/>
  <c r="AHW7" i="1"/>
  <c r="AHW2" i="1"/>
  <c r="AHW4" i="1"/>
  <c r="AHW6" i="1"/>
  <c r="AHQ3" i="1"/>
  <c r="AHQ5" i="1"/>
  <c r="AHQ7" i="1"/>
  <c r="AHQ2" i="1"/>
  <c r="AHQ4" i="1"/>
  <c r="AHQ6" i="1"/>
  <c r="AHK3" i="1"/>
  <c r="AHK5" i="1"/>
  <c r="AHK7" i="1"/>
  <c r="AHK2" i="1"/>
  <c r="AHK4" i="1"/>
  <c r="AHK6" i="1"/>
  <c r="AHE3" i="1"/>
  <c r="AHE5" i="1"/>
  <c r="AHE7" i="1"/>
  <c r="AHE2" i="1"/>
  <c r="AHE4" i="1"/>
  <c r="AHE6" i="1"/>
  <c r="AGY3" i="1"/>
  <c r="AGY5" i="1"/>
  <c r="AGY7" i="1"/>
  <c r="AGY2" i="1"/>
  <c r="AGY4" i="1"/>
  <c r="AGY6" i="1"/>
  <c r="AGS3" i="1"/>
  <c r="AGS5" i="1"/>
  <c r="AGS7" i="1"/>
  <c r="AGS2" i="1"/>
  <c r="AGS4" i="1"/>
  <c r="AGS6" i="1"/>
  <c r="AGM3" i="1"/>
  <c r="AGM5" i="1"/>
  <c r="AGM7" i="1"/>
  <c r="AGM2" i="1"/>
  <c r="AGM4" i="1"/>
  <c r="AGM6" i="1"/>
  <c r="AGG3" i="1"/>
  <c r="AGG5" i="1"/>
  <c r="AGG7" i="1"/>
  <c r="AGG2" i="1"/>
  <c r="AGG4" i="1"/>
  <c r="AGG6" i="1"/>
  <c r="AFM2" i="1"/>
  <c r="AFM5" i="1"/>
  <c r="AFM6" i="1"/>
  <c r="AFM4" i="1"/>
  <c r="AFM3" i="1"/>
  <c r="AFM7" i="1"/>
  <c r="AFF2" i="1"/>
  <c r="AFF5" i="1"/>
  <c r="AFF6" i="1"/>
  <c r="AFF4" i="1"/>
  <c r="AFF3" i="1"/>
  <c r="AEM2" i="1"/>
  <c r="AEM5" i="1"/>
  <c r="AEM6" i="1"/>
  <c r="AEM4" i="1"/>
  <c r="AEM3" i="1"/>
  <c r="AEM7" i="1"/>
  <c r="ADZ2" i="1"/>
  <c r="ADZ5" i="1"/>
  <c r="ADZ6" i="1"/>
  <c r="ADZ4" i="1"/>
  <c r="ADZ3" i="1"/>
  <c r="ADZ7" i="1"/>
  <c r="ADN2" i="1"/>
  <c r="ADN5" i="1"/>
  <c r="ADN6" i="1"/>
  <c r="ADN4" i="1"/>
  <c r="ADN3" i="1"/>
  <c r="ADN7" i="1"/>
  <c r="ACX5" i="1"/>
  <c r="ACX6" i="1"/>
  <c r="ACX3" i="1"/>
  <c r="ACX4" i="1"/>
  <c r="ACX7" i="1"/>
  <c r="ACX2" i="1"/>
  <c r="ACR5" i="1"/>
  <c r="ACR6" i="1"/>
  <c r="ACR3" i="1"/>
  <c r="ACR4" i="1"/>
  <c r="ACR7" i="1"/>
  <c r="ACR2" i="1"/>
  <c r="ZQ5" i="1"/>
  <c r="ZQ6" i="1"/>
  <c r="ZQ3" i="1"/>
  <c r="ZQ4" i="1"/>
  <c r="ZQ2" i="1"/>
  <c r="ZQ7" i="1"/>
  <c r="VV5" i="1"/>
  <c r="VV6" i="1"/>
  <c r="VV7" i="1"/>
  <c r="VV3" i="1"/>
  <c r="VV4" i="1"/>
  <c r="VV2" i="1"/>
  <c r="QK5" i="1"/>
  <c r="QK2" i="1"/>
  <c r="QK3" i="1"/>
  <c r="QK6" i="1"/>
  <c r="QK7" i="1"/>
  <c r="QK4" i="1"/>
  <c r="AJL5" i="1"/>
  <c r="AJL7" i="1"/>
  <c r="AJL3" i="1"/>
  <c r="AJL4" i="1"/>
  <c r="AJL6" i="1"/>
  <c r="AJL2" i="1"/>
  <c r="AJF5" i="1"/>
  <c r="AJF7" i="1"/>
  <c r="AJF3" i="1"/>
  <c r="AJF4" i="1"/>
  <c r="AJF2" i="1"/>
  <c r="AJF6" i="1"/>
  <c r="AIZ5" i="1"/>
  <c r="AIZ7" i="1"/>
  <c r="AIZ3" i="1"/>
  <c r="AIZ4" i="1"/>
  <c r="AIZ6" i="1"/>
  <c r="AIZ2" i="1"/>
  <c r="AIS5" i="1"/>
  <c r="AIS7" i="1"/>
  <c r="AIS3" i="1"/>
  <c r="AIS4" i="1"/>
  <c r="AIS2" i="1"/>
  <c r="AIS6" i="1"/>
  <c r="AIM5" i="1"/>
  <c r="AIM7" i="1"/>
  <c r="AIM3" i="1"/>
  <c r="AIM4" i="1"/>
  <c r="AIM6" i="1"/>
  <c r="AIM2" i="1"/>
  <c r="AIG5" i="1"/>
  <c r="AIG7" i="1"/>
  <c r="AIG3" i="1"/>
  <c r="AIG4" i="1"/>
  <c r="AIG6" i="1"/>
  <c r="AIG2" i="1"/>
  <c r="AIA5" i="1"/>
  <c r="AIA7" i="1"/>
  <c r="AIA3" i="1"/>
  <c r="AIA4" i="1"/>
  <c r="AIA2" i="1"/>
  <c r="AIA6" i="1"/>
  <c r="AHU5" i="1"/>
  <c r="AHU7" i="1"/>
  <c r="AHU3" i="1"/>
  <c r="AHU4" i="1"/>
  <c r="AHU6" i="1"/>
  <c r="AHU2" i="1"/>
  <c r="AHO5" i="1"/>
  <c r="AHO7" i="1"/>
  <c r="AHO3" i="1"/>
  <c r="AHO4" i="1"/>
  <c r="AHO6" i="1"/>
  <c r="AHO2" i="1"/>
  <c r="AHI5" i="1"/>
  <c r="AHI7" i="1"/>
  <c r="AHI3" i="1"/>
  <c r="AHI4" i="1"/>
  <c r="AHI2" i="1"/>
  <c r="AHI6" i="1"/>
  <c r="AHC5" i="1"/>
  <c r="AHC7" i="1"/>
  <c r="AHC3" i="1"/>
  <c r="AHC4" i="1"/>
  <c r="AHC6" i="1"/>
  <c r="AHC2" i="1"/>
  <c r="AGW5" i="1"/>
  <c r="AGW7" i="1"/>
  <c r="AGW3" i="1"/>
  <c r="AGW4" i="1"/>
  <c r="AGW6" i="1"/>
  <c r="AGW2" i="1"/>
  <c r="AGQ5" i="1"/>
  <c r="AGQ7" i="1"/>
  <c r="AGQ3" i="1"/>
  <c r="AGQ4" i="1"/>
  <c r="AGQ2" i="1"/>
  <c r="AGQ6" i="1"/>
  <c r="AGK5" i="1"/>
  <c r="AGK7" i="1"/>
  <c r="AGK3" i="1"/>
  <c r="AGK4" i="1"/>
  <c r="AGK6" i="1"/>
  <c r="AGK2" i="1"/>
  <c r="AGB6" i="1"/>
  <c r="AGB3" i="1"/>
  <c r="AGB4" i="1"/>
  <c r="AGB5" i="1"/>
  <c r="AGB7" i="1"/>
  <c r="AGB2" i="1"/>
  <c r="AFU6" i="1"/>
  <c r="AFU3" i="1"/>
  <c r="AFU4" i="1"/>
  <c r="AFU5" i="1"/>
  <c r="AFU2" i="1"/>
  <c r="AFI6" i="1"/>
  <c r="AFI3" i="1"/>
  <c r="AFI4" i="1"/>
  <c r="AFI5" i="1"/>
  <c r="AFI7" i="1"/>
  <c r="AFI2" i="1"/>
  <c r="AFB6" i="1"/>
  <c r="AFB3" i="1"/>
  <c r="AFB4" i="1"/>
  <c r="AFB5" i="1"/>
  <c r="AFB7" i="1"/>
  <c r="AFB2" i="1"/>
  <c r="AEU6" i="1"/>
  <c r="AEU3" i="1"/>
  <c r="AEU4" i="1"/>
  <c r="AEU5" i="1"/>
  <c r="AEU2" i="1"/>
  <c r="AEI6" i="1"/>
  <c r="AEI3" i="1"/>
  <c r="AEI4" i="1"/>
  <c r="AEI5" i="1"/>
  <c r="AEI7" i="1"/>
  <c r="AEI2" i="1"/>
  <c r="ADV6" i="1"/>
  <c r="ADV3" i="1"/>
  <c r="ADV4" i="1"/>
  <c r="ADV5" i="1"/>
  <c r="ADV7" i="1"/>
  <c r="ADV2" i="1"/>
  <c r="ADJ6" i="1"/>
  <c r="ADJ3" i="1"/>
  <c r="ADJ4" i="1"/>
  <c r="ADJ5" i="1"/>
  <c r="ADJ7" i="1"/>
  <c r="ADJ2" i="1"/>
  <c r="ABA5" i="1"/>
  <c r="ABA6" i="1"/>
  <c r="ABA3" i="1"/>
  <c r="ABA4" i="1"/>
  <c r="ABA2" i="1"/>
  <c r="ABA7" i="1"/>
  <c r="YY5" i="1"/>
  <c r="YY6" i="1"/>
  <c r="YY3" i="1"/>
  <c r="YY4" i="1"/>
  <c r="YY2" i="1"/>
  <c r="YY7" i="1"/>
  <c r="XA5" i="1"/>
  <c r="XA6" i="1"/>
  <c r="XA7" i="1"/>
  <c r="XA3" i="1"/>
  <c r="XA4" i="1"/>
  <c r="XA2" i="1"/>
  <c r="VR3" i="1"/>
  <c r="VR4" i="1"/>
  <c r="VR7" i="1"/>
  <c r="VR5" i="1"/>
  <c r="VR6" i="1"/>
  <c r="VR2" i="1"/>
  <c r="SR5" i="1"/>
  <c r="SR6" i="1"/>
  <c r="SR3" i="1"/>
  <c r="SR4" i="1"/>
  <c r="SR7" i="1"/>
  <c r="SR2" i="1"/>
  <c r="RP5" i="1"/>
  <c r="RP2" i="1"/>
  <c r="RP3" i="1"/>
  <c r="RP6" i="1"/>
  <c r="RP7" i="1"/>
  <c r="RP4" i="1"/>
  <c r="AJJ7" i="1"/>
  <c r="AJJ3" i="1"/>
  <c r="AJJ5" i="1"/>
  <c r="AJJ6" i="1"/>
  <c r="AJJ2" i="1"/>
  <c r="AJJ4" i="1"/>
  <c r="AJD7" i="1"/>
  <c r="AJD3" i="1"/>
  <c r="AJD5" i="1"/>
  <c r="AJD6" i="1"/>
  <c r="AJD2" i="1"/>
  <c r="AJD4" i="1"/>
  <c r="AIX7" i="1"/>
  <c r="AIX3" i="1"/>
  <c r="AIX5" i="1"/>
  <c r="AIX6" i="1"/>
  <c r="AIX2" i="1"/>
  <c r="AIX4" i="1"/>
  <c r="AIQ7" i="1"/>
  <c r="AIQ3" i="1"/>
  <c r="AIQ5" i="1"/>
  <c r="AIQ6" i="1"/>
  <c r="AIQ2" i="1"/>
  <c r="AIQ4" i="1"/>
  <c r="AIK7" i="1"/>
  <c r="AIK3" i="1"/>
  <c r="AIK5" i="1"/>
  <c r="AIK6" i="1"/>
  <c r="AIK2" i="1"/>
  <c r="AIK4" i="1"/>
  <c r="AIE7" i="1"/>
  <c r="AIE3" i="1"/>
  <c r="AIE5" i="1"/>
  <c r="AIE6" i="1"/>
  <c r="AIE2" i="1"/>
  <c r="AIE4" i="1"/>
  <c r="AHY7" i="1"/>
  <c r="AHY3" i="1"/>
  <c r="AHY5" i="1"/>
  <c r="AHY6" i="1"/>
  <c r="AHY2" i="1"/>
  <c r="AHY4" i="1"/>
  <c r="AHS7" i="1"/>
  <c r="AHS3" i="1"/>
  <c r="AHS5" i="1"/>
  <c r="AHS6" i="1"/>
  <c r="AHS2" i="1"/>
  <c r="AHS4" i="1"/>
  <c r="AHM7" i="1"/>
  <c r="AHM3" i="1"/>
  <c r="AHM5" i="1"/>
  <c r="AHM6" i="1"/>
  <c r="AHM2" i="1"/>
  <c r="AHM4" i="1"/>
  <c r="AHG7" i="1"/>
  <c r="AHG3" i="1"/>
  <c r="AHG5" i="1"/>
  <c r="AHG6" i="1"/>
  <c r="AHG2" i="1"/>
  <c r="AHG4" i="1"/>
  <c r="AHA7" i="1"/>
  <c r="AHA3" i="1"/>
  <c r="AHA5" i="1"/>
  <c r="AHA6" i="1"/>
  <c r="AHA2" i="1"/>
  <c r="AHA4" i="1"/>
  <c r="AGU7" i="1"/>
  <c r="AGU3" i="1"/>
  <c r="AGU5" i="1"/>
  <c r="AGU6" i="1"/>
  <c r="AGU2" i="1"/>
  <c r="AGU4" i="1"/>
  <c r="AGO7" i="1"/>
  <c r="AGO3" i="1"/>
  <c r="AGO5" i="1"/>
  <c r="AGO6" i="1"/>
  <c r="AGO2" i="1"/>
  <c r="AGO4" i="1"/>
  <c r="AGI7" i="1"/>
  <c r="AGI3" i="1"/>
  <c r="AGI5" i="1"/>
  <c r="AGI6" i="1"/>
  <c r="AGI2" i="1"/>
  <c r="AGI4" i="1"/>
  <c r="AGC5" i="1"/>
  <c r="AGC2" i="1"/>
  <c r="AGC3" i="1"/>
  <c r="AGC6" i="1"/>
  <c r="AGC4" i="1"/>
  <c r="AGC7" i="1"/>
  <c r="AFJ5" i="1"/>
  <c r="AFJ2" i="1"/>
  <c r="AFJ3" i="1"/>
  <c r="AFJ6" i="1"/>
  <c r="AFJ4" i="1"/>
  <c r="AFJ7" i="1"/>
  <c r="AFC5" i="1"/>
  <c r="AFC2" i="1"/>
  <c r="AFC3" i="1"/>
  <c r="AFC6" i="1"/>
  <c r="AFC4" i="1"/>
  <c r="AFC7" i="1"/>
  <c r="AEJ5" i="1"/>
  <c r="AEJ2" i="1"/>
  <c r="AEJ3" i="1"/>
  <c r="AEJ6" i="1"/>
  <c r="AEJ4" i="1"/>
  <c r="AEJ7" i="1"/>
  <c r="ADW5" i="1"/>
  <c r="ADW2" i="1"/>
  <c r="ADW3" i="1"/>
  <c r="ADW6" i="1"/>
  <c r="ADW4" i="1"/>
  <c r="ADW7" i="1"/>
  <c r="ADK5" i="1"/>
  <c r="ADK2" i="1"/>
  <c r="ADK3" i="1"/>
  <c r="ADK6" i="1"/>
  <c r="ADK4" i="1"/>
  <c r="ADK7" i="1"/>
  <c r="ACY4" i="1"/>
  <c r="ACY5" i="1"/>
  <c r="ACY2" i="1"/>
  <c r="ACY3" i="1"/>
  <c r="ACY7" i="1"/>
  <c r="ACY6" i="1"/>
  <c r="ABN5" i="1"/>
  <c r="ABN6" i="1"/>
  <c r="ABN3" i="1"/>
  <c r="ABN4" i="1"/>
  <c r="ABN2" i="1"/>
  <c r="ABN7" i="1"/>
  <c r="AAI5" i="1"/>
  <c r="AAI6" i="1"/>
  <c r="AAI3" i="1"/>
  <c r="AAI4" i="1"/>
  <c r="AAI2" i="1"/>
  <c r="AAI7" i="1"/>
  <c r="WW3" i="1"/>
  <c r="WW4" i="1"/>
  <c r="WW7" i="1"/>
  <c r="WW5" i="1"/>
  <c r="WW6" i="1"/>
  <c r="WW2" i="1"/>
  <c r="UY6" i="1"/>
  <c r="UY4" i="1"/>
  <c r="UY5" i="1"/>
  <c r="UY3" i="1"/>
  <c r="UY7" i="1"/>
  <c r="UY2" i="1"/>
  <c r="ABU4" i="1"/>
  <c r="ABU5" i="1"/>
  <c r="ABU2" i="1"/>
  <c r="ABU3" i="1"/>
  <c r="ABU7" i="1"/>
  <c r="ABU6" i="1"/>
  <c r="ABH4" i="1"/>
  <c r="ABH5" i="1"/>
  <c r="ABH2" i="1"/>
  <c r="ABH3" i="1"/>
  <c r="ABH7" i="1"/>
  <c r="ABH6" i="1"/>
  <c r="AAP4" i="1"/>
  <c r="AAP5" i="1"/>
  <c r="AAP2" i="1"/>
  <c r="AAP3" i="1"/>
  <c r="AAP7" i="1"/>
  <c r="AAP6" i="1"/>
  <c r="ZX4" i="1"/>
  <c r="ZX5" i="1"/>
  <c r="ZX2" i="1"/>
  <c r="ZX3" i="1"/>
  <c r="ZX7" i="1"/>
  <c r="ZX6" i="1"/>
  <c r="ZF4" i="1"/>
  <c r="ZF5" i="1"/>
  <c r="ZF2" i="1"/>
  <c r="ZF3" i="1"/>
  <c r="ZF7" i="1"/>
  <c r="ZF6" i="1"/>
  <c r="YN4" i="1"/>
  <c r="YN5" i="1"/>
  <c r="YN2" i="1"/>
  <c r="YN3" i="1"/>
  <c r="YN7" i="1"/>
  <c r="YN6" i="1"/>
  <c r="WV4" i="1"/>
  <c r="WV5" i="1"/>
  <c r="WV6" i="1"/>
  <c r="WV7" i="1"/>
  <c r="WV2" i="1"/>
  <c r="WV3" i="1"/>
  <c r="WR2" i="1"/>
  <c r="WR3" i="1"/>
  <c r="WR6" i="1"/>
  <c r="WR7" i="1"/>
  <c r="WR4" i="1"/>
  <c r="WR5" i="1"/>
  <c r="VQ4" i="1"/>
  <c r="VQ5" i="1"/>
  <c r="VQ6" i="1"/>
  <c r="VQ7" i="1"/>
  <c r="VQ2" i="1"/>
  <c r="VQ3" i="1"/>
  <c r="TE4" i="1"/>
  <c r="TE5" i="1"/>
  <c r="TE2" i="1"/>
  <c r="TE3" i="1"/>
  <c r="TE6" i="1"/>
  <c r="TE7" i="1"/>
  <c r="RZ4" i="1"/>
  <c r="RZ5" i="1"/>
  <c r="RZ2" i="1"/>
  <c r="RZ3" i="1"/>
  <c r="RZ6" i="1"/>
  <c r="RZ7" i="1"/>
  <c r="OO4" i="1"/>
  <c r="OO5" i="1"/>
  <c r="OO2" i="1"/>
  <c r="OO3" i="1"/>
  <c r="OO6" i="1"/>
  <c r="OO7" i="1"/>
  <c r="ABZ5" i="1"/>
  <c r="ABZ6" i="1"/>
  <c r="ABZ3" i="1"/>
  <c r="ABZ4" i="1"/>
  <c r="ABZ2" i="1"/>
  <c r="ABZ7" i="1"/>
  <c r="AAU5" i="1"/>
  <c r="AAU6" i="1"/>
  <c r="AAU3" i="1"/>
  <c r="AAU4" i="1"/>
  <c r="AAU2" i="1"/>
  <c r="AAU7" i="1"/>
  <c r="AAC5" i="1"/>
  <c r="AAC6" i="1"/>
  <c r="AAC3" i="1"/>
  <c r="AAC4" i="1"/>
  <c r="AAC2" i="1"/>
  <c r="AAC7" i="1"/>
  <c r="ZK5" i="1"/>
  <c r="ZK6" i="1"/>
  <c r="ZK3" i="1"/>
  <c r="ZK4" i="1"/>
  <c r="ZK2" i="1"/>
  <c r="ZK7" i="1"/>
  <c r="YS5" i="1"/>
  <c r="YS6" i="1"/>
  <c r="YS3" i="1"/>
  <c r="YS4" i="1"/>
  <c r="YS2" i="1"/>
  <c r="YS7" i="1"/>
  <c r="XS5" i="1"/>
  <c r="XS6" i="1"/>
  <c r="XS7" i="1"/>
  <c r="XS3" i="1"/>
  <c r="XS4" i="1"/>
  <c r="XS2" i="1"/>
  <c r="XO3" i="1"/>
  <c r="XO4" i="1"/>
  <c r="XO7" i="1"/>
  <c r="XO5" i="1"/>
  <c r="XO6" i="1"/>
  <c r="XO2" i="1"/>
  <c r="UB5" i="1"/>
  <c r="UB6" i="1"/>
  <c r="UB3" i="1"/>
  <c r="UB4" i="1"/>
  <c r="UB7" i="1"/>
  <c r="UB2" i="1"/>
  <c r="PL5" i="1"/>
  <c r="PL6" i="1"/>
  <c r="PL3" i="1"/>
  <c r="PL4" i="1"/>
  <c r="PL7" i="1"/>
  <c r="PL2" i="1"/>
  <c r="ACL5" i="1"/>
  <c r="ACL6" i="1"/>
  <c r="ACL3" i="1"/>
  <c r="ACL4" i="1"/>
  <c r="ACL7" i="1"/>
  <c r="ACL2" i="1"/>
  <c r="ABT5" i="1"/>
  <c r="ABT6" i="1"/>
  <c r="ABT3" i="1"/>
  <c r="ABT4" i="1"/>
  <c r="ABT7" i="1"/>
  <c r="ABT2" i="1"/>
  <c r="ABG5" i="1"/>
  <c r="ABG6" i="1"/>
  <c r="ABG3" i="1"/>
  <c r="ABG4" i="1"/>
  <c r="ABG7" i="1"/>
  <c r="ABG2" i="1"/>
  <c r="AAO5" i="1"/>
  <c r="AAO6" i="1"/>
  <c r="AAO3" i="1"/>
  <c r="AAO4" i="1"/>
  <c r="AAO7" i="1"/>
  <c r="AAO2" i="1"/>
  <c r="ZW5" i="1"/>
  <c r="ZW6" i="1"/>
  <c r="ZW3" i="1"/>
  <c r="ZW4" i="1"/>
  <c r="ZW7" i="1"/>
  <c r="ZW2" i="1"/>
  <c r="ZE5" i="1"/>
  <c r="ZE6" i="1"/>
  <c r="ZE3" i="1"/>
  <c r="ZE4" i="1"/>
  <c r="ZE7" i="1"/>
  <c r="ZE2" i="1"/>
  <c r="YM5" i="1"/>
  <c r="YM6" i="1"/>
  <c r="YM3" i="1"/>
  <c r="YM4" i="1"/>
  <c r="YM7" i="1"/>
  <c r="YM2" i="1"/>
  <c r="YG3" i="1"/>
  <c r="YG4" i="1"/>
  <c r="YG7" i="1"/>
  <c r="YG5" i="1"/>
  <c r="YG6" i="1"/>
  <c r="YG2" i="1"/>
  <c r="WI5" i="1"/>
  <c r="WI6" i="1"/>
  <c r="WI7" i="1"/>
  <c r="WI3" i="1"/>
  <c r="WI4" i="1"/>
  <c r="WI2" i="1"/>
  <c r="WE3" i="1"/>
  <c r="WE4" i="1"/>
  <c r="WE7" i="1"/>
  <c r="WE5" i="1"/>
  <c r="WE6" i="1"/>
  <c r="WE2" i="1"/>
  <c r="VK6" i="1"/>
  <c r="VK4" i="1"/>
  <c r="VK5" i="1"/>
  <c r="VK3" i="1"/>
  <c r="VK7" i="1"/>
  <c r="VK2" i="1"/>
  <c r="TJ5" i="1"/>
  <c r="TJ6" i="1"/>
  <c r="TJ3" i="1"/>
  <c r="TJ4" i="1"/>
  <c r="TJ7" i="1"/>
  <c r="TJ2" i="1"/>
  <c r="ACA4" i="1"/>
  <c r="ACA5" i="1"/>
  <c r="ACA2" i="1"/>
  <c r="ACA3" i="1"/>
  <c r="ACA6" i="1"/>
  <c r="ACA7" i="1"/>
  <c r="AAV4" i="1"/>
  <c r="AAV5" i="1"/>
  <c r="AAV2" i="1"/>
  <c r="AAV3" i="1"/>
  <c r="AAV6" i="1"/>
  <c r="AAV7" i="1"/>
  <c r="AAD4" i="1"/>
  <c r="AAD5" i="1"/>
  <c r="AAD2" i="1"/>
  <c r="AAD3" i="1"/>
  <c r="AAD6" i="1"/>
  <c r="AAD7" i="1"/>
  <c r="ZL4" i="1"/>
  <c r="ZL5" i="1"/>
  <c r="ZL2" i="1"/>
  <c r="ZL3" i="1"/>
  <c r="ZL6" i="1"/>
  <c r="ZL7" i="1"/>
  <c r="YT4" i="1"/>
  <c r="YT5" i="1"/>
  <c r="YT2" i="1"/>
  <c r="YT3" i="1"/>
  <c r="YT6" i="1"/>
  <c r="YT7" i="1"/>
  <c r="YF4" i="1"/>
  <c r="YF5" i="1"/>
  <c r="YF6" i="1"/>
  <c r="YF7" i="1"/>
  <c r="YF2" i="1"/>
  <c r="YF3" i="1"/>
  <c r="YB2" i="1"/>
  <c r="YB3" i="1"/>
  <c r="YB6" i="1"/>
  <c r="YB7" i="1"/>
  <c r="YB4" i="1"/>
  <c r="YB5" i="1"/>
  <c r="WD4" i="1"/>
  <c r="WD5" i="1"/>
  <c r="WD6" i="1"/>
  <c r="WD7" i="1"/>
  <c r="WD2" i="1"/>
  <c r="WD3" i="1"/>
  <c r="VZ2" i="1"/>
  <c r="VZ3" i="1"/>
  <c r="VZ6" i="1"/>
  <c r="VZ7" i="1"/>
  <c r="VZ4" i="1"/>
  <c r="VZ5" i="1"/>
  <c r="UT5" i="1"/>
  <c r="UT3" i="1"/>
  <c r="UT4" i="1"/>
  <c r="UT7" i="1"/>
  <c r="UT2" i="1"/>
  <c r="UT6" i="1"/>
  <c r="TW4" i="1"/>
  <c r="TW5" i="1"/>
  <c r="TW2" i="1"/>
  <c r="TW3" i="1"/>
  <c r="TW6" i="1"/>
  <c r="TW7" i="1"/>
  <c r="NX4" i="1"/>
  <c r="NX5" i="1"/>
  <c r="NX2" i="1"/>
  <c r="NX3" i="1"/>
  <c r="NX6" i="1"/>
  <c r="NX7" i="1"/>
  <c r="AGE3" i="1"/>
  <c r="AGE6" i="1"/>
  <c r="AGE4" i="1"/>
  <c r="AGE7" i="1"/>
  <c r="AGE2" i="1"/>
  <c r="AGE5" i="1"/>
  <c r="AFY3" i="1"/>
  <c r="AFY6" i="1"/>
  <c r="AFY7" i="1"/>
  <c r="AFY5" i="1"/>
  <c r="AFY2" i="1"/>
  <c r="AFY4" i="1"/>
  <c r="AFR3" i="1"/>
  <c r="AFR6" i="1"/>
  <c r="AFR7" i="1"/>
  <c r="AFR5" i="1"/>
  <c r="AFR2" i="1"/>
  <c r="AFR4" i="1"/>
  <c r="AFL3" i="1"/>
  <c r="AFL6" i="1"/>
  <c r="AFL7" i="1"/>
  <c r="AFL4" i="1"/>
  <c r="AFL2" i="1"/>
  <c r="AFL5" i="1"/>
  <c r="AFE3" i="1"/>
  <c r="AFE6" i="1"/>
  <c r="AFE7" i="1"/>
  <c r="AFE4" i="1"/>
  <c r="AFE2" i="1"/>
  <c r="AFE5" i="1"/>
  <c r="AEY3" i="1"/>
  <c r="AEY6" i="1"/>
  <c r="AEY7" i="1"/>
  <c r="AEY5" i="1"/>
  <c r="AEY2" i="1"/>
  <c r="AEY4" i="1"/>
  <c r="AER3" i="1"/>
  <c r="AER6" i="1"/>
  <c r="AER7" i="1"/>
  <c r="AER5" i="1"/>
  <c r="AER2" i="1"/>
  <c r="AER4" i="1"/>
  <c r="AEL3" i="1"/>
  <c r="AEL6" i="1"/>
  <c r="AEL7" i="1"/>
  <c r="AEL4" i="1"/>
  <c r="AEL2" i="1"/>
  <c r="AEL5" i="1"/>
  <c r="AEF3" i="1"/>
  <c r="AEF6" i="1"/>
  <c r="AEF7" i="1"/>
  <c r="AEF5" i="1"/>
  <c r="AEF2" i="1"/>
  <c r="AEF4" i="1"/>
  <c r="ADY3" i="1"/>
  <c r="ADY6" i="1"/>
  <c r="ADY7" i="1"/>
  <c r="ADY4" i="1"/>
  <c r="ADY2" i="1"/>
  <c r="ADY5" i="1"/>
  <c r="ADS3" i="1"/>
  <c r="ADS6" i="1"/>
  <c r="ADS7" i="1"/>
  <c r="ADS5" i="1"/>
  <c r="ADS2" i="1"/>
  <c r="ADS4" i="1"/>
  <c r="ADM3" i="1"/>
  <c r="ADM6" i="1"/>
  <c r="ADM7" i="1"/>
  <c r="ADM4" i="1"/>
  <c r="ADM2" i="1"/>
  <c r="ADM5" i="1"/>
  <c r="ADG3" i="1"/>
  <c r="ADG6" i="1"/>
  <c r="ADG7" i="1"/>
  <c r="ADG5" i="1"/>
  <c r="ADG2" i="1"/>
  <c r="ADG4" i="1"/>
  <c r="ADA2" i="1"/>
  <c r="ADA3" i="1"/>
  <c r="ADA6" i="1"/>
  <c r="ADA7" i="1"/>
  <c r="ADA4" i="1"/>
  <c r="ADA5" i="1"/>
  <c r="ACU2" i="1"/>
  <c r="ACU3" i="1"/>
  <c r="ACU6" i="1"/>
  <c r="ACU7" i="1"/>
  <c r="ACU5" i="1"/>
  <c r="ACU4" i="1"/>
  <c r="ACO2" i="1"/>
  <c r="ACO3" i="1"/>
  <c r="ACO6" i="1"/>
  <c r="ACO7" i="1"/>
  <c r="ACO5" i="1"/>
  <c r="ACO4" i="1"/>
  <c r="ACI2" i="1"/>
  <c r="ACI3" i="1"/>
  <c r="ACI6" i="1"/>
  <c r="ACI7" i="1"/>
  <c r="ACI4" i="1"/>
  <c r="ACI5" i="1"/>
  <c r="ACC2" i="1"/>
  <c r="ACC3" i="1"/>
  <c r="ACC6" i="1"/>
  <c r="ACC7" i="1"/>
  <c r="ACC4" i="1"/>
  <c r="ACC5" i="1"/>
  <c r="ABW2" i="1"/>
  <c r="ABW3" i="1"/>
  <c r="ABW6" i="1"/>
  <c r="ABW7" i="1"/>
  <c r="ABW4" i="1"/>
  <c r="ABW5" i="1"/>
  <c r="ABQ2" i="1"/>
  <c r="ABQ3" i="1"/>
  <c r="ABQ6" i="1"/>
  <c r="ABQ7" i="1"/>
  <c r="ABQ4" i="1"/>
  <c r="ABQ5" i="1"/>
  <c r="ABK2" i="1"/>
  <c r="ABK3" i="1"/>
  <c r="ABK6" i="1"/>
  <c r="ABK7" i="1"/>
  <c r="ABK5" i="1"/>
  <c r="ABK4" i="1"/>
  <c r="ABD2" i="1"/>
  <c r="ABD3" i="1"/>
  <c r="ABD6" i="1"/>
  <c r="ABD7" i="1"/>
  <c r="ABD4" i="1"/>
  <c r="ABD5" i="1"/>
  <c r="AAX2" i="1"/>
  <c r="AAX3" i="1"/>
  <c r="AAX6" i="1"/>
  <c r="AAX7" i="1"/>
  <c r="AAX5" i="1"/>
  <c r="AAX4" i="1"/>
  <c r="AAR2" i="1"/>
  <c r="AAR3" i="1"/>
  <c r="AAR6" i="1"/>
  <c r="AAR7" i="1"/>
  <c r="AAR4" i="1"/>
  <c r="AAR5" i="1"/>
  <c r="AAL2" i="1"/>
  <c r="AAL3" i="1"/>
  <c r="AAL6" i="1"/>
  <c r="AAL7" i="1"/>
  <c r="AAL4" i="1"/>
  <c r="AAL5" i="1"/>
  <c r="AAF2" i="1"/>
  <c r="AAF3" i="1"/>
  <c r="AAF6" i="1"/>
  <c r="AAF7" i="1"/>
  <c r="AAF5" i="1"/>
  <c r="AAF4" i="1"/>
  <c r="ZZ2" i="1"/>
  <c r="ZZ3" i="1"/>
  <c r="ZZ6" i="1"/>
  <c r="ZZ7" i="1"/>
  <c r="ZZ4" i="1"/>
  <c r="ZZ5" i="1"/>
  <c r="ZT2" i="1"/>
  <c r="ZT3" i="1"/>
  <c r="ZT6" i="1"/>
  <c r="ZT7" i="1"/>
  <c r="ZT4" i="1"/>
  <c r="ZT5" i="1"/>
  <c r="ZN2" i="1"/>
  <c r="ZN3" i="1"/>
  <c r="ZN6" i="1"/>
  <c r="ZN7" i="1"/>
  <c r="ZN5" i="1"/>
  <c r="ZN4" i="1"/>
  <c r="ZH2" i="1"/>
  <c r="ZH3" i="1"/>
  <c r="ZH6" i="1"/>
  <c r="ZH7" i="1"/>
  <c r="ZH4" i="1"/>
  <c r="ZH5" i="1"/>
  <c r="ZB2" i="1"/>
  <c r="ZB3" i="1"/>
  <c r="ZB6" i="1"/>
  <c r="ZB7" i="1"/>
  <c r="ZB4" i="1"/>
  <c r="ZB5" i="1"/>
  <c r="YV2" i="1"/>
  <c r="YV3" i="1"/>
  <c r="YV6" i="1"/>
  <c r="YV7" i="1"/>
  <c r="YV5" i="1"/>
  <c r="YV4" i="1"/>
  <c r="YP2" i="1"/>
  <c r="YP3" i="1"/>
  <c r="YP6" i="1"/>
  <c r="YP7" i="1"/>
  <c r="YP4" i="1"/>
  <c r="YP5" i="1"/>
  <c r="YJ2" i="1"/>
  <c r="YJ3" i="1"/>
  <c r="YJ6" i="1"/>
  <c r="YJ7" i="1"/>
  <c r="YJ4" i="1"/>
  <c r="YJ5" i="1"/>
  <c r="XZ4" i="1"/>
  <c r="XZ5" i="1"/>
  <c r="XZ2" i="1"/>
  <c r="XZ3" i="1"/>
  <c r="XZ6" i="1"/>
  <c r="XZ7" i="1"/>
  <c r="XV2" i="1"/>
  <c r="XV3" i="1"/>
  <c r="XV4" i="1"/>
  <c r="XV5" i="1"/>
  <c r="XV6" i="1"/>
  <c r="XV7" i="1"/>
  <c r="XH4" i="1"/>
  <c r="XH5" i="1"/>
  <c r="XH2" i="1"/>
  <c r="XH3" i="1"/>
  <c r="XH7" i="1"/>
  <c r="XH6" i="1"/>
  <c r="XD2" i="1"/>
  <c r="XD3" i="1"/>
  <c r="XD4" i="1"/>
  <c r="XD5" i="1"/>
  <c r="XD7" i="1"/>
  <c r="XD6" i="1"/>
  <c r="WP4" i="1"/>
  <c r="WP5" i="1"/>
  <c r="WP2" i="1"/>
  <c r="WP3" i="1"/>
  <c r="WP6" i="1"/>
  <c r="WP7" i="1"/>
  <c r="WL2" i="1"/>
  <c r="WL3" i="1"/>
  <c r="WL4" i="1"/>
  <c r="WL5" i="1"/>
  <c r="WL6" i="1"/>
  <c r="WL7" i="1"/>
  <c r="VE6" i="1"/>
  <c r="VE4" i="1"/>
  <c r="VE5" i="1"/>
  <c r="VE2" i="1"/>
  <c r="VE3" i="1"/>
  <c r="VE7" i="1"/>
  <c r="UC4" i="1"/>
  <c r="UC5" i="1"/>
  <c r="UC2" i="1"/>
  <c r="UC3" i="1"/>
  <c r="UC6" i="1"/>
  <c r="UC7" i="1"/>
  <c r="TK4" i="1"/>
  <c r="TK5" i="1"/>
  <c r="TK2" i="1"/>
  <c r="TK3" i="1"/>
  <c r="TK6" i="1"/>
  <c r="TK7" i="1"/>
  <c r="SS4" i="1"/>
  <c r="SS5" i="1"/>
  <c r="SS2" i="1"/>
  <c r="SS3" i="1"/>
  <c r="SS6" i="1"/>
  <c r="SS7" i="1"/>
  <c r="RM2" i="1"/>
  <c r="RM5" i="1"/>
  <c r="RM6" i="1"/>
  <c r="RM7" i="1"/>
  <c r="RM3" i="1"/>
  <c r="RM4" i="1"/>
  <c r="QH2" i="1"/>
  <c r="QH5" i="1"/>
  <c r="QH6" i="1"/>
  <c r="QH7" i="1"/>
  <c r="QH3" i="1"/>
  <c r="QH4" i="1"/>
  <c r="PG4" i="1"/>
  <c r="PG5" i="1"/>
  <c r="PG2" i="1"/>
  <c r="PG3" i="1"/>
  <c r="PG6" i="1"/>
  <c r="PG7" i="1"/>
  <c r="LN4" i="1"/>
  <c r="LN5" i="1"/>
  <c r="LN2" i="1"/>
  <c r="LN3" i="1"/>
  <c r="LN6" i="1"/>
  <c r="LN7" i="1"/>
  <c r="AGD4" i="1"/>
  <c r="AGD7" i="1"/>
  <c r="AGD2" i="1"/>
  <c r="AGD6" i="1"/>
  <c r="AGD3" i="1"/>
  <c r="AGD5" i="1"/>
  <c r="AFX4" i="1"/>
  <c r="AFX7" i="1"/>
  <c r="AFX2" i="1"/>
  <c r="AFX5" i="1"/>
  <c r="AFX3" i="1"/>
  <c r="AFX6" i="1"/>
  <c r="AFQ4" i="1"/>
  <c r="AFQ7" i="1"/>
  <c r="AFQ2" i="1"/>
  <c r="AFQ5" i="1"/>
  <c r="AFQ3" i="1"/>
  <c r="AFQ6" i="1"/>
  <c r="AFK4" i="1"/>
  <c r="AFK7" i="1"/>
  <c r="AFK2" i="1"/>
  <c r="AFK6" i="1"/>
  <c r="AFK3" i="1"/>
  <c r="AFK5" i="1"/>
  <c r="AFD4" i="1"/>
  <c r="AFD7" i="1"/>
  <c r="AFD2" i="1"/>
  <c r="AFD6" i="1"/>
  <c r="AFD3" i="1"/>
  <c r="AFD5" i="1"/>
  <c r="AEX4" i="1"/>
  <c r="AEX7" i="1"/>
  <c r="AEX2" i="1"/>
  <c r="AEX5" i="1"/>
  <c r="AEX3" i="1"/>
  <c r="AEX6" i="1"/>
  <c r="AEQ4" i="1"/>
  <c r="AEQ7" i="1"/>
  <c r="AEQ2" i="1"/>
  <c r="AEQ5" i="1"/>
  <c r="AEQ3" i="1"/>
  <c r="AEQ6" i="1"/>
  <c r="AEK4" i="1"/>
  <c r="AEK7" i="1"/>
  <c r="AEK2" i="1"/>
  <c r="AEK6" i="1"/>
  <c r="AEK3" i="1"/>
  <c r="AEK5" i="1"/>
  <c r="AEE4" i="1"/>
  <c r="AEE7" i="1"/>
  <c r="AEE2" i="1"/>
  <c r="AEE5" i="1"/>
  <c r="AEE3" i="1"/>
  <c r="AEE6" i="1"/>
  <c r="ADX4" i="1"/>
  <c r="ADX7" i="1"/>
  <c r="ADX2" i="1"/>
  <c r="ADX6" i="1"/>
  <c r="ADX3" i="1"/>
  <c r="ADX5" i="1"/>
  <c r="ADR4" i="1"/>
  <c r="ADR7" i="1"/>
  <c r="ADR2" i="1"/>
  <c r="ADR5" i="1"/>
  <c r="ADR3" i="1"/>
  <c r="ADR6" i="1"/>
  <c r="ADL4" i="1"/>
  <c r="ADL7" i="1"/>
  <c r="ADL2" i="1"/>
  <c r="ADL6" i="1"/>
  <c r="ADL3" i="1"/>
  <c r="ADL5" i="1"/>
  <c r="ADF4" i="1"/>
  <c r="ADF7" i="1"/>
  <c r="ADF2" i="1"/>
  <c r="ADF5" i="1"/>
  <c r="ADF3" i="1"/>
  <c r="ADF6" i="1"/>
  <c r="ACZ3" i="1"/>
  <c r="ACZ4" i="1"/>
  <c r="ACZ7" i="1"/>
  <c r="ACZ2" i="1"/>
  <c r="ACZ6" i="1"/>
  <c r="ACZ5" i="1"/>
  <c r="ACT3" i="1"/>
  <c r="ACT4" i="1"/>
  <c r="ACT7" i="1"/>
  <c r="ACT2" i="1"/>
  <c r="ACT6" i="1"/>
  <c r="ACT5" i="1"/>
  <c r="ACN3" i="1"/>
  <c r="ACN4" i="1"/>
  <c r="ACN7" i="1"/>
  <c r="ACN2" i="1"/>
  <c r="ACN5" i="1"/>
  <c r="ACN6" i="1"/>
  <c r="ACH3" i="1"/>
  <c r="ACH4" i="1"/>
  <c r="ACH7" i="1"/>
  <c r="ACH2" i="1"/>
  <c r="ACH5" i="1"/>
  <c r="ACH6" i="1"/>
  <c r="ACB3" i="1"/>
  <c r="ACB4" i="1"/>
  <c r="ACB7" i="1"/>
  <c r="ACB2" i="1"/>
  <c r="ACB5" i="1"/>
  <c r="ACB6" i="1"/>
  <c r="ABV3" i="1"/>
  <c r="ABV4" i="1"/>
  <c r="ABV7" i="1"/>
  <c r="ABV2" i="1"/>
  <c r="ABV5" i="1"/>
  <c r="ABV6" i="1"/>
  <c r="ABP3" i="1"/>
  <c r="ABP4" i="1"/>
  <c r="ABP7" i="1"/>
  <c r="ABP2" i="1"/>
  <c r="ABP6" i="1"/>
  <c r="ABP5" i="1"/>
  <c r="ABJ3" i="1"/>
  <c r="ABJ4" i="1"/>
  <c r="ABJ7" i="1"/>
  <c r="ABJ2" i="1"/>
  <c r="ABJ5" i="1"/>
  <c r="ABJ6" i="1"/>
  <c r="ABI3" i="1"/>
  <c r="ABI4" i="1"/>
  <c r="ABI2" i="1"/>
  <c r="ABI5" i="1"/>
  <c r="ABI6" i="1"/>
  <c r="ABC3" i="1"/>
  <c r="ABC4" i="1"/>
  <c r="ABC7" i="1"/>
  <c r="ABC2" i="1"/>
  <c r="ABC6" i="1"/>
  <c r="ABC5" i="1"/>
  <c r="AAW3" i="1"/>
  <c r="AAW4" i="1"/>
  <c r="AAW7" i="1"/>
  <c r="AAW2" i="1"/>
  <c r="AAW5" i="1"/>
  <c r="AAW6" i="1"/>
  <c r="AAQ3" i="1"/>
  <c r="AAQ4" i="1"/>
  <c r="AAQ7" i="1"/>
  <c r="AAQ2" i="1"/>
  <c r="AAQ5" i="1"/>
  <c r="AAQ6" i="1"/>
  <c r="AAK3" i="1"/>
  <c r="AAK4" i="1"/>
  <c r="AAK7" i="1"/>
  <c r="AAK2" i="1"/>
  <c r="AAK6" i="1"/>
  <c r="AAK5" i="1"/>
  <c r="AAE3" i="1"/>
  <c r="AAE4" i="1"/>
  <c r="AAE7" i="1"/>
  <c r="AAE2" i="1"/>
  <c r="AAE5" i="1"/>
  <c r="AAE6" i="1"/>
  <c r="ZY3" i="1"/>
  <c r="ZY4" i="1"/>
  <c r="ZY7" i="1"/>
  <c r="ZY2" i="1"/>
  <c r="ZY5" i="1"/>
  <c r="ZY6" i="1"/>
  <c r="ZS3" i="1"/>
  <c r="ZS4" i="1"/>
  <c r="ZS7" i="1"/>
  <c r="ZS2" i="1"/>
  <c r="ZS6" i="1"/>
  <c r="ZS5" i="1"/>
  <c r="ZM3" i="1"/>
  <c r="ZM4" i="1"/>
  <c r="ZM7" i="1"/>
  <c r="ZM2" i="1"/>
  <c r="ZM5" i="1"/>
  <c r="ZM6" i="1"/>
  <c r="ZG3" i="1"/>
  <c r="ZG4" i="1"/>
  <c r="ZG7" i="1"/>
  <c r="ZG2" i="1"/>
  <c r="ZG5" i="1"/>
  <c r="ZG6" i="1"/>
  <c r="ZA3" i="1"/>
  <c r="ZA4" i="1"/>
  <c r="ZA7" i="1"/>
  <c r="ZA2" i="1"/>
  <c r="ZA6" i="1"/>
  <c r="ZA5" i="1"/>
  <c r="YU3" i="1"/>
  <c r="YU4" i="1"/>
  <c r="YU7" i="1"/>
  <c r="YU2" i="1"/>
  <c r="YU5" i="1"/>
  <c r="YU6" i="1"/>
  <c r="YO3" i="1"/>
  <c r="YO4" i="1"/>
  <c r="YO7" i="1"/>
  <c r="YO2" i="1"/>
  <c r="YO5" i="1"/>
  <c r="YO6" i="1"/>
  <c r="YE5" i="1"/>
  <c r="YE6" i="1"/>
  <c r="YE3" i="1"/>
  <c r="YE4" i="1"/>
  <c r="YE2" i="1"/>
  <c r="YE7" i="1"/>
  <c r="YA3" i="1"/>
  <c r="YA4" i="1"/>
  <c r="YA5" i="1"/>
  <c r="YA6" i="1"/>
  <c r="YA2" i="1"/>
  <c r="YA7" i="1"/>
  <c r="XM5" i="1"/>
  <c r="XM6" i="1"/>
  <c r="XM3" i="1"/>
  <c r="XM4" i="1"/>
  <c r="XM2" i="1"/>
  <c r="XM7" i="1"/>
  <c r="XI3" i="1"/>
  <c r="XI4" i="1"/>
  <c r="XI5" i="1"/>
  <c r="XI6" i="1"/>
  <c r="XI2" i="1"/>
  <c r="XI7" i="1"/>
  <c r="WU5" i="1"/>
  <c r="WU6" i="1"/>
  <c r="WU3" i="1"/>
  <c r="WU4" i="1"/>
  <c r="WU2" i="1"/>
  <c r="WU7" i="1"/>
  <c r="WQ3" i="1"/>
  <c r="WQ4" i="1"/>
  <c r="WQ5" i="1"/>
  <c r="WQ6" i="1"/>
  <c r="WQ2" i="1"/>
  <c r="WQ7" i="1"/>
  <c r="WC5" i="1"/>
  <c r="WC6" i="1"/>
  <c r="WC3" i="1"/>
  <c r="WC4" i="1"/>
  <c r="WC2" i="1"/>
  <c r="WC7" i="1"/>
  <c r="VY3" i="1"/>
  <c r="VY4" i="1"/>
  <c r="VY5" i="1"/>
  <c r="VY6" i="1"/>
  <c r="VY2" i="1"/>
  <c r="VY7" i="1"/>
  <c r="VP5" i="1"/>
  <c r="VP6" i="1"/>
  <c r="VP3" i="1"/>
  <c r="VP4" i="1"/>
  <c r="VP2" i="1"/>
  <c r="VP7" i="1"/>
  <c r="VM4" i="1"/>
  <c r="VM2" i="1"/>
  <c r="VM3" i="1"/>
  <c r="VM6" i="1"/>
  <c r="VM7" i="1"/>
  <c r="VM5" i="1"/>
  <c r="VA4" i="1"/>
  <c r="VA2" i="1"/>
  <c r="VA3" i="1"/>
  <c r="VA6" i="1"/>
  <c r="VA7" i="1"/>
  <c r="VA5" i="1"/>
  <c r="UH5" i="1"/>
  <c r="UH6" i="1"/>
  <c r="UH3" i="1"/>
  <c r="UH4" i="1"/>
  <c r="UH7" i="1"/>
  <c r="UH2" i="1"/>
  <c r="TP5" i="1"/>
  <c r="TP6" i="1"/>
  <c r="TP3" i="1"/>
  <c r="TP4" i="1"/>
  <c r="TP7" i="1"/>
  <c r="TP2" i="1"/>
  <c r="SX5" i="1"/>
  <c r="SX6" i="1"/>
  <c r="SX3" i="1"/>
  <c r="SX4" i="1"/>
  <c r="SX7" i="1"/>
  <c r="SX2" i="1"/>
  <c r="SF5" i="1"/>
  <c r="SF6" i="1"/>
  <c r="SF3" i="1"/>
  <c r="SF4" i="1"/>
  <c r="SF7" i="1"/>
  <c r="SF2" i="1"/>
  <c r="QW5" i="1"/>
  <c r="QW2" i="1"/>
  <c r="QW3" i="1"/>
  <c r="QW6" i="1"/>
  <c r="QW7" i="1"/>
  <c r="QW4" i="1"/>
  <c r="OB5" i="1"/>
  <c r="OB6" i="1"/>
  <c r="OB3" i="1"/>
  <c r="OB4" i="1"/>
  <c r="OB7" i="1"/>
  <c r="OB2" i="1"/>
  <c r="AGA7" i="1"/>
  <c r="AGA4" i="1"/>
  <c r="AGA5" i="1"/>
  <c r="AGA3" i="1"/>
  <c r="AGA2" i="1"/>
  <c r="AGA6" i="1"/>
  <c r="AFT7" i="1"/>
  <c r="AFT4" i="1"/>
  <c r="AFT5" i="1"/>
  <c r="AFT3" i="1"/>
  <c r="AFT2" i="1"/>
  <c r="AFT6" i="1"/>
  <c r="AFN7" i="1"/>
  <c r="AFN4" i="1"/>
  <c r="AFN5" i="1"/>
  <c r="AFN2" i="1"/>
  <c r="AFN6" i="1"/>
  <c r="AFN3" i="1"/>
  <c r="AFH7" i="1"/>
  <c r="AFH4" i="1"/>
  <c r="AFH5" i="1"/>
  <c r="AFH3" i="1"/>
  <c r="AFH2" i="1"/>
  <c r="AFH6" i="1"/>
  <c r="AFA7" i="1"/>
  <c r="AFA4" i="1"/>
  <c r="AFA5" i="1"/>
  <c r="AFA3" i="1"/>
  <c r="AFA2" i="1"/>
  <c r="AFA6" i="1"/>
  <c r="AET7" i="1"/>
  <c r="AET4" i="1"/>
  <c r="AET5" i="1"/>
  <c r="AET3" i="1"/>
  <c r="AET2" i="1"/>
  <c r="AET6" i="1"/>
  <c r="AEN7" i="1"/>
  <c r="AEN4" i="1"/>
  <c r="AEN5" i="1"/>
  <c r="AEN2" i="1"/>
  <c r="AEN6" i="1"/>
  <c r="AEN3" i="1"/>
  <c r="AEH7" i="1"/>
  <c r="AEH4" i="1"/>
  <c r="AEH5" i="1"/>
  <c r="AEH3" i="1"/>
  <c r="AEH2" i="1"/>
  <c r="AEH6" i="1"/>
  <c r="AEA7" i="1"/>
  <c r="AEA4" i="1"/>
  <c r="AEA5" i="1"/>
  <c r="AEA2" i="1"/>
  <c r="AEA6" i="1"/>
  <c r="AEA3" i="1"/>
  <c r="ADU7" i="1"/>
  <c r="ADU4" i="1"/>
  <c r="ADU5" i="1"/>
  <c r="ADU3" i="1"/>
  <c r="ADU2" i="1"/>
  <c r="ADU6" i="1"/>
  <c r="ADO7" i="1"/>
  <c r="ADO4" i="1"/>
  <c r="ADO5" i="1"/>
  <c r="ADO2" i="1"/>
  <c r="ADO6" i="1"/>
  <c r="ADO3" i="1"/>
  <c r="ADI7" i="1"/>
  <c r="ADI4" i="1"/>
  <c r="ADI5" i="1"/>
  <c r="ADI3" i="1"/>
  <c r="ADI2" i="1"/>
  <c r="ADI6" i="1"/>
  <c r="ADC7" i="1"/>
  <c r="ADC4" i="1"/>
  <c r="ADC5" i="1"/>
  <c r="ADC3" i="1"/>
  <c r="ADC6" i="1"/>
  <c r="ADC2" i="1"/>
  <c r="ACW6" i="1"/>
  <c r="ACW7" i="1"/>
  <c r="ACW4" i="1"/>
  <c r="ACW5" i="1"/>
  <c r="ACW2" i="1"/>
  <c r="ACW3" i="1"/>
  <c r="ACQ6" i="1"/>
  <c r="ACQ7" i="1"/>
  <c r="ACQ4" i="1"/>
  <c r="ACQ5" i="1"/>
  <c r="ACQ2" i="1"/>
  <c r="ACQ3" i="1"/>
  <c r="ACK6" i="1"/>
  <c r="ACK7" i="1"/>
  <c r="ACK4" i="1"/>
  <c r="ACK5" i="1"/>
  <c r="ACK3" i="1"/>
  <c r="ACK2" i="1"/>
  <c r="ACE6" i="1"/>
  <c r="ACE7" i="1"/>
  <c r="ACE4" i="1"/>
  <c r="ACE5" i="1"/>
  <c r="ACE3" i="1"/>
  <c r="ACE2" i="1"/>
  <c r="ABY6" i="1"/>
  <c r="ABY7" i="1"/>
  <c r="ABY4" i="1"/>
  <c r="ABY5" i="1"/>
  <c r="ABY2" i="1"/>
  <c r="ABY3" i="1"/>
  <c r="ABS6" i="1"/>
  <c r="ABS7" i="1"/>
  <c r="ABS4" i="1"/>
  <c r="ABS5" i="1"/>
  <c r="ABS3" i="1"/>
  <c r="ABS2" i="1"/>
  <c r="ABM6" i="1"/>
  <c r="ABM7" i="1"/>
  <c r="ABM4" i="1"/>
  <c r="ABM5" i="1"/>
  <c r="ABM2" i="1"/>
  <c r="ABM3" i="1"/>
  <c r="ABF6" i="1"/>
  <c r="ABF7" i="1"/>
  <c r="ABF4" i="1"/>
  <c r="ABF5" i="1"/>
  <c r="ABF3" i="1"/>
  <c r="ABF2" i="1"/>
  <c r="AAZ6" i="1"/>
  <c r="AAZ7" i="1"/>
  <c r="AAZ4" i="1"/>
  <c r="AAZ5" i="1"/>
  <c r="AAZ2" i="1"/>
  <c r="AAZ3" i="1"/>
  <c r="AAT6" i="1"/>
  <c r="AAT7" i="1"/>
  <c r="AAT4" i="1"/>
  <c r="AAT5" i="1"/>
  <c r="AAT2" i="1"/>
  <c r="AAT3" i="1"/>
  <c r="AAN6" i="1"/>
  <c r="AAN7" i="1"/>
  <c r="AAN4" i="1"/>
  <c r="AAN5" i="1"/>
  <c r="AAN3" i="1"/>
  <c r="AAN2" i="1"/>
  <c r="AAH6" i="1"/>
  <c r="AAH7" i="1"/>
  <c r="AAH4" i="1"/>
  <c r="AAH5" i="1"/>
  <c r="AAH2" i="1"/>
  <c r="AAH3" i="1"/>
  <c r="AAB6" i="1"/>
  <c r="AAB7" i="1"/>
  <c r="AAB4" i="1"/>
  <c r="AAB5" i="1"/>
  <c r="AAB2" i="1"/>
  <c r="AAB3" i="1"/>
  <c r="ZV6" i="1"/>
  <c r="ZV7" i="1"/>
  <c r="ZV4" i="1"/>
  <c r="ZV5" i="1"/>
  <c r="ZV3" i="1"/>
  <c r="ZV2" i="1"/>
  <c r="ZP6" i="1"/>
  <c r="ZP7" i="1"/>
  <c r="ZP4" i="1"/>
  <c r="ZP5" i="1"/>
  <c r="ZP2" i="1"/>
  <c r="ZP3" i="1"/>
  <c r="ZJ6" i="1"/>
  <c r="ZJ7" i="1"/>
  <c r="ZJ4" i="1"/>
  <c r="ZJ5" i="1"/>
  <c r="ZJ2" i="1"/>
  <c r="ZJ3" i="1"/>
  <c r="ZD6" i="1"/>
  <c r="ZD7" i="1"/>
  <c r="ZD4" i="1"/>
  <c r="ZD5" i="1"/>
  <c r="ZD3" i="1"/>
  <c r="ZD2" i="1"/>
  <c r="YX6" i="1"/>
  <c r="YX7" i="1"/>
  <c r="YX4" i="1"/>
  <c r="YX5" i="1"/>
  <c r="YX2" i="1"/>
  <c r="YX3" i="1"/>
  <c r="YR6" i="1"/>
  <c r="YR7" i="1"/>
  <c r="YR4" i="1"/>
  <c r="YR5" i="1"/>
  <c r="YR2" i="1"/>
  <c r="YR3" i="1"/>
  <c r="YL6" i="1"/>
  <c r="YL7" i="1"/>
  <c r="YL4" i="1"/>
  <c r="YL5" i="1"/>
  <c r="YL3" i="1"/>
  <c r="YL2" i="1"/>
  <c r="YH2" i="1"/>
  <c r="YH3" i="1"/>
  <c r="YH6" i="1"/>
  <c r="YH7" i="1"/>
  <c r="YH4" i="1"/>
  <c r="YH5" i="1"/>
  <c r="XT4" i="1"/>
  <c r="XT5" i="1"/>
  <c r="XT6" i="1"/>
  <c r="XT7" i="1"/>
  <c r="XT3" i="1"/>
  <c r="XT2" i="1"/>
  <c r="XP2" i="1"/>
  <c r="XP3" i="1"/>
  <c r="XP6" i="1"/>
  <c r="XP7" i="1"/>
  <c r="XP5" i="1"/>
  <c r="XP4" i="1"/>
  <c r="XB4" i="1"/>
  <c r="XB5" i="1"/>
  <c r="XB6" i="1"/>
  <c r="XB7" i="1"/>
  <c r="XB2" i="1"/>
  <c r="XB3" i="1"/>
  <c r="WX2" i="1"/>
  <c r="WX3" i="1"/>
  <c r="WX6" i="1"/>
  <c r="WX7" i="1"/>
  <c r="WX4" i="1"/>
  <c r="WX5" i="1"/>
  <c r="WJ4" i="1"/>
  <c r="WJ5" i="1"/>
  <c r="WJ6" i="1"/>
  <c r="WJ7" i="1"/>
  <c r="WJ2" i="1"/>
  <c r="WJ3" i="1"/>
  <c r="WF2" i="1"/>
  <c r="WF3" i="1"/>
  <c r="WF6" i="1"/>
  <c r="WF7" i="1"/>
  <c r="WF4" i="1"/>
  <c r="WF5" i="1"/>
  <c r="VW4" i="1"/>
  <c r="VW5" i="1"/>
  <c r="VW6" i="1"/>
  <c r="VW7" i="1"/>
  <c r="VW2" i="1"/>
  <c r="VW3" i="1"/>
  <c r="VS2" i="1"/>
  <c r="VS3" i="1"/>
  <c r="VS6" i="1"/>
  <c r="VS7" i="1"/>
  <c r="VS4" i="1"/>
  <c r="VS5" i="1"/>
  <c r="VG4" i="1"/>
  <c r="VG2" i="1"/>
  <c r="VG3" i="1"/>
  <c r="VG7" i="1"/>
  <c r="VG5" i="1"/>
  <c r="VG6" i="1"/>
  <c r="UU4" i="1"/>
  <c r="UU2" i="1"/>
  <c r="UU3" i="1"/>
  <c r="UU7" i="1"/>
  <c r="UU5" i="1"/>
  <c r="UU6" i="1"/>
  <c r="UI4" i="1"/>
  <c r="UI5" i="1"/>
  <c r="UI2" i="1"/>
  <c r="UI3" i="1"/>
  <c r="UI6" i="1"/>
  <c r="UI7" i="1"/>
  <c r="TQ4" i="1"/>
  <c r="TQ5" i="1"/>
  <c r="TQ2" i="1"/>
  <c r="TQ3" i="1"/>
  <c r="TQ6" i="1"/>
  <c r="TQ7" i="1"/>
  <c r="SY4" i="1"/>
  <c r="SY5" i="1"/>
  <c r="SY2" i="1"/>
  <c r="SY3" i="1"/>
  <c r="SY7" i="1"/>
  <c r="SY6" i="1"/>
  <c r="SG4" i="1"/>
  <c r="SG5" i="1"/>
  <c r="SG2" i="1"/>
  <c r="SG3" i="1"/>
  <c r="SG6" i="1"/>
  <c r="SG7" i="1"/>
  <c r="QT2" i="1"/>
  <c r="QT5" i="1"/>
  <c r="QT6" i="1"/>
  <c r="QT7" i="1"/>
  <c r="QT3" i="1"/>
  <c r="QT4" i="1"/>
  <c r="PY4" i="1"/>
  <c r="PY5" i="1"/>
  <c r="PY2" i="1"/>
  <c r="PY3" i="1"/>
  <c r="PY6" i="1"/>
  <c r="PY7" i="1"/>
  <c r="II2" i="1"/>
  <c r="II5" i="1"/>
  <c r="II6" i="1"/>
  <c r="II4" i="1"/>
  <c r="II3" i="1"/>
  <c r="II7" i="1"/>
  <c r="ADB2" i="1"/>
  <c r="ADB5" i="1"/>
  <c r="ADB6" i="1"/>
  <c r="ADB3" i="1"/>
  <c r="ADB7" i="1"/>
  <c r="ADB4" i="1"/>
  <c r="ACV7" i="1"/>
  <c r="ACV2" i="1"/>
  <c r="ACV5" i="1"/>
  <c r="ACV6" i="1"/>
  <c r="ACV3" i="1"/>
  <c r="ACV4" i="1"/>
  <c r="ACP7" i="1"/>
  <c r="ACP2" i="1"/>
  <c r="ACP5" i="1"/>
  <c r="ACP6" i="1"/>
  <c r="ACP4" i="1"/>
  <c r="ACP3" i="1"/>
  <c r="ACJ7" i="1"/>
  <c r="ACJ2" i="1"/>
  <c r="ACJ5" i="1"/>
  <c r="ACJ6" i="1"/>
  <c r="ACJ4" i="1"/>
  <c r="ACJ3" i="1"/>
  <c r="ACD7" i="1"/>
  <c r="ACD2" i="1"/>
  <c r="ACD5" i="1"/>
  <c r="ACD6" i="1"/>
  <c r="ACD3" i="1"/>
  <c r="ACD4" i="1"/>
  <c r="ABX7" i="1"/>
  <c r="ABX2" i="1"/>
  <c r="ABX5" i="1"/>
  <c r="ABX6" i="1"/>
  <c r="ABX4" i="1"/>
  <c r="ABX3" i="1"/>
  <c r="ABR7" i="1"/>
  <c r="ABR2" i="1"/>
  <c r="ABR5" i="1"/>
  <c r="ABR6" i="1"/>
  <c r="ABR3" i="1"/>
  <c r="ABR4" i="1"/>
  <c r="ABL7" i="1"/>
  <c r="ABL2" i="1"/>
  <c r="ABL5" i="1"/>
  <c r="ABL6" i="1"/>
  <c r="ABL3" i="1"/>
  <c r="ABL4" i="1"/>
  <c r="ABE7" i="1"/>
  <c r="ABE2" i="1"/>
  <c r="ABE5" i="1"/>
  <c r="ABE6" i="1"/>
  <c r="ABE3" i="1"/>
  <c r="ABE4" i="1"/>
  <c r="AAY7" i="1"/>
  <c r="AAY2" i="1"/>
  <c r="AAY5" i="1"/>
  <c r="AAY6" i="1"/>
  <c r="AAY3" i="1"/>
  <c r="AAY4" i="1"/>
  <c r="AAS7" i="1"/>
  <c r="AAS2" i="1"/>
  <c r="AAS5" i="1"/>
  <c r="AAS6" i="1"/>
  <c r="AAS4" i="1"/>
  <c r="AAS3" i="1"/>
  <c r="AAM7" i="1"/>
  <c r="AAM2" i="1"/>
  <c r="AAM5" i="1"/>
  <c r="AAM6" i="1"/>
  <c r="AAM3" i="1"/>
  <c r="AAM4" i="1"/>
  <c r="AAG7" i="1"/>
  <c r="AAG2" i="1"/>
  <c r="AAG5" i="1"/>
  <c r="AAG6" i="1"/>
  <c r="AAG3" i="1"/>
  <c r="AAG4" i="1"/>
  <c r="AAA7" i="1"/>
  <c r="AAA2" i="1"/>
  <c r="AAA5" i="1"/>
  <c r="AAA6" i="1"/>
  <c r="AAA4" i="1"/>
  <c r="AAA3" i="1"/>
  <c r="ZU7" i="1"/>
  <c r="ZU2" i="1"/>
  <c r="ZU5" i="1"/>
  <c r="ZU6" i="1"/>
  <c r="ZU3" i="1"/>
  <c r="ZU4" i="1"/>
  <c r="ZO7" i="1"/>
  <c r="ZO2" i="1"/>
  <c r="ZO5" i="1"/>
  <c r="ZO6" i="1"/>
  <c r="ZO3" i="1"/>
  <c r="ZO4" i="1"/>
  <c r="ZI7" i="1"/>
  <c r="ZI2" i="1"/>
  <c r="ZI5" i="1"/>
  <c r="ZI6" i="1"/>
  <c r="ZI4" i="1"/>
  <c r="ZI3" i="1"/>
  <c r="ZC7" i="1"/>
  <c r="ZC2" i="1"/>
  <c r="ZC5" i="1"/>
  <c r="ZC6" i="1"/>
  <c r="ZC3" i="1"/>
  <c r="ZC4" i="1"/>
  <c r="YW7" i="1"/>
  <c r="YW2" i="1"/>
  <c r="YW5" i="1"/>
  <c r="YW6" i="1"/>
  <c r="YW3" i="1"/>
  <c r="YW4" i="1"/>
  <c r="YQ7" i="1"/>
  <c r="YQ2" i="1"/>
  <c r="YQ5" i="1"/>
  <c r="YQ6" i="1"/>
  <c r="YQ4" i="1"/>
  <c r="YQ3" i="1"/>
  <c r="YK7" i="1"/>
  <c r="YK2" i="1"/>
  <c r="YK5" i="1"/>
  <c r="YK6" i="1"/>
  <c r="YK3" i="1"/>
  <c r="YK4" i="1"/>
  <c r="XY5" i="1"/>
  <c r="XY6" i="1"/>
  <c r="XY2" i="1"/>
  <c r="XY7" i="1"/>
  <c r="XY3" i="1"/>
  <c r="XY4" i="1"/>
  <c r="XU3" i="1"/>
  <c r="XU4" i="1"/>
  <c r="XU2" i="1"/>
  <c r="XU7" i="1"/>
  <c r="XU5" i="1"/>
  <c r="XU6" i="1"/>
  <c r="XG5" i="1"/>
  <c r="XG6" i="1"/>
  <c r="XG2" i="1"/>
  <c r="XG7" i="1"/>
  <c r="XG3" i="1"/>
  <c r="XG4" i="1"/>
  <c r="XC3" i="1"/>
  <c r="XC4" i="1"/>
  <c r="XC2" i="1"/>
  <c r="XC7" i="1"/>
  <c r="XC5" i="1"/>
  <c r="XC6" i="1"/>
  <c r="WO5" i="1"/>
  <c r="WO6" i="1"/>
  <c r="WO2" i="1"/>
  <c r="WO7" i="1"/>
  <c r="WO4" i="1"/>
  <c r="WO3" i="1"/>
  <c r="WK3" i="1"/>
  <c r="WK4" i="1"/>
  <c r="WK2" i="1"/>
  <c r="WK7" i="1"/>
  <c r="WK6" i="1"/>
  <c r="WK5" i="1"/>
  <c r="VX3" i="1"/>
  <c r="VX4" i="1"/>
  <c r="VX2" i="1"/>
  <c r="VX5" i="1"/>
  <c r="VX6" i="1"/>
  <c r="VL5" i="1"/>
  <c r="VL3" i="1"/>
  <c r="VL4" i="1"/>
  <c r="VL2" i="1"/>
  <c r="VL6" i="1"/>
  <c r="VL7" i="1"/>
  <c r="UZ5" i="1"/>
  <c r="UZ3" i="1"/>
  <c r="UZ4" i="1"/>
  <c r="UZ2" i="1"/>
  <c r="UZ6" i="1"/>
  <c r="UZ7" i="1"/>
  <c r="UN5" i="1"/>
  <c r="UN6" i="1"/>
  <c r="UN3" i="1"/>
  <c r="UN4" i="1"/>
  <c r="UN2" i="1"/>
  <c r="UN7" i="1"/>
  <c r="TV5" i="1"/>
  <c r="TV6" i="1"/>
  <c r="TV3" i="1"/>
  <c r="TV4" i="1"/>
  <c r="TV2" i="1"/>
  <c r="TV7" i="1"/>
  <c r="TD5" i="1"/>
  <c r="TD6" i="1"/>
  <c r="TD3" i="1"/>
  <c r="TD4" i="1"/>
  <c r="TD2" i="1"/>
  <c r="TD7" i="1"/>
  <c r="SL5" i="1"/>
  <c r="SL6" i="1"/>
  <c r="SL3" i="1"/>
  <c r="SL4" i="1"/>
  <c r="SL2" i="1"/>
  <c r="SL7" i="1"/>
  <c r="RI5" i="1"/>
  <c r="RI2" i="1"/>
  <c r="RI3" i="1"/>
  <c r="RI6" i="1"/>
  <c r="RI4" i="1"/>
  <c r="OT5" i="1"/>
  <c r="OT6" i="1"/>
  <c r="OT3" i="1"/>
  <c r="OT4" i="1"/>
  <c r="OT7" i="1"/>
  <c r="OT2" i="1"/>
  <c r="MS5" i="1"/>
  <c r="MS6" i="1"/>
  <c r="MS3" i="1"/>
  <c r="MS4" i="1"/>
  <c r="MS7" i="1"/>
  <c r="MS2" i="1"/>
  <c r="KA5" i="1"/>
  <c r="KA6" i="1"/>
  <c r="KA3" i="1"/>
  <c r="KA4" i="1"/>
  <c r="KA7" i="1"/>
  <c r="KA2" i="1"/>
  <c r="YD6" i="1"/>
  <c r="YD7" i="1"/>
  <c r="YD2" i="1"/>
  <c r="YD3" i="1"/>
  <c r="YD4" i="1"/>
  <c r="YD5" i="1"/>
  <c r="XX6" i="1"/>
  <c r="XX7" i="1"/>
  <c r="XX4" i="1"/>
  <c r="XX5" i="1"/>
  <c r="XX3" i="1"/>
  <c r="XX2" i="1"/>
  <c r="XR6" i="1"/>
  <c r="XR7" i="1"/>
  <c r="XR4" i="1"/>
  <c r="XR5" i="1"/>
  <c r="XR2" i="1"/>
  <c r="XR3" i="1"/>
  <c r="XL6" i="1"/>
  <c r="XL7" i="1"/>
  <c r="XL2" i="1"/>
  <c r="XL3" i="1"/>
  <c r="XL5" i="1"/>
  <c r="XL4" i="1"/>
  <c r="XF6" i="1"/>
  <c r="XF7" i="1"/>
  <c r="XF4" i="1"/>
  <c r="XF5" i="1"/>
  <c r="XF2" i="1"/>
  <c r="XF3" i="1"/>
  <c r="WZ6" i="1"/>
  <c r="WZ7" i="1"/>
  <c r="WZ4" i="1"/>
  <c r="WZ5" i="1"/>
  <c r="WZ2" i="1"/>
  <c r="WZ3" i="1"/>
  <c r="WT6" i="1"/>
  <c r="WT7" i="1"/>
  <c r="WT2" i="1"/>
  <c r="WT3" i="1"/>
  <c r="WT4" i="1"/>
  <c r="WT5" i="1"/>
  <c r="WN6" i="1"/>
  <c r="WN7" i="1"/>
  <c r="WN4" i="1"/>
  <c r="WN5" i="1"/>
  <c r="WN2" i="1"/>
  <c r="WN3" i="1"/>
  <c r="WH6" i="1"/>
  <c r="WH7" i="1"/>
  <c r="WH4" i="1"/>
  <c r="WH5" i="1"/>
  <c r="WH2" i="1"/>
  <c r="WH3" i="1"/>
  <c r="WB6" i="1"/>
  <c r="WB7" i="1"/>
  <c r="WB2" i="1"/>
  <c r="WB3" i="1"/>
  <c r="WB4" i="1"/>
  <c r="WB5" i="1"/>
  <c r="VU6" i="1"/>
  <c r="VU7" i="1"/>
  <c r="VU4" i="1"/>
  <c r="VU5" i="1"/>
  <c r="VU2" i="1"/>
  <c r="VU3" i="1"/>
  <c r="VO6" i="1"/>
  <c r="VO7" i="1"/>
  <c r="VO2" i="1"/>
  <c r="VO3" i="1"/>
  <c r="VO4" i="1"/>
  <c r="VO5" i="1"/>
  <c r="VI2" i="1"/>
  <c r="VI6" i="1"/>
  <c r="VI7" i="1"/>
  <c r="VI5" i="1"/>
  <c r="VI4" i="1"/>
  <c r="VI3" i="1"/>
  <c r="VC2" i="1"/>
  <c r="VC6" i="1"/>
  <c r="VC7" i="1"/>
  <c r="VC4" i="1"/>
  <c r="VC5" i="1"/>
  <c r="VC3" i="1"/>
  <c r="UW2" i="1"/>
  <c r="UW6" i="1"/>
  <c r="UW7" i="1"/>
  <c r="UW5" i="1"/>
  <c r="UW3" i="1"/>
  <c r="UW4" i="1"/>
  <c r="UQ2" i="1"/>
  <c r="UQ3" i="1"/>
  <c r="UQ6" i="1"/>
  <c r="UQ7" i="1"/>
  <c r="UQ4" i="1"/>
  <c r="UQ5" i="1"/>
  <c r="UK2" i="1"/>
  <c r="UK3" i="1"/>
  <c r="UK6" i="1"/>
  <c r="UK7" i="1"/>
  <c r="UK4" i="1"/>
  <c r="UK5" i="1"/>
  <c r="UE2" i="1"/>
  <c r="UE3" i="1"/>
  <c r="UE6" i="1"/>
  <c r="UE7" i="1"/>
  <c r="UE4" i="1"/>
  <c r="UE5" i="1"/>
  <c r="TY2" i="1"/>
  <c r="TY3" i="1"/>
  <c r="TY6" i="1"/>
  <c r="TY7" i="1"/>
  <c r="TY4" i="1"/>
  <c r="TY5" i="1"/>
  <c r="TS2" i="1"/>
  <c r="TS3" i="1"/>
  <c r="TS6" i="1"/>
  <c r="TS7" i="1"/>
  <c r="TS4" i="1"/>
  <c r="TS5" i="1"/>
  <c r="TM2" i="1"/>
  <c r="TM3" i="1"/>
  <c r="TM6" i="1"/>
  <c r="TM7" i="1"/>
  <c r="TM4" i="1"/>
  <c r="TM5" i="1"/>
  <c r="TG2" i="1"/>
  <c r="TG3" i="1"/>
  <c r="TG6" i="1"/>
  <c r="TG7" i="1"/>
  <c r="TG5" i="1"/>
  <c r="TG4" i="1"/>
  <c r="TA2" i="1"/>
  <c r="TA3" i="1"/>
  <c r="TA6" i="1"/>
  <c r="TA7" i="1"/>
  <c r="TA4" i="1"/>
  <c r="TA5" i="1"/>
  <c r="SU2" i="1"/>
  <c r="SU3" i="1"/>
  <c r="SU6" i="1"/>
  <c r="SU7" i="1"/>
  <c r="SU4" i="1"/>
  <c r="SU5" i="1"/>
  <c r="SO2" i="1"/>
  <c r="SO3" i="1"/>
  <c r="SO6" i="1"/>
  <c r="SO7" i="1"/>
  <c r="SO4" i="1"/>
  <c r="SO5" i="1"/>
  <c r="SI2" i="1"/>
  <c r="SI3" i="1"/>
  <c r="SI6" i="1"/>
  <c r="SI7" i="1"/>
  <c r="SI4" i="1"/>
  <c r="SI5" i="1"/>
  <c r="SB2" i="1"/>
  <c r="SB3" i="1"/>
  <c r="SB6" i="1"/>
  <c r="SB7" i="1"/>
  <c r="SB5" i="1"/>
  <c r="SB4" i="1"/>
  <c r="RV5" i="1"/>
  <c r="RV2" i="1"/>
  <c r="RV3" i="1"/>
  <c r="RV4" i="1"/>
  <c r="RV6" i="1"/>
  <c r="RV7" i="1"/>
  <c r="RJ5" i="1"/>
  <c r="RJ2" i="1"/>
  <c r="RJ3" i="1"/>
  <c r="RJ4" i="1"/>
  <c r="RJ6" i="1"/>
  <c r="RJ7" i="1"/>
  <c r="RC5" i="1"/>
  <c r="RC2" i="1"/>
  <c r="RC3" i="1"/>
  <c r="RC4" i="1"/>
  <c r="RC6" i="1"/>
  <c r="RC7" i="1"/>
  <c r="QQ5" i="1"/>
  <c r="QQ2" i="1"/>
  <c r="QQ3" i="1"/>
  <c r="QQ4" i="1"/>
  <c r="QQ6" i="1"/>
  <c r="QQ7" i="1"/>
  <c r="QE5" i="1"/>
  <c r="QE2" i="1"/>
  <c r="QE3" i="1"/>
  <c r="QE4" i="1"/>
  <c r="QE6" i="1"/>
  <c r="QE7" i="1"/>
  <c r="PM4" i="1"/>
  <c r="PM5" i="1"/>
  <c r="PM2" i="1"/>
  <c r="PM3" i="1"/>
  <c r="PM6" i="1"/>
  <c r="PM7" i="1"/>
  <c r="OU4" i="1"/>
  <c r="OU5" i="1"/>
  <c r="OU2" i="1"/>
  <c r="OU3" i="1"/>
  <c r="OU6" i="1"/>
  <c r="OU7" i="1"/>
  <c r="OC4" i="1"/>
  <c r="OC5" i="1"/>
  <c r="OC2" i="1"/>
  <c r="OC3" i="1"/>
  <c r="OC6" i="1"/>
  <c r="OC7" i="1"/>
  <c r="LA4" i="1"/>
  <c r="LA5" i="1"/>
  <c r="LA2" i="1"/>
  <c r="LA3" i="1"/>
  <c r="LA6" i="1"/>
  <c r="LA7" i="1"/>
  <c r="JV4" i="1"/>
  <c r="JV5" i="1"/>
  <c r="JV2" i="1"/>
  <c r="JV3" i="1"/>
  <c r="JV6" i="1"/>
  <c r="JV7" i="1"/>
  <c r="YI2" i="1"/>
  <c r="YI3" i="1"/>
  <c r="YI4" i="1"/>
  <c r="YI7" i="1"/>
  <c r="YI6" i="1"/>
  <c r="YI5" i="1"/>
  <c r="YC7" i="1"/>
  <c r="YC2" i="1"/>
  <c r="YC5" i="1"/>
  <c r="YC6" i="1"/>
  <c r="YC3" i="1"/>
  <c r="YC4" i="1"/>
  <c r="XW7" i="1"/>
  <c r="XW2" i="1"/>
  <c r="XW5" i="1"/>
  <c r="XW6" i="1"/>
  <c r="XW3" i="1"/>
  <c r="XW4" i="1"/>
  <c r="XQ7" i="1"/>
  <c r="XQ2" i="1"/>
  <c r="XQ3" i="1"/>
  <c r="XQ4" i="1"/>
  <c r="XQ5" i="1"/>
  <c r="XQ6" i="1"/>
  <c r="XK7" i="1"/>
  <c r="XK2" i="1"/>
  <c r="XK5" i="1"/>
  <c r="XK6" i="1"/>
  <c r="XK3" i="1"/>
  <c r="XK4" i="1"/>
  <c r="XE7" i="1"/>
  <c r="XE2" i="1"/>
  <c r="XE5" i="1"/>
  <c r="XE6" i="1"/>
  <c r="XE3" i="1"/>
  <c r="XE4" i="1"/>
  <c r="WY7" i="1"/>
  <c r="WY2" i="1"/>
  <c r="WY3" i="1"/>
  <c r="WY4" i="1"/>
  <c r="WY5" i="1"/>
  <c r="WY6" i="1"/>
  <c r="WS7" i="1"/>
  <c r="WS2" i="1"/>
  <c r="WS5" i="1"/>
  <c r="WS6" i="1"/>
  <c r="WS4" i="1"/>
  <c r="WS3" i="1"/>
  <c r="WM7" i="1"/>
  <c r="WM2" i="1"/>
  <c r="WM5" i="1"/>
  <c r="WM6" i="1"/>
  <c r="WM3" i="1"/>
  <c r="WM4" i="1"/>
  <c r="WG7" i="1"/>
  <c r="WG2" i="1"/>
  <c r="WG3" i="1"/>
  <c r="WG4" i="1"/>
  <c r="WG6" i="1"/>
  <c r="WG5" i="1"/>
  <c r="WA7" i="1"/>
  <c r="WA2" i="1"/>
  <c r="WA5" i="1"/>
  <c r="WA6" i="1"/>
  <c r="WA3" i="1"/>
  <c r="WA4" i="1"/>
  <c r="VT7" i="1"/>
  <c r="VT2" i="1"/>
  <c r="VT3" i="1"/>
  <c r="VT4" i="1"/>
  <c r="VT5" i="1"/>
  <c r="VT6" i="1"/>
  <c r="VN7" i="1"/>
  <c r="VN2" i="1"/>
  <c r="VN5" i="1"/>
  <c r="VN6" i="1"/>
  <c r="VN4" i="1"/>
  <c r="VN3" i="1"/>
  <c r="VH3" i="1"/>
  <c r="VH7" i="1"/>
  <c r="VH2" i="1"/>
  <c r="VH5" i="1"/>
  <c r="VH6" i="1"/>
  <c r="VH4" i="1"/>
  <c r="VB3" i="1"/>
  <c r="VB7" i="1"/>
  <c r="VB2" i="1"/>
  <c r="VB6" i="1"/>
  <c r="VB4" i="1"/>
  <c r="VB5" i="1"/>
  <c r="UV3" i="1"/>
  <c r="UV7" i="1"/>
  <c r="UV2" i="1"/>
  <c r="UV5" i="1"/>
  <c r="UV6" i="1"/>
  <c r="UV4" i="1"/>
  <c r="UP3" i="1"/>
  <c r="UP4" i="1"/>
  <c r="UP7" i="1"/>
  <c r="UP2" i="1"/>
  <c r="UP5" i="1"/>
  <c r="UP6" i="1"/>
  <c r="UJ3" i="1"/>
  <c r="UJ4" i="1"/>
  <c r="UJ7" i="1"/>
  <c r="UJ2" i="1"/>
  <c r="UJ5" i="1"/>
  <c r="UJ6" i="1"/>
  <c r="UD3" i="1"/>
  <c r="UD4" i="1"/>
  <c r="UD7" i="1"/>
  <c r="UD2" i="1"/>
  <c r="UD6" i="1"/>
  <c r="UD5" i="1"/>
  <c r="TX3" i="1"/>
  <c r="TX4" i="1"/>
  <c r="TX7" i="1"/>
  <c r="TX2" i="1"/>
  <c r="TX5" i="1"/>
  <c r="TX6" i="1"/>
  <c r="TR3" i="1"/>
  <c r="TR4" i="1"/>
  <c r="TR7" i="1"/>
  <c r="TR2" i="1"/>
  <c r="TR5" i="1"/>
  <c r="TR6" i="1"/>
  <c r="TL3" i="1"/>
  <c r="TL4" i="1"/>
  <c r="TL7" i="1"/>
  <c r="TL2" i="1"/>
  <c r="TL5" i="1"/>
  <c r="TL6" i="1"/>
  <c r="TF3" i="1"/>
  <c r="TF4" i="1"/>
  <c r="TF7" i="1"/>
  <c r="TF2" i="1"/>
  <c r="TF5" i="1"/>
  <c r="TF6" i="1"/>
  <c r="SZ3" i="1"/>
  <c r="SZ4" i="1"/>
  <c r="SZ7" i="1"/>
  <c r="SZ2" i="1"/>
  <c r="SZ5" i="1"/>
  <c r="SZ6" i="1"/>
  <c r="ST3" i="1"/>
  <c r="ST4" i="1"/>
  <c r="ST7" i="1"/>
  <c r="ST2" i="1"/>
  <c r="ST5" i="1"/>
  <c r="ST6" i="1"/>
  <c r="SN3" i="1"/>
  <c r="SN4" i="1"/>
  <c r="SN7" i="1"/>
  <c r="SN2" i="1"/>
  <c r="SN5" i="1"/>
  <c r="SN6" i="1"/>
  <c r="SH3" i="1"/>
  <c r="SH4" i="1"/>
  <c r="SH7" i="1"/>
  <c r="SH2" i="1"/>
  <c r="SH5" i="1"/>
  <c r="SH6" i="1"/>
  <c r="SA3" i="1"/>
  <c r="SA4" i="1"/>
  <c r="SA7" i="1"/>
  <c r="SA2" i="1"/>
  <c r="SA5" i="1"/>
  <c r="SA6" i="1"/>
  <c r="RY2" i="1"/>
  <c r="RY5" i="1"/>
  <c r="RY4" i="1"/>
  <c r="RY6" i="1"/>
  <c r="RY3" i="1"/>
  <c r="RY7" i="1"/>
  <c r="RO6" i="1"/>
  <c r="RO3" i="1"/>
  <c r="RO4" i="1"/>
  <c r="RO5" i="1"/>
  <c r="RO7" i="1"/>
  <c r="RO2" i="1"/>
  <c r="RH6" i="1"/>
  <c r="RH3" i="1"/>
  <c r="RH4" i="1"/>
  <c r="RH5" i="1"/>
  <c r="RH7" i="1"/>
  <c r="RH2" i="1"/>
  <c r="QV6" i="1"/>
  <c r="QV3" i="1"/>
  <c r="QV4" i="1"/>
  <c r="QV5" i="1"/>
  <c r="QV7" i="1"/>
  <c r="QV2" i="1"/>
  <c r="QJ6" i="1"/>
  <c r="QJ3" i="1"/>
  <c r="QJ4" i="1"/>
  <c r="QJ5" i="1"/>
  <c r="QJ7" i="1"/>
  <c r="QJ2" i="1"/>
  <c r="PR5" i="1"/>
  <c r="PR6" i="1"/>
  <c r="PR3" i="1"/>
  <c r="PR4" i="1"/>
  <c r="PR7" i="1"/>
  <c r="PR2" i="1"/>
  <c r="OZ5" i="1"/>
  <c r="OZ6" i="1"/>
  <c r="OZ3" i="1"/>
  <c r="OZ4" i="1"/>
  <c r="OZ7" i="1"/>
  <c r="OZ2" i="1"/>
  <c r="OH5" i="1"/>
  <c r="OH6" i="1"/>
  <c r="OH3" i="1"/>
  <c r="OH4" i="1"/>
  <c r="OH7" i="1"/>
  <c r="OH2" i="1"/>
  <c r="NK5" i="1"/>
  <c r="NK6" i="1"/>
  <c r="NK3" i="1"/>
  <c r="NK4" i="1"/>
  <c r="NK7" i="1"/>
  <c r="NK2" i="1"/>
  <c r="MF5" i="1"/>
  <c r="MF6" i="1"/>
  <c r="MF3" i="1"/>
  <c r="MF4" i="1"/>
  <c r="MF7" i="1"/>
  <c r="MF2" i="1"/>
  <c r="US6" i="1"/>
  <c r="US4" i="1"/>
  <c r="US5" i="1"/>
  <c r="US2" i="1"/>
  <c r="US3" i="1"/>
  <c r="US7" i="1"/>
  <c r="UM6" i="1"/>
  <c r="UM7" i="1"/>
  <c r="UM4" i="1"/>
  <c r="UM5" i="1"/>
  <c r="UM2" i="1"/>
  <c r="UM3" i="1"/>
  <c r="UG6" i="1"/>
  <c r="UG7" i="1"/>
  <c r="UG4" i="1"/>
  <c r="UG5" i="1"/>
  <c r="UG2" i="1"/>
  <c r="UG3" i="1"/>
  <c r="UA6" i="1"/>
  <c r="UA7" i="1"/>
  <c r="UA4" i="1"/>
  <c r="UA5" i="1"/>
  <c r="UA2" i="1"/>
  <c r="UA3" i="1"/>
  <c r="TU6" i="1"/>
  <c r="TU7" i="1"/>
  <c r="TU4" i="1"/>
  <c r="TU5" i="1"/>
  <c r="TU2" i="1"/>
  <c r="TU3" i="1"/>
  <c r="TO6" i="1"/>
  <c r="TO7" i="1"/>
  <c r="TO4" i="1"/>
  <c r="TO5" i="1"/>
  <c r="TO3" i="1"/>
  <c r="TO2" i="1"/>
  <c r="TI6" i="1"/>
  <c r="TI7" i="1"/>
  <c r="TI4" i="1"/>
  <c r="TI5" i="1"/>
  <c r="TI2" i="1"/>
  <c r="TI3" i="1"/>
  <c r="TC6" i="1"/>
  <c r="TC7" i="1"/>
  <c r="TC4" i="1"/>
  <c r="TC5" i="1"/>
  <c r="TC2" i="1"/>
  <c r="TC3" i="1"/>
  <c r="SW6" i="1"/>
  <c r="SW7" i="1"/>
  <c r="SW4" i="1"/>
  <c r="SW5" i="1"/>
  <c r="SW2" i="1"/>
  <c r="SW3" i="1"/>
  <c r="SQ6" i="1"/>
  <c r="SQ7" i="1"/>
  <c r="SQ4" i="1"/>
  <c r="SQ5" i="1"/>
  <c r="SQ2" i="1"/>
  <c r="SQ3" i="1"/>
  <c r="SK6" i="1"/>
  <c r="SK7" i="1"/>
  <c r="SK4" i="1"/>
  <c r="SK5" i="1"/>
  <c r="SK2" i="1"/>
  <c r="SK3" i="1"/>
  <c r="SE6" i="1"/>
  <c r="SE7" i="1"/>
  <c r="SE4" i="1"/>
  <c r="SE5" i="1"/>
  <c r="SE2" i="1"/>
  <c r="SE3" i="1"/>
  <c r="SD6" i="1"/>
  <c r="SD4" i="1"/>
  <c r="SD5" i="1"/>
  <c r="SD2" i="1"/>
  <c r="SD3" i="1"/>
  <c r="RU6" i="1"/>
  <c r="RU3" i="1"/>
  <c r="RU4" i="1"/>
  <c r="RU7" i="1"/>
  <c r="RU2" i="1"/>
  <c r="RU5" i="1"/>
  <c r="RB6" i="1"/>
  <c r="RB3" i="1"/>
  <c r="RB4" i="1"/>
  <c r="RB7" i="1"/>
  <c r="RB2" i="1"/>
  <c r="RB5" i="1"/>
  <c r="QP6" i="1"/>
  <c r="QP3" i="1"/>
  <c r="QP4" i="1"/>
  <c r="QP7" i="1"/>
  <c r="QP2" i="1"/>
  <c r="QP5" i="1"/>
  <c r="QD6" i="1"/>
  <c r="QD3" i="1"/>
  <c r="QD4" i="1"/>
  <c r="QD7" i="1"/>
  <c r="QD2" i="1"/>
  <c r="QD5" i="1"/>
  <c r="PS4" i="1"/>
  <c r="PS5" i="1"/>
  <c r="PS2" i="1"/>
  <c r="PS3" i="1"/>
  <c r="PS7" i="1"/>
  <c r="PS6" i="1"/>
  <c r="PA4" i="1"/>
  <c r="PA5" i="1"/>
  <c r="PA2" i="1"/>
  <c r="PA3" i="1"/>
  <c r="PA6" i="1"/>
  <c r="PA7" i="1"/>
  <c r="OI4" i="1"/>
  <c r="OI5" i="1"/>
  <c r="OI2" i="1"/>
  <c r="OI3" i="1"/>
  <c r="OI6" i="1"/>
  <c r="OI7" i="1"/>
  <c r="NF4" i="1"/>
  <c r="NF5" i="1"/>
  <c r="NF2" i="1"/>
  <c r="NF3" i="1"/>
  <c r="NF6" i="1"/>
  <c r="NF7" i="1"/>
  <c r="MA4" i="1"/>
  <c r="MA5" i="1"/>
  <c r="MA2" i="1"/>
  <c r="MA3" i="1"/>
  <c r="MA6" i="1"/>
  <c r="MA7" i="1"/>
  <c r="FO2" i="1"/>
  <c r="FO5" i="1"/>
  <c r="FO6" i="1"/>
  <c r="FO4" i="1"/>
  <c r="FO3" i="1"/>
  <c r="FO7" i="1"/>
  <c r="VJ7" i="1"/>
  <c r="VJ5" i="1"/>
  <c r="VJ6" i="1"/>
  <c r="VJ3" i="1"/>
  <c r="VJ4" i="1"/>
  <c r="VJ2" i="1"/>
  <c r="VD7" i="1"/>
  <c r="VD5" i="1"/>
  <c r="VD6" i="1"/>
  <c r="VD4" i="1"/>
  <c r="VD3" i="1"/>
  <c r="VD2" i="1"/>
  <c r="UX7" i="1"/>
  <c r="UX5" i="1"/>
  <c r="UX6" i="1"/>
  <c r="UX3" i="1"/>
  <c r="UX4" i="1"/>
  <c r="UX2" i="1"/>
  <c r="UR7" i="1"/>
  <c r="UR2" i="1"/>
  <c r="UR5" i="1"/>
  <c r="UR6" i="1"/>
  <c r="UR3" i="1"/>
  <c r="UR4" i="1"/>
  <c r="UL7" i="1"/>
  <c r="UL2" i="1"/>
  <c r="UL5" i="1"/>
  <c r="UL6" i="1"/>
  <c r="UL4" i="1"/>
  <c r="UL3" i="1"/>
  <c r="UF7" i="1"/>
  <c r="UF2" i="1"/>
  <c r="UF5" i="1"/>
  <c r="UF6" i="1"/>
  <c r="UF3" i="1"/>
  <c r="UF4" i="1"/>
  <c r="TZ7" i="1"/>
  <c r="TZ2" i="1"/>
  <c r="TZ5" i="1"/>
  <c r="TZ6" i="1"/>
  <c r="TZ3" i="1"/>
  <c r="TZ4" i="1"/>
  <c r="TT7" i="1"/>
  <c r="TT2" i="1"/>
  <c r="TT5" i="1"/>
  <c r="TT6" i="1"/>
  <c r="TT3" i="1"/>
  <c r="TT4" i="1"/>
  <c r="TN7" i="1"/>
  <c r="TN2" i="1"/>
  <c r="TN5" i="1"/>
  <c r="TN6" i="1"/>
  <c r="TN3" i="1"/>
  <c r="TN4" i="1"/>
  <c r="TH7" i="1"/>
  <c r="TH2" i="1"/>
  <c r="TH5" i="1"/>
  <c r="TH6" i="1"/>
  <c r="TH3" i="1"/>
  <c r="TH4" i="1"/>
  <c r="TB7" i="1"/>
  <c r="TB2" i="1"/>
  <c r="TB5" i="1"/>
  <c r="TB6" i="1"/>
  <c r="TB3" i="1"/>
  <c r="TB4" i="1"/>
  <c r="SV7" i="1"/>
  <c r="SV2" i="1"/>
  <c r="SV5" i="1"/>
  <c r="SV6" i="1"/>
  <c r="SV3" i="1"/>
  <c r="SV4" i="1"/>
  <c r="SP7" i="1"/>
  <c r="SP2" i="1"/>
  <c r="SP5" i="1"/>
  <c r="SP6" i="1"/>
  <c r="SP3" i="1"/>
  <c r="SP4" i="1"/>
  <c r="SJ7" i="1"/>
  <c r="SJ2" i="1"/>
  <c r="SJ5" i="1"/>
  <c r="SJ6" i="1"/>
  <c r="SJ4" i="1"/>
  <c r="SJ3" i="1"/>
  <c r="SC7" i="1"/>
  <c r="SC2" i="1"/>
  <c r="SC5" i="1"/>
  <c r="SC6" i="1"/>
  <c r="SC3" i="1"/>
  <c r="SC4" i="1"/>
  <c r="RS2" i="1"/>
  <c r="RS5" i="1"/>
  <c r="RS6" i="1"/>
  <c r="RS3" i="1"/>
  <c r="RS4" i="1"/>
  <c r="RS7" i="1"/>
  <c r="QZ2" i="1"/>
  <c r="QZ5" i="1"/>
  <c r="QZ6" i="1"/>
  <c r="QZ3" i="1"/>
  <c r="QZ7" i="1"/>
  <c r="QZ4" i="1"/>
  <c r="QN2" i="1"/>
  <c r="QN5" i="1"/>
  <c r="QN6" i="1"/>
  <c r="QN3" i="1"/>
  <c r="QN4" i="1"/>
  <c r="QN7" i="1"/>
  <c r="QB2" i="1"/>
  <c r="QB5" i="1"/>
  <c r="QB6" i="1"/>
  <c r="QB3" i="1"/>
  <c r="QB4" i="1"/>
  <c r="QB7" i="1"/>
  <c r="PX5" i="1"/>
  <c r="PX6" i="1"/>
  <c r="PX3" i="1"/>
  <c r="PX4" i="1"/>
  <c r="PX2" i="1"/>
  <c r="PX7" i="1"/>
  <c r="PF5" i="1"/>
  <c r="PF6" i="1"/>
  <c r="PF3" i="1"/>
  <c r="PF4" i="1"/>
  <c r="PF2" i="1"/>
  <c r="PF7" i="1"/>
  <c r="ON5" i="1"/>
  <c r="ON6" i="1"/>
  <c r="ON3" i="1"/>
  <c r="ON4" i="1"/>
  <c r="ON2" i="1"/>
  <c r="ON7" i="1"/>
  <c r="KN5" i="1"/>
  <c r="KN6" i="1"/>
  <c r="KN3" i="1"/>
  <c r="KN4" i="1"/>
  <c r="KN7" i="1"/>
  <c r="KN2" i="1"/>
  <c r="GS2" i="1"/>
  <c r="GS5" i="1"/>
  <c r="GS6" i="1"/>
  <c r="GS3" i="1"/>
  <c r="GS4" i="1"/>
  <c r="GS7" i="1"/>
  <c r="RX3" i="1"/>
  <c r="RX6" i="1"/>
  <c r="RX2" i="1"/>
  <c r="RX4" i="1"/>
  <c r="RX5" i="1"/>
  <c r="RX7" i="1"/>
  <c r="RR3" i="1"/>
  <c r="RR6" i="1"/>
  <c r="RR7" i="1"/>
  <c r="RR4" i="1"/>
  <c r="RR5" i="1"/>
  <c r="RR2" i="1"/>
  <c r="RL3" i="1"/>
  <c r="RL6" i="1"/>
  <c r="RL7" i="1"/>
  <c r="RL2" i="1"/>
  <c r="RL4" i="1"/>
  <c r="RL5" i="1"/>
  <c r="RE3" i="1"/>
  <c r="RE6" i="1"/>
  <c r="RE7" i="1"/>
  <c r="RE2" i="1"/>
  <c r="RE4" i="1"/>
  <c r="RE5" i="1"/>
  <c r="QY3" i="1"/>
  <c r="QY6" i="1"/>
  <c r="QY7" i="1"/>
  <c r="QY4" i="1"/>
  <c r="QY5" i="1"/>
  <c r="QY2" i="1"/>
  <c r="QS3" i="1"/>
  <c r="QS6" i="1"/>
  <c r="QS7" i="1"/>
  <c r="QS2" i="1"/>
  <c r="QS4" i="1"/>
  <c r="QS5" i="1"/>
  <c r="QM3" i="1"/>
  <c r="QM6" i="1"/>
  <c r="QM7" i="1"/>
  <c r="QM4" i="1"/>
  <c r="QM5" i="1"/>
  <c r="QM2" i="1"/>
  <c r="QG3" i="1"/>
  <c r="QG6" i="1"/>
  <c r="QG7" i="1"/>
  <c r="QG2" i="1"/>
  <c r="QG4" i="1"/>
  <c r="QG5" i="1"/>
  <c r="QA3" i="1"/>
  <c r="QA6" i="1"/>
  <c r="QA7" i="1"/>
  <c r="QA4" i="1"/>
  <c r="QA5" i="1"/>
  <c r="QA2" i="1"/>
  <c r="PU2" i="1"/>
  <c r="PU3" i="1"/>
  <c r="PU6" i="1"/>
  <c r="PU7" i="1"/>
  <c r="PU4" i="1"/>
  <c r="PU5" i="1"/>
  <c r="PO2" i="1"/>
  <c r="PO3" i="1"/>
  <c r="PO6" i="1"/>
  <c r="PO7" i="1"/>
  <c r="PO4" i="1"/>
  <c r="PO5" i="1"/>
  <c r="PI2" i="1"/>
  <c r="PI3" i="1"/>
  <c r="PI6" i="1"/>
  <c r="PI7" i="1"/>
  <c r="PI4" i="1"/>
  <c r="PI5" i="1"/>
  <c r="PC2" i="1"/>
  <c r="PC3" i="1"/>
  <c r="PC6" i="1"/>
  <c r="PC7" i="1"/>
  <c r="PC4" i="1"/>
  <c r="PC5" i="1"/>
  <c r="OW2" i="1"/>
  <c r="OW3" i="1"/>
  <c r="OW6" i="1"/>
  <c r="OW7" i="1"/>
  <c r="OW4" i="1"/>
  <c r="OW5" i="1"/>
  <c r="OQ2" i="1"/>
  <c r="OQ3" i="1"/>
  <c r="OQ6" i="1"/>
  <c r="OQ7" i="1"/>
  <c r="OQ4" i="1"/>
  <c r="OQ5" i="1"/>
  <c r="OK2" i="1"/>
  <c r="OK3" i="1"/>
  <c r="OK6" i="1"/>
  <c r="OK7" i="1"/>
  <c r="OK4" i="1"/>
  <c r="OK5" i="1"/>
  <c r="OE2" i="1"/>
  <c r="OE3" i="1"/>
  <c r="OE6" i="1"/>
  <c r="OE7" i="1"/>
  <c r="OE4" i="1"/>
  <c r="OE5" i="1"/>
  <c r="NL4" i="1"/>
  <c r="NL5" i="1"/>
  <c r="NL2" i="1"/>
  <c r="NL3" i="1"/>
  <c r="NL6" i="1"/>
  <c r="NL7" i="1"/>
  <c r="MT4" i="1"/>
  <c r="MT5" i="1"/>
  <c r="MT2" i="1"/>
  <c r="MT3" i="1"/>
  <c r="MT6" i="1"/>
  <c r="MT7" i="1"/>
  <c r="MG4" i="1"/>
  <c r="MG5" i="1"/>
  <c r="MG2" i="1"/>
  <c r="MG3" i="1"/>
  <c r="MG6" i="1"/>
  <c r="MG7" i="1"/>
  <c r="KO4" i="1"/>
  <c r="KO5" i="1"/>
  <c r="KO2" i="1"/>
  <c r="KO3" i="1"/>
  <c r="KO6" i="1"/>
  <c r="KO7" i="1"/>
  <c r="KB4" i="1"/>
  <c r="KB5" i="1"/>
  <c r="KB2" i="1"/>
  <c r="KB3" i="1"/>
  <c r="KB6" i="1"/>
  <c r="KB7" i="1"/>
  <c r="GM2" i="1"/>
  <c r="GM5" i="1"/>
  <c r="GM6" i="1"/>
  <c r="GM4" i="1"/>
  <c r="GM3" i="1"/>
  <c r="GM7" i="1"/>
  <c r="EA5" i="1"/>
  <c r="EA2" i="1"/>
  <c r="EA3" i="1"/>
  <c r="EA6" i="1"/>
  <c r="EA4" i="1"/>
  <c r="RW4" i="1"/>
  <c r="RW7" i="1"/>
  <c r="RW2" i="1"/>
  <c r="RW5" i="1"/>
  <c r="RW6" i="1"/>
  <c r="RW3" i="1"/>
  <c r="RQ4" i="1"/>
  <c r="RQ7" i="1"/>
  <c r="RQ2" i="1"/>
  <c r="RQ3" i="1"/>
  <c r="RQ5" i="1"/>
  <c r="RQ6" i="1"/>
  <c r="RK4" i="1"/>
  <c r="RK7" i="1"/>
  <c r="RK2" i="1"/>
  <c r="RK5" i="1"/>
  <c r="RK6" i="1"/>
  <c r="RK3" i="1"/>
  <c r="RD4" i="1"/>
  <c r="RD7" i="1"/>
  <c r="RD2" i="1"/>
  <c r="RD5" i="1"/>
  <c r="RD6" i="1"/>
  <c r="RD3" i="1"/>
  <c r="QX4" i="1"/>
  <c r="QX7" i="1"/>
  <c r="QX2" i="1"/>
  <c r="QX3" i="1"/>
  <c r="QX5" i="1"/>
  <c r="QX6" i="1"/>
  <c r="QR4" i="1"/>
  <c r="QR7" i="1"/>
  <c r="QR2" i="1"/>
  <c r="QR5" i="1"/>
  <c r="QR6" i="1"/>
  <c r="QR3" i="1"/>
  <c r="QL4" i="1"/>
  <c r="QL7" i="1"/>
  <c r="QL2" i="1"/>
  <c r="QL3" i="1"/>
  <c r="QL5" i="1"/>
  <c r="QL6" i="1"/>
  <c r="QF4" i="1"/>
  <c r="QF7" i="1"/>
  <c r="QF2" i="1"/>
  <c r="QF5" i="1"/>
  <c r="QF6" i="1"/>
  <c r="QF3" i="1"/>
  <c r="PZ4" i="1"/>
  <c r="PZ7" i="1"/>
  <c r="PZ2" i="1"/>
  <c r="PZ3" i="1"/>
  <c r="PZ5" i="1"/>
  <c r="PZ6" i="1"/>
  <c r="PT3" i="1"/>
  <c r="PT4" i="1"/>
  <c r="PT7" i="1"/>
  <c r="PT2" i="1"/>
  <c r="PT5" i="1"/>
  <c r="PT6" i="1"/>
  <c r="PN3" i="1"/>
  <c r="PN4" i="1"/>
  <c r="PN7" i="1"/>
  <c r="PN2" i="1"/>
  <c r="PN5" i="1"/>
  <c r="PN6" i="1"/>
  <c r="PH3" i="1"/>
  <c r="PH4" i="1"/>
  <c r="PH7" i="1"/>
  <c r="PH2" i="1"/>
  <c r="PH5" i="1"/>
  <c r="PH6" i="1"/>
  <c r="PB3" i="1"/>
  <c r="PB4" i="1"/>
  <c r="PB7" i="1"/>
  <c r="PB2" i="1"/>
  <c r="PB5" i="1"/>
  <c r="PB6" i="1"/>
  <c r="OV3" i="1"/>
  <c r="OV4" i="1"/>
  <c r="OV7" i="1"/>
  <c r="OV2" i="1"/>
  <c r="OV6" i="1"/>
  <c r="OV5" i="1"/>
  <c r="OP3" i="1"/>
  <c r="OP4" i="1"/>
  <c r="OP7" i="1"/>
  <c r="OP2" i="1"/>
  <c r="OP5" i="1"/>
  <c r="OP6" i="1"/>
  <c r="OJ3" i="1"/>
  <c r="OJ4" i="1"/>
  <c r="OJ7" i="1"/>
  <c r="OJ2" i="1"/>
  <c r="OJ5" i="1"/>
  <c r="OJ6" i="1"/>
  <c r="OD3" i="1"/>
  <c r="OD4" i="1"/>
  <c r="OD7" i="1"/>
  <c r="OD2" i="1"/>
  <c r="OD5" i="1"/>
  <c r="OD6" i="1"/>
  <c r="NQ5" i="1"/>
  <c r="NQ6" i="1"/>
  <c r="NQ3" i="1"/>
  <c r="NQ4" i="1"/>
  <c r="NQ7" i="1"/>
  <c r="NQ2" i="1"/>
  <c r="MY5" i="1"/>
  <c r="MY6" i="1"/>
  <c r="MY3" i="1"/>
  <c r="MY4" i="1"/>
  <c r="MY7" i="1"/>
  <c r="MY2" i="1"/>
  <c r="ML5" i="1"/>
  <c r="ML6" i="1"/>
  <c r="ML3" i="1"/>
  <c r="ML4" i="1"/>
  <c r="ML7" i="1"/>
  <c r="ML2" i="1"/>
  <c r="LT5" i="1"/>
  <c r="LT6" i="1"/>
  <c r="LT3" i="1"/>
  <c r="LT4" i="1"/>
  <c r="LT7" i="1"/>
  <c r="LT2" i="1"/>
  <c r="LG5" i="1"/>
  <c r="LG6" i="1"/>
  <c r="LG3" i="1"/>
  <c r="LG4" i="1"/>
  <c r="LG7" i="1"/>
  <c r="LG2" i="1"/>
  <c r="KT5" i="1"/>
  <c r="KT6" i="1"/>
  <c r="KT3" i="1"/>
  <c r="KT4" i="1"/>
  <c r="KT7" i="1"/>
  <c r="KT2" i="1"/>
  <c r="KG5" i="1"/>
  <c r="KG6" i="1"/>
  <c r="KG3" i="1"/>
  <c r="KG4" i="1"/>
  <c r="KG7" i="1"/>
  <c r="KG2" i="1"/>
  <c r="HQ2" i="1"/>
  <c r="HQ5" i="1"/>
  <c r="HQ6" i="1"/>
  <c r="HQ3" i="1"/>
  <c r="HQ4" i="1"/>
  <c r="HQ7" i="1"/>
  <c r="RT7" i="1"/>
  <c r="RT4" i="1"/>
  <c r="RT5" i="1"/>
  <c r="RT6" i="1"/>
  <c r="RT2" i="1"/>
  <c r="RT3" i="1"/>
  <c r="RN7" i="1"/>
  <c r="RN4" i="1"/>
  <c r="RN5" i="1"/>
  <c r="RN2" i="1"/>
  <c r="RN3" i="1"/>
  <c r="RN6" i="1"/>
  <c r="RG7" i="1"/>
  <c r="RG4" i="1"/>
  <c r="RG5" i="1"/>
  <c r="RG2" i="1"/>
  <c r="RG3" i="1"/>
  <c r="RG6" i="1"/>
  <c r="RA7" i="1"/>
  <c r="RA4" i="1"/>
  <c r="RA5" i="1"/>
  <c r="RA6" i="1"/>
  <c r="RA2" i="1"/>
  <c r="RA3" i="1"/>
  <c r="QU7" i="1"/>
  <c r="QU4" i="1"/>
  <c r="QU5" i="1"/>
  <c r="QU2" i="1"/>
  <c r="QU3" i="1"/>
  <c r="QU6" i="1"/>
  <c r="QO7" i="1"/>
  <c r="QO4" i="1"/>
  <c r="QO5" i="1"/>
  <c r="QO6" i="1"/>
  <c r="QO2" i="1"/>
  <c r="QO3" i="1"/>
  <c r="QI7" i="1"/>
  <c r="QI4" i="1"/>
  <c r="QI5" i="1"/>
  <c r="QI2" i="1"/>
  <c r="QI3" i="1"/>
  <c r="QI6" i="1"/>
  <c r="QC7" i="1"/>
  <c r="QC4" i="1"/>
  <c r="QC5" i="1"/>
  <c r="QC6" i="1"/>
  <c r="QC2" i="1"/>
  <c r="QC3" i="1"/>
  <c r="PW6" i="1"/>
  <c r="PW7" i="1"/>
  <c r="PW4" i="1"/>
  <c r="PW5" i="1"/>
  <c r="PW2" i="1"/>
  <c r="PW3" i="1"/>
  <c r="PQ6" i="1"/>
  <c r="PQ7" i="1"/>
  <c r="PQ4" i="1"/>
  <c r="PQ5" i="1"/>
  <c r="PQ2" i="1"/>
  <c r="PQ3" i="1"/>
  <c r="PK6" i="1"/>
  <c r="PK7" i="1"/>
  <c r="PK4" i="1"/>
  <c r="PK5" i="1"/>
  <c r="PK2" i="1"/>
  <c r="PK3" i="1"/>
  <c r="PE6" i="1"/>
  <c r="PE7" i="1"/>
  <c r="PE4" i="1"/>
  <c r="PE5" i="1"/>
  <c r="PE2" i="1"/>
  <c r="PE3" i="1"/>
  <c r="OY6" i="1"/>
  <c r="OY7" i="1"/>
  <c r="OY4" i="1"/>
  <c r="OY5" i="1"/>
  <c r="OY2" i="1"/>
  <c r="OY3" i="1"/>
  <c r="OS6" i="1"/>
  <c r="OS7" i="1"/>
  <c r="OS4" i="1"/>
  <c r="OS5" i="1"/>
  <c r="OS2" i="1"/>
  <c r="OS3" i="1"/>
  <c r="OM6" i="1"/>
  <c r="OM7" i="1"/>
  <c r="OM4" i="1"/>
  <c r="OM5" i="1"/>
  <c r="OM2" i="1"/>
  <c r="OM3" i="1"/>
  <c r="OG6" i="1"/>
  <c r="OG7" i="1"/>
  <c r="OG4" i="1"/>
  <c r="OG5" i="1"/>
  <c r="OG2" i="1"/>
  <c r="OG3" i="1"/>
  <c r="OA6" i="1"/>
  <c r="OA7" i="1"/>
  <c r="OA4" i="1"/>
  <c r="OA5" i="1"/>
  <c r="OA2" i="1"/>
  <c r="OA3" i="1"/>
  <c r="NR4" i="1"/>
  <c r="NR5" i="1"/>
  <c r="NR2" i="1"/>
  <c r="NR3" i="1"/>
  <c r="NR6" i="1"/>
  <c r="NR7" i="1"/>
  <c r="MZ4" i="1"/>
  <c r="MZ5" i="1"/>
  <c r="MZ2" i="1"/>
  <c r="MZ3" i="1"/>
  <c r="MZ6" i="1"/>
  <c r="MZ7" i="1"/>
  <c r="MM4" i="1"/>
  <c r="MM5" i="1"/>
  <c r="MM2" i="1"/>
  <c r="MM3" i="1"/>
  <c r="MM6" i="1"/>
  <c r="MM7" i="1"/>
  <c r="LU4" i="1"/>
  <c r="LU5" i="1"/>
  <c r="LU2" i="1"/>
  <c r="LU3" i="1"/>
  <c r="LU6" i="1"/>
  <c r="LU7" i="1"/>
  <c r="LH4" i="1"/>
  <c r="LH5" i="1"/>
  <c r="LH2" i="1"/>
  <c r="LH3" i="1"/>
  <c r="LH6" i="1"/>
  <c r="LH7" i="1"/>
  <c r="KU4" i="1"/>
  <c r="KU5" i="1"/>
  <c r="KU2" i="1"/>
  <c r="KU3" i="1"/>
  <c r="KU6" i="1"/>
  <c r="KU7" i="1"/>
  <c r="KH4" i="1"/>
  <c r="KH5" i="1"/>
  <c r="KH2" i="1"/>
  <c r="KH3" i="1"/>
  <c r="KH6" i="1"/>
  <c r="KH7" i="1"/>
  <c r="HK2" i="1"/>
  <c r="HK5" i="1"/>
  <c r="HK6" i="1"/>
  <c r="HK4" i="1"/>
  <c r="HK3" i="1"/>
  <c r="HK7" i="1"/>
  <c r="EK2" i="1"/>
  <c r="EK5" i="1"/>
  <c r="EK6" i="1"/>
  <c r="EK3" i="1"/>
  <c r="EK7" i="1"/>
  <c r="EK4" i="1"/>
  <c r="PV7" i="1"/>
  <c r="PV2" i="1"/>
  <c r="PV5" i="1"/>
  <c r="PV6" i="1"/>
  <c r="PV3" i="1"/>
  <c r="PV4" i="1"/>
  <c r="PP7" i="1"/>
  <c r="PP2" i="1"/>
  <c r="PP5" i="1"/>
  <c r="PP6" i="1"/>
  <c r="PP3" i="1"/>
  <c r="PP4" i="1"/>
  <c r="PJ7" i="1"/>
  <c r="PJ2" i="1"/>
  <c r="PJ5" i="1"/>
  <c r="PJ6" i="1"/>
  <c r="PJ3" i="1"/>
  <c r="PJ4" i="1"/>
  <c r="PD7" i="1"/>
  <c r="PD2" i="1"/>
  <c r="PD5" i="1"/>
  <c r="PD6" i="1"/>
  <c r="PD3" i="1"/>
  <c r="PD4" i="1"/>
  <c r="OX7" i="1"/>
  <c r="OX2" i="1"/>
  <c r="OX5" i="1"/>
  <c r="OX6" i="1"/>
  <c r="OX3" i="1"/>
  <c r="OX4" i="1"/>
  <c r="OR7" i="1"/>
  <c r="OR2" i="1"/>
  <c r="OR5" i="1"/>
  <c r="OR6" i="1"/>
  <c r="OR3" i="1"/>
  <c r="OR4" i="1"/>
  <c r="OL7" i="1"/>
  <c r="OL2" i="1"/>
  <c r="OL5" i="1"/>
  <c r="OL6" i="1"/>
  <c r="OL3" i="1"/>
  <c r="OL4" i="1"/>
  <c r="OF7" i="1"/>
  <c r="OF2" i="1"/>
  <c r="OF5" i="1"/>
  <c r="OF6" i="1"/>
  <c r="OF3" i="1"/>
  <c r="OF4" i="1"/>
  <c r="NW5" i="1"/>
  <c r="NW6" i="1"/>
  <c r="NW3" i="1"/>
  <c r="NW4" i="1"/>
  <c r="NW2" i="1"/>
  <c r="NW7" i="1"/>
  <c r="NE5" i="1"/>
  <c r="NE6" i="1"/>
  <c r="NE3" i="1"/>
  <c r="NE4" i="1"/>
  <c r="NE2" i="1"/>
  <c r="NE7" i="1"/>
  <c r="LZ5" i="1"/>
  <c r="LZ6" i="1"/>
  <c r="LZ3" i="1"/>
  <c r="LZ4" i="1"/>
  <c r="LZ2" i="1"/>
  <c r="LZ7" i="1"/>
  <c r="LM5" i="1"/>
  <c r="LM6" i="1"/>
  <c r="LM3" i="1"/>
  <c r="LM4" i="1"/>
  <c r="LM2" i="1"/>
  <c r="LM7" i="1"/>
  <c r="KZ5" i="1"/>
  <c r="KZ6" i="1"/>
  <c r="KZ3" i="1"/>
  <c r="KZ4" i="1"/>
  <c r="KZ2" i="1"/>
  <c r="KZ7" i="1"/>
  <c r="KM5" i="1"/>
  <c r="KM6" i="1"/>
  <c r="KM3" i="1"/>
  <c r="KM4" i="1"/>
  <c r="KM2" i="1"/>
  <c r="JU5" i="1"/>
  <c r="JU6" i="1"/>
  <c r="JU3" i="1"/>
  <c r="JU4" i="1"/>
  <c r="JU2" i="1"/>
  <c r="JU7" i="1"/>
  <c r="JH4" i="1"/>
  <c r="JH5" i="1"/>
  <c r="JH7" i="1"/>
  <c r="JH3" i="1"/>
  <c r="JH6" i="1"/>
  <c r="JH2" i="1"/>
  <c r="IO2" i="1"/>
  <c r="IO5" i="1"/>
  <c r="IO6" i="1"/>
  <c r="IO3" i="1"/>
  <c r="IO4" i="1"/>
  <c r="IO7" i="1"/>
  <c r="FU2" i="1"/>
  <c r="FU5" i="1"/>
  <c r="FU6" i="1"/>
  <c r="FU3" i="1"/>
  <c r="FU4" i="1"/>
  <c r="FU7" i="1"/>
  <c r="AK3" i="1"/>
  <c r="AK5" i="1"/>
  <c r="AK6" i="1"/>
  <c r="AK2" i="1"/>
  <c r="AK4" i="1"/>
  <c r="AK7" i="1"/>
  <c r="NZ2" i="1"/>
  <c r="NZ7" i="1"/>
  <c r="NZ5" i="1"/>
  <c r="NZ6" i="1"/>
  <c r="NZ3" i="1"/>
  <c r="NZ4" i="1"/>
  <c r="NT2" i="1"/>
  <c r="NT3" i="1"/>
  <c r="NT6" i="1"/>
  <c r="NT7" i="1"/>
  <c r="NT4" i="1"/>
  <c r="NT5" i="1"/>
  <c r="NN2" i="1"/>
  <c r="NN3" i="1"/>
  <c r="NN6" i="1"/>
  <c r="NN7" i="1"/>
  <c r="NN4" i="1"/>
  <c r="NN5" i="1"/>
  <c r="NH2" i="1"/>
  <c r="NH3" i="1"/>
  <c r="NH6" i="1"/>
  <c r="NH7" i="1"/>
  <c r="NH4" i="1"/>
  <c r="NH5" i="1"/>
  <c r="NB2" i="1"/>
  <c r="NB3" i="1"/>
  <c r="NB6" i="1"/>
  <c r="NB7" i="1"/>
  <c r="NB4" i="1"/>
  <c r="NB5" i="1"/>
  <c r="MV2" i="1"/>
  <c r="MV3" i="1"/>
  <c r="MV6" i="1"/>
  <c r="MV7" i="1"/>
  <c r="MV4" i="1"/>
  <c r="MV5" i="1"/>
  <c r="MP2" i="1"/>
  <c r="MP3" i="1"/>
  <c r="MP6" i="1"/>
  <c r="MP7" i="1"/>
  <c r="MP4" i="1"/>
  <c r="MP5" i="1"/>
  <c r="MO2" i="1"/>
  <c r="MO3" i="1"/>
  <c r="MO6" i="1"/>
  <c r="MO4" i="1"/>
  <c r="MO5" i="1"/>
  <c r="MI2" i="1"/>
  <c r="MI3" i="1"/>
  <c r="MI6" i="1"/>
  <c r="MI7" i="1"/>
  <c r="MI4" i="1"/>
  <c r="MI5" i="1"/>
  <c r="MC2" i="1"/>
  <c r="MC3" i="1"/>
  <c r="MC6" i="1"/>
  <c r="MC7" i="1"/>
  <c r="MC4" i="1"/>
  <c r="MC5" i="1"/>
  <c r="LW2" i="1"/>
  <c r="LW3" i="1"/>
  <c r="LW6" i="1"/>
  <c r="LW7" i="1"/>
  <c r="LW4" i="1"/>
  <c r="LW5" i="1"/>
  <c r="LQ2" i="1"/>
  <c r="LQ3" i="1"/>
  <c r="LQ6" i="1"/>
  <c r="LQ7" i="1"/>
  <c r="LQ4" i="1"/>
  <c r="LQ5" i="1"/>
  <c r="LJ2" i="1"/>
  <c r="LJ3" i="1"/>
  <c r="LJ6" i="1"/>
  <c r="LJ7" i="1"/>
  <c r="LJ4" i="1"/>
  <c r="LJ5" i="1"/>
  <c r="LD2" i="1"/>
  <c r="LD3" i="1"/>
  <c r="LD6" i="1"/>
  <c r="LD7" i="1"/>
  <c r="LD4" i="1"/>
  <c r="LD5" i="1"/>
  <c r="KW2" i="1"/>
  <c r="KW3" i="1"/>
  <c r="KW6" i="1"/>
  <c r="KW7" i="1"/>
  <c r="KW4" i="1"/>
  <c r="KW5" i="1"/>
  <c r="KQ2" i="1"/>
  <c r="KQ3" i="1"/>
  <c r="KQ6" i="1"/>
  <c r="KQ7" i="1"/>
  <c r="KQ4" i="1"/>
  <c r="KQ5" i="1"/>
  <c r="KJ2" i="1"/>
  <c r="KJ3" i="1"/>
  <c r="KJ6" i="1"/>
  <c r="KJ7" i="1"/>
  <c r="KJ4" i="1"/>
  <c r="KJ5" i="1"/>
  <c r="KD2" i="1"/>
  <c r="KD3" i="1"/>
  <c r="KD6" i="1"/>
  <c r="KD7" i="1"/>
  <c r="KD4" i="1"/>
  <c r="KD5" i="1"/>
  <c r="JX2" i="1"/>
  <c r="JX3" i="1"/>
  <c r="JX6" i="1"/>
  <c r="JX7" i="1"/>
  <c r="JX4" i="1"/>
  <c r="JX5" i="1"/>
  <c r="JQ2" i="1"/>
  <c r="JQ3" i="1"/>
  <c r="JQ6" i="1"/>
  <c r="JQ7" i="1"/>
  <c r="JQ4" i="1"/>
  <c r="JQ5" i="1"/>
  <c r="JP5" i="1"/>
  <c r="JP2" i="1"/>
  <c r="JP3" i="1"/>
  <c r="JP7" i="1"/>
  <c r="JP4" i="1"/>
  <c r="JP6" i="1"/>
  <c r="JO6" i="1"/>
  <c r="JO2" i="1"/>
  <c r="JO3" i="1"/>
  <c r="JO7" i="1"/>
  <c r="JO4" i="1"/>
  <c r="JO5" i="1"/>
  <c r="JA2" i="1"/>
  <c r="JA5" i="1"/>
  <c r="JA6" i="1"/>
  <c r="JA3" i="1"/>
  <c r="JA4" i="1"/>
  <c r="JA7" i="1"/>
  <c r="IC2" i="1"/>
  <c r="IC5" i="1"/>
  <c r="IC6" i="1"/>
  <c r="IC3" i="1"/>
  <c r="IC4" i="1"/>
  <c r="IC7" i="1"/>
  <c r="HE2" i="1"/>
  <c r="HE5" i="1"/>
  <c r="HE6" i="1"/>
  <c r="HE3" i="1"/>
  <c r="HE4" i="1"/>
  <c r="HE7" i="1"/>
  <c r="GG2" i="1"/>
  <c r="GG5" i="1"/>
  <c r="GG6" i="1"/>
  <c r="GG3" i="1"/>
  <c r="GG4" i="1"/>
  <c r="GG7" i="1"/>
  <c r="FI2" i="1"/>
  <c r="FI5" i="1"/>
  <c r="FI6" i="1"/>
  <c r="FI3" i="1"/>
  <c r="FI4" i="1"/>
  <c r="FI7" i="1"/>
  <c r="NY3" i="1"/>
  <c r="NY4" i="1"/>
  <c r="NY7" i="1"/>
  <c r="NY2" i="1"/>
  <c r="NY5" i="1"/>
  <c r="NY6" i="1"/>
  <c r="NS3" i="1"/>
  <c r="NS4" i="1"/>
  <c r="NS7" i="1"/>
  <c r="NS2" i="1"/>
  <c r="NS5" i="1"/>
  <c r="NS6" i="1"/>
  <c r="NM3" i="1"/>
  <c r="NM4" i="1"/>
  <c r="NM7" i="1"/>
  <c r="NM2" i="1"/>
  <c r="NM5" i="1"/>
  <c r="NM6" i="1"/>
  <c r="NG3" i="1"/>
  <c r="NG4" i="1"/>
  <c r="NG7" i="1"/>
  <c r="NG2" i="1"/>
  <c r="NG5" i="1"/>
  <c r="NG6" i="1"/>
  <c r="NA3" i="1"/>
  <c r="NA4" i="1"/>
  <c r="NA7" i="1"/>
  <c r="NA2" i="1"/>
  <c r="NA5" i="1"/>
  <c r="NA6" i="1"/>
  <c r="MU3" i="1"/>
  <c r="MU4" i="1"/>
  <c r="MU7" i="1"/>
  <c r="MU2" i="1"/>
  <c r="MU5" i="1"/>
  <c r="MU6" i="1"/>
  <c r="MN3" i="1"/>
  <c r="MN4" i="1"/>
  <c r="MN7" i="1"/>
  <c r="MN2" i="1"/>
  <c r="MN5" i="1"/>
  <c r="MN6" i="1"/>
  <c r="MH3" i="1"/>
  <c r="MH4" i="1"/>
  <c r="MH7" i="1"/>
  <c r="MH2" i="1"/>
  <c r="MH5" i="1"/>
  <c r="MH6" i="1"/>
  <c r="MB3" i="1"/>
  <c r="MB4" i="1"/>
  <c r="MB7" i="1"/>
  <c r="MB2" i="1"/>
  <c r="MB5" i="1"/>
  <c r="MB6" i="1"/>
  <c r="LV3" i="1"/>
  <c r="LV4" i="1"/>
  <c r="LV7" i="1"/>
  <c r="LV2" i="1"/>
  <c r="LV5" i="1"/>
  <c r="LV6" i="1"/>
  <c r="LP3" i="1"/>
  <c r="LP4" i="1"/>
  <c r="LP7" i="1"/>
  <c r="LP2" i="1"/>
  <c r="LP5" i="1"/>
  <c r="LP6" i="1"/>
  <c r="LO3" i="1"/>
  <c r="LO4" i="1"/>
  <c r="LO2" i="1"/>
  <c r="LO5" i="1"/>
  <c r="LO6" i="1"/>
  <c r="LI3" i="1"/>
  <c r="LI4" i="1"/>
  <c r="LI7" i="1"/>
  <c r="LI2" i="1"/>
  <c r="LI5" i="1"/>
  <c r="LI6" i="1"/>
  <c r="LC3" i="1"/>
  <c r="LC4" i="1"/>
  <c r="LC7" i="1"/>
  <c r="LC2" i="1"/>
  <c r="LC5" i="1"/>
  <c r="LC6" i="1"/>
  <c r="LB3" i="1"/>
  <c r="LB4" i="1"/>
  <c r="LB2" i="1"/>
  <c r="LB5" i="1"/>
  <c r="LB6" i="1"/>
  <c r="KV3" i="1"/>
  <c r="KV4" i="1"/>
  <c r="KV7" i="1"/>
  <c r="KV2" i="1"/>
  <c r="KV5" i="1"/>
  <c r="KV6" i="1"/>
  <c r="KP3" i="1"/>
  <c r="KP4" i="1"/>
  <c r="KP7" i="1"/>
  <c r="KP2" i="1"/>
  <c r="KP5" i="1"/>
  <c r="KP6" i="1"/>
  <c r="KI3" i="1"/>
  <c r="KI4" i="1"/>
  <c r="KI7" i="1"/>
  <c r="KI2" i="1"/>
  <c r="KI5" i="1"/>
  <c r="KI6" i="1"/>
  <c r="KC3" i="1"/>
  <c r="KC4" i="1"/>
  <c r="KC7" i="1"/>
  <c r="KC2" i="1"/>
  <c r="KC5" i="1"/>
  <c r="KC6" i="1"/>
  <c r="JW3" i="1"/>
  <c r="JW4" i="1"/>
  <c r="JW7" i="1"/>
  <c r="JW2" i="1"/>
  <c r="JW5" i="1"/>
  <c r="JW6" i="1"/>
  <c r="IW6" i="1"/>
  <c r="IW3" i="1"/>
  <c r="IW4" i="1"/>
  <c r="IW7" i="1"/>
  <c r="IW2" i="1"/>
  <c r="IW5" i="1"/>
  <c r="HY6" i="1"/>
  <c r="HY3" i="1"/>
  <c r="HY4" i="1"/>
  <c r="HY7" i="1"/>
  <c r="HY2" i="1"/>
  <c r="HY5" i="1"/>
  <c r="HA6" i="1"/>
  <c r="HA3" i="1"/>
  <c r="HA4" i="1"/>
  <c r="HA7" i="1"/>
  <c r="HA2" i="1"/>
  <c r="HA5" i="1"/>
  <c r="GC6" i="1"/>
  <c r="GC3" i="1"/>
  <c r="GC4" i="1"/>
  <c r="GC7" i="1"/>
  <c r="GC2" i="1"/>
  <c r="GC5" i="1"/>
  <c r="FE6" i="1"/>
  <c r="FE3" i="1"/>
  <c r="FE4" i="1"/>
  <c r="FE7" i="1"/>
  <c r="FE2" i="1"/>
  <c r="FE5" i="1"/>
  <c r="DH2" i="1"/>
  <c r="DH5" i="1"/>
  <c r="DH6" i="1"/>
  <c r="DH3" i="1"/>
  <c r="DH4" i="1"/>
  <c r="DH7" i="1"/>
  <c r="NV6" i="1"/>
  <c r="NV7" i="1"/>
  <c r="NV4" i="1"/>
  <c r="NV5" i="1"/>
  <c r="NV2" i="1"/>
  <c r="NV3" i="1"/>
  <c r="NP6" i="1"/>
  <c r="NP7" i="1"/>
  <c r="NP4" i="1"/>
  <c r="NP5" i="1"/>
  <c r="NP2" i="1"/>
  <c r="NP3" i="1"/>
  <c r="NJ6" i="1"/>
  <c r="NJ7" i="1"/>
  <c r="NJ4" i="1"/>
  <c r="NJ5" i="1"/>
  <c r="NJ2" i="1"/>
  <c r="NJ3" i="1"/>
  <c r="ND6" i="1"/>
  <c r="ND7" i="1"/>
  <c r="ND4" i="1"/>
  <c r="ND5" i="1"/>
  <c r="ND2" i="1"/>
  <c r="ND3" i="1"/>
  <c r="MX6" i="1"/>
  <c r="MX7" i="1"/>
  <c r="MX4" i="1"/>
  <c r="MX5" i="1"/>
  <c r="MX2" i="1"/>
  <c r="MX3" i="1"/>
  <c r="MR6" i="1"/>
  <c r="MR7" i="1"/>
  <c r="MR4" i="1"/>
  <c r="MR5" i="1"/>
  <c r="MR2" i="1"/>
  <c r="MR3" i="1"/>
  <c r="MK6" i="1"/>
  <c r="MK7" i="1"/>
  <c r="MK4" i="1"/>
  <c r="MK5" i="1"/>
  <c r="MK2" i="1"/>
  <c r="MK3" i="1"/>
  <c r="ME6" i="1"/>
  <c r="ME7" i="1"/>
  <c r="ME4" i="1"/>
  <c r="ME5" i="1"/>
  <c r="ME2" i="1"/>
  <c r="ME3" i="1"/>
  <c r="LY6" i="1"/>
  <c r="LY7" i="1"/>
  <c r="LY4" i="1"/>
  <c r="LY5" i="1"/>
  <c r="LY2" i="1"/>
  <c r="LY3" i="1"/>
  <c r="LS6" i="1"/>
  <c r="LS7" i="1"/>
  <c r="LS4" i="1"/>
  <c r="LS5" i="1"/>
  <c r="LS2" i="1"/>
  <c r="LS3" i="1"/>
  <c r="LL6" i="1"/>
  <c r="LL7" i="1"/>
  <c r="LL4" i="1"/>
  <c r="LL5" i="1"/>
  <c r="LL2" i="1"/>
  <c r="LL3" i="1"/>
  <c r="LF6" i="1"/>
  <c r="LF7" i="1"/>
  <c r="LF4" i="1"/>
  <c r="LF5" i="1"/>
  <c r="LF3" i="1"/>
  <c r="LF2" i="1"/>
  <c r="KY6" i="1"/>
  <c r="KY7" i="1"/>
  <c r="KY4" i="1"/>
  <c r="KY5" i="1"/>
  <c r="KY2" i="1"/>
  <c r="KY3" i="1"/>
  <c r="KS6" i="1"/>
  <c r="KS7" i="1"/>
  <c r="KS4" i="1"/>
  <c r="KS5" i="1"/>
  <c r="KS2" i="1"/>
  <c r="KS3" i="1"/>
  <c r="KL6" i="1"/>
  <c r="KL7" i="1"/>
  <c r="KL4" i="1"/>
  <c r="KL5" i="1"/>
  <c r="KL2" i="1"/>
  <c r="KL3" i="1"/>
  <c r="KF6" i="1"/>
  <c r="KF7" i="1"/>
  <c r="KF4" i="1"/>
  <c r="KF5" i="1"/>
  <c r="KF2" i="1"/>
  <c r="KF3" i="1"/>
  <c r="JZ6" i="1"/>
  <c r="JZ7" i="1"/>
  <c r="JZ4" i="1"/>
  <c r="JZ5" i="1"/>
  <c r="JZ2" i="1"/>
  <c r="JZ3" i="1"/>
  <c r="JS6" i="1"/>
  <c r="JS7" i="1"/>
  <c r="JS4" i="1"/>
  <c r="JS5" i="1"/>
  <c r="JS2" i="1"/>
  <c r="JS3" i="1"/>
  <c r="IK6" i="1"/>
  <c r="IK3" i="1"/>
  <c r="IK4" i="1"/>
  <c r="IK7" i="1"/>
  <c r="IK2" i="1"/>
  <c r="IK5" i="1"/>
  <c r="HM6" i="1"/>
  <c r="HM3" i="1"/>
  <c r="HM4" i="1"/>
  <c r="HM7" i="1"/>
  <c r="HM2" i="1"/>
  <c r="HM5" i="1"/>
  <c r="GO6" i="1"/>
  <c r="GO3" i="1"/>
  <c r="GO4" i="1"/>
  <c r="GO7" i="1"/>
  <c r="GO2" i="1"/>
  <c r="GO5" i="1"/>
  <c r="FQ6" i="1"/>
  <c r="FQ3" i="1"/>
  <c r="FQ4" i="1"/>
  <c r="FQ7" i="1"/>
  <c r="FQ2" i="1"/>
  <c r="FQ5" i="1"/>
  <c r="EH5" i="1"/>
  <c r="EH2" i="1"/>
  <c r="EH3" i="1"/>
  <c r="EH6" i="1"/>
  <c r="EH7" i="1"/>
  <c r="EH4" i="1"/>
  <c r="DT5" i="1"/>
  <c r="DT2" i="1"/>
  <c r="DT3" i="1"/>
  <c r="DT6" i="1"/>
  <c r="DT7" i="1"/>
  <c r="DT4" i="1"/>
  <c r="NU7" i="1"/>
  <c r="NU2" i="1"/>
  <c r="NU5" i="1"/>
  <c r="NU6" i="1"/>
  <c r="NU3" i="1"/>
  <c r="NU4" i="1"/>
  <c r="NO7" i="1"/>
  <c r="NO2" i="1"/>
  <c r="NO5" i="1"/>
  <c r="NO6" i="1"/>
  <c r="NO3" i="1"/>
  <c r="NO4" i="1"/>
  <c r="NI7" i="1"/>
  <c r="NI2" i="1"/>
  <c r="NI5" i="1"/>
  <c r="NI6" i="1"/>
  <c r="NI3" i="1"/>
  <c r="NI4" i="1"/>
  <c r="NC7" i="1"/>
  <c r="NC2" i="1"/>
  <c r="NC5" i="1"/>
  <c r="NC6" i="1"/>
  <c r="NC3" i="1"/>
  <c r="NC4" i="1"/>
  <c r="MW7" i="1"/>
  <c r="MW2" i="1"/>
  <c r="MW5" i="1"/>
  <c r="MW6" i="1"/>
  <c r="MW3" i="1"/>
  <c r="MW4" i="1"/>
  <c r="MQ7" i="1"/>
  <c r="MQ2" i="1"/>
  <c r="MQ5" i="1"/>
  <c r="MQ6" i="1"/>
  <c r="MQ3" i="1"/>
  <c r="MQ4" i="1"/>
  <c r="MJ7" i="1"/>
  <c r="MJ2" i="1"/>
  <c r="MJ5" i="1"/>
  <c r="MJ6" i="1"/>
  <c r="MJ3" i="1"/>
  <c r="MJ4" i="1"/>
  <c r="MD7" i="1"/>
  <c r="MD2" i="1"/>
  <c r="MD5" i="1"/>
  <c r="MD6" i="1"/>
  <c r="MD3" i="1"/>
  <c r="MD4" i="1"/>
  <c r="LX7" i="1"/>
  <c r="LX2" i="1"/>
  <c r="LX5" i="1"/>
  <c r="LX6" i="1"/>
  <c r="LX3" i="1"/>
  <c r="LX4" i="1"/>
  <c r="LR7" i="1"/>
  <c r="LR2" i="1"/>
  <c r="LR5" i="1"/>
  <c r="LR6" i="1"/>
  <c r="LR3" i="1"/>
  <c r="LR4" i="1"/>
  <c r="LK7" i="1"/>
  <c r="LK2" i="1"/>
  <c r="LK5" i="1"/>
  <c r="LK6" i="1"/>
  <c r="LK3" i="1"/>
  <c r="LK4" i="1"/>
  <c r="LE7" i="1"/>
  <c r="LE2" i="1"/>
  <c r="LE5" i="1"/>
  <c r="LE6" i="1"/>
  <c r="LE3" i="1"/>
  <c r="LE4" i="1"/>
  <c r="KX7" i="1"/>
  <c r="KX2" i="1"/>
  <c r="KX5" i="1"/>
  <c r="KX6" i="1"/>
  <c r="KX3" i="1"/>
  <c r="KX4" i="1"/>
  <c r="KR7" i="1"/>
  <c r="KR2" i="1"/>
  <c r="KR5" i="1"/>
  <c r="KR6" i="1"/>
  <c r="KR3" i="1"/>
  <c r="KR4" i="1"/>
  <c r="KK7" i="1"/>
  <c r="KK2" i="1"/>
  <c r="KK5" i="1"/>
  <c r="KK6" i="1"/>
  <c r="KK3" i="1"/>
  <c r="KK4" i="1"/>
  <c r="KE7" i="1"/>
  <c r="KE2" i="1"/>
  <c r="KE5" i="1"/>
  <c r="KE6" i="1"/>
  <c r="KE3" i="1"/>
  <c r="KE4" i="1"/>
  <c r="JY7" i="1"/>
  <c r="JY2" i="1"/>
  <c r="JY5" i="1"/>
  <c r="JY6" i="1"/>
  <c r="JY3" i="1"/>
  <c r="JY4" i="1"/>
  <c r="JR7" i="1"/>
  <c r="JR2" i="1"/>
  <c r="JR5" i="1"/>
  <c r="JR6" i="1"/>
  <c r="JR3" i="1"/>
  <c r="JR4" i="1"/>
  <c r="JM2" i="1"/>
  <c r="JM3" i="1"/>
  <c r="JM6" i="1"/>
  <c r="JM7" i="1"/>
  <c r="JM4" i="1"/>
  <c r="JM5" i="1"/>
  <c r="JL3" i="1"/>
  <c r="JL2" i="1"/>
  <c r="JL6" i="1"/>
  <c r="JL7" i="1"/>
  <c r="JL4" i="1"/>
  <c r="JL5" i="1"/>
  <c r="JK4" i="1"/>
  <c r="JK2" i="1"/>
  <c r="JK6" i="1"/>
  <c r="JK7" i="1"/>
  <c r="JK3" i="1"/>
  <c r="JK5" i="1"/>
  <c r="JJ5" i="1"/>
  <c r="JJ2" i="1"/>
  <c r="JJ6" i="1"/>
  <c r="JJ7" i="1"/>
  <c r="JJ3" i="1"/>
  <c r="JJ4" i="1"/>
  <c r="JI6" i="1"/>
  <c r="JI2" i="1"/>
  <c r="JI5" i="1"/>
  <c r="JI7" i="1"/>
  <c r="JI3" i="1"/>
  <c r="JI4" i="1"/>
  <c r="IU2" i="1"/>
  <c r="IU5" i="1"/>
  <c r="IU6" i="1"/>
  <c r="IU4" i="1"/>
  <c r="IU3" i="1"/>
  <c r="IU7" i="1"/>
  <c r="HW2" i="1"/>
  <c r="HW5" i="1"/>
  <c r="HW6" i="1"/>
  <c r="HW4" i="1"/>
  <c r="HW3" i="1"/>
  <c r="HW7" i="1"/>
  <c r="GY2" i="1"/>
  <c r="GY5" i="1"/>
  <c r="GY6" i="1"/>
  <c r="GY4" i="1"/>
  <c r="GY3" i="1"/>
  <c r="GY7" i="1"/>
  <c r="GA2" i="1"/>
  <c r="GA5" i="1"/>
  <c r="GA6" i="1"/>
  <c r="GA4" i="1"/>
  <c r="GA3" i="1"/>
  <c r="GA7" i="1"/>
  <c r="FC2" i="1"/>
  <c r="FC5" i="1"/>
  <c r="FC6" i="1"/>
  <c r="FC4" i="1"/>
  <c r="FC3" i="1"/>
  <c r="FC7" i="1"/>
  <c r="CP2" i="1"/>
  <c r="CP5" i="1"/>
  <c r="CP6" i="1"/>
  <c r="CP3" i="1"/>
  <c r="CP4" i="1"/>
  <c r="CP7" i="1"/>
  <c r="JG5" i="1"/>
  <c r="JG6" i="1"/>
  <c r="JG4" i="1"/>
  <c r="JG3" i="1"/>
  <c r="JG7" i="1"/>
  <c r="JG2" i="1"/>
  <c r="JD5" i="1"/>
  <c r="JD2" i="1"/>
  <c r="JD3" i="1"/>
  <c r="JD6" i="1"/>
  <c r="JD7" i="1"/>
  <c r="JD4" i="1"/>
  <c r="IR5" i="1"/>
  <c r="IR2" i="1"/>
  <c r="IR3" i="1"/>
  <c r="IR6" i="1"/>
  <c r="IR7" i="1"/>
  <c r="IR4" i="1"/>
  <c r="IF5" i="1"/>
  <c r="IF2" i="1"/>
  <c r="IF3" i="1"/>
  <c r="IF6" i="1"/>
  <c r="IF7" i="1"/>
  <c r="IF4" i="1"/>
  <c r="HT5" i="1"/>
  <c r="HT2" i="1"/>
  <c r="HT3" i="1"/>
  <c r="HT6" i="1"/>
  <c r="HT7" i="1"/>
  <c r="HT4" i="1"/>
  <c r="HH5" i="1"/>
  <c r="HH2" i="1"/>
  <c r="HH3" i="1"/>
  <c r="HH6" i="1"/>
  <c r="HH7" i="1"/>
  <c r="HH4" i="1"/>
  <c r="GV5" i="1"/>
  <c r="GV2" i="1"/>
  <c r="GV3" i="1"/>
  <c r="GV6" i="1"/>
  <c r="GV7" i="1"/>
  <c r="GV4" i="1"/>
  <c r="GJ5" i="1"/>
  <c r="GJ2" i="1"/>
  <c r="GJ3" i="1"/>
  <c r="GJ6" i="1"/>
  <c r="GJ7" i="1"/>
  <c r="GJ4" i="1"/>
  <c r="FX5" i="1"/>
  <c r="FX2" i="1"/>
  <c r="FX3" i="1"/>
  <c r="FX6" i="1"/>
  <c r="FX7" i="1"/>
  <c r="FX4" i="1"/>
  <c r="FL5" i="1"/>
  <c r="FL2" i="1"/>
  <c r="FL3" i="1"/>
  <c r="FL6" i="1"/>
  <c r="FL7" i="1"/>
  <c r="FL4" i="1"/>
  <c r="EZ5" i="1"/>
  <c r="EZ2" i="1"/>
  <c r="EZ3" i="1"/>
  <c r="EZ6" i="1"/>
  <c r="EZ7" i="1"/>
  <c r="EZ4" i="1"/>
  <c r="EE2" i="1"/>
  <c r="EE5" i="1"/>
  <c r="EE6" i="1"/>
  <c r="EE3" i="1"/>
  <c r="EE4" i="1"/>
  <c r="EE7" i="1"/>
  <c r="DQ2" i="1"/>
  <c r="DQ5" i="1"/>
  <c r="DQ6" i="1"/>
  <c r="DQ3" i="1"/>
  <c r="DQ4" i="1"/>
  <c r="DQ7" i="1"/>
  <c r="DB2" i="1"/>
  <c r="DB5" i="1"/>
  <c r="DB6" i="1"/>
  <c r="DB3" i="1"/>
  <c r="DB4" i="1"/>
  <c r="DB7" i="1"/>
  <c r="Y3" i="1"/>
  <c r="Y5" i="1"/>
  <c r="Y6" i="1"/>
  <c r="Y2" i="1"/>
  <c r="Y4" i="1"/>
  <c r="Y7" i="1"/>
  <c r="DW2" i="1"/>
  <c r="DW5" i="1"/>
  <c r="DW6" i="1"/>
  <c r="DW3" i="1"/>
  <c r="DW7" i="1"/>
  <c r="DW4" i="1"/>
  <c r="AW3" i="1"/>
  <c r="AW5" i="1"/>
  <c r="AW6" i="1"/>
  <c r="AW2" i="1"/>
  <c r="AW4" i="1"/>
  <c r="AW7" i="1"/>
  <c r="JN7" i="1"/>
  <c r="JN2" i="1"/>
  <c r="JN3" i="1"/>
  <c r="JN6" i="1"/>
  <c r="JN4" i="1"/>
  <c r="JN5" i="1"/>
  <c r="IX5" i="1"/>
  <c r="IX2" i="1"/>
  <c r="IX3" i="1"/>
  <c r="IX7" i="1"/>
  <c r="IX4" i="1"/>
  <c r="IX6" i="1"/>
  <c r="IL5" i="1"/>
  <c r="IL2" i="1"/>
  <c r="IL3" i="1"/>
  <c r="IL7" i="1"/>
  <c r="IL6" i="1"/>
  <c r="IL4" i="1"/>
  <c r="HZ5" i="1"/>
  <c r="HZ2" i="1"/>
  <c r="HZ3" i="1"/>
  <c r="HZ7" i="1"/>
  <c r="HZ4" i="1"/>
  <c r="HZ6" i="1"/>
  <c r="HN5" i="1"/>
  <c r="HN2" i="1"/>
  <c r="HN3" i="1"/>
  <c r="HN7" i="1"/>
  <c r="HN6" i="1"/>
  <c r="HN4" i="1"/>
  <c r="HB5" i="1"/>
  <c r="HB2" i="1"/>
  <c r="HB3" i="1"/>
  <c r="HB7" i="1"/>
  <c r="HB4" i="1"/>
  <c r="HB6" i="1"/>
  <c r="GP5" i="1"/>
  <c r="GP2" i="1"/>
  <c r="GP3" i="1"/>
  <c r="GP7" i="1"/>
  <c r="GP6" i="1"/>
  <c r="GP4" i="1"/>
  <c r="GD5" i="1"/>
  <c r="GD2" i="1"/>
  <c r="GD3" i="1"/>
  <c r="GD7" i="1"/>
  <c r="GD4" i="1"/>
  <c r="GD6" i="1"/>
  <c r="FR5" i="1"/>
  <c r="FR2" i="1"/>
  <c r="FR3" i="1"/>
  <c r="FR7" i="1"/>
  <c r="FR6" i="1"/>
  <c r="FR4" i="1"/>
  <c r="FF5" i="1"/>
  <c r="FF2" i="1"/>
  <c r="FF3" i="1"/>
  <c r="FF7" i="1"/>
  <c r="FF4" i="1"/>
  <c r="FF6" i="1"/>
  <c r="EQ2" i="1"/>
  <c r="EQ5" i="1"/>
  <c r="EQ6" i="1"/>
  <c r="EQ3" i="1"/>
  <c r="EQ4" i="1"/>
  <c r="EQ7" i="1"/>
  <c r="CD2" i="1"/>
  <c r="CD5" i="1"/>
  <c r="CD6" i="1"/>
  <c r="CD3" i="1"/>
  <c r="CD4" i="1"/>
  <c r="CD7" i="1"/>
  <c r="BU3" i="1"/>
  <c r="BU5" i="1"/>
  <c r="BU6" i="1"/>
  <c r="BU2" i="1"/>
  <c r="BU4" i="1"/>
  <c r="BU7" i="1"/>
  <c r="JC6" i="1"/>
  <c r="JC3" i="1"/>
  <c r="JC4" i="1"/>
  <c r="JC2" i="1"/>
  <c r="JC7" i="1"/>
  <c r="JC5" i="1"/>
  <c r="IQ6" i="1"/>
  <c r="IQ3" i="1"/>
  <c r="IQ4" i="1"/>
  <c r="IQ2" i="1"/>
  <c r="IQ5" i="1"/>
  <c r="IQ7" i="1"/>
  <c r="IE6" i="1"/>
  <c r="IE3" i="1"/>
  <c r="IE4" i="1"/>
  <c r="IE2" i="1"/>
  <c r="IE7" i="1"/>
  <c r="IE5" i="1"/>
  <c r="HS6" i="1"/>
  <c r="HS3" i="1"/>
  <c r="HS4" i="1"/>
  <c r="HS2" i="1"/>
  <c r="HS5" i="1"/>
  <c r="HS7" i="1"/>
  <c r="HG6" i="1"/>
  <c r="HG3" i="1"/>
  <c r="HG4" i="1"/>
  <c r="HG2" i="1"/>
  <c r="HG7" i="1"/>
  <c r="HG5" i="1"/>
  <c r="GU6" i="1"/>
  <c r="GU3" i="1"/>
  <c r="GU4" i="1"/>
  <c r="GU2" i="1"/>
  <c r="GU5" i="1"/>
  <c r="GU7" i="1"/>
  <c r="GI6" i="1"/>
  <c r="GI3" i="1"/>
  <c r="GI4" i="1"/>
  <c r="GI2" i="1"/>
  <c r="GI7" i="1"/>
  <c r="GI5" i="1"/>
  <c r="FW6" i="1"/>
  <c r="FW3" i="1"/>
  <c r="FW4" i="1"/>
  <c r="FW2" i="1"/>
  <c r="FW5" i="1"/>
  <c r="FW7" i="1"/>
  <c r="FK6" i="1"/>
  <c r="FK3" i="1"/>
  <c r="FK4" i="1"/>
  <c r="FK2" i="1"/>
  <c r="FK7" i="1"/>
  <c r="FK5" i="1"/>
  <c r="EY6" i="1"/>
  <c r="EY3" i="1"/>
  <c r="EY4" i="1"/>
  <c r="EY2" i="1"/>
  <c r="EY5" i="1"/>
  <c r="EY7" i="1"/>
  <c r="ET5" i="1"/>
  <c r="ET2" i="1"/>
  <c r="ET3" i="1"/>
  <c r="ET6" i="1"/>
  <c r="ET7" i="1"/>
  <c r="ET4" i="1"/>
  <c r="CJ2" i="1"/>
  <c r="CJ5" i="1"/>
  <c r="CJ6" i="1"/>
  <c r="CJ3" i="1"/>
  <c r="CJ4" i="1"/>
  <c r="CJ7" i="1"/>
  <c r="JF6" i="1"/>
  <c r="JF7" i="1"/>
  <c r="JF2" i="1"/>
  <c r="JF3" i="1"/>
  <c r="JF5" i="1"/>
  <c r="JF4" i="1"/>
  <c r="IZ3" i="1"/>
  <c r="IZ6" i="1"/>
  <c r="IZ7" i="1"/>
  <c r="IZ5" i="1"/>
  <c r="IZ4" i="1"/>
  <c r="IZ2" i="1"/>
  <c r="IT3" i="1"/>
  <c r="IT6" i="1"/>
  <c r="IT7" i="1"/>
  <c r="IT4" i="1"/>
  <c r="IT5" i="1"/>
  <c r="IT2" i="1"/>
  <c r="IN3" i="1"/>
  <c r="IN6" i="1"/>
  <c r="IN7" i="1"/>
  <c r="IN5" i="1"/>
  <c r="IN2" i="1"/>
  <c r="IN4" i="1"/>
  <c r="IH3" i="1"/>
  <c r="IH6" i="1"/>
  <c r="IH7" i="1"/>
  <c r="IH4" i="1"/>
  <c r="IH5" i="1"/>
  <c r="IH2" i="1"/>
  <c r="IB3" i="1"/>
  <c r="IB6" i="1"/>
  <c r="IB7" i="1"/>
  <c r="IB5" i="1"/>
  <c r="IB4" i="1"/>
  <c r="IB2" i="1"/>
  <c r="HV3" i="1"/>
  <c r="HV6" i="1"/>
  <c r="HV7" i="1"/>
  <c r="HV4" i="1"/>
  <c r="HV5" i="1"/>
  <c r="HV2" i="1"/>
  <c r="HP3" i="1"/>
  <c r="HP6" i="1"/>
  <c r="HP7" i="1"/>
  <c r="HP5" i="1"/>
  <c r="HP2" i="1"/>
  <c r="HP4" i="1"/>
  <c r="HJ3" i="1"/>
  <c r="HJ6" i="1"/>
  <c r="HJ7" i="1"/>
  <c r="HJ4" i="1"/>
  <c r="HJ5" i="1"/>
  <c r="HJ2" i="1"/>
  <c r="HD3" i="1"/>
  <c r="HD6" i="1"/>
  <c r="HD7" i="1"/>
  <c r="HD5" i="1"/>
  <c r="HD4" i="1"/>
  <c r="HD2" i="1"/>
  <c r="GX3" i="1"/>
  <c r="GX6" i="1"/>
  <c r="GX7" i="1"/>
  <c r="GX4" i="1"/>
  <c r="GX5" i="1"/>
  <c r="GX2" i="1"/>
  <c r="GR3" i="1"/>
  <c r="GR6" i="1"/>
  <c r="GR7" i="1"/>
  <c r="GR5" i="1"/>
  <c r="GR2" i="1"/>
  <c r="GR4" i="1"/>
  <c r="GL3" i="1"/>
  <c r="GL6" i="1"/>
  <c r="GL7" i="1"/>
  <c r="GL4" i="1"/>
  <c r="GL5" i="1"/>
  <c r="GL2" i="1"/>
  <c r="GF3" i="1"/>
  <c r="GF6" i="1"/>
  <c r="GF7" i="1"/>
  <c r="GF5" i="1"/>
  <c r="GF4" i="1"/>
  <c r="GF2" i="1"/>
  <c r="FZ3" i="1"/>
  <c r="FZ6" i="1"/>
  <c r="FZ7" i="1"/>
  <c r="FZ4" i="1"/>
  <c r="FZ5" i="1"/>
  <c r="FZ2" i="1"/>
  <c r="FT3" i="1"/>
  <c r="FT6" i="1"/>
  <c r="FT7" i="1"/>
  <c r="FT5" i="1"/>
  <c r="FT2" i="1"/>
  <c r="FT4" i="1"/>
  <c r="FN3" i="1"/>
  <c r="FN6" i="1"/>
  <c r="FN7" i="1"/>
  <c r="FN4" i="1"/>
  <c r="FN5" i="1"/>
  <c r="FN2" i="1"/>
  <c r="FH3" i="1"/>
  <c r="FH6" i="1"/>
  <c r="FH7" i="1"/>
  <c r="FH5" i="1"/>
  <c r="FH4" i="1"/>
  <c r="FH2" i="1"/>
  <c r="FB3" i="1"/>
  <c r="FB6" i="1"/>
  <c r="FB7" i="1"/>
  <c r="FB4" i="1"/>
  <c r="FB5" i="1"/>
  <c r="FB2" i="1"/>
  <c r="EN5" i="1"/>
  <c r="EN2" i="1"/>
  <c r="EN3" i="1"/>
  <c r="EN6" i="1"/>
  <c r="EN4" i="1"/>
  <c r="EN7" i="1"/>
  <c r="EB5" i="1"/>
  <c r="EB2" i="1"/>
  <c r="EB3" i="1"/>
  <c r="EB6" i="1"/>
  <c r="EB7" i="1"/>
  <c r="EB4" i="1"/>
  <c r="DN5" i="1"/>
  <c r="DN2" i="1"/>
  <c r="DN3" i="1"/>
  <c r="DN6" i="1"/>
  <c r="DN7" i="1"/>
  <c r="DN4" i="1"/>
  <c r="CV2" i="1"/>
  <c r="CV5" i="1"/>
  <c r="CV6" i="1"/>
  <c r="CV3" i="1"/>
  <c r="CV4" i="1"/>
  <c r="CV7" i="1"/>
  <c r="BI3" i="1"/>
  <c r="BI5" i="1"/>
  <c r="BI6" i="1"/>
  <c r="BI2" i="1"/>
  <c r="BI4" i="1"/>
  <c r="BI7" i="1"/>
  <c r="M3" i="1"/>
  <c r="M5" i="1"/>
  <c r="M6" i="1"/>
  <c r="M2" i="1"/>
  <c r="M4" i="1"/>
  <c r="M7" i="1"/>
  <c r="JE7" i="1"/>
  <c r="JE2" i="1"/>
  <c r="JE5" i="1"/>
  <c r="JE3" i="1"/>
  <c r="JE4" i="1"/>
  <c r="JE6" i="1"/>
  <c r="IY4" i="1"/>
  <c r="IY7" i="1"/>
  <c r="IY2" i="1"/>
  <c r="IY5" i="1"/>
  <c r="IY6" i="1"/>
  <c r="IY3" i="1"/>
  <c r="IS4" i="1"/>
  <c r="IS7" i="1"/>
  <c r="IS2" i="1"/>
  <c r="IS6" i="1"/>
  <c r="IS5" i="1"/>
  <c r="IS3" i="1"/>
  <c r="IM4" i="1"/>
  <c r="IM7" i="1"/>
  <c r="IM2" i="1"/>
  <c r="IM5" i="1"/>
  <c r="IM6" i="1"/>
  <c r="IM3" i="1"/>
  <c r="IG4" i="1"/>
  <c r="IG7" i="1"/>
  <c r="IG2" i="1"/>
  <c r="IG6" i="1"/>
  <c r="IG3" i="1"/>
  <c r="IG5" i="1"/>
  <c r="IA4" i="1"/>
  <c r="IA7" i="1"/>
  <c r="IA2" i="1"/>
  <c r="IA5" i="1"/>
  <c r="IA6" i="1"/>
  <c r="IA3" i="1"/>
  <c r="HU4" i="1"/>
  <c r="HU7" i="1"/>
  <c r="HU2" i="1"/>
  <c r="HU6" i="1"/>
  <c r="HU5" i="1"/>
  <c r="HU3" i="1"/>
  <c r="HO4" i="1"/>
  <c r="HO7" i="1"/>
  <c r="HO2" i="1"/>
  <c r="HO5" i="1"/>
  <c r="HO6" i="1"/>
  <c r="HO3" i="1"/>
  <c r="HI4" i="1"/>
  <c r="HI7" i="1"/>
  <c r="HI2" i="1"/>
  <c r="HI6" i="1"/>
  <c r="HI3" i="1"/>
  <c r="HI5" i="1"/>
  <c r="HC4" i="1"/>
  <c r="HC7" i="1"/>
  <c r="HC2" i="1"/>
  <c r="HC5" i="1"/>
  <c r="HC6" i="1"/>
  <c r="HC3" i="1"/>
  <c r="GW4" i="1"/>
  <c r="GW7" i="1"/>
  <c r="GW2" i="1"/>
  <c r="GW6" i="1"/>
  <c r="GW5" i="1"/>
  <c r="GW3" i="1"/>
  <c r="GQ4" i="1"/>
  <c r="GQ7" i="1"/>
  <c r="GQ2" i="1"/>
  <c r="GQ5" i="1"/>
  <c r="GQ6" i="1"/>
  <c r="GQ3" i="1"/>
  <c r="GK4" i="1"/>
  <c r="GK7" i="1"/>
  <c r="GK2" i="1"/>
  <c r="GK6" i="1"/>
  <c r="GK3" i="1"/>
  <c r="GK5" i="1"/>
  <c r="GE4" i="1"/>
  <c r="GE7" i="1"/>
  <c r="GE2" i="1"/>
  <c r="GE5" i="1"/>
  <c r="GE6" i="1"/>
  <c r="GE3" i="1"/>
  <c r="FY4" i="1"/>
  <c r="FY7" i="1"/>
  <c r="FY2" i="1"/>
  <c r="FY6" i="1"/>
  <c r="FY5" i="1"/>
  <c r="FY3" i="1"/>
  <c r="FS4" i="1"/>
  <c r="FS7" i="1"/>
  <c r="FS2" i="1"/>
  <c r="FS5" i="1"/>
  <c r="FS6" i="1"/>
  <c r="FS3" i="1"/>
  <c r="FM4" i="1"/>
  <c r="FM7" i="1"/>
  <c r="FM2" i="1"/>
  <c r="FM6" i="1"/>
  <c r="FM3" i="1"/>
  <c r="FM5" i="1"/>
  <c r="FG4" i="1"/>
  <c r="FG7" i="1"/>
  <c r="FG2" i="1"/>
  <c r="FG5" i="1"/>
  <c r="FG6" i="1"/>
  <c r="FG3" i="1"/>
  <c r="FA4" i="1"/>
  <c r="FA7" i="1"/>
  <c r="FA2" i="1"/>
  <c r="FA6" i="1"/>
  <c r="FA5" i="1"/>
  <c r="FA3" i="1"/>
  <c r="ES6" i="1"/>
  <c r="ES3" i="1"/>
  <c r="ES4" i="1"/>
  <c r="ES7" i="1"/>
  <c r="ES2" i="1"/>
  <c r="ES5" i="1"/>
  <c r="EG6" i="1"/>
  <c r="EG3" i="1"/>
  <c r="EG4" i="1"/>
  <c r="EG7" i="1"/>
  <c r="EG2" i="1"/>
  <c r="EG5" i="1"/>
  <c r="DZ6" i="1"/>
  <c r="DZ3" i="1"/>
  <c r="DZ4" i="1"/>
  <c r="DZ7" i="1"/>
  <c r="DZ2" i="1"/>
  <c r="DZ5" i="1"/>
  <c r="DS6" i="1"/>
  <c r="DS3" i="1"/>
  <c r="DS4" i="1"/>
  <c r="DS7" i="1"/>
  <c r="DS2" i="1"/>
  <c r="DS5" i="1"/>
  <c r="CY5" i="1"/>
  <c r="CY2" i="1"/>
  <c r="CY3" i="1"/>
  <c r="CY6" i="1"/>
  <c r="CY7" i="1"/>
  <c r="CY4" i="1"/>
  <c r="CA5" i="1"/>
  <c r="CA2" i="1"/>
  <c r="CA3" i="1"/>
  <c r="CA6" i="1"/>
  <c r="CA7" i="1"/>
  <c r="CA4" i="1"/>
  <c r="BO3" i="1"/>
  <c r="BO5" i="1"/>
  <c r="BO6" i="1"/>
  <c r="BO2" i="1"/>
  <c r="BO4" i="1"/>
  <c r="BO7" i="1"/>
  <c r="S3" i="1"/>
  <c r="S5" i="1"/>
  <c r="S6" i="1"/>
  <c r="S2" i="1"/>
  <c r="S4" i="1"/>
  <c r="S7" i="1"/>
  <c r="JB7" i="1"/>
  <c r="JB4" i="1"/>
  <c r="JB5" i="1"/>
  <c r="JB3" i="1"/>
  <c r="JB2" i="1"/>
  <c r="JB6" i="1"/>
  <c r="IV7" i="1"/>
  <c r="IV4" i="1"/>
  <c r="IV5" i="1"/>
  <c r="IV2" i="1"/>
  <c r="IV3" i="1"/>
  <c r="IV6" i="1"/>
  <c r="IP7" i="1"/>
  <c r="IP4" i="1"/>
  <c r="IP5" i="1"/>
  <c r="IP3" i="1"/>
  <c r="IP2" i="1"/>
  <c r="IP6" i="1"/>
  <c r="IJ7" i="1"/>
  <c r="IJ4" i="1"/>
  <c r="IJ5" i="1"/>
  <c r="IJ2" i="1"/>
  <c r="IJ3" i="1"/>
  <c r="IJ6" i="1"/>
  <c r="ID7" i="1"/>
  <c r="ID4" i="1"/>
  <c r="ID5" i="1"/>
  <c r="ID3" i="1"/>
  <c r="ID2" i="1"/>
  <c r="ID6" i="1"/>
  <c r="HX7" i="1"/>
  <c r="HX4" i="1"/>
  <c r="HX5" i="1"/>
  <c r="HX2" i="1"/>
  <c r="HX3" i="1"/>
  <c r="HX6" i="1"/>
  <c r="HR7" i="1"/>
  <c r="HR4" i="1"/>
  <c r="HR5" i="1"/>
  <c r="HR3" i="1"/>
  <c r="HR2" i="1"/>
  <c r="HR6" i="1"/>
  <c r="HL7" i="1"/>
  <c r="HL4" i="1"/>
  <c r="HL5" i="1"/>
  <c r="HL2" i="1"/>
  <c r="HL3" i="1"/>
  <c r="HL6" i="1"/>
  <c r="HF7" i="1"/>
  <c r="HF4" i="1"/>
  <c r="HF5" i="1"/>
  <c r="HF3" i="1"/>
  <c r="HF2" i="1"/>
  <c r="HF6" i="1"/>
  <c r="GZ7" i="1"/>
  <c r="GZ4" i="1"/>
  <c r="GZ5" i="1"/>
  <c r="GZ2" i="1"/>
  <c r="GZ3" i="1"/>
  <c r="GZ6" i="1"/>
  <c r="GT7" i="1"/>
  <c r="GT4" i="1"/>
  <c r="GT5" i="1"/>
  <c r="GT3" i="1"/>
  <c r="GT2" i="1"/>
  <c r="GT6" i="1"/>
  <c r="GN7" i="1"/>
  <c r="GN4" i="1"/>
  <c r="GN5" i="1"/>
  <c r="GN2" i="1"/>
  <c r="GN3" i="1"/>
  <c r="GN6" i="1"/>
  <c r="GH7" i="1"/>
  <c r="GH4" i="1"/>
  <c r="GH5" i="1"/>
  <c r="GH3" i="1"/>
  <c r="GH2" i="1"/>
  <c r="GH6" i="1"/>
  <c r="GB7" i="1"/>
  <c r="GB4" i="1"/>
  <c r="GB5" i="1"/>
  <c r="GB2" i="1"/>
  <c r="GB3" i="1"/>
  <c r="GB6" i="1"/>
  <c r="FV7" i="1"/>
  <c r="FV4" i="1"/>
  <c r="FV5" i="1"/>
  <c r="FV3" i="1"/>
  <c r="FV2" i="1"/>
  <c r="FV6" i="1"/>
  <c r="FP7" i="1"/>
  <c r="FP4" i="1"/>
  <c r="FP5" i="1"/>
  <c r="FP2" i="1"/>
  <c r="FP3" i="1"/>
  <c r="FP6" i="1"/>
  <c r="FJ7" i="1"/>
  <c r="FJ4" i="1"/>
  <c r="FJ5" i="1"/>
  <c r="FJ3" i="1"/>
  <c r="FJ2" i="1"/>
  <c r="FJ6" i="1"/>
  <c r="FD7" i="1"/>
  <c r="FD4" i="1"/>
  <c r="FD5" i="1"/>
  <c r="FD2" i="1"/>
  <c r="FD3" i="1"/>
  <c r="FD6" i="1"/>
  <c r="EX7" i="1"/>
  <c r="EX4" i="1"/>
  <c r="EX5" i="1"/>
  <c r="EX3" i="1"/>
  <c r="EX2" i="1"/>
  <c r="EX6" i="1"/>
  <c r="EW5" i="1"/>
  <c r="EW4" i="1"/>
  <c r="EW6" i="1"/>
  <c r="EW2" i="1"/>
  <c r="EW3" i="1"/>
  <c r="EW7" i="1"/>
  <c r="EM6" i="1"/>
  <c r="EM3" i="1"/>
  <c r="EM4" i="1"/>
  <c r="EM7" i="1"/>
  <c r="EM2" i="1"/>
  <c r="EM5" i="1"/>
  <c r="DY6" i="1"/>
  <c r="DY3" i="1"/>
  <c r="DY4" i="1"/>
  <c r="DY2" i="1"/>
  <c r="DY5" i="1"/>
  <c r="DM6" i="1"/>
  <c r="DM3" i="1"/>
  <c r="DM4" i="1"/>
  <c r="DM7" i="1"/>
  <c r="DM5" i="1"/>
  <c r="DM2" i="1"/>
  <c r="DK2" i="1"/>
  <c r="DK3" i="1"/>
  <c r="DK5" i="1"/>
  <c r="DK6" i="1"/>
  <c r="DK4" i="1"/>
  <c r="DK7" i="1"/>
  <c r="CM5" i="1"/>
  <c r="CM2" i="1"/>
  <c r="CM3" i="1"/>
  <c r="CM6" i="1"/>
  <c r="CM7" i="1"/>
  <c r="CM4" i="1"/>
  <c r="AQ3" i="1"/>
  <c r="AQ5" i="1"/>
  <c r="AQ6" i="1"/>
  <c r="AQ2" i="1"/>
  <c r="AQ4" i="1"/>
  <c r="AQ7" i="1"/>
  <c r="A3" i="1"/>
  <c r="A5" i="1"/>
  <c r="A6" i="1"/>
  <c r="A2" i="1"/>
  <c r="A4" i="1"/>
  <c r="A7" i="1"/>
  <c r="EV3" i="1"/>
  <c r="EV6" i="1"/>
  <c r="EV4" i="1"/>
  <c r="EV5" i="1"/>
  <c r="EV2" i="1"/>
  <c r="EV7" i="1"/>
  <c r="EP3" i="1"/>
  <c r="EP6" i="1"/>
  <c r="EP7" i="1"/>
  <c r="EP4" i="1"/>
  <c r="EP5" i="1"/>
  <c r="EP2" i="1"/>
  <c r="EJ3" i="1"/>
  <c r="EJ6" i="1"/>
  <c r="EJ7" i="1"/>
  <c r="EJ4" i="1"/>
  <c r="EJ5" i="1"/>
  <c r="EJ2" i="1"/>
  <c r="ED3" i="1"/>
  <c r="ED6" i="1"/>
  <c r="ED7" i="1"/>
  <c r="ED4" i="1"/>
  <c r="ED2" i="1"/>
  <c r="ED5" i="1"/>
  <c r="DV3" i="1"/>
  <c r="DV6" i="1"/>
  <c r="DV7" i="1"/>
  <c r="DV4" i="1"/>
  <c r="DV5" i="1"/>
  <c r="DV2" i="1"/>
  <c r="DP3" i="1"/>
  <c r="DP6" i="1"/>
  <c r="DP7" i="1"/>
  <c r="DP4" i="1"/>
  <c r="DP2" i="1"/>
  <c r="DP5" i="1"/>
  <c r="DE5" i="1"/>
  <c r="DE2" i="1"/>
  <c r="DE3" i="1"/>
  <c r="DE6" i="1"/>
  <c r="DE7" i="1"/>
  <c r="DE4" i="1"/>
  <c r="CS5" i="1"/>
  <c r="CS2" i="1"/>
  <c r="CS3" i="1"/>
  <c r="CS6" i="1"/>
  <c r="CS7" i="1"/>
  <c r="CS4" i="1"/>
  <c r="CG5" i="1"/>
  <c r="CG2" i="1"/>
  <c r="CG3" i="1"/>
  <c r="CG6" i="1"/>
  <c r="CG7" i="1"/>
  <c r="CG4" i="1"/>
  <c r="BC3" i="1"/>
  <c r="BC5" i="1"/>
  <c r="BC6" i="1"/>
  <c r="BC2" i="1"/>
  <c r="BC4" i="1"/>
  <c r="BC7" i="1"/>
  <c r="AE3" i="1"/>
  <c r="AE5" i="1"/>
  <c r="AE6" i="1"/>
  <c r="AE2" i="1"/>
  <c r="AE4" i="1"/>
  <c r="AE7" i="1"/>
  <c r="G3" i="1"/>
  <c r="G5" i="1"/>
  <c r="G6" i="1"/>
  <c r="G2" i="1"/>
  <c r="G4" i="1"/>
  <c r="G7" i="1"/>
  <c r="EU4" i="1"/>
  <c r="EU7" i="1"/>
  <c r="EU2" i="1"/>
  <c r="EU5" i="1"/>
  <c r="EU3" i="1"/>
  <c r="EU6" i="1"/>
  <c r="EO4" i="1"/>
  <c r="EO7" i="1"/>
  <c r="EO2" i="1"/>
  <c r="EO5" i="1"/>
  <c r="EO6" i="1"/>
  <c r="EO3" i="1"/>
  <c r="EI4" i="1"/>
  <c r="EI7" i="1"/>
  <c r="EI2" i="1"/>
  <c r="EI5" i="1"/>
  <c r="EI6" i="1"/>
  <c r="EI3" i="1"/>
  <c r="EC4" i="1"/>
  <c r="EC7" i="1"/>
  <c r="EC2" i="1"/>
  <c r="EC5" i="1"/>
  <c r="EC6" i="1"/>
  <c r="EC3" i="1"/>
  <c r="DU4" i="1"/>
  <c r="DU7" i="1"/>
  <c r="DU2" i="1"/>
  <c r="DU5" i="1"/>
  <c r="DU6" i="1"/>
  <c r="DU3" i="1"/>
  <c r="DO4" i="1"/>
  <c r="DO7" i="1"/>
  <c r="DO2" i="1"/>
  <c r="DO5" i="1"/>
  <c r="DO6" i="1"/>
  <c r="DO3" i="1"/>
  <c r="DJ6" i="1"/>
  <c r="DJ3" i="1"/>
  <c r="DJ4" i="1"/>
  <c r="DJ7" i="1"/>
  <c r="DJ2" i="1"/>
  <c r="DJ5" i="1"/>
  <c r="CX6" i="1"/>
  <c r="CX3" i="1"/>
  <c r="CX4" i="1"/>
  <c r="CX7" i="1"/>
  <c r="CX2" i="1"/>
  <c r="CX5" i="1"/>
  <c r="CL6" i="1"/>
  <c r="CL3" i="1"/>
  <c r="CL4" i="1"/>
  <c r="CL7" i="1"/>
  <c r="CL2" i="1"/>
  <c r="CL5" i="1"/>
  <c r="BZ6" i="1"/>
  <c r="BZ3" i="1"/>
  <c r="BZ4" i="1"/>
  <c r="BZ7" i="1"/>
  <c r="BZ2" i="1"/>
  <c r="BZ5" i="1"/>
  <c r="BF6" i="1"/>
  <c r="BF2" i="1"/>
  <c r="BF3" i="1"/>
  <c r="BF5" i="1"/>
  <c r="BF7" i="1"/>
  <c r="BF4" i="1"/>
  <c r="AH6" i="1"/>
  <c r="AH2" i="1"/>
  <c r="AH3" i="1"/>
  <c r="AH5" i="1"/>
  <c r="AH7" i="1"/>
  <c r="AH4" i="1"/>
  <c r="J6" i="1"/>
  <c r="J2" i="1"/>
  <c r="J3" i="1"/>
  <c r="J5" i="1"/>
  <c r="J7" i="1"/>
  <c r="J4" i="1"/>
  <c r="ER7" i="1"/>
  <c r="ER4" i="1"/>
  <c r="ER5" i="1"/>
  <c r="ER2" i="1"/>
  <c r="ER6" i="1"/>
  <c r="ER3" i="1"/>
  <c r="EL7" i="1"/>
  <c r="EL4" i="1"/>
  <c r="EL5" i="1"/>
  <c r="EL2" i="1"/>
  <c r="EL3" i="1"/>
  <c r="EL6" i="1"/>
  <c r="EF7" i="1"/>
  <c r="EF4" i="1"/>
  <c r="EF5" i="1"/>
  <c r="EF2" i="1"/>
  <c r="EF3" i="1"/>
  <c r="EF6" i="1"/>
  <c r="DX7" i="1"/>
  <c r="DX4" i="1"/>
  <c r="DX5" i="1"/>
  <c r="DX2" i="1"/>
  <c r="DX3" i="1"/>
  <c r="DX6" i="1"/>
  <c r="DR7" i="1"/>
  <c r="DR4" i="1"/>
  <c r="DR5" i="1"/>
  <c r="DR2" i="1"/>
  <c r="DR3" i="1"/>
  <c r="DR6" i="1"/>
  <c r="DL7" i="1"/>
  <c r="DL4" i="1"/>
  <c r="DL5" i="1"/>
  <c r="DL2" i="1"/>
  <c r="DL3" i="1"/>
  <c r="DL6" i="1"/>
  <c r="DD6" i="1"/>
  <c r="DD3" i="1"/>
  <c r="DD4" i="1"/>
  <c r="DD7" i="1"/>
  <c r="DD2" i="1"/>
  <c r="DD5" i="1"/>
  <c r="CR6" i="1"/>
  <c r="CR3" i="1"/>
  <c r="CR4" i="1"/>
  <c r="CR7" i="1"/>
  <c r="CR2" i="1"/>
  <c r="CR5" i="1"/>
  <c r="CF6" i="1"/>
  <c r="CF3" i="1"/>
  <c r="CF4" i="1"/>
  <c r="CF7" i="1"/>
  <c r="CF2" i="1"/>
  <c r="CF5" i="1"/>
  <c r="BR6" i="1"/>
  <c r="BR2" i="1"/>
  <c r="BR3" i="1"/>
  <c r="BR5" i="1"/>
  <c r="BR7" i="1"/>
  <c r="BR4" i="1"/>
  <c r="AT6" i="1"/>
  <c r="AT2" i="1"/>
  <c r="AT3" i="1"/>
  <c r="AT5" i="1"/>
  <c r="AT7" i="1"/>
  <c r="AT4" i="1"/>
  <c r="V6" i="1"/>
  <c r="V2" i="1"/>
  <c r="V3" i="1"/>
  <c r="V5" i="1"/>
  <c r="V7" i="1"/>
  <c r="V4" i="1"/>
  <c r="DG3" i="1"/>
  <c r="DG6" i="1"/>
  <c r="DG7" i="1"/>
  <c r="DG4" i="1"/>
  <c r="DG5" i="1"/>
  <c r="DG2" i="1"/>
  <c r="DA3" i="1"/>
  <c r="DA6" i="1"/>
  <c r="DA7" i="1"/>
  <c r="DA4" i="1"/>
  <c r="DA5" i="1"/>
  <c r="DA2" i="1"/>
  <c r="CU3" i="1"/>
  <c r="CU6" i="1"/>
  <c r="CU7" i="1"/>
  <c r="CU4" i="1"/>
  <c r="CU5" i="1"/>
  <c r="CU2" i="1"/>
  <c r="CO3" i="1"/>
  <c r="CO6" i="1"/>
  <c r="CO7" i="1"/>
  <c r="CO4" i="1"/>
  <c r="CO5" i="1"/>
  <c r="CO2" i="1"/>
  <c r="CI3" i="1"/>
  <c r="CI6" i="1"/>
  <c r="CI7" i="1"/>
  <c r="CI4" i="1"/>
  <c r="CI5" i="1"/>
  <c r="CI2" i="1"/>
  <c r="CC3" i="1"/>
  <c r="CC6" i="1"/>
  <c r="CC7" i="1"/>
  <c r="CC4" i="1"/>
  <c r="CC5" i="1"/>
  <c r="CC2" i="1"/>
  <c r="BX6" i="1"/>
  <c r="BX2" i="1"/>
  <c r="BX3" i="1"/>
  <c r="BX5" i="1"/>
  <c r="BX7" i="1"/>
  <c r="BX4" i="1"/>
  <c r="BL6" i="1"/>
  <c r="BL2" i="1"/>
  <c r="BL3" i="1"/>
  <c r="BL5" i="1"/>
  <c r="BL7" i="1"/>
  <c r="BL4" i="1"/>
  <c r="AZ6" i="1"/>
  <c r="AZ2" i="1"/>
  <c r="AZ3" i="1"/>
  <c r="AZ5" i="1"/>
  <c r="AZ7" i="1"/>
  <c r="AZ4" i="1"/>
  <c r="AN6" i="1"/>
  <c r="AN2" i="1"/>
  <c r="AN3" i="1"/>
  <c r="AN5" i="1"/>
  <c r="AN7" i="1"/>
  <c r="AN4" i="1"/>
  <c r="AB6" i="1"/>
  <c r="AB2" i="1"/>
  <c r="AB3" i="1"/>
  <c r="AB5" i="1"/>
  <c r="AB7" i="1"/>
  <c r="AB4" i="1"/>
  <c r="P6" i="1"/>
  <c r="P2" i="1"/>
  <c r="P3" i="1"/>
  <c r="P5" i="1"/>
  <c r="P7" i="1"/>
  <c r="P4" i="1"/>
  <c r="D6" i="1"/>
  <c r="D2" i="1"/>
  <c r="D3" i="1"/>
  <c r="D5" i="1"/>
  <c r="D7" i="1"/>
  <c r="D4" i="1"/>
  <c r="DF4" i="1"/>
  <c r="DF7" i="1"/>
  <c r="DF2" i="1"/>
  <c r="DF5" i="1"/>
  <c r="DF6" i="1"/>
  <c r="DF3" i="1"/>
  <c r="CZ4" i="1"/>
  <c r="CZ7" i="1"/>
  <c r="CZ2" i="1"/>
  <c r="CZ5" i="1"/>
  <c r="CZ6" i="1"/>
  <c r="CZ3" i="1"/>
  <c r="CT4" i="1"/>
  <c r="CT7" i="1"/>
  <c r="CT2" i="1"/>
  <c r="CT5" i="1"/>
  <c r="CT6" i="1"/>
  <c r="CT3" i="1"/>
  <c r="CN4" i="1"/>
  <c r="CN7" i="1"/>
  <c r="CN2" i="1"/>
  <c r="CN5" i="1"/>
  <c r="CN6" i="1"/>
  <c r="CN3" i="1"/>
  <c r="CH4" i="1"/>
  <c r="CH7" i="1"/>
  <c r="CH2" i="1"/>
  <c r="CH5" i="1"/>
  <c r="CH6" i="1"/>
  <c r="CH3" i="1"/>
  <c r="CB4" i="1"/>
  <c r="CB7" i="1"/>
  <c r="CB2" i="1"/>
  <c r="CB5" i="1"/>
  <c r="CB6" i="1"/>
  <c r="CB3" i="1"/>
  <c r="BV2" i="1"/>
  <c r="BV4" i="1"/>
  <c r="BV5" i="1"/>
  <c r="BV7" i="1"/>
  <c r="BV3" i="1"/>
  <c r="BV6" i="1"/>
  <c r="BJ2" i="1"/>
  <c r="BJ4" i="1"/>
  <c r="BJ5" i="1"/>
  <c r="BJ7" i="1"/>
  <c r="BJ3" i="1"/>
  <c r="BJ6" i="1"/>
  <c r="AX2" i="1"/>
  <c r="AX4" i="1"/>
  <c r="AX5" i="1"/>
  <c r="AX7" i="1"/>
  <c r="AX3" i="1"/>
  <c r="AX6" i="1"/>
  <c r="AL2" i="1"/>
  <c r="AL4" i="1"/>
  <c r="AL5" i="1"/>
  <c r="AL7" i="1"/>
  <c r="AL3" i="1"/>
  <c r="AL6" i="1"/>
  <c r="Z2" i="1"/>
  <c r="Z4" i="1"/>
  <c r="Z5" i="1"/>
  <c r="Z7" i="1"/>
  <c r="Z3" i="1"/>
  <c r="Z6" i="1"/>
  <c r="N2" i="1"/>
  <c r="N4" i="1"/>
  <c r="N5" i="1"/>
  <c r="N7" i="1"/>
  <c r="N3" i="1"/>
  <c r="N6" i="1"/>
  <c r="B2" i="1"/>
  <c r="B4" i="1"/>
  <c r="B5" i="1"/>
  <c r="B7" i="1"/>
  <c r="B3" i="1"/>
  <c r="B6" i="1"/>
  <c r="DI7" i="1"/>
  <c r="DI4" i="1"/>
  <c r="DI5" i="1"/>
  <c r="DI2" i="1"/>
  <c r="DI3" i="1"/>
  <c r="DI6" i="1"/>
  <c r="DC7" i="1"/>
  <c r="DC4" i="1"/>
  <c r="DC5" i="1"/>
  <c r="DC2" i="1"/>
  <c r="DC3" i="1"/>
  <c r="DC6" i="1"/>
  <c r="CW7" i="1"/>
  <c r="CW4" i="1"/>
  <c r="CW5" i="1"/>
  <c r="CW2" i="1"/>
  <c r="CW3" i="1"/>
  <c r="CW6" i="1"/>
  <c r="CQ7" i="1"/>
  <c r="CQ4" i="1"/>
  <c r="CQ5" i="1"/>
  <c r="CQ2" i="1"/>
  <c r="CQ3" i="1"/>
  <c r="CQ6" i="1"/>
  <c r="CK7" i="1"/>
  <c r="CK4" i="1"/>
  <c r="CK5" i="1"/>
  <c r="CK2" i="1"/>
  <c r="CK3" i="1"/>
  <c r="CK6" i="1"/>
  <c r="CE7" i="1"/>
  <c r="CE4" i="1"/>
  <c r="CE5" i="1"/>
  <c r="CE2" i="1"/>
  <c r="CE3" i="1"/>
  <c r="CE6" i="1"/>
  <c r="BP2" i="1"/>
  <c r="BP4" i="1"/>
  <c r="BP5" i="1"/>
  <c r="BP7" i="1"/>
  <c r="BP3" i="1"/>
  <c r="BP6" i="1"/>
  <c r="BD2" i="1"/>
  <c r="BD4" i="1"/>
  <c r="BD5" i="1"/>
  <c r="BD7" i="1"/>
  <c r="BD3" i="1"/>
  <c r="BD6" i="1"/>
  <c r="AR2" i="1"/>
  <c r="AR4" i="1"/>
  <c r="AR5" i="1"/>
  <c r="AR7" i="1"/>
  <c r="AR3" i="1"/>
  <c r="AR6" i="1"/>
  <c r="AF2" i="1"/>
  <c r="AF4" i="1"/>
  <c r="AF5" i="1"/>
  <c r="AF7" i="1"/>
  <c r="AF3" i="1"/>
  <c r="AF6" i="1"/>
  <c r="T2" i="1"/>
  <c r="T4" i="1"/>
  <c r="T5" i="1"/>
  <c r="T7" i="1"/>
  <c r="T3" i="1"/>
  <c r="T6" i="1"/>
  <c r="H2" i="1"/>
  <c r="H4" i="1"/>
  <c r="H5" i="1"/>
  <c r="H7" i="1"/>
  <c r="H3" i="1"/>
  <c r="H6" i="1"/>
  <c r="BT4" i="1"/>
  <c r="BT6" i="1"/>
  <c r="BT7" i="1"/>
  <c r="BT3" i="1"/>
  <c r="BT5" i="1"/>
  <c r="BT2" i="1"/>
  <c r="BN4" i="1"/>
  <c r="BN6" i="1"/>
  <c r="BN7" i="1"/>
  <c r="BN3" i="1"/>
  <c r="BN5" i="1"/>
  <c r="BN2" i="1"/>
  <c r="BH4" i="1"/>
  <c r="BH6" i="1"/>
  <c r="BH7" i="1"/>
  <c r="BH3" i="1"/>
  <c r="BH5" i="1"/>
  <c r="BH2" i="1"/>
  <c r="BB4" i="1"/>
  <c r="BB6" i="1"/>
  <c r="BB7" i="1"/>
  <c r="BB3" i="1"/>
  <c r="BB5" i="1"/>
  <c r="BB2" i="1"/>
  <c r="AV4" i="1"/>
  <c r="AV6" i="1"/>
  <c r="AV7" i="1"/>
  <c r="AV3" i="1"/>
  <c r="AV5" i="1"/>
  <c r="AV2" i="1"/>
  <c r="AP4" i="1"/>
  <c r="AP6" i="1"/>
  <c r="AP7" i="1"/>
  <c r="AP3" i="1"/>
  <c r="AP5" i="1"/>
  <c r="AP2" i="1"/>
  <c r="AJ4" i="1"/>
  <c r="AJ6" i="1"/>
  <c r="AJ7" i="1"/>
  <c r="AJ3" i="1"/>
  <c r="AJ5" i="1"/>
  <c r="AJ2" i="1"/>
  <c r="AD4" i="1"/>
  <c r="AD6" i="1"/>
  <c r="AD7" i="1"/>
  <c r="AD3" i="1"/>
  <c r="AD5" i="1"/>
  <c r="AD2" i="1"/>
  <c r="X4" i="1"/>
  <c r="X6" i="1"/>
  <c r="X7" i="1"/>
  <c r="X3" i="1"/>
  <c r="X5" i="1"/>
  <c r="X2" i="1"/>
  <c r="R4" i="1"/>
  <c r="R6" i="1"/>
  <c r="R7" i="1"/>
  <c r="R3" i="1"/>
  <c r="R5" i="1"/>
  <c r="R2" i="1"/>
  <c r="L4" i="1"/>
  <c r="L6" i="1"/>
  <c r="L7" i="1"/>
  <c r="L3" i="1"/>
  <c r="L5" i="1"/>
  <c r="L2" i="1"/>
  <c r="F4" i="1"/>
  <c r="F6" i="1"/>
  <c r="F7" i="1"/>
  <c r="F3" i="1"/>
  <c r="F5" i="1"/>
  <c r="F2" i="1"/>
  <c r="BY2" i="1"/>
  <c r="BY7" i="1"/>
  <c r="BY4" i="1"/>
  <c r="BY5" i="1"/>
  <c r="BY3" i="1"/>
  <c r="BY6" i="1"/>
  <c r="BS5" i="1"/>
  <c r="BS7" i="1"/>
  <c r="BS2" i="1"/>
  <c r="BS4" i="1"/>
  <c r="BS6" i="1"/>
  <c r="BS3" i="1"/>
  <c r="BM5" i="1"/>
  <c r="BM7" i="1"/>
  <c r="BM2" i="1"/>
  <c r="BM4" i="1"/>
  <c r="BM6" i="1"/>
  <c r="BM3" i="1"/>
  <c r="BG5" i="1"/>
  <c r="BG7" i="1"/>
  <c r="BG2" i="1"/>
  <c r="BG4" i="1"/>
  <c r="BG6" i="1"/>
  <c r="BG3" i="1"/>
  <c r="BA5" i="1"/>
  <c r="BA7" i="1"/>
  <c r="BA2" i="1"/>
  <c r="BA4" i="1"/>
  <c r="BA6" i="1"/>
  <c r="BA3" i="1"/>
  <c r="AU5" i="1"/>
  <c r="AU7" i="1"/>
  <c r="AU2" i="1"/>
  <c r="AU4" i="1"/>
  <c r="AU6" i="1"/>
  <c r="AU3" i="1"/>
  <c r="AO5" i="1"/>
  <c r="AO7" i="1"/>
  <c r="AO2" i="1"/>
  <c r="AO4" i="1"/>
  <c r="AO6" i="1"/>
  <c r="AO3" i="1"/>
  <c r="AI5" i="1"/>
  <c r="AI7" i="1"/>
  <c r="AI2" i="1"/>
  <c r="AI4" i="1"/>
  <c r="AI6" i="1"/>
  <c r="AI3" i="1"/>
  <c r="AC5" i="1"/>
  <c r="AC7" i="1"/>
  <c r="AC2" i="1"/>
  <c r="AC4" i="1"/>
  <c r="AC6" i="1"/>
  <c r="AC3" i="1"/>
  <c r="W5" i="1"/>
  <c r="W7" i="1"/>
  <c r="W2" i="1"/>
  <c r="W4" i="1"/>
  <c r="W6" i="1"/>
  <c r="W3" i="1"/>
  <c r="Q5" i="1"/>
  <c r="Q7" i="1"/>
  <c r="Q2" i="1"/>
  <c r="Q4" i="1"/>
  <c r="Q6" i="1"/>
  <c r="Q3" i="1"/>
  <c r="K5" i="1"/>
  <c r="K7" i="1"/>
  <c r="K2" i="1"/>
  <c r="K4" i="1"/>
  <c r="K6" i="1"/>
  <c r="K3" i="1"/>
  <c r="E5" i="1"/>
  <c r="E7" i="1"/>
  <c r="E2" i="1"/>
  <c r="E4" i="1"/>
  <c r="E6" i="1"/>
  <c r="E3" i="1"/>
  <c r="BW7" i="1"/>
  <c r="BW3" i="1"/>
  <c r="BW4" i="1"/>
  <c r="BW6" i="1"/>
  <c r="BW2" i="1"/>
  <c r="BW5" i="1"/>
  <c r="BQ7" i="1"/>
  <c r="BQ3" i="1"/>
  <c r="BQ4" i="1"/>
  <c r="BQ6" i="1"/>
  <c r="BQ2" i="1"/>
  <c r="BQ5" i="1"/>
  <c r="BK7" i="1"/>
  <c r="BK3" i="1"/>
  <c r="BK4" i="1"/>
  <c r="BK6" i="1"/>
  <c r="BK2" i="1"/>
  <c r="BK5" i="1"/>
  <c r="BE7" i="1"/>
  <c r="BE3" i="1"/>
  <c r="BE4" i="1"/>
  <c r="BE6" i="1"/>
  <c r="BE2" i="1"/>
  <c r="BE5" i="1"/>
  <c r="AY7" i="1"/>
  <c r="AY3" i="1"/>
  <c r="AY4" i="1"/>
  <c r="AY6" i="1"/>
  <c r="AY2" i="1"/>
  <c r="AY5" i="1"/>
  <c r="AS7" i="1"/>
  <c r="AS3" i="1"/>
  <c r="AS4" i="1"/>
  <c r="AS6" i="1"/>
  <c r="AS2" i="1"/>
  <c r="AS5" i="1"/>
  <c r="AM7" i="1"/>
  <c r="AM3" i="1"/>
  <c r="AM4" i="1"/>
  <c r="AM6" i="1"/>
  <c r="AM2" i="1"/>
  <c r="AM5" i="1"/>
  <c r="AG7" i="1"/>
  <c r="AG3" i="1"/>
  <c r="AG4" i="1"/>
  <c r="AG6" i="1"/>
  <c r="AG2" i="1"/>
  <c r="AG5" i="1"/>
  <c r="AA7" i="1"/>
  <c r="AA3" i="1"/>
  <c r="AA4" i="1"/>
  <c r="AA6" i="1"/>
  <c r="AA2" i="1"/>
  <c r="AA5" i="1"/>
  <c r="U7" i="1"/>
  <c r="U3" i="1"/>
  <c r="U4" i="1"/>
  <c r="U6" i="1"/>
  <c r="U2" i="1"/>
  <c r="U5" i="1"/>
  <c r="O7" i="1"/>
  <c r="O3" i="1"/>
  <c r="O4" i="1"/>
  <c r="O6" i="1"/>
  <c r="O2" i="1"/>
  <c r="O5" i="1"/>
  <c r="I7" i="1"/>
  <c r="I3" i="1"/>
  <c r="I4" i="1"/>
  <c r="I6" i="1"/>
  <c r="I2" i="1"/>
  <c r="I5" i="1"/>
  <c r="C7" i="1"/>
  <c r="C3" i="1"/>
  <c r="C4" i="1"/>
  <c r="C6" i="1"/>
  <c r="C2" i="1"/>
  <c r="C5" i="1"/>
</calcChain>
</file>

<file path=xl/comments1.xml><?xml version="1.0" encoding="utf-8"?>
<comments xmlns="http://schemas.openxmlformats.org/spreadsheetml/2006/main">
  <authors>
    <author>Li Yiran (SH/ER)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Timestamp="1671615167"&gt;&lt;FQL&gt;&lt;Q&gt;80737-HK^FF_DPS(ANN,-5AY,0)&lt;/Q&gt;&lt;R&gt;5&lt;/R&gt;&lt;C&gt;1&lt;/C&gt;&lt;D xsi:type="xsd:double"&gt;0.306075856567217&lt;/D&gt;&lt;D xsi:type="xsd:double"&gt;0.408868597225544&lt;/D&gt;&lt;D xsi:type="xsd:double"&gt;0.196596313723388&lt;/D&gt;&lt;D xsi:type="xsd:double"&gt;0.0973293098248076&lt;/D&gt;&lt;D xsi:type="xsd:double"&gt;0.199371736190904&lt;/D&gt;&lt;/FQL&gt;&lt;FQL&gt;&lt;Q&gt;9999-HK^FF_DPS(ANN,-5AY,0)&lt;/Q&gt;&lt;R&gt;6&lt;/R&gt;&lt;C&gt;1&lt;/C&gt;&lt;D xsi:type="xsd:string"&gt;@NA&lt;/D&gt;&lt;D xsi:type="xsd:string"&gt;@NA&lt;/D&gt;&lt;D xsi:type="xsd:string"&gt;@NA&lt;/D&gt;&lt;D xsi:type="xsd:string"&gt;@NA&lt;/D&gt;&lt;D xsi:type="xsd:double"&gt;1.2153852&lt;/D&gt;&lt;D xsi:type="xsd:double"&gt;1.823422&lt;/D&gt;&lt;/FQL&gt;&lt;FQL&gt;&lt;Q&gt;9998-HK^FF_DPS(ANN,-5AY,0)&lt;/Q&gt;&lt;R&gt;6&lt;/R&gt;&lt;C&gt;1&lt;/C&gt;&lt;D xsi:type="xsd:string"&gt;@NA&lt;/D&gt;&lt;D xsi:type="xsd:string"&gt;@NA&lt;/D&gt;&lt;D xsi:type="xsd:string"&gt;@NA&lt;/D&gt;&lt;D xsi:type="xsd:double"&gt;0&lt;/D&gt;&lt;D xsi:type="xsd:double"&gt;0&lt;/D&gt;&lt;D xsi:type="xsd:double"&gt;0&lt;/D&gt;&lt;/FQL&gt;&lt;FQL&gt;&lt;Q&gt;9997-HK^FF_DPS(ANN,-5AY,0)&lt;/Q&gt;&lt;R&gt;6&lt;/R&gt;&lt;C&gt;1&lt;/C&gt;&lt;D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xsi:type="xsd:double"&gt;0.044&lt;/D&gt;&lt;D xsi:type="xsd:double"&gt;0.1723&lt;/D&gt;&lt;/FQL&gt;&lt;FQL&gt;&lt;Q&gt;9996-HK^FF_DPS(ANN,-5AY,0)&lt;/Q&gt;&lt;R&gt;6&lt;/R&gt;&lt;C&gt;1&lt;/C&gt;&lt;D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xsi:type="xsd:double"&gt;0&lt;/D&gt;&lt;D xsi:type="xsd:double"&gt;0&lt;/D&gt;&lt;/FQL&gt;&lt;FQL&gt;&lt;Q&gt;9995-HK^FF_DPS(ANN,-5AY,0)&lt;/Q&gt;&lt;R&gt;6&lt;/R&gt;&lt;C&gt;1&lt;/C&gt;&lt;D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xsi:type="xsd:double"&gt;0&lt;/D&gt;&lt;D xsi:type="xsd:double"&gt;0&lt;/D&gt;&lt;/FQL&gt;&lt;FQL&gt;&lt;Q&gt;9993-HK^FF_DPS(ANN,-5AY,0)&lt;/Q&gt;&lt;R&gt;6&lt;/R&gt;&lt;C&gt;1&lt;/C&gt;&lt;D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xsi:type="xsd:double"&gt;0.32&lt;/D&gt;&lt;D xsi:type="xsd:double"&gt;0.16&lt;/D&gt;&lt;/FQL&gt;&lt;FQL&gt;&lt;Q&gt;9992-HK^FF_DPS(ANN,-5AY,0)&lt;/Q&gt;&lt;R&gt;6&lt;/R&gt;&lt;C&gt;1&lt;/C&gt;&lt;D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xsi:type="xsd:double"&gt;0.1824&lt;/D&gt;&lt;D xsi:type="xsd:double"&gt;0.17941&lt;/D&gt;&lt;/FQL&gt;&lt;FQL&gt;&lt;Q&gt;9991-HK^FF_DPS(ANN,-5AY,0)&lt;/Q&gt;&lt;R&gt;6&lt;/R&gt;&lt;C&gt;1&lt;/C&gt;&lt;D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xsi:type="xsd:double"&gt;0&lt;/D&gt;&lt;D xsi:type="xsd:double"&gt;0&lt;/D&gt;&lt;/FQL&gt;&lt;FQL&gt;&lt;Q&gt;9990-HK^FF_DPS(ANN,-5AY,0)&lt;/Q&gt;&lt;R&gt;6&lt;/R&gt;&lt;C&gt;1&lt;/C&gt;&lt;D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xsi:type="xsd:double"&gt;0.074&lt;/D&gt;&lt;D xsi:type="xsd:double"&gt;0&lt;/D&gt;&lt;/FQL&gt;&lt;FQL&gt;&lt;Q&gt;9989-HK^FF_DPS(ANN,-5AY,0)&lt;/Q&gt;&lt;R&gt;6&lt;/R&gt;&lt;C&gt;1&lt;/C&gt;&lt;D xsi:type="xsd:double"&gt;0.25&lt;/D&gt;&lt;D xsi:type="xsd:double"&gt;0.045&lt;/D&gt;&lt;D xsi:type="xsd:double"&gt;0.1&lt;/D&gt;&lt;D xsi:type="xsd:double"&gt;0.18&lt;/D&gt;&lt;D xsi:type="xsd:double"&gt;0.18&lt;/D&gt;&lt;D xsi:type="xsd:double"&gt;0.04109&lt;/D&gt;&lt;/FQL&gt;&lt;FQL&gt;&lt;Q&gt;9988-HK^FF_DPS(ANN,-5AY,0)&lt;/Q&gt;&lt;R&gt;6&lt;/R&gt;&lt;C&gt;1&lt;/C&gt;&lt;D xsi:type="xsd:string"&gt;@NA&lt;/D&gt;&lt;D xsi:type="xsd:string"&gt;@NA&lt;/D&gt;&lt;D xsi:type="xsd:string"&gt;@NA&lt;/D&gt;&lt;D xsi:type="xsd:double"&gt;0&lt;/D&gt;&lt;D xsi:type="xsd:double"&gt;0&lt;/D&gt;&lt;D xsi:type="xsd:double"&gt;0&lt;/D&gt;&lt;/FQL&gt;&lt;FQL&gt;&lt;Q&gt;9987-HK^FF_DPS(ANN,-5AY,0)&lt;/Q&gt;&lt;R&gt;6&lt;/R&gt;&lt;C&gt;1&lt;/C&gt;&lt;D xsi:type="xsd:double"&gt;0&lt;/D&gt;&lt;D xsi:type="xsd:double"&gt;0.779281653696498&lt;/D&gt;&lt;D xsi:type="xsd:double"&gt;3.29176896511628&lt;/D&gt;&lt;D xsi:type="xsd:double"&gt;3.76089506976744&lt;/D&gt;&lt;D xsi:type="xsd:double"&gt;1.8614387953668&lt;/D&gt;&lt;D xsi:type="xsd:double"&gt;3.73096188416988&lt;/D&gt;&lt;/FQL&gt;&lt;FQL&gt;&lt;Q&gt;9986-HK^FF_DPS(ANN,-5AY,0)&lt;/Q&gt;&lt;R&gt;6&lt;/R&gt;&lt;C&gt;1&lt;/C&gt;&lt;D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xsi:type="xsd:double"&gt;0&lt;/D&gt;&lt;D xsi:type="xsd:double"&gt;0&lt;/D&gt;&lt;/FQL&gt;&lt;FQL&gt;&lt;Q&gt;9983-HK^FF_DPS(ANN,-5AY,0)&lt;/Q&gt;&lt;R&gt;6&lt;/R&gt;&lt;C&gt;1&lt;/C&gt;&lt;D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xsi:type="xsd:double"&gt;0.246&lt;/D&gt;&lt;D xsi:type="xsd:double"&gt;0.482&lt;/D&gt;&lt;/FQL&gt;&lt;FQL&gt;&lt;Q&gt;9982-HK^FF_DPS(ANN,-5AY,0)&lt;/Q&gt;&lt;R&gt;6&lt;/R&gt;&lt;C&gt;1&lt;/C&gt;&lt;D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xsi:type="xsd:double"&gt;0.185&lt;/D&gt;&lt;/FQL&gt;&lt;FQL&gt;&lt;Q&gt;9979-HK^FF_DPS(ANN,-5AY,0)&lt;/Q&gt;&lt;R&gt;6&lt;/R&gt;&lt;C&gt;1&lt;/C&gt;&lt;D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xsi:type="xsd:double"&gt;0.2&lt;/D&gt;&lt;D xsi:type="xsd:double"&gt;0.234363&lt;/D&gt;&lt;/FQL&gt;&lt;FQL&gt;&lt;Q&gt;9978-HK^FF_DPS(ANN,-5AY,0)&lt;/Q&gt;&lt;R&gt;6&lt;/R&gt;&lt;C&gt;1&lt;/C&gt;&lt;D xsi:type="xsd:string"&gt;@NA&lt;/D&gt;&lt;D xsi:type="xsd:double"&gt;0&lt;/D&gt;&lt;D xsi:type="xsd:double"&gt;0&lt;/D&gt;&lt;D xsi:type="xsd:double"&gt;0&lt;/D&gt;&lt;D xsi:type="xsd:double"&gt;0.01&lt;/D&gt;&lt;D xsi:type="xsd:double"&gt;0&lt;/D&gt;&lt;/FQL&gt;&lt;FQL&gt;&lt;Q&gt;9977-HK^FF_DPS(ANN,-5AY,0)&lt;/Q&gt;&lt;R&gt;6&lt;/R&gt;&lt;C&gt;1&lt;/C&gt;&lt;D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xsi:type="xsd:double"&gt;0.0356&lt;/D&gt;&lt;D xsi:type="xsd:double"&gt;0&lt;/D&gt;&lt;/FQL&gt;&lt;FQL&gt;&lt;Q&gt;9969-HK^FF_DPS(ANN,-5AY,0)&lt;/Q&gt;&lt;R&gt;6&lt;/R&gt;&lt;C&gt;1&lt;/C&gt;&lt;D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xsi:type="xsd:double"&gt;0&lt;/D&gt;&lt;D xsi:type="xsd:double"&gt;0&lt;/D&gt;&lt;/FQL&gt;&lt;FQL&gt;&lt;Q&gt;9968-HK^FF_DPS(ANN,-5AY,0)&lt;/Q&gt;&lt;R&gt;6&lt;/R&gt;&lt;C&gt;1&lt;/C&gt;&lt;D xsi:type="xsd:string"&gt;@NA&lt;/D&gt;&lt;D xsi:type="xsd:string"&gt;@NA&lt;/D&gt;&lt;D xsi:type="xsd:string"&gt;@NA&lt;/D&gt;&lt;D xsi:type="xsd:double"&gt;0.045&lt;/D&gt;&lt;D xsi:type="xsd:double"&gt;0.0495&lt;/D&gt;&lt;D xsi:type="xsd:double"&gt;0.0248&lt;/D&gt;&lt;/FQL&gt;&lt;FQL&gt;&lt;Q&gt;9966-HK^FF_DPS(ANN,-5AY,0)&lt;/Q&gt;&lt;R&gt;6&lt;/R&gt;&lt;C&gt;1&lt;/C&gt;&lt;D xsi:type="xsd:string"&gt;@NA&lt;/D&gt;&lt;D xsi:type="xsd:string"&gt;@NA&lt;/D&gt;&lt;D xsi:type="xsd:string"&gt;@NA&lt;/D&gt;&lt;D xsi:type="xsd:double"&gt;0&lt;/D&gt;&lt;D xsi:type="xsd:double"&gt;0&lt;/D&gt;&lt;D xsi:type="xsd:double"&gt;0&lt;/D&gt;&lt;/FQL&gt;&lt;FQL&gt;&lt;Q&gt;9963-HK^FF_DPS(ANN,-5AY,0)&lt;/Q&gt;&lt;R&gt;6&lt;/R&gt;&lt;C&gt;1&lt;/C&gt;&lt;D xsi:type="xsd:string"&gt;@NA&lt;/D&gt;&lt;D xsi:type="xsd:double"&gt;0&lt;/D&gt;&lt;D xsi:type="xsd:double"&gt;0&lt;/D&gt;&lt;D xsi:type="xsd:double"&gt;0&lt;/D&gt;&lt;D xsi:type="xsd:double"&gt;0&lt;/D&gt;&lt;D xsi:type="xsd:double"&gt;0&lt;/D&gt;&lt;/FQL&gt;&lt;FQL&gt;&lt;Q&gt;9961-HK^FF_DPS(ANN,-5AY,0)&lt;/Q&gt;&lt;R&gt;6&lt;/R&gt;&lt;C&gt;1&lt;/C&gt;&lt;D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xsi:type="xsd:double"&gt;0&lt;/D&gt;&lt;/FQL&gt;&lt;FQL&gt;&lt;Q&gt;9960-HK^FF_DPS(ANN,-5AY,0)&lt;/Q&gt;&lt;R&gt;6&lt;/R&gt;&lt;C&gt;1&lt;/C&gt;&lt;D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xsi:type="xsd:double"&gt;0&lt;/D&gt;&lt;/FQL&gt;&lt;FQL&gt;&lt;Q&gt;9959-HK^FF_DPS(ANN,-5AY,0)&lt;/Q&gt;&lt;R&gt;6&lt;/R&gt;&lt;C&gt;1&lt;/C&gt;&lt;D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xsi:type="xsd:double"&gt;0&lt;/D&gt;&lt;/FQL&gt;&lt;FQL&gt;&lt;Q&gt;9958-HK^FF_DPS(ANN,-5AY,0)&lt;/Q&gt;&lt;R&gt;6&lt;/R&gt;&lt;C&gt;1&lt;/C&gt;&lt;D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xsi:type="xsd:double"&gt;0&lt;/D&gt;&lt;D xsi:type="xsd:double"&gt;0&lt;/D&gt;&lt;/FQL&gt;&lt;FQL&gt;&lt;Q&gt;9956-HK^FF_DPS(ANN,-5AY,0)&lt;/Q&gt;&lt;R&gt;6&lt;/R&gt;&lt;C&gt;1&lt;/C&gt;&lt;D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xsi:type="xsd:double"&gt;0&lt;/D&gt;&lt;/FQL&gt;&lt;FQL&gt;&lt;Q&gt;9955-HK^FF_DPS(ANN,-5AY,0)&lt;/Q&gt;&lt;R&gt;6&lt;/R&gt;&lt;C&gt;1&lt;/C&gt;&lt;D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xsi:type="xsd:string"&gt;@NA&lt;/D&gt;&lt;/FQL&gt;&lt;FQL&gt;&lt;Q&gt;9939-HK^FF_DPS(ANN,-5AY,0)&lt;/Q&gt;&lt;R&gt;6&lt;/R&gt;&lt;C&gt;1&lt;/C&gt;&lt;D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xsi:type="xsd:double"&gt;0&lt;/D&gt;&lt;D xsi:type="xsd:double"&gt;0&lt;/D&gt;&lt;/FQL&gt;&lt;FQL&gt;&lt;Q&gt;9938-HK^FF_DPS(ANN,-5AY,0)&lt;/Q&gt;&lt;R&gt;6&lt;/R&gt;&lt;C&gt;1&lt;/C&gt;&lt;D xsi:type="xsd:string"&gt;@NA&lt;/D&gt;&lt;D xsi:type="xsd:string"&gt;@NA&lt;/D&gt;&lt;D xsi:type="xsd:string"&gt;@NA&lt;/D&gt;&lt;D xsi:type="xsd:double"&gt;0&lt;/D&gt;&lt;D xsi:type="xsd:double"&gt;0&lt;/D&gt;&lt;D xsi:type="xsd:double"&gt;0&lt;/D&gt;&lt;/FQL&gt;&lt;FQL&gt;&lt;Q&gt;9936-HK^FF_DPS(ANN,-5AY,0)&lt;/Q&gt;&lt;R&gt;6&lt;/R&gt;&lt;C&gt;1&lt;/C&gt;&lt;D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xsi:type="xsd:double"&gt;0&lt;/D&gt;&lt;D xsi:type="xsd:double"&gt;0&lt;/D&gt;&lt;/FQL&gt;&lt;FQL&gt;&lt;Q&gt;9933-HK^FF_DPS(ANN,-5AY,0)&lt;/Q&gt;&lt;R&gt;6&lt;/R&gt;&lt;C&gt;1&lt;/C&gt;&lt;D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xsi:type="xsd:double"&gt;0&lt;/D&gt;&lt;D xsi:type="xsd:double"&gt;0&lt;/D&gt;&lt;/FQL&gt;&lt;FQL&gt;&lt;Q&gt;9929-HK^FF_DPS(ANN,-5AY,0)&lt;/Q&gt;&lt;R&gt;6&lt;/R&gt;&lt;C&gt;1&lt;/C&gt;&lt;D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xsi:type="xsd:double"&gt;0&lt;/D&gt;&lt;D xsi:type="xsd:double"&gt;0&lt;/D&gt;&lt;/FQL&gt;&lt;FQL&gt;&lt;Q&gt;9928-HK^FF_DPS(ANN,-5AY,0)&lt;/Q&gt;&lt;R&gt;6&lt;/R&gt;&lt;C&gt;1&lt;/C&gt;&lt;D xsi:type="xsd:string"&gt;@NA&lt;/D&gt;&lt;D xsi:type="xsd:string"&gt;@NA&lt;/D&gt;&lt;D xsi:type="xsd:string"&gt;@NA&lt;/D&gt;&lt;D xsi:type="xsd:double"&gt;0.0361&lt;/D&gt;&lt;D xsi:type="xsd:double"&gt;0.0855&lt;/D&gt;&lt;D xsi:type="xsd:double"&gt;0.055&lt;/D&gt;&lt;/FQL&gt;&lt;FQL&gt;&lt;Q&gt;9926-HK^FF_DPS(ANN,-5AY,0)&lt;/Q&gt;&lt;R&gt;6&lt;/R&gt;&lt;C&gt;1&lt;/C&gt;&lt;D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xsi:type="xsd:double"&gt;0&lt;/D&gt;&lt;D xsi:type="xsd:double"&gt;0&lt;/D&gt;&lt;/FQL&gt;&lt;FQL&gt;&lt;Q&gt;9923-HK^FF_DPS(ANN,-5AY,0)&lt;/Q&gt;&lt;R&gt;6&lt;/R&gt;&lt;C&gt;1&lt;/C&gt;&lt;D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xsi:type="xsd:double"&gt;0&lt;/D&gt;&lt;D xsi:type="xsd:double"&gt;0&lt;/D&gt;&lt;/FQL&gt;&lt;FQL&gt;&lt;Q&gt;9922-HK^FF_DPS(ANN,-5AY,0)&lt;/Q&gt;&lt;R&gt;6&lt;/R&gt;&lt;C&gt;1&lt;/C&gt;&lt;D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xsi:type="xsd:double"&gt;0.02&lt;/D&gt;&lt;D xsi:type="xsd:double"&gt;0.06&lt;/D&gt;&lt;/FQL&gt;&lt;FQL&gt;&lt;Q&gt;9919-HK^FF_DPS(ANN,-5AY,0)&lt;/Q&gt;&lt;R&gt;6&lt;/R&gt;&lt;C&gt;1&lt;/C&gt;&lt;D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xsi:type="xsd:double"&gt;0&lt;/D&gt;&lt;D xsi:type="xsd:double"&gt;0.0996&lt;/D&gt;&lt;/FQL&gt;&lt;FQL&gt;&lt;Q&gt;9918-HK^FF_DPS(ANN,-5AY,0)&lt;/Q&gt;&lt;R&gt;6&lt;/R&gt;&lt;C&gt;1&lt;/C&gt;&lt;D xsi:type="xsd:string"&gt;@NA&lt;/D&gt;&lt;D xsi:type="xsd:string"&gt;@NA&lt;/D&gt;&lt;D xsi:type="xsd:string"&gt;@NA&lt;/D&gt;&lt;D xsi:type="xsd:double"&gt;0.2&lt;/D&gt;&lt;D xsi:type="xsd:double"&gt;0.1&lt;/D&gt;&lt;D xsi:type="xsd:double"&gt;0.05&lt;/D&gt;&lt;/FQL&gt;&lt;FQL&gt;&lt;Q&gt;9916-HK^FF_DPS(ANN,-5AY,0)&lt;/Q&gt;&lt;R&gt;6&lt;/R&gt;&lt;C&gt;1&lt;/C&gt;&lt;D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xsi:type="xsd:double"&gt;0.0232&lt;/D&gt;&lt;D xsi:type="xsd:double"&gt;0.025&lt;/D&gt;&lt;/FQL&gt;&lt;FQL&gt;&lt;Q&gt;9913-HK^FF_DPS(ANN,-5AY,0)&lt;/Q&gt;&lt;R&gt;6&lt;/R&gt;&lt;C&gt;1&lt;/C&gt;&lt;D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xsi:type="xsd:double"&gt;0&lt;/D&gt;&lt;D xsi:type="xsd:double"&gt;0&lt;/D&gt;&lt;/FQL&gt;&lt;FQL&gt;&lt;Q&gt;9911-HK^FF_DPS(ANN,-5AY,0)&lt;/Q&gt;&lt;R&gt;6&lt;/R&gt;&lt;C&gt;1&lt;/C&gt;&lt;D xsi:type="xsd:string"&gt;@NA&lt;/D&gt;&lt;D xsi:type="xsd:string"&gt;@NA&lt;/D&gt;&lt;D xsi:type="xsd:string"&gt;@NA&lt;/D&gt;&lt;D xsi:type="xsd:double"&gt;0&lt;/D&gt;&lt;D xsi:type="xsd:double"&gt;0&lt;/D&gt;&lt;D xsi:type="xsd:double"&gt;0&lt;/D&gt;&lt;/FQL&gt;&lt;FQL&gt;&lt;Q&gt;9909-HK^FF_DPS(ANN,-5AY,0)&lt;/Q&gt;&lt;R&gt;6&lt;/R&gt;&lt;C&gt;1&lt;/C&gt;&lt;D xsi:type="xsd:string"&gt;@NA&lt;/D&gt;&lt;D xsi:type="xsd:string"&gt;@NA&lt;/D&gt;&lt;D xsi:type="xsd:string"&gt;@NA&lt;/D&gt;&lt;D xsi:type="xsd:double"&gt;0.2&lt;/D&gt;&lt;D xsi:type="xsd:double"&gt;0.28&lt;/D&gt;&lt;D xsi:type="xsd:double"&gt;0.45&lt;/D&gt;&lt;/FQL&gt;&lt;FQL&gt;&lt;Q&gt;9908-HK^FF_DPS(ANN,-5AY,0)&lt;/Q&gt;&lt;R&gt;6&lt;/R&gt;&lt;C&gt;1&lt;/C&gt;&lt;D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xsi:type="xsd:double"&gt;0.304385&lt;/D&gt;&lt;D xsi:type="xsd:double"&gt;0.32125&lt;/D&gt;&lt;/FQL&gt;&lt;FQL&gt;&lt;Q&gt;9906-HK^FF_DPS(ANN,-5AY,0)&lt;/Q&gt;&lt;R&gt;6&lt;/R&gt;&lt;C&gt;1&lt;/C&gt;&lt;D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xsi:type="xsd:double"&gt;0&lt;/D&gt;&lt;D xsi:type="xsd:double"&gt;0&lt;/D&gt;&lt;/FQL&gt;&lt;FQL&gt;&lt;Q&gt;9901-HK^FF_DPS(ANN,-5AY,0)&lt;/Q&gt;&lt;R&gt;6&lt;/R&gt;&lt;C&gt;1&lt;/C&gt;&lt;D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xsi:type="xsd:double"&gt;0&lt;/D&gt;&lt;D xsi:type="xsd:double"&gt;0&lt;/D&gt;&lt;/FQL&gt;&lt;FQL&gt;&lt;Q&gt;9900-HK^FF_DPS(ANN,-5AY,0)&lt;/Q&gt;&lt;R&gt;6&lt;/R&gt;&lt;C&gt;1&lt;/C&gt;&lt;D xsi:type="xsd:string"&gt;@NA&lt;/D&gt;&lt;D xsi:type="xsd:double"&gt;0&lt;/D&gt;&lt;D xsi:type="xsd:double"&gt;0&lt;/D&gt;&lt;D xsi:type="xsd:double"&gt;0&lt;/D&gt;&lt;D xsi:type="xsd:double"&gt;0&lt;/D&gt;&lt;D xsi:type="xsd:double"&gt;0&lt;/D&gt;&lt;/FQL&gt;&lt;FQL&gt;&lt;Q&gt;9899-HK^FF_DPS(ANN,-5AY,0)&lt;/Q&gt;&lt;R&gt;0&lt;/R&gt;&lt;C&gt;0&lt;/C&gt;&lt;/FQL&gt;&lt;FQL&gt;&lt;Q&gt;9898-HK^FF_DPS(ANN,-5AY,0)&lt;/Q&gt;&lt;R&gt;0&lt;/R&gt;&lt;C&gt;0&lt;/C&gt;&lt;/FQL&gt;&lt;FQL&gt;&lt;Q&gt;9896-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xsi:type="xsd:string"&gt;@NA&lt;/D&gt;&lt;/FQL&gt;&lt;FQL&gt;&lt;Q&gt;9889-HK^FF_DPS(ANN,-5AY,0)&lt;/Q&gt;&lt;R&gt;6&lt;/R&gt;&lt;C&gt;1&lt;/C&gt;&lt;D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xsi:type="xsd:double"&gt;0.33766&lt;/D&gt;&lt;/FQL&gt;&lt;FQL&gt;&lt;Q&gt;9888-HK^FF_DPS(ANN,-5AY,0)&lt;/Q&gt;&lt;R&gt;6&lt;/R&gt;&lt;C&gt;1&lt;/C&gt;&lt;D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xsi:type="xsd:double"&gt;0&lt;/D&gt;&lt;/FQL&gt;&lt;FQL&gt;&lt;Q&gt;9886-HK^FF_DPS(ANN,-5AY,0)&lt;/Q&gt;&lt;R&gt;6&lt;/R&gt;&lt;C&gt;1&lt;/C&gt;&lt;D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xsi:type="xsd:string"&gt;@NA&lt;/D&gt;&lt;/FQL&gt;&lt;FQL&gt;&lt;Q&gt;9878-HK^FF_DPS(ANN,-5AY,0)&lt;/Q&gt;&lt;R&gt;6&lt;/R&gt;&lt;C&gt;1&lt;/C&gt;&lt;D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xsi:type="xsd:string"&gt;@NA&lt;/D&gt;&lt;/FQL&gt;&lt;FQL&gt;&lt;Q&gt;9877-HK^FF_DPS(ANN,-5AY,0)&lt;/Q&gt;&lt;R&gt;6&lt;/R&gt;&lt;C&gt;1&lt;/C&gt;&lt;D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xsi:type="xsd:string"&gt;@NA&lt;/D&gt;&lt;/FQL&gt;&lt;FQL&gt;&lt;Q&gt;9869-HK^FF_DPS(ANN,-5AY,0)&lt;/Q&gt;&lt;R&gt;6&lt;/R&gt;&lt;C&gt;1&lt;/C&gt;&lt;D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xsi:type="xsd:double"&gt;0&lt;/D&gt;&lt;/FQL&gt;&lt;FQL&gt;&lt;Q&gt;9868-HK^FF_DPS(ANN,-5AY,0)&lt;/Q&gt;&lt;R&gt;6&lt;/R&gt;&lt;C&gt;1&lt;/C&gt;&lt;D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xsi:type="xsd:double"&gt;0&lt;/D&gt;&lt;/FQL&gt;&lt;FQL&gt;&lt;Q&gt;9866-HK^FF_DPS(ANN,-5AY,0)&lt;/Q&gt;&lt;R&gt;6&lt;/R&gt;&lt;C&gt;1&lt;/C&gt;&lt;D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xsi:type="xsd:string"&gt;@NA&lt;/D&gt;&lt;/FQL&gt;&lt;FQL&gt;&lt;Q&gt;9863-HK^FF_DPS(ANN,-5AY,0)&lt;/Q&gt;&lt;R&gt;6&lt;/R&gt;&lt;C&gt;1&lt;/C&gt;&lt;D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xsi:type="xsd:string"&gt;@NA&lt;/D&gt;&lt;/FQL&gt;&lt;FQL&gt;&lt;Q&gt;9858-HK^FF_DPS(ANN,-5AY,0)&lt;/Q&gt;&lt;R&gt;6&lt;/R&gt;&lt;C&gt;1&lt;/C&gt;&lt;D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xsi:type="xsd:double"&gt;0&lt;/D&gt;&lt;/FQL&gt;&lt;FQL&gt;&lt;Q&gt;9857-HK^FF_DPS(ANN,-5AY,0)&lt;/Q&gt;&lt;R&gt;6&lt;/R&gt;&lt;C&gt;1&lt;/C&gt;&lt;D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xsi:type="xsd:string"&gt;@NA&lt;/D&gt;&lt;/FQL&gt;&lt;FQL&gt;&lt;Q&gt;9699-HK^FF_DPS(ANN,-5AY,0)&lt;/Q&gt;&lt;R&gt;6&lt;/R&gt;&lt;C&gt;1&lt;/C&gt;&lt;D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xsi:type="xsd:double"&gt;0&lt;/D&gt;&lt;/FQL&gt;&lt;FQL&gt;&lt;Q&gt;9698-HK^FF_DPS(ANN,-5AY,0)&lt;/Q&gt;&lt;R&gt;6&lt;/R&gt;&lt;C&gt;1&lt;/C&gt;&lt;D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xsi:type="xsd:double"&gt;0&lt;/D&gt;&lt;D xsi:type="xsd:double"&gt;0&lt;/D&gt;&lt;/FQL&gt;&lt;FQL&gt;&lt;Q&gt;9696-HK^FF_DPS(ANN,-5AY,0)&lt;/Q&gt;&lt;R&gt;6&lt;/R&gt;&lt;C&gt;1&lt;/C&gt;&lt;D xsi:type="xsd:double"&gt;0.13502383069344&lt;/D&gt;&lt;D xsi:type="xsd:double"&gt;0.16774314009606&lt;/D&gt;&lt;D xsi:type="xsd:double"&gt;0.15097721324346&lt;/D&gt;&lt;D xsi:type="xsd:double"&gt;0&lt;/D&gt;&lt;D xsi:type="xsd:double"&gt;0&lt;/D&gt;&lt;D xsi:type="xsd:double"&gt;0&lt;/D&gt;&lt;/FQL&gt;&lt;FQL&gt;&lt;Q&gt;9688-HK^FF_DPS(ANN,-5AY,0)&lt;/Q&gt;&lt;R&gt;6&lt;/R&gt;&lt;C&gt;1&lt;/C&gt;&lt;D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xsi:type="xsd:double"&gt;0&lt;/D&gt;&lt;D xsi:type="xsd:double"&gt;0&lt;/D&gt;&lt;/FQL&gt;&lt;FQL&gt;&lt;Q&gt;9677-HK^FF_DPS(ANN,-5AY,0)&lt;/Q&gt;&lt;R&gt;6&lt;/R&gt;&lt;C&gt;1&lt;/C&gt;&lt;D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xsi:type="xsd:double"&gt;0.121365&lt;/D&gt;&lt;D xsi:type="xsd:double"&gt;0.117378&lt;/D&gt;&lt;/FQL&gt;&lt;FQL&gt;&lt;Q&gt;9668-HK^FF_DPS(ANN,-5AY,0)&lt;/Q&gt;&lt;R&gt;6&lt;/R&gt;&lt;C&gt;1&lt;/C&gt;&lt;D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xsi:type="xsd:double"&gt;0.1026719&lt;/D&gt;&lt;D xsi:type="xsd:double"&gt;0.100623&lt;/D&gt;&lt;/FQL&gt;&lt;FQL&gt;&lt;Q&gt;9666-HK^FF_DPS(ANN,-5AY,0)&lt;/Q&gt;&lt;R&gt;6&lt;/R&gt;&lt;C&gt;1&lt;/C&gt;&lt;D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xsi:type="xsd:double"&gt;0.603251&lt;/D&gt;&lt;D xsi:type="xsd:double"&gt;0.764116&lt;/D&gt;&lt;/FQL&gt;&lt;FQL&gt;&lt;Q&gt;9638-HK^FF_DPS(ANN,-5AY,0)&lt;/Q&gt;&lt;R&gt;5&lt;/R&gt;&lt;C&gt;1&lt;/C&gt;&lt;D xsi:type="xsd:string"&gt;@NA&lt;/D&gt;&lt;D xsi:type="xsd:string"&gt;@NA&lt;/D&gt;&lt;D xsi:type="xsd:string"&gt;@NA&lt;/D&gt;&lt;D xsi:type="xsd:string"&gt;@NA&lt;/D&gt;&lt;D xsi:type="xsd:double"&gt;0.164469&lt;/D&gt;&lt;/FQL&gt;&lt;FQL&gt;&lt;Q&gt;9633-HK^FF_DPS(ANN,-5AY,0)&lt;/Q&gt;&lt;R&gt;6&lt;/R&gt;&lt;C&gt;1&lt;/C&gt;&lt;D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xsi:type="xsd:double"&gt;0.20435&lt;/D&gt;&lt;D xsi:type="xsd:double"&gt;0.52969&lt;/D&gt;&lt;/FQL&gt;&lt;FQL&gt;&lt;Q&gt;9626-HK^FF_DPS(ANN,-5AY,0)&lt;/Q&gt;&lt;R&gt;6&lt;/R&gt;&lt;C&gt;1&lt;/C&gt;&lt;D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xsi:type="xsd:double"&gt;0&lt;/D&gt;&lt;/FQL&gt;&lt;FQL&gt;&lt;Q&gt;9618-HK^FF_DPS(ANN,-5AY,0)&lt;/Q&gt;&lt;R&gt;6&lt;/R&gt;&lt;C&gt;1&lt;/C&gt;&lt;D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xsi:type="xsd:double"&gt;0&lt;/D&gt;&lt;D xsi:type="xsd:double"&gt;0&lt;/D&gt;&lt;/FQL&gt;&lt;FQL&gt;&lt;Q&gt;9616-HK^FF_DPS(ANN,-5AY,0)&lt;/Q&gt;&lt;R&gt;6&lt;/R&gt;&lt;C&gt;1&lt;/C&gt;&lt;D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xsi:type="xsd:double"&gt;0.027&lt;/D&gt;&lt;D xsi:type="xsd:double"&gt;0.141&lt;/D&gt;&lt;/FQL&gt;&lt;FQL&gt;&lt;Q&gt;9608-HK^FF_DPS(ANN,-5AY,0)&lt;/Q&gt;&lt;R&gt;0&lt;/R&gt;&lt;C&gt;0&lt;/C&gt;&lt;/FQL&gt;&lt;FQL&gt;&lt;Q&gt;9600-HK^FF_DPS(ANN,-5AY,0)&lt;/Q&gt;&lt;R&gt;6&lt;/R&gt;&lt;C&gt;1&lt;/C&gt;&lt;D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xsi:type="xsd:double"&gt;0&lt;/D&gt;&lt;/FQL&gt;&lt;FQL&gt;&lt;Q&gt;7841-HK^FF_DPS(ANN,-5AY,0)&lt;/Q&gt;&lt;R&gt;5&lt;/R&gt;&lt;C&gt;1&lt;/C&gt;&lt;D xsi:type="xsd:string"&gt;@NA&lt;/D&gt;&lt;D xsi:type="xsd:string"&gt;@NA&lt;/D&gt;&lt;D xsi:type="xsd:string"&gt;@NA&lt;/D&gt;&lt;D xsi:type="xsd:string"&gt;@NA&lt;/D&gt;&lt;D xsi:type="xsd:string"&gt;@NA&lt;/D&gt;&lt;/FQL&gt;&lt;FQL&gt;&lt;Q&gt;7836-HK^FF_DPS(ANN,-5AY,0)&lt;/Q&gt;&lt;R&gt;6&lt;/R&gt;&lt;C&gt;1&lt;/C&gt;&lt;D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xsi:type="xsd:string"&gt;@NA&lt;/D&gt;&lt;/FQL&gt;&lt;FQL&gt;&lt;Q&gt;7827-HK^FF_DPS(ANN,-5AY,0)&lt;/Q&gt;&lt;R&gt;5&lt;/R&gt;&lt;C&gt;1&lt;/C&gt;&lt;D xsi:type="xsd:string"&gt;@NA&lt;/D&gt;&lt;D xsi:type="xsd:string"&gt;@NA&lt;/D&gt;&lt;D xsi:type="xsd:string"&gt;@NA&lt;/D&gt;&lt;D xsi:type="xsd:string"&gt;@NA&lt;/D&gt;&lt;D xsi:type="xsd:string"&gt;@NA&lt;/D&gt;&lt;/FQL&gt;&lt;FQL&gt;&lt;Q&gt;7801-HK^FF_DPS(ANN,-5AY,0)&lt;/Q&gt;&lt;R&gt;5&lt;/R&gt;&lt;C&gt;1&lt;/C&gt;&lt;D xsi:type="xsd:string"&gt;@NA&lt;/D&gt;&lt;D xsi:type="xsd:string"&gt;@NA&lt;/D&gt;&lt;D xsi:type="xsd:string"&gt;@NA&lt;/D&gt;&lt;D xsi:type="xsd:string"&gt;@NA&lt;/D&gt;&lt;D xsi:type="xsd:string"&gt;@NA&lt;/D&gt;&lt;/FQL&gt;&lt;FQL&gt;&lt;Q&gt;6999-HK^FF_DPS(ANN,-5AY,0)&lt;/Q&gt;&lt;R&gt;6&lt;/R&gt;&lt;C&gt;1&lt;/C&gt;&lt;D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xsi:type="xsd:double"&gt;0&lt;/D&gt;&lt;D xsi:type="xsd:double"&gt;0&lt;/D&gt;&lt;/FQL&gt;&lt;FQL&gt;&lt;Q&gt;6998-HK^FF_DPS(ANN,-5AY,0)&lt;/Q&gt;&lt;R&gt;6&lt;/R&gt;&lt;C&gt;1&lt;/C&gt;&lt;D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xsi:type="xsd:double"&gt;0&lt;/D&gt;&lt;D xsi:type="xsd:double"&gt;0&lt;/D&gt;&lt;/FQL&gt;&lt;FQL&gt;&lt;Q&gt;6996-HK^FF_DPS(ANN,-5AY,0)&lt;/Q&gt;&lt;R&gt;6&lt;/R&gt;&lt;C&gt;1&lt;/C&gt;&lt;D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xsi:type="xsd:double"&gt;0&lt;/D&gt;&lt;D xsi:type="xsd:double"&gt;0&lt;/D&gt;&lt;/FQL&gt;&lt;FQL&gt;&lt;Q&gt;6993-HK^FF_DPS(ANN,-5AY,0)&lt;/Q&gt;&lt;R&gt;6&lt;/R&gt;&lt;C&gt;1&lt;/C&gt;&lt;D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xsi:type="xsd:double"&gt;0.069&lt;/D&gt;&lt;D xsi:type="xsd:double"&gt;0.138&lt;/D&gt;&lt;/FQL&gt;&lt;FQL&gt;&lt;Q&gt;6989-HK^FF_DPS(ANN,-5AY,0)&lt;/Q&gt;&lt;R&gt;0&lt;/R&gt;&lt;C&gt;0&lt;/C&gt;&lt;/FQL&gt;&lt;FQL&gt;&lt;Q&gt;6988-HK^FF_DPS(ANN,-5AY,0)&lt;/Q&gt;&lt;R&gt;6&lt;/R&gt;&lt;C&gt;1&lt;/C&gt;&lt;D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xsi:type="xsd:double"&gt;0&lt;/D&gt;&lt;D xsi:type="xsd:double"&gt;0&lt;/D&gt;&lt;/FQL&gt;&lt;FQL&gt;&lt;Q&gt;6978-HK^FF_DPS(ANN,-5AY,0)&lt;/Q&gt;&lt;R&gt;6&lt;/R&gt;&lt;C&gt;1&lt;/C&gt;&lt;D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xsi:type="xsd:double"&gt;0&lt;/D&gt;&lt;D xsi:type="xsd:double"&gt;0&lt;/D&gt;&lt;/FQL&gt;&lt;FQL&gt;&lt;Q&gt;6969-HK^FF_DPS(ANN,-5AY,0)&lt;/Q&gt;&lt;R&gt;6&lt;/R&gt;&lt;C&gt;1&lt;/C&gt;&lt;D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xsi:type="xsd:double"&gt;0.27&lt;/D&gt;&lt;D xsi:type="xsd:double"&gt;0.39&lt;/D&gt;&lt;/FQL&gt;&lt;FQL&gt;&lt;Q&gt;6968-HK^FF_DPS(ANN,-5AY,0)&lt;/Q&gt;&lt;R&gt;6&lt;/R&gt;&lt;C&gt;1&lt;/C&gt;&lt;D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xsi:type="xsd:double"&gt;0.21&lt;/D&gt;&lt;D xsi:type="xsd:double"&gt;0&lt;/D&gt;&lt;/FQL&gt;&lt;FQL&gt;&lt;Q&gt;6966-HK^FF_DPS(ANN,-5AY,0)&lt;/Q&gt;&lt;R&gt;6&lt;/R&gt;&lt;C&gt;1&lt;/C&gt;&lt;D xsi:type="xsd:string"&gt;@NA&lt;/D&gt;&lt;D xsi:type="xsd:double"&gt;0&lt;/D&gt;&lt;D xsi:type="xsd:double"&gt;0&lt;/D&gt;&lt;D xsi:type="xsd:double"&gt;0&lt;/D&gt;&lt;D xsi:type="xsd:double"&gt;0&lt;/D&gt;&lt;D xsi:type="xsd:double"&gt;0&lt;/D&gt;&lt;/FQL&gt;&lt;FQL&gt;&lt;Q&gt;6958-HK^FF_DPS(ANN,-5AY,0)&lt;/Q&gt;&lt;R&gt;6&lt;/R&gt;&lt;C&gt;1&lt;/C&gt;&lt;D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xsi:type="xsd:double"&gt;0.08&lt;/D&gt;&lt;D xsi:type="xsd:double"&gt;0&lt;/D&gt;&lt;/FQL&gt;&lt;FQL&gt;&lt;Q&gt;6939-HK^FF_DPS(ANN,-5AY,0)&lt;/Q&gt;&lt;R&gt;6&lt;/R&gt;&lt;C&gt;1&lt;/C&gt;&lt;D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xsi:type="xsd:double"&gt;0.0133&lt;/D&gt;&lt;D xsi:type="xsd:double"&gt;0.0296&lt;/D&gt;&lt;/FQL&gt;&lt;FQL&gt;&lt;Q&gt;6933-HK^FF_DPS(ANN,-5AY,0)&lt;/Q&gt;&lt;R&gt;6&lt;/R&gt;&lt;C&gt;1&lt;/C&gt;&lt;D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xsi:type="xsd:double"&gt;0&lt;/D&gt;&lt;D xsi:type="xsd:double"&gt;0&lt;/D&gt;&lt;/FQL&gt;&lt;FQL&gt;&lt;Q&gt;6928-HK^FF_DPS(ANN,-5AY,0)&lt;/Q&gt;&lt;R&gt;6&lt;/R&gt;&lt;C&gt;1&lt;/C&gt;&lt;D xsi:type="xsd:string"&gt;@NA&lt;/D&gt;&lt;D xsi:type="xsd:double"&gt;0&lt;/D&gt;&lt;D xsi:type="xsd:double"&gt;0&lt;/D&gt;&lt;D xsi:type="xsd:double"&gt;0&lt;/D&gt;&lt;D xsi:type="xsd:double"&gt;0&lt;/D&gt;&lt;D xsi:type="xsd:double"&gt;0&lt;/D&gt;&lt;/FQL&gt;&lt;FQL&gt;&lt;Q&gt;6919-HK^FF_DPS(ANN,-5AY,0)&lt;/Q&gt;&lt;R&gt;6&lt;/R&gt;&lt;C&gt;1&lt;/C&gt;&lt;D xsi:type="xsd:string"&gt;@NA&lt;/D&gt;&lt;D xsi:type="xsd:string"&gt;@NA&lt;/D&gt;&lt;D xsi:type="xsd:string"&gt;@NA&lt;/D&gt;&lt;D xsi:type="xsd:double"&gt;0&lt;/D&gt;&lt;D xsi:type="xsd:double"&gt;0.42&lt;/D&gt;&lt;D xsi:type="xsd:double"&gt;0.24&lt;/D&gt;&lt;/FQL&gt;&lt;FQL&gt;&lt;Q&gt;6918-HK^FF_DPS(ANN,-5AY,0)&lt;/Q&gt;&lt;R&gt;6&lt;/R&gt;&lt;C&gt;1&lt;/C&gt;&lt;D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xsi:type="xsd:double"&gt;0.018&lt;/D&gt;&lt;D xsi:type="xsd:double"&gt;0&lt;/D&gt;&lt;/FQL&gt;&lt;FQL&gt;&lt;Q&gt;6913-HK^FF_DPS(ANN,-5AY,0)&lt;/Q&gt;&lt;R&gt;6&lt;/R&gt;&lt;C&gt;1&lt;/C&gt;&lt;D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xsi:type="xsd:double"&gt;0.056&lt;/D&gt;&lt;/FQL&gt;&lt;FQL&gt;&lt;Q&gt;6909-HK^FF_DPS(ANN,-5AY,0)&lt;/Q&gt;&lt;R&gt;6&lt;/R&gt;&lt;C&gt;1&lt;/C&gt;&lt;D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xsi:type="xsd:double"&gt;0.2579&lt;/D&gt;&lt;/FQL&gt;&lt;FQL&gt;&lt;Q&gt;6908-HK^FF_DPS(ANN,-5AY,0)&lt;/Q&gt;&lt;R&gt;6&lt;/R&gt;&lt;C&gt;1&lt;/C&gt;&lt;D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xsi:type="xsd:double"&gt;0&lt;/D&gt;&lt;/FQL&gt;&lt;FQL&gt;&lt;Q&gt;6900-HK^FF_DPS(ANN,-5AY,0)&lt;/Q&gt;&lt;R&gt;6&lt;/R&gt;&lt;C&gt;1&lt;/C&gt;&lt;D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xsi:type="xsd:double"&gt;0.024&lt;/D&gt;&lt;D xsi:type="xsd:double"&gt;0&lt;/D&gt;&lt;/FQL&gt;&lt;FQL&gt;&lt;Q&gt;6899-HK^FF_DPS(ANN,-5AY,0)&lt;/Q&gt;&lt;R&gt;6&lt;/R&gt;&lt;C&gt;1&lt;/C&gt;&lt;D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xsi:type="xsd:double"&gt;0&lt;/D&gt;&lt;/FQL&gt;&lt;FQL&gt;&lt;Q&gt;6898-HK^FF_DPS(ANN,-5AY,0)&lt;/Q&gt;&lt;R&gt;6&lt;/R&gt;&lt;C&gt;1&lt;/C&gt;&lt;D xsi:type="xsd:double"&gt;0.029&lt;/D&gt;&lt;D xsi:type="xsd:double"&gt;0.0107&lt;/D&gt;&lt;D xsi:type="xsd:double"&gt;0.0218&lt;/D&gt;&lt;D xsi:type="xsd:double"&gt;0.0079&lt;/D&gt;&lt;D xsi:type="xsd:double"&gt;0.0089&lt;/D&gt;&lt;D xsi:type="xsd:double"&gt;0.0045&lt;/D&gt;&lt;/FQL&gt;&lt;FQL&gt;&lt;Q&gt;6896-HK^FF_DPS(ANN,-5AY,0)&lt;/Q&gt;&lt;R&gt;6&lt;/R&gt;&lt;C&gt;1&lt;/C&gt;&lt;D xsi:type="xsd:double"&gt;0.12&lt;/D&gt;&lt;D xsi:type="xsd:double"&gt;0.12&lt;/D&gt;&lt;D xsi:type="xsd:double"&gt;0.12&lt;/D&gt;&lt;D xsi:type="xsd:double"&gt;0.12&lt;/D&gt;&lt;D xsi:type="xsd:double"&gt;0.06&lt;/D&gt;&lt;D xsi:type="xsd:double"&gt;0.18&lt;/D&gt;&lt;/FQL&gt;&lt;FQL&gt;&lt;Q&gt;6893-HK^FF_DPS(ANN,-5AY,0)&lt;/Q&gt;&lt;R&gt;6&lt;/R&gt;&lt;C&gt;1&lt;/C&gt;&lt;D xsi:type="xsd:double"&gt;0.02&lt;/D&gt;&lt;D xsi:type="xsd:double"&gt;0.02&lt;/D&gt;&lt;D xsi:type="xsd:double"&gt;0.01&lt;/D&gt;&lt;D xsi:type="xsd:double"&gt;0&lt;/D&gt;&lt;D xsi:type="xsd:double"&gt;0&lt;/D&gt;&lt;D xsi:type="xsd:double"&gt;0&lt;/D&gt;&lt;/FQL&gt;&lt;FQL&gt;&lt;Q&gt;6890-HK^FF_DPS(ANN,-5AY,0)&lt;/Q&gt;&lt;R&gt;6&lt;/R&gt;&lt;C&gt;1&lt;/C&gt;&lt;D xsi:type="xsd:string"&gt;@NA&lt;/D&gt;&lt;D xsi:type="xsd:string"&gt;@NA&lt;/D&gt;&lt;D xsi:type="xsd:double"&gt;0.018&lt;/D&gt;&lt;D xsi:type="xsd:double"&gt;0.008&lt;/D&gt;&lt;D xsi:type="xsd:double"&gt;0.038&lt;/D&gt;&lt;D xsi:type="xsd:double"&gt;0.05&lt;/D&gt;&lt;/FQL&gt;&lt;FQL&gt;&lt;Q&gt;6889-HK^FF_DPS(ANN,-5AY,0)&lt;/Q&gt;&lt;R&gt;6&lt;/R&gt;&lt;C&gt;1&lt;/C&gt;&lt;D xsi:type="xsd:double"&gt;0.84&lt;/D&gt;&lt;D xsi:type="xsd:double"&gt;0.8354&lt;/D&gt;&lt;D xsi:type="xsd:double"&gt;0.8424&lt;/D&gt;&lt;D xsi:type="xsd:double"&gt;0.6477&lt;/D&gt;&lt;D xsi:type="xsd:double"&gt;0.508&lt;/D&gt;&lt;D xsi:type="xsd:double"&gt;0.3225&lt;/D&gt;&lt;/FQL&gt;&lt;FQL&gt;&lt;Q&gt;6888-HK^FF_DPS(ANN,-5AY,0)&lt;/Q&gt;&lt;R&gt;6&lt;/R&gt;&lt;C&gt;1&lt;/C&gt;&lt;D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xsi:type="xsd:double"&gt;0&lt;/D&gt;&lt;/FQL&gt;&lt;FQL&gt;&lt;Q&gt;6886-HK^FF_DPS(ANN,-5AY,0)&lt;/Q&gt;&lt;R&gt;6&lt;/R&gt;&lt;C&gt;1&lt;/C&gt;&lt;D xsi:type="xsd:double"&gt;0.573733&lt;/D&gt;&lt;D xsi:type="xsd:double"&gt;0&lt;/D&gt;&lt;D xsi:type="xsd:double"&gt;0.6812956&lt;/D&gt;&lt;D xsi:type="xsd:double"&gt;0.3284043&lt;/D&gt;&lt;D xsi:type="xsd:double"&gt;0.483153&lt;/D&gt;&lt;D xsi:type="xsd:double"&gt;0.526416&lt;/D&gt;&lt;/FQL&gt;&lt;FQL&gt;&lt;Q&gt;6885-HK^FF_DPS(ANN,-5AY,0)&lt;/Q&gt;&lt;R&gt;6&lt;/R&gt;&lt;C&gt;1&lt;/C&gt;&lt;D xsi:type="xsd:string"&gt;@NA&lt;/D&gt;&lt;D xsi:type="xsd:double"&gt;0.3443409&lt;/D&gt;&lt;D xsi:type="xsd:double"&gt;0.461325&lt;/D&gt;&lt;D xsi:type="xsd:double"&gt;0.438697&lt;/D&gt;&lt;D xsi:type="xsd:double"&gt;0.356227&lt;/D&gt;&lt;D xsi:type="xsd:double"&gt;0.352665&lt;/D&gt;&lt;/FQL&gt;&lt;FQL&gt;&lt;Q&gt;6882-HK^FF_DPS(ANN,-5AY,0)&lt;/Q&gt;&lt;R&gt;6&lt;/R&gt;&lt;C&gt;1&lt;/C&gt;&lt;D xsi:type="xsd:double"&gt;0.02&lt;/D&gt;&lt;D xsi:type="xsd:double"&gt;0.03&lt;/D&gt;&lt;D xsi:type="xsd:double"&gt;0.05&lt;/D&gt;&lt;D xsi:type="xsd:double"&gt;0&lt;/D&gt;&lt;D xsi:type="xsd:double"&gt;0&lt;/D&gt;&lt;D xsi:type="xsd:double"&gt;0&lt;/D&gt;&lt;/FQL&gt;&lt;FQL&gt;&lt;Q&gt;6881-HK^FF_DPS(ANN,-5AY,0)&lt;/Q&gt;&lt;R&gt;6&lt;/R&gt;&lt;C&gt;1&lt;/C&gt;&lt;D xsi:type="xsd:double"&gt;0.17773&lt;/D&gt;&lt;D xsi:type="xsd:double"&gt;0.14566&lt;/D&gt;&lt;D xsi:type="xsd:double"&gt;0.102408&lt;/D&gt;&lt;D xsi:type="xsd:double"&gt;0.175193&lt;/D&gt;&lt;D xsi:type="xsd:double"&gt;0.264089&lt;/D&gt;&lt;D xsi:type="xsd:double"&gt;0.363192&lt;/D&gt;&lt;/FQL&gt;&lt;FQL&gt;&lt;Q&gt;6880-HK^FF_DPS(ANN,-5AY,0)&lt;/Q&gt;&lt;R&gt;6&lt;/R&gt;&lt;C&gt;1&lt;/C&gt;&lt;D xsi:type="xsd:double"&gt;0&lt;/D&gt;&lt;D xsi:type="xsd:double"&gt;0.023&lt;/D&gt;&lt;D xsi:type="xsd:double"&gt;0&lt;/D&gt;&lt;D xsi:type="xsd:double"&gt;0&lt;/D&gt;&lt;D xsi:type="xsd:double"&gt;0&lt;/D&gt;&lt;D xsi:type="xsd:double"&gt;0&lt;/D&gt;&lt;/FQL&gt;&lt;FQL&gt;&lt;Q&gt;6878-HK^FF_DPS(ANN,-5AY,0)&lt;/Q&gt;&lt;R&gt;6&lt;/R&gt;&lt;C&gt;1&lt;/C&gt;&lt;D xsi:type="xsd:double"&gt;0&lt;/D&gt;&lt;D xsi:type="xsd:double"&gt;0&lt;/D&gt;&lt;D xsi:type="xsd:double"&gt;0&lt;/D&gt;&lt;D xsi:type="xsd:double"&gt;0&lt;/D&gt;&lt;D xsi:type="xsd:double"&gt;0.005&lt;/D&gt;&lt;D xsi:type="xsd:double"&gt;0.005&lt;/D&gt;&lt;/FQL&gt;&lt;FQL&gt;&lt;Q&gt;6877-HK^FF_DPS(ANN,-5AY,0)&lt;/Q&gt;&lt;R&gt;6&lt;/R&gt;&lt;C&gt;1&lt;/C&gt;&lt;D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xsi:type="xsd:double"&gt;0&lt;/D&gt;&lt;/FQL&gt;&lt;FQL&gt;&lt;Q&gt;6869-HK^FF_DPS(ANN,-5AY,0)&lt;/Q&gt;&lt;R&gt;6&lt;/R&gt;&lt;C&gt;1&lt;/C&gt;&lt;D xsi:type="xsd:double"&gt;0.2889191&lt;/D&gt;&lt;D xsi:type="xsd:double"&gt;0&lt;/D&gt;&lt;D xsi:type="xsd:double"&gt;0.85057&lt;/D&gt;&lt;D xsi:type="xsd:double"&gt;0.348&lt;/D&gt;&lt;D xsi:type="xsd:double"&gt;0.262&lt;/D&gt;&lt;D xsi:type="xsd:double"&gt;0.329&lt;/D&gt;&lt;/FQL&gt;&lt;FQL&gt;&lt;Q&gt;6868-HK^FF_DPS(ANN,-5AY,0)&lt;/Q&gt;&lt;R&gt;6&lt;/R&gt;&lt;C&gt;1&lt;/C&gt;&lt;D xsi:type="xsd:double"&gt;0.11&lt;/D&gt;&lt;D xsi:type="xsd:double"&gt;0.19&lt;/D&gt;&lt;D xsi:type="xsd:double"&gt;0.2&lt;/D&gt;&lt;D xsi:type="xsd:double"&gt;0.2&lt;/D&gt;&lt;D xsi:type="xsd:double"&gt;0.26&lt;/D&gt;&lt;D xsi:type="xsd:double"&gt;0.31&lt;/D&gt;&lt;/FQL&gt;&lt;FQL&gt;&lt;Q&gt;6866-HK^FF_DPS(ANN,-5AY,0)&lt;/Q&gt;&lt;R&gt;6&lt;/R&gt;&lt;C&gt;1&lt;/C&gt;&lt;D xsi:type="xsd:double"&gt;0&lt;/D&gt;&lt;D xsi:type="xsd:double"&gt;0&lt;/D&gt;&lt;D xsi:type="xsd:double"&gt;0.1423&lt;/D&gt;&lt;D xsi:type="xsd:double"&gt;0&lt;/D&gt;&lt;D xsi:type="xsd:double"&gt;0&lt;/D&gt;&lt;D xsi:type="xsd:double"&gt;0.0586&lt;/D&gt;&lt;/FQL&gt;&lt;FQL&gt;&lt;Q&gt;6865-HK^FF_DPS(ANN,-5AY,0)&lt;/Q&gt;&lt;R&gt;6&lt;/R&gt;&lt;C&gt;1&lt;/C&gt;&lt;D xsi:type="xsd:double"&gt;0.108&lt;/D&gt;&lt;D xsi:type="xsd:double"&gt;0.028&lt;/D&gt;&lt;D xsi:type="xsd:double"&gt;0.053&lt;/D&gt;&lt;D xsi:type="xsd:double"&gt;0.03&lt;/D&gt;&lt;D xsi:type="xsd:double"&gt;0.254&lt;/D&gt;&lt;D xsi:type="xsd:double"&gt;0&lt;/D&gt;&lt;/FQL&gt;&lt;FQL&gt;&lt;Q&gt;6862-HK^FF_DPS(ANN,-5AY,0)&lt;/Q&gt;&lt;R&gt;6&lt;/R&gt;&lt;C&gt;1&lt;/C&gt;&lt;D xsi:type="xsd:string"&gt;@NA&lt;/D&gt;&lt;D xsi:type="xsd:string"&gt;@NA&lt;/D&gt;&lt;D xsi:type="xsd:double"&gt;0.076&lt;/D&gt;&lt;D xsi:type="xsd:double"&gt;0.15&lt;/D&gt;&lt;D xsi:type="xsd:double"&gt;0.021&lt;/D&gt;&lt;D xsi:type="xsd:double"&gt;0&lt;/D&gt;&lt;/FQL&gt;&lt;FQL&gt;&lt;Q&gt;6860-HK^FF_DPS(ANN,-5AY,0)&lt;/Q&gt;&lt;R&gt;6&lt;/R&gt;&lt;C&gt;1&lt;/C&gt;&lt;D xsi:type="xsd:string"&gt;@NA&lt;/D&gt;&lt;D xsi:type="xsd:string"&gt;@NA&lt;/D&gt;&lt;D xsi:type="xsd:double"&gt;0&lt;/D&gt;&lt;D xsi:type="xsd:double"&gt;0&lt;/D&gt;&lt;D xsi:type="xsd:double"&gt;0&lt;/D&gt;&lt;D xsi:type="xsd:double"&gt;0&lt;/D&gt;&lt;/FQL&gt;&lt;FQL&gt;&lt;Q&gt;6858-HK^FF_DPS(ANN,-5AY,0)&lt;/Q&gt;&lt;R&gt;6&lt;/R&gt;&lt;C&gt;1&lt;/C&gt;&lt;D xsi:type="xsd:double"&gt;0.2100121&lt;/D&gt;&lt;D xsi:type="xsd:double"&gt;0.2280039&lt;/D&gt;&lt;D xsi:type="xsd:double"&gt;0.2434291&lt;/D&gt;&lt;D xsi:type="xsd:double"&gt;0.2278868&lt;/D&gt;&lt;D xsi:type="xsd:double"&gt;0.232599&lt;/D&gt;&lt;D xsi:type="xsd:double"&gt;0.21167&lt;/D&gt;&lt;/FQL&gt;&lt;FQL&gt;&lt;Q&gt;6855-HK^FF_DPS(ANN,-5AY,0)&lt;/Q&gt;&lt;R&gt;6&lt;/R&gt;&lt;C&gt;1&lt;/C&gt;&lt;D xsi:type="xsd:string"&gt;@NA&lt;/D&gt;&lt;D xsi:type="xsd:string"&gt;@NA&lt;/D&gt;&lt;D xsi:type="xsd:string"&gt;@NA&lt;/D&gt;&lt;D xsi:type="xsd:double"&gt;0&lt;/D&gt;&lt;D xsi:type="xsd:double"&gt;0&lt;/D&gt;&lt;D xsi:type="xsd:double"&gt;0&lt;/D&gt;&lt;/FQL&gt;&lt;FQL&gt;&lt;Q&gt;6839-HK^FF_DPS(ANN,-5AY,0)&lt;/Q&gt;&lt;R&gt;6&lt;/R&gt;&lt;C&gt;1&lt;/C&gt;&lt;D xsi:type="xsd:double"&gt;0.1148&lt;/D&gt;&lt;D xsi:type="xsd:double"&gt;0.1593&lt;/D&gt;&lt;D xsi:type="xsd:double"&gt;0.1706&lt;/D&gt;&lt;D xsi:type="xsd:double"&gt;0.16&lt;/D&gt;&lt;D xsi:type="xsd:double"&gt;0.07&lt;/D&gt;&lt;D xsi:type="xsd:double"&gt;0&lt;/D&gt;&lt;/FQL&gt;&lt;FQL&gt;&lt;Q&gt;6838-HK^FF_DPS(ANN,-5AY,0)&lt;/Q&gt;&lt;R&gt;6&lt;/R&gt;&lt;C&gt;1&lt;/C&gt;&lt;D xsi:type="xsd:double"&gt;0.06333&lt;/D&gt;&lt;D xsi:type="xsd:double"&gt;0.09167&lt;/D&gt;&lt;D xsi:type="xsd:double"&gt;0.12083&lt;/D&gt;&lt;D xsi:type="xsd:double"&gt;0.06667&lt;/D&gt;&lt;D xsi:type="xsd:double"&gt;0.025&lt;/D&gt;&lt;D xsi:type="xsd:double"&gt;0.035&lt;/D&gt;&lt;/FQL&gt;&lt;FQL&gt;&lt;Q&gt;6837-HK^FF_DPS(ANN,-5AY,0)&lt;/Q&gt;&lt;R&gt;6&lt;/R&gt;&lt;C&gt;1&lt;/C&gt;&lt;D xsi:type="xsd:double"&gt;0.251021&lt;/D&gt;&lt;D xsi:type="xsd:double"&gt;0.2809606&lt;/D&gt;&lt;D xsi:type="xsd:double"&gt;0.170398&lt;/D&gt;&lt;D xsi:type="xsd:double"&gt;0&lt;/D&gt;&lt;D xsi:type="xsd:double"&gt;0.5724536&lt;/D&gt;&lt;D xsi:type="xsd:double"&gt;0.350286&lt;/D&gt;&lt;/FQL&gt;&lt;FQL&gt;&lt;Q&gt;6836-HK^FF_DPS(ANN,-5AY,0)&lt;/Q&gt;&lt;R&gt;6&lt;/R&gt;&lt;C&gt;1&lt;/C&gt;&lt;D xsi:type="xsd:double"&gt;0.041&lt;/D&gt;&lt;D xsi:type="xsd:double"&gt;0.042&lt;/D&gt;&lt;D xsi:type="xsd:double"&gt;0.044&lt;/D&gt;&lt;D xsi:type="xsd:double"&gt;0.048&lt;/D&gt;&lt;D xsi:type="xsd:double"&gt;0&lt;/D&gt;&lt;D xsi:type="xsd:double"&gt;0&lt;/D&gt;&lt;/FQL&gt;&lt;FQL&gt;&lt;Q&gt;6833-HK^FF_DPS(ANN,-5AY,0)&lt;/Q&gt;&lt;R&gt;6&lt;/R&gt;&lt;C&gt;1&lt;/C&gt;&lt;D xsi:type="xsd:double"&gt;0.0033&lt;/D&gt;&lt;D xsi:type="xsd:double"&gt;0&lt;/D&gt;&lt;D xsi:type="xsd:double"&gt;0&lt;/D&gt;&lt;D xsi:type="xsd:double"&gt;0&lt;/D&gt;&lt;D xsi:type="xsd:double"&gt;0&lt;/D&gt;&lt;D xsi:type="xsd:double"&gt;0&lt;/D&gt;&lt;/FQL&gt;&lt;FQL&gt;&lt;Q&gt;6830-HK^FF_DPS(ANN,-5AY,0)&lt;/Q&gt;&lt;R&gt;6&lt;/R&gt;&lt;C&gt;1&lt;/C&gt;&lt;D xsi:type="xsd:double"&gt;0&lt;/D&gt;&lt;D xsi:type="xsd:double"&gt;0.009236&lt;/D&gt;&lt;D xsi:type="xsd:double"&gt;0.009081&lt;/D&gt;&lt;D xsi:type="xsd:double"&gt;0.005206&lt;/D&gt;&lt;D xsi:type="xsd:double"&gt;0.007262&lt;/D&gt;&lt;D xsi:type="xsd:double"&gt;0.005276&lt;/D&gt;&lt;/FQL&gt;&lt;FQL&gt;&lt;Q&gt;6829-HK^FF_DPS(ANN,-5AY,0)&lt;/Q&gt;&lt;R&gt;6&lt;/R&gt;&lt;C&gt;1&lt;/C&gt;&lt;D xsi:type="xsd:string"&gt;@NA&lt;/D&gt;&lt;D xsi:type="xsd:double"&gt;0&lt;/D&gt;&lt;D xsi:type="xsd:double"&gt;0&lt;/D&gt;&lt;D xsi:type="xsd:double"&gt;0&lt;/D&gt;&lt;D xsi:type="xsd:double"&gt;0&lt;/D&gt;&lt;D xsi:type="xsd:double"&gt;0&lt;/D&gt;&lt;/FQL&gt;&lt;FQL&gt;&lt;Q&gt;6828-HK^FF_DPS(ANN,-5AY,0)&lt;/Q&gt;&lt;R&gt;6&lt;/R&gt;&lt;C&gt;1&lt;/C&gt;&lt;D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xsi:type="xsd:double"&gt;0&lt;/D&gt;&lt;/FQL&gt;&lt;FQL&gt;&lt;Q&gt;6826-HK^FF_DPS(ANN,-5AY,0)&lt;/Q&gt;&lt;R&gt;6&lt;/R&gt;&lt;C&gt;1&lt;/C&gt;&lt;D xsi:type="xsd:double"&gt;0.57278&lt;/D&gt;&lt;D xsi:type="xsd:double"&gt;0.61238&lt;/D&gt;&lt;D xsi:type="xsd:double"&gt;0.58475&lt;/D&gt;&lt;D xsi:type="xsd:double"&gt;0.766&lt;/D&gt;&lt;D xsi:type="xsd:double"&gt;0.606&lt;/D&gt;&lt;D xsi:type="xsd:double"&gt;0.82&lt;/D&gt;&lt;/FQL&gt;&lt;FQL&gt;&lt;Q&gt;6823-HK^FF_DPS(ANN,-5AY,0)&lt;/Q&gt;&lt;R&gt;6&lt;/R&gt;&lt;C&gt;1&lt;/C&gt;&lt;D xsi:type="xsd:double"&gt;0.6185&lt;/D&gt;&lt;D xsi:type="xsd:double"&gt;0.6487&lt;/D&gt;&lt;D xsi:type="xsd:double"&gt;0.6829&lt;/D&gt;&lt;D xsi:type="xsd:double"&gt;0.7038&lt;/D&gt;&lt;D xsi:type="x</t>
        </r>
      </text>
    </comment>
    <comment ref="A2" authorId="0" shapeId="0">
      <text>
        <r>
          <rPr>
            <b/>
            <sz val="9"/>
            <color indexed="81"/>
            <rFont val="Tahoma"/>
            <charset val="1"/>
          </rPr>
          <t>sd:double"&gt;0.7107&lt;/D&gt;&lt;D xsi:type="xsd:double"&gt;0.7277&lt;/D&gt;&lt;/FQL&gt;&lt;FQL&gt;&lt;Q&gt;6822-HK^FF_DPS(ANN,-5AY,0)&lt;/Q&gt;&lt;R&gt;6&lt;/R&gt;&lt;C&gt;1&lt;/C&gt;&lt;D xsi:type="xsd:double"&gt;0.12&lt;/D&gt;&lt;D xsi:type="xsd:double"&gt;0.13&lt;/D&gt;&lt;D xsi:type="xsd:double"&gt;0.13&lt;/D&gt;&lt;D xsi:type="xsd:string"&gt;@NA&lt;/D&gt;&lt;D xsi:type="xsd:string"&gt;@NA&lt;/D&gt;&lt;D xsi:type="xsd:string"&gt;@NA&lt;/D&gt;&lt;/FQL&gt;&lt;FQL&gt;&lt;Q&gt;6821-HK^FF_DPS(ANN,-5AY,0)&lt;/Q&gt;&lt;R&gt;6&lt;/R&gt;&lt;C&gt;1&lt;/C&gt;&lt;D xsi:type="xsd:double"&gt;0.17857&lt;/D&gt;&lt;D xsi:type="xsd:double"&gt;0.25&lt;/D&gt;&lt;D xsi:type="xsd:double"&gt;0.28571&lt;/D&gt;&lt;D xsi:type="xsd:double"&gt;0.35714&lt;/D&gt;&lt;D xsi:type="xsd:double"&gt;0.42857&lt;/D&gt;&lt;D xsi:type="xsd:double"&gt;0.67146&lt;/D&gt;&lt;/FQL&gt;&lt;FQL&gt;&lt;Q&gt;6820-HK^FF_DPS(ANN,-5AY,0)&lt;/Q&gt;&lt;R&gt;6&lt;/R&gt;&lt;C&gt;1&lt;/C&gt;&lt;D xsi:type="xsd:string"&gt;@NA&lt;/D&gt;&lt;D xsi:type="xsd:string"&gt;@NA&lt;/D&gt;&lt;D xsi:type="xsd:string"&gt;@NA&lt;/D&gt;&lt;D xsi:type="xsd:double"&gt;0.1&lt;/D&gt;&lt;D xsi:type="xsd:double"&gt;0.12&lt;/D&gt;&lt;D xsi:type="xsd:double"&gt;0.12&lt;/D&gt;&lt;/FQL&gt;&lt;FQL&gt;&lt;Q&gt;6819-HK^FF_DPS(ANN,-5AY,0)&lt;/Q&gt;&lt;R&gt;6&lt;/R&gt;&lt;C&gt;1&lt;/C&gt;&lt;D xsi:type="xsd:string"&gt;@NA&lt;/D&gt;&lt;D xsi:type="xsd:string"&gt;@NA&lt;/D&gt;&lt;D xsi:type="xsd:double"&gt;0&lt;/D&gt;&lt;D xsi:type="xsd:double"&gt;0&lt;/D&gt;&lt;D xsi:type="xsd:double"&gt;0&lt;/D&gt;&lt;D xsi:type="xsd:double"&gt;0&lt;/D&gt;&lt;/FQL&gt;&lt;FQL&gt;&lt;Q&gt;6818-HK^FF_DPS(ANN,-5AY,0)&lt;/Q&gt;&lt;R&gt;6&lt;/R&gt;&lt;C&gt;1&lt;/C&gt;&lt;D xsi:type="xsd:double"&gt;0.1124516&lt;/D&gt;&lt;D xsi:type="xsd:double"&gt;0.2199144&lt;/D&gt;&lt;D xsi:type="xsd:double"&gt;0.1832072&lt;/D&gt;&lt;D xsi:type="xsd:double"&gt;0.2332613&lt;/D&gt;&lt;D xsi:type="xsd:double"&gt;0.252107&lt;/D&gt;&lt;D xsi:type="xsd:double"&gt;0.233006&lt;/D&gt;&lt;/FQL&gt;&lt;FQL&gt;&lt;Q&gt;6816-HK^FF_DPS(ANN,-5AY,0)&lt;/Q&gt;&lt;R&gt;6&lt;/R&gt;&lt;C&gt;1&lt;/C&gt;&lt;D xsi:type="xsd:double"&gt;0.03&lt;/D&gt;&lt;D xsi:type="xsd:double"&gt;0.02&lt;/D&gt;&lt;D xsi:type="xsd:double"&gt;0&lt;/D&gt;&lt;D xsi:type="xsd:double"&gt;0&lt;/D&gt;&lt;D xsi:type="xsd:double"&gt;0&lt;/D&gt;&lt;D xsi:type="xsd:double"&gt;0&lt;/D&gt;&lt;/FQL&gt;&lt;FQL&gt;&lt;Q&gt;6812-HK^FF_DPS(ANN,-5AY,0)&lt;/Q&gt;&lt;R&gt;6&lt;/R&gt;&lt;C&gt;1&lt;/C&gt;&lt;D xsi:type="xsd:string"&gt;@NA&lt;/D&gt;&lt;D xsi:type="xsd:double"&gt;0.0167&lt;/D&gt;&lt;D xsi:type="xsd:double"&gt;0.0167&lt;/D&gt;&lt;D xsi:type="xsd:double"&gt;0&lt;/D&gt;&lt;D xsi:type="xsd:double"&gt;0.059&lt;/D&gt;&lt;D xsi:type="xsd:double"&gt;0.01473&lt;/D&gt;&lt;/FQL&gt;&lt;FQL&gt;&lt;Q&gt;6811-HK^FF_DPS(ANN,-5AY,0)&lt;/Q&gt;&lt;R&gt;6&lt;/R&gt;&lt;C&gt;1&lt;/C&gt;&lt;D xsi:type="xsd:string"&gt;@NA&lt;/D&gt;&lt;D xsi:type="xsd:string"&gt;@NA&lt;/D&gt;&lt;D xsi:type="xsd:string"&gt;@NA&lt;/D&gt;&lt;D xsi:type="xsd:double"&gt;0.0504&lt;/D&gt;&lt;D xsi:type="xsd:double"&gt;0.0772&lt;/D&gt;&lt;D xsi:type="xsd:double"&gt;0.0745&lt;/D&gt;&lt;/FQL&gt;&lt;FQL&gt;&lt;Q&gt;6808-HK^FF_DPS(ANN,-5AY,0)&lt;/Q&gt;&lt;R&gt;5&lt;/R&gt;&lt;C&gt;1&lt;/C&gt;&lt;D xsi:type="xsd:double"&gt;0.16&lt;/D&gt;&lt;D xsi:type="xsd:double"&gt;0.14&lt;/D&gt;&lt;D xsi:type="xsd:double"&gt;0.15&lt;/D&gt;&lt;D xsi:type="xsd:double"&gt;0.13&lt;/D&gt;&lt;D xsi:type="xsd:double"&gt;0.045&lt;/D&gt;&lt;/FQL&gt;&lt;FQL&gt;&lt;Q&gt;6806-HK^FF_DPS(ANN,-5AY,0)&lt;/Q&gt;&lt;R&gt;6&lt;/R&gt;&lt;C&gt;1&lt;/C&gt;&lt;D xsi:type="xsd:string"&gt;@NA&lt;/D&gt;&lt;D xsi:type="xsd:string"&gt;@NA&lt;/D&gt;&lt;D xsi:type="xsd:string"&gt;@NA&lt;/D&gt;&lt;D xsi:type="xsd:double"&gt;0.087497&lt;/D&gt;&lt;D xsi:type="xsd:double"&gt;0.120877&lt;/D&gt;&lt;D xsi:type="xsd:double"&gt;0.117505&lt;/D&gt;&lt;/FQL&gt;&lt;FQL&gt;&lt;Q&gt;6805-HK^FF_DPS(ANN,-5AY,0)&lt;/Q&gt;&lt;R&gt;6&lt;/R&gt;&lt;C&gt;1&lt;/C&gt;&lt;D xsi:type="xsd:string"&gt;@NA&lt;/D&gt;&lt;D xsi:type="xsd:string"&gt;@NA&lt;/D&gt;&lt;D xsi:type="xsd:string"&gt;@NA&lt;/D&gt;&lt;D xsi:type="xsd:double"&gt;0&lt;/D&gt;&lt;D xsi:type="xsd:double"&gt;0&lt;/D&gt;&lt;D xsi:type="xsd:double"&gt;0&lt;/D&gt;&lt;/FQL&gt;&lt;FQL&gt;&lt;Q&gt;6699-HK^FF_DPS(ANN,-5AY,0)&lt;/Q&gt;&lt;R&gt;6&lt;/R&gt;&lt;C&gt;1&lt;/C&gt;&lt;D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xsi:type="xsd:double"&gt;1.22&lt;/D&gt;&lt;/FQL&gt;&lt;FQL&gt;&lt;Q&gt;6696-HK^FF_DPS(ANN,-5AY,0)&lt;/Q&gt;&lt;R&gt;6&lt;/R&gt;&lt;C&gt;1&lt;/C&gt;&lt;D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xsi:type="xsd:string"&gt;@NA&lt;/D&gt;&lt;/FQL&gt;&lt;FQL&gt;&lt;Q&gt;6690-HK^FF_DPS(ANN,-5AY,0)&lt;/Q&gt;&lt;R&gt;6&lt;/R&gt;&lt;C&gt;1&lt;/C&gt;&lt;D xsi:type="xsd:double"&gt;0.248&lt;/D&gt;&lt;D xsi:type="xsd:double"&gt;0.342&lt;/D&gt;&lt;D xsi:type="xsd:double"&gt;0.351&lt;/D&gt;&lt;D xsi:type="xsd:double"&gt;0.375&lt;/D&gt;&lt;D xsi:type="xsd:double"&gt;0.439956&lt;/D&gt;&lt;D xsi:type="xsd:double"&gt;0.540702&lt;/D&gt;&lt;/FQL&gt;&lt;FQL&gt;&lt;Q&gt;6689-HK^FF_DPS(ANN,-5AY,0)&lt;/Q&gt;&lt;R&gt;6&lt;/R&gt;&lt;C&gt;1&lt;/C&gt;&lt;D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xsi:type="xsd:string"&gt;@NA&lt;/D&gt;&lt;/FQL&gt;&lt;FQL&gt;&lt;Q&gt;6686-HK^FF_DPS(ANN,-5AY,0)&lt;/Q&gt;&lt;R&gt;0&lt;/R&gt;&lt;C&gt;0&lt;/C&gt;&lt;/FQL&gt;&lt;FQL&gt;&lt;Q&gt;6680-HK^FF_DPS(ANN,-5AY,0)&lt;/Q&gt;&lt;R&gt;6&lt;/R&gt;&lt;C&gt;1&lt;/C&gt;&lt;D xsi:type="xsd:string"&gt;@NA&lt;/D&gt;&lt;D xsi:type="xsd:string"&gt;@NA&lt;/D&gt;&lt;D xsi:type="xsd:double"&gt;0.11&lt;/D&gt;&lt;D xsi:type="xsd:double"&gt;0.11&lt;/D&gt;&lt;D xsi:type="xsd:double"&gt;0.2&lt;/D&gt;&lt;D xsi:type="xsd:double"&gt;0.289808&lt;/D&gt;&lt;/FQL&gt;&lt;FQL&gt;&lt;Q&gt;6677-HK^FF_DPS(ANN,-5AY,0)&lt;/Q&gt;&lt;R&gt;6&lt;/R&gt;&lt;C&gt;1&lt;/C&gt;&lt;D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xsi:type="xsd:double"&gt;0.066&lt;/D&gt;&lt;D xsi:type="xsd:double"&gt;0.114&lt;/D&gt;&lt;/FQL&gt;&lt;FQL&gt;&lt;Q&gt;6669-HK^FF_DPS(ANN,-5AY,0)&lt;/Q&gt;&lt;R&gt;6&lt;/R&gt;&lt;C&gt;1&lt;/C&gt;&lt;D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xsi:type="xsd:double"&gt;0&lt;/D&gt;&lt;/FQL&gt;&lt;FQL&gt;&lt;Q&gt;6668-HK^FF_DPS(ANN,-5AY,0)&lt;/Q&gt;&lt;R&gt;6&lt;/R&gt;&lt;C&gt;1&lt;/C&gt;&lt;D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xsi:type="xsd:double"&gt;0.045&lt;/D&gt;&lt;D xsi:type="xsd:double"&gt;0.1&lt;/D&gt;&lt;/FQL&gt;&lt;FQL&gt;&lt;Q&gt;6667-HK^FF_DPS(ANN,-5AY,0)&lt;/Q&gt;&lt;R&gt;6&lt;/R&gt;&lt;C&gt;1&lt;/C&gt;&lt;D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xsi:type="xsd:string"&gt;@NA&lt;/D&gt;&lt;/FQL&gt;&lt;FQL&gt;&lt;Q&gt;6666-HK^FF_DPS(ANN,-5AY,0)&lt;/Q&gt;&lt;R&gt;6&lt;/R&gt;&lt;C&gt;1&lt;/C&gt;&lt;D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xsi:type="xsd:double"&gt;0&lt;/D&gt;&lt;/FQL&gt;&lt;FQL&gt;&lt;Q&gt;6663-HK^FF_DPS(ANN,-5AY,0)&lt;/Q&gt;&lt;R&gt;6&lt;/R&gt;&lt;C&gt;1&lt;/C&gt;&lt;D xsi:type="xsd:string"&gt;@NA&lt;/D&gt;&lt;D xsi:type="xsd:string"&gt;@NA&lt;/D&gt;&lt;D xsi:type="xsd:string"&gt;@NA&lt;/D&gt;&lt;D xsi:type="xsd:double"&gt;0.02&lt;/D&gt;&lt;D xsi:type="xsd:double"&gt;0.0325&lt;/D&gt;&lt;D xsi:type="xsd:double"&gt;0.054&lt;/D&gt;&lt;/FQL&gt;&lt;FQL&gt;&lt;Q&gt;6661-HK^FF_DPS(ANN,-5AY,0)&lt;/Q&gt;&lt;R&gt;6&lt;/R&gt;&lt;C&gt;1&lt;/C&gt;&lt;D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xsi:type="xsd:string"&gt;@NA&lt;/D&gt;&lt;/FQL&gt;&lt;FQL&gt;&lt;Q&gt;6660-HK^FF_DPS(ANN,-5AY,0)&lt;/Q&gt;&lt;R&gt;6&lt;/R&gt;&lt;C&gt;1&lt;/C&gt;&lt;D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xsi:type="xsd:string"&gt;@NA&lt;/D&gt;&lt;/FQL&gt;&lt;FQL&gt;&lt;Q&gt;6655-HK^FF_DPS(ANN,-5AY,0)&lt;/Q&gt;&lt;R&gt;6&lt;/R&gt;&lt;C&gt;1&lt;/C&gt;&lt;D xsi:type="xsd:double"&gt;0.01037857120617&lt;/D&gt;&lt;D xsi:type="xsd:double"&gt;0.0317128564633&lt;/D&gt;&lt;D xsi:type="xsd:double"&gt;0.12204214024195&lt;/D&gt;&lt;D xsi:type="xsd:double"&gt;0.170394&lt;/D&gt;&lt;D xsi:type="xsd:double"&gt;0.16653&lt;/D&gt;&lt;D xsi:type="xsd:double"&gt;1.175599&lt;/D&gt;&lt;/FQL&gt;&lt;FQL&gt;&lt;Q&gt;6639-HK^FF_DPS(ANN,-5AY,0)&lt;/Q&gt;&lt;R&gt;6&lt;/R&gt;&lt;C&gt;1&lt;/C&gt;&lt;D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xsi:type="xsd:double"&gt;0&lt;/D&gt;&lt;/FQL&gt;&lt;FQL&gt;&lt;Q&gt;6638-HK^FF_DPS(ANN,-5AY,0)&lt;/Q&gt;&lt;R&gt;6&lt;/R&gt;&lt;C&gt;1&lt;/C&gt;&lt;D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xsi:type="xsd:string"&gt;@NA&lt;/D&gt;&lt;/FQL&gt;&lt;FQL&gt;&lt;Q&gt;6633-HK^FF_DPS(ANN,-5AY,0)&lt;/Q&gt;&lt;R&gt;6&lt;/R&gt;&lt;C&gt;1&lt;/C&gt;&lt;D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xsi:type="xsd:double"&gt;0.152&lt;/D&gt;&lt;/FQL&gt;&lt;FQL&gt;&lt;Q&gt;6628-HK^FF_DPS(ANN,-5AY,0)&lt;/Q&gt;&lt;R&gt;6&lt;/R&gt;&lt;C&gt;1&lt;/C&gt;&lt;D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xsi:type="xsd:double"&gt;0&lt;/D&gt;&lt;/FQL&gt;&lt;FQL&gt;&lt;Q&gt;6626-HK^FF_DPS(ANN,-5AY,0)&lt;/Q&gt;&lt;R&gt;6&lt;/R&gt;&lt;C&gt;1&lt;/C&gt;&lt;D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xsi:type="xsd:double"&gt;0.102&lt;/D&gt;&lt;/FQL&gt;&lt;FQL&gt;&lt;Q&gt;6622-HK^FF_DPS(ANN,-5AY,0)&lt;/Q&gt;&lt;R&gt;6&lt;/R&gt;&lt;C&gt;1&lt;/C&gt;&lt;D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xsi:type="xsd:double"&gt;0&lt;/D&gt;&lt;/FQL&gt;&lt;FQL&gt;&lt;Q&gt;6618-HK^FF_DPS(ANN,-5AY,0)&lt;/Q&gt;&lt;R&gt;6&lt;/R&gt;&lt;C&gt;1&lt;/C&gt;&lt;D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xsi:type="xsd:double"&gt;0&lt;/D&gt;&lt;D xsi:type="xsd:double"&gt;0&lt;/D&gt;&lt;/FQL&gt;&lt;FQL&gt;&lt;Q&gt;6616-HK^FF_DPS(ANN,-5AY,0)&lt;/Q&gt;&lt;R&gt;6&lt;/R&gt;&lt;C&gt;1&lt;/C&gt;&lt;D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xsi:type="xsd:double"&gt;0.035&lt;/D&gt;&lt;/FQL&gt;&lt;FQL&gt;&lt;Q&gt;6611-HK^FF_DPS(ANN,-5AY,0)&lt;/Q&gt;&lt;R&gt;6&lt;/R&gt;&lt;C&gt;1&lt;/C&gt;&lt;D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xsi:type="xsd:double"&gt;0&lt;/D&gt;&lt;/FQL&gt;&lt;FQL&gt;&lt;Q&gt;6610-HK^FF_DPS(ANN,-5AY,0)&lt;/Q&gt;&lt;R&gt;6&lt;/R&gt;&lt;C&gt;1&lt;/C&gt;&lt;D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xsi:type="xsd:string"&gt;@NA&lt;/D&gt;&lt;/FQL&gt;&lt;FQL&gt;&lt;Q&gt;6609-HK^FF_DPS(ANN,-5AY,0)&lt;/Q&gt;&lt;R&gt;6&lt;/R&gt;&lt;C&gt;1&lt;/C&gt;&lt;D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xsi:type="xsd:double"&gt;0&lt;/D&gt;&lt;/FQL&gt;&lt;FQL&gt;&lt;Q&gt;6608-HK^FF_DPS(ANN,-5AY,0)&lt;/Q&gt;&lt;R&gt;6&lt;/R&gt;&lt;C&gt;1&lt;/C&gt;&lt;D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xsi:type="xsd:double"&gt;0&lt;/D&gt;&lt;/FQL&gt;&lt;FQL&gt;&lt;Q&gt;6606-HK^FF_DPS(ANN,-5AY,0)&lt;/Q&gt;&lt;R&gt;6&lt;/R&gt;&lt;C&gt;1&lt;/C&gt;&lt;D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xsi:type="xsd:double"&gt;0&lt;/D&gt;&lt;/FQL&gt;&lt;FQL&gt;&lt;Q&gt;6601-HK^FF_DPS(ANN,-5AY,0)&lt;/Q&gt;&lt;R&gt;6&lt;/R&gt;&lt;C&gt;1&lt;/C&gt;&lt;D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xsi:type="xsd:double"&gt;0.0524&lt;/D&gt;&lt;D xsi:type="xsd:double"&gt;0.068&lt;/D&gt;&lt;/FQL&gt;&lt;FQL&gt;&lt;Q&gt;6600-HK^FF_DPS(ANN,-5AY,0)&lt;/Q&gt;&lt;R&gt;6&lt;/R&gt;&lt;C&gt;1&lt;/C&gt;&lt;D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xsi:type="xsd:double"&gt;0.35&lt;/D&gt;&lt;/FQL&gt;&lt;FQL&gt;&lt;Q&gt;6199-HK^FF_DPS(ANN,-5AY,0)&lt;/Q&gt;&lt;R&gt;6&lt;/R&gt;&lt;C&gt;1&lt;/C&gt;&lt;D xsi:type="xsd:string"&gt;@NA&lt;/D&gt;&lt;D xsi:type="xsd:string"&gt;@NA&lt;/D&gt;&lt;D xsi:type="xsd:string"&gt;@NA&lt;/D&gt;&lt;D xsi:type="xsd:double"&gt;0.076462&lt;/D&gt;&lt;D xsi:type="xsd:double"&gt;0.084803&lt;/D&gt;&lt;D xsi:type="xsd:double"&gt;0.07019&lt;/D&gt;&lt;/FQL&gt;&lt;FQL&gt;&lt;Q&gt;6198-HK^FF_DPS(ANN,-5AY,0)&lt;/Q&gt;&lt;R&gt;6&lt;/R&gt;&lt;C&gt;1&lt;/C&gt;&lt;D xsi:type="xsd:double"&gt;0.14913&lt;/D&gt;&lt;D xsi:type="xsd:double"&gt;0&lt;/D&gt;&lt;D xsi:type="xsd:double"&gt;0.43504&lt;/D&gt;&lt;D xsi:type="xsd:double"&gt;0.2191&lt;/D&gt;&lt;D xsi:type="xsd:double"&gt;0.31473&lt;/D&gt;&lt;D xsi:type="xsd:double"&gt;0.30041&lt;/D&gt;&lt;/FQL&gt;&lt;FQL&gt;&lt;Q&gt;6196-HK^FF_DPS(ANN,-5AY,0)&lt;/Q&gt;&lt;R&gt;6&lt;/R&gt;&lt;C&gt;1&lt;/C&gt;&lt;D xsi:type="xsd:double"&gt;0.206001673493&lt;/D&gt;&lt;D xsi:type="xsd:double"&gt;0&lt;/D&gt;&lt;D xsi:type="xsd:double"&gt;0.141035551294&lt;/D&gt;&lt;D xsi:type="xsd:double"&gt;0.0902813313422&lt;/D&gt;&lt;D xsi:type="xsd:double"&gt;0&lt;/D&gt;&lt;D xsi:type="xsd:double"&gt;0&lt;/D&gt;&lt;/FQL&gt;&lt;FQL&gt;&lt;Q&gt;6193-HK^FF_DPS(ANN,-5AY,0)&lt;/Q&gt;&lt;R&gt;6&lt;/R&gt;&lt;C&gt;1&lt;/C&gt;&lt;D xsi:type="xsd:string"&gt;@NA&lt;/D&gt;&lt;D xsi:type="xsd:string"&gt;@NA&lt;/D&gt;&lt;D xsi:type="xsd:string"&gt;@NA&lt;/D&gt;&lt;D xsi:type="xsd:double"&gt;0&lt;/D&gt;&lt;D xsi:type="xsd:double"&gt;0&lt;/D&gt;&lt;D xsi:type="xsd:double"&gt;0.025&lt;/D&gt;&lt;/FQL&gt;&lt;FQL&gt;&lt;Q&gt;6190-HK^FF_DPS(ANN,-5AY,0)&lt;/Q&gt;&lt;R&gt;6&lt;/R&gt;&lt;C&gt;1&lt;/C&gt;&lt;D xsi:type="xsd:string"&gt;@NA&lt;/D&gt;&lt;D xsi:type="xsd:string"&gt;@NA&lt;/D&gt;&lt;D xsi:type="xsd:double"&gt;0.0912249&lt;/D&gt;&lt;D xsi:type="xsd:double"&gt;0.1311232&lt;/D&gt;&lt;D xsi:type="xsd:double"&gt;0.120057&lt;/D&gt;&lt;D xsi:type="xsd:double"&gt;0.117172&lt;/D&gt;&lt;/FQL&gt;&lt;FQL&gt;&lt;Q&gt;6189-HK^FF_DPS(ANN,-5AY,0)&lt;/Q&gt;&lt;R&gt;6&lt;/R&gt;&lt;C&gt;1&lt;/C&gt;&lt;D xsi:type="xsd:double"&gt;0&lt;/D&gt;&lt;D xsi:type="xsd:double"&gt;0.036743&lt;/D&gt;&lt;D xsi:type="xsd:double"&gt;0&lt;/D&gt;&lt;D xsi:type="xsd:double"&gt;0&lt;/D&gt;&lt;D xsi:type="xsd:double"&gt;0&lt;/D&gt;&lt;D xsi:type="xsd:double"&gt;0&lt;/D&gt;&lt;/FQL&gt;&lt;FQL&gt;&lt;Q&gt;6188-HK^FF_DPS(ANN,-5AY,0)&lt;/Q&gt;&lt;R&gt;6&lt;/R&gt;&lt;C&gt;1&lt;/C&gt;&lt;D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xsi:type="xsd:double"&gt;0&lt;/D&gt;&lt;/FQL&gt;&lt;FQL&gt;&lt;Q&gt;6186-HK^FF_DPS(ANN,-5AY,0)&lt;/Q&gt;&lt;R&gt;6&lt;/R&gt;&lt;C&gt;1&lt;/C&gt;&lt;D xsi:type="xsd:string"&gt;@NA&lt;/D&gt;&lt;D xsi:type="xsd:string"&gt;@NA&lt;/D&gt;&lt;D xsi:type="xsd:string"&gt;@NA&lt;/D&gt;&lt;D xsi:type="xsd:double"&gt;0.1943&lt;/D&gt;&lt;D xsi:type="xsd:double"&gt;0.2961&lt;/D&gt;&lt;D xsi:type="xsd:double"&gt;0.4706&lt;/D&gt;&lt;/FQL&gt;&lt;FQL&gt;&lt;Q&gt;6185-HK^FF_DPS(ANN,-5AY,0)&lt;/Q&gt;&lt;R&gt;6&lt;/R&gt;&lt;C&gt;1&lt;/C&gt;&lt;D xsi:type="xsd:string"&gt;@NA&lt;/D&gt;&lt;D xsi:type="xsd:string"&gt;@NA&lt;/D&gt;&lt;D xsi:type="xsd:string"&gt;@NA&lt;/D&gt;&lt;D xsi:type="xsd:double"&gt;0&lt;/D&gt;&lt;D xsi:type="xsd:double"&gt;0&lt;/D&gt;&lt;D xsi:type="xsd:double"&gt;0.937273&lt;/D&gt;&lt;/FQL&gt;&lt;FQL&gt;&lt;Q&gt;6182-HK^FF_DPS(ANN,-5AY,0)&lt;/Q&gt;&lt;R&gt;6&lt;/R&gt;&lt;C&gt;1&lt;/C&gt;&lt;D xsi:type="xsd:string"&gt;@NA&lt;/D&gt;&lt;D xsi:type="xsd:double"&gt;0&lt;/D&gt;&lt;D xsi:type="xsd:double"&gt;0&lt;/D&gt;&lt;D xsi:type="xsd:double"&gt;0&lt;/D&gt;&lt;D xsi:type="xsd:double"&gt;0.01&lt;/D&gt;&lt;D xsi:type="xsd:double"&gt;0.0125&lt;/D&gt;&lt;/FQL&gt;&lt;FQL&gt;&lt;Q&gt;6178-HK^FF_DPS(ANN,-5AY,0)&lt;/Q&gt;&lt;R&gt;6&lt;/R&gt;&lt;C&gt;1&lt;/C&gt;&lt;D xsi:type="xsd:double"&gt;0.226732&lt;/D&gt;&lt;D xsi:type="xsd:double"&gt;0.2468124&lt;/D&gt;&lt;D xsi:type="xsd:double"&gt;0.1137871&lt;/D&gt;&lt;D xsi:type="xsd:double"&gt;0.040254&lt;/D&gt;&lt;D xsi:type="xsd:double"&gt;0.190587&lt;/D&gt;&lt;D xsi:type="xsd:double"&gt;0.267229&lt;/D&gt;&lt;/FQL&gt;&lt;FQL&gt;&lt;Q&gt;6169-HK^FF_DPS(ANN,-5AY,0)&lt;/Q&gt;&lt;R&gt;6&lt;/R&gt;&lt;C&gt;1&lt;/C&gt;&lt;D xsi:type="xsd:string"&gt;@NA&lt;/D&gt;&lt;D xsi:type="xsd:double"&gt;0.08&lt;/D&gt;&lt;D xsi:type="xsd:double"&gt;0.111&lt;/D&gt;&lt;D xsi:type="xsd:double"&gt;0.134&lt;/D&gt;&lt;D xsi:type="xsd:double"&gt;0.174&lt;/D&gt;&lt;D xsi:type="xsd:double"&gt;0.123&lt;/D&gt;&lt;/FQL&gt;&lt;FQL&gt;&lt;Q&gt;6168-HK^FF_DPS(ANN,-5AY,0)&lt;/Q&gt;&lt;R&gt;6&lt;/R&gt;&lt;C&gt;1&lt;/C&gt;&lt;D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xsi:type="xsd:double"&gt;0&lt;/D&gt;&lt;/FQL&gt;&lt;FQL&gt;&lt;Q&gt;6163-HK^FF_DPS(ANN,-5AY,0)&lt;/Q&gt;&lt;R&gt;6&lt;/R&gt;&lt;C&gt;1&lt;/C&gt;&lt;D xsi:type="xsd:string"&gt;@NA&lt;/D&gt;&lt;D xsi:type="xsd:double"&gt;0.03&lt;/D&gt;&lt;D xsi:type="xsd:double"&gt;0&lt;/D&gt;&lt;D xsi:type="xsd:double"&gt;0.03&lt;/D&gt;&lt;D xsi:type="xsd:double"&gt;0&lt;/D&gt;&lt;D xsi:type="xsd:double"&gt;0.015&lt;/D&gt;&lt;/FQL&gt;&lt;FQL&gt;&lt;Q&gt;6162-HK^FF_DPS(ANN,-5AY,0)&lt;/Q&gt;&lt;R&gt;6&lt;/R&gt;&lt;C&gt;1&lt;/C&gt;&lt;D xsi:type="xsd:string"&gt;@NA&lt;/D&gt;&lt;D xsi:type="xsd:string"&gt;@NA&lt;/D&gt;&lt;D xsi:type="xsd:double"&gt;0.006&lt;/D&gt;&lt;D xsi:type="xsd:double"&gt;0.012&lt;/D&gt;&lt;D xsi:type="xsd:double"&gt;0.006&lt;/D&gt;&lt;D xsi:type="xsd:double"&gt;0&lt;/D&gt;&lt;/FQL&gt;&lt;FQL&gt;&lt;Q&gt;6161-HK^FF_DPS(ANN,-5AY,0)&lt;/Q&gt;&lt;R&gt;6&lt;/R&gt;&lt;C&gt;1&lt;/C&gt;&lt;D xsi:type="xsd:double"&gt;0.055&lt;/D&gt;&lt;D xsi:type="xsd:double"&gt;0&lt;/D&gt;&lt;D xsi:type="xsd:double"&gt;0&lt;/D&gt;&lt;D xsi:type="xsd:double"&gt;0&lt;/D&gt;&lt;D xsi:type="xsd:double"&gt;0&lt;/D&gt;&lt;D xsi:type="xsd:double"&gt;0&lt;/D&gt;&lt;/FQL&gt;&lt;FQL&gt;&lt;Q&gt;6160-HK^FF_DPS(ANN,-5AY,0)&lt;/Q&gt;&lt;R&gt;6&lt;/R&gt;&lt;C&gt;1&lt;/C&gt;&lt;D xsi:type="xsd:string"&gt;@NA&lt;/D&gt;&lt;D xsi:type="xsd:string"&gt;@NA&lt;/D&gt;&lt;D xsi:type="xsd:double"&gt;0&lt;/D&gt;&lt;D xsi:type="xsd:double"&gt;0&lt;/D&gt;&lt;D xsi:type="xsd:double"&gt;0&lt;/D&gt;&lt;D xsi:type="xsd:double"&gt;0&lt;/D&gt;&lt;/FQL&gt;&lt;FQL&gt;&lt;Q&gt;6158-HK^FF_DPS(ANN,-5AY,0)&lt;/Q&gt;&lt;R&gt;6&lt;/R&gt;&lt;C&gt;1&lt;/C&gt;&lt;D xsi:type="xsd:string"&gt;@NA&lt;/D&gt;&lt;D xsi:type="xsd:double"&gt;0.1&lt;/D&gt;&lt;D xsi:type="xsd:double"&gt;0.15&lt;/D&gt;&lt;D xsi:type="xsd:double"&gt;0.1&lt;/D&gt;&lt;D xsi:type="xsd:double"&gt;0.15&lt;/D&gt;&lt;D xsi:type="xsd:double"&gt;0&lt;/D&gt;&lt;/FQL&gt;&lt;FQL&gt;&lt;Q&gt;6138-HK^FF_DPS(ANN,-5AY,0)&lt;/Q&gt;&lt;R&gt;6&lt;/R&gt;&lt;C&gt;1&lt;/C&gt;&lt;D xsi:type="xsd:double"&gt;0&lt;/D&gt;&lt;D xsi:type="xsd:double"&gt;0.06171&lt;/D&gt;&lt;D xsi:type="xsd:double"&gt;0&lt;/D&gt;&lt;D xsi:type="xsd:double"&gt;0.10934&lt;/D&gt;&lt;D xsi:type="xsd:double"&gt;0&lt;/D&gt;&lt;D xsi:type="xsd:double"&gt;0&lt;/D&gt;&lt;/FQL&gt;&lt;FQL&gt;&lt;Q&gt;6136-HK^FF_DPS(ANN,-5AY,0)&lt;/Q&gt;&lt;R&gt;6&lt;/R&gt;&lt;C&gt;1&lt;/C&gt;&lt;D xsi:type="xsd:double"&gt;0.018132&lt;/D&gt;&lt;D xsi:type="xsd:double"&gt;0.0245&lt;/D&gt;&lt;D xsi:type="xsd:double"&gt;0&lt;/D&gt;&lt;D xsi:type="xsd:double"&gt;0&lt;/D&gt;&lt;D xsi:type="xsd:double"&gt;0&lt;/D&gt;&lt;D xsi:type="xsd:double"&gt;0&lt;/D&gt;&lt;/FQL&gt;&lt;FQL&gt;&lt;Q&gt;6133-HK^FF_DPS(ANN,-5AY,0)&lt;/Q&gt;&lt;R&gt;6&lt;/R&gt;&lt;C&gt;1&lt;/C&gt;&lt;D xsi:type="xsd:double"&gt;0.02&lt;/D&gt;&lt;D xsi:type="xsd:double"&gt;0&lt;/D&gt;&lt;D xsi:type="xsd:double"&gt;0&lt;/D&gt;&lt;D xsi:type="xsd:double"&gt;0&lt;/D&gt;&lt;D xsi:type="xsd:double"&gt;0&lt;/D&gt;&lt;D xsi:type="xsd:double"&gt;0&lt;/D&gt;&lt;/FQL&gt;&lt;FQL&gt;&lt;Q&gt;6128-HK^FF_DPS(ANN,-5AY,0)&lt;/Q&gt;&lt;R&gt;6&lt;/R&gt;&lt;C&gt;1&lt;/C&gt;&lt;D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xsi:type="xsd:double"&gt;0&lt;/D&gt;&lt;/FQL&gt;&lt;FQL&gt;&lt;Q&gt;6127-HK^FF_DPS(ANN,-5AY,0)&lt;/Q&gt;&lt;R&gt;6&lt;/R&gt;&lt;C&gt;1&lt;/C&gt;&lt;D xsi:type="xsd:string"&gt;@NA&lt;/D&gt;&lt;D xsi:type="xsd:double"&gt;0.0780925225937&lt;/D&gt;&lt;D xsi:type="xsd:double"&gt;0.10932948812252&lt;/D&gt;&lt;D xsi:type="xsd:double"&gt;0.17346945466475&lt;/D&gt;&lt;D xsi:type="xsd:double"&gt;0.3&lt;/D&gt;&lt;D xsi:type="xsd:double"&gt;0.3&lt;/D&gt;&lt;/FQL&gt;&lt;FQL&gt;&lt;Q&gt;6123-HK^FF_DPS(ANN,-5AY,0)&lt;/Q&gt;&lt;R&gt;6&lt;/R&gt;&lt;C&gt;1&lt;/C&gt;&lt;D xsi:type="xsd:double"&gt;0&lt;/D&gt;&lt;D xsi:type="xsd:double"&gt;0.023&lt;/D&gt;&lt;D xsi:type="xsd:double"&gt;0.038&lt;/D&gt;&lt;D xsi:type="xsd:double"&gt;0.01&lt;/D&gt;&lt;D xsi:type="xsd:double"&gt;0.061&lt;/D&gt;&lt;D xsi:type="xsd:double"&gt;0.065&lt;/D&gt;&lt;/FQL&gt;&lt;FQL&gt;&lt;Q&gt;6122-HK^FF_DPS(ANN,-5AY,0)&lt;/Q&gt;&lt;R&gt;6&lt;/R&gt;&lt;C&gt;1&lt;/C&gt;&lt;D xsi:type="xsd:double"&gt;0.265948&lt;/D&gt;&lt;D xsi:type="xsd:double"&gt;0.173225&lt;/D&gt;&lt;D xsi:type="xsd:double"&gt;0.160621&lt;/D&gt;&lt;D xsi:type="xsd:double"&gt;0.162339&lt;/D&gt;&lt;D xsi:type="xsd:double"&gt;0.149707&lt;/D&gt;&lt;D xsi:type="xsd:double"&gt;0&lt;/D&gt;&lt;/FQL&gt;&lt;FQL&gt;&lt;Q&gt;6119-HK^FF_DPS(ANN,-5AY,0)&lt;/Q&gt;&lt;R&gt;6&lt;/R&gt;&lt;C&gt;1&lt;/C&gt;&lt;D xsi:type="xsd:string"&gt;@NA&lt;/D&gt;&lt;D xsi:type="xsd:string"&gt;@NA&lt;/D&gt;&lt;D xsi:type="xsd:double"&gt;0.01523&lt;/D&gt;&lt;D xsi:type="xsd:double"&gt;0.03504&lt;/D&gt;&lt;D xsi:type="xsd:double"&gt;0.04052&lt;/D&gt;&lt;D xsi:type="xsd:double"&gt;0.04302&lt;/D&gt;&lt;/FQL&gt;&lt;FQL&gt;&lt;Q&gt;6118-HK^FF_DPS(ANN,-5AY,0)&lt;/Q&gt;&lt;R&gt;6&lt;/R&gt;&lt;C&gt;1&lt;/C&gt;&lt;D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xsi:type="xsd:double"&gt;0&lt;/D&gt;&lt;/FQL&gt;&lt;FQL&gt;&lt;Q&gt;6117-HK^FF_DPS(ANN,-5AY,0)&lt;/Q&gt;&lt;R&gt;6&lt;/R&gt;&lt;C&gt;1&lt;/C&gt;&lt;D xsi:type="xsd:string"&gt;@NA&lt;/D&gt;&lt;D xsi:type="xsd:string"&gt;@NA&lt;/D&gt;&lt;D xsi:type="xsd:string"&gt;@NA&lt;/D&gt;&lt;D xsi:type="xsd:double"&gt;0.0262&lt;/D&gt;&lt;D xsi:type="xsd:double"&gt;0&lt;/D&gt;&lt;D xsi:type="xsd:double"&gt;0.0279&lt;/D&gt;&lt;/FQL&gt;&lt;FQL&gt;&lt;Q&gt;6116-HK^FF_DPS(ANN,-5AY,0)&lt;/Q&gt;&lt;R&gt;6&lt;/R&gt;&lt;C&gt;1&lt;/C&gt;&lt;D xsi:type="xsd:double"&gt;0.745055&lt;/D&gt;&lt;D xsi:type="xsd:double"&gt;0.6610345&lt;/D&gt;&lt;D xsi:type="xsd:double"&gt;0.28331&lt;/D&gt;&lt;D xsi:type="xsd:double"&gt;0&lt;/D&gt;&lt;D xsi:type="xsd:double"&gt;0&lt;/D&gt;&lt;D xsi:type="xsd:double"&gt;0&lt;/D&gt;&lt;/FQL&gt;&lt;FQL&gt;&lt;Q&gt;6113-HK^FF_DPS(ANN,-5AY,0)&lt;/Q&gt;&lt;R&gt;6&lt;/R&gt;&lt;C&gt;1&lt;/C&gt;&lt;D xsi:type="xsd:string"&gt;@NA&lt;/D&gt;&lt;D xsi:type="xsd:double"&gt;0.034&lt;/D&gt;&lt;D xsi:type="xsd:double"&gt;0.1097088&lt;/D&gt;&lt;D xsi:type="xsd:double"&gt;0&lt;/D&gt;&lt;D xsi:type="xsd:double"&gt;0.085&lt;/D&gt;&lt;D xsi:type="xsd:double"&gt;0.115&lt;/D&gt;&lt;/FQL&gt;&lt;FQL&gt;&lt;Q&gt;6111-HK^FF_DPS(ANN,-5AY,0)&lt;/Q&gt;&lt;R&gt;6&lt;/R&gt;&lt;C&gt;1&lt;/C&gt;&lt;D xsi:type="xsd:string"&gt;@NA&lt;/D&gt;&lt;D xsi:type="xsd:string"&gt;@NA&lt;/D&gt;&lt;D xsi:type="xsd:double"&gt;0.169&lt;/D&gt;&lt;D xsi:type="xsd:double"&gt;0.1591&lt;/D&gt;&lt;D xsi:type="xsd:double"&gt;0.0964&lt;/D&gt;&lt;D xsi:type="xsd:double"&gt;0&lt;/D&gt;&lt;/FQL&gt;&lt;FQL&gt;&lt;Q&gt;6110-HK^FF_DPS(ANN,-5AY,0)&lt;/Q&gt;&lt;R&gt;6&lt;/R&gt;&lt;C&gt;1&lt;/C&gt;&lt;D xsi:type="xsd:string"&gt;@NA&lt;/D&gt;&lt;D xsi:type="xsd:string"&gt;@NA&lt;/D&gt;&lt;D xsi:type="xsd:string"&gt;@NA&lt;/D&gt;&lt;D xsi:type="xsd:double"&gt;0.2065&lt;/D&gt;&lt;D xsi:type="xsd:double"&gt;0.2806&lt;/D&gt;&lt;D xsi:type="xsd:double"&gt;0.2374&lt;/D&gt;&lt;/FQL&gt;&lt;FQL&gt;&lt;Q&gt;6108-HK^FF_DPS(ANN,-5AY,0)&lt;/Q&gt;&lt;R&gt;6&lt;/R&gt;&lt;C&gt;1&lt;/C&gt;&lt;D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xsi:type="xsd:double"&gt;0&lt;/D&gt;&lt;/FQL&gt;&lt;FQL&gt;&lt;Q&gt;6100-HK^FF_DPS(ANN,-5AY,0)&lt;/Q&gt;&lt;R&gt;6&lt;/R&gt;&lt;C&gt;1&lt;/C&gt;&lt;D xsi:type="xsd:string"&gt;@NA&lt;/D&gt;&lt;D xsi:type="xsd:string"&gt;@NA&lt;/D&gt;&lt;D xsi:type="xsd:double"&gt;0&lt;/D&gt;&lt;D xsi:type="xsd:double"&gt;0&lt;/D&gt;&lt;D xsi:type="xsd:double"&gt;0&lt;/D&gt;&lt;D xsi:type="xsd:double"&gt;0&lt;/D&gt;&lt;/FQL&gt;&lt;FQL&gt;&lt;Q&gt;6099-HK^FF_DPS(ANN,-5AY,0)&lt;/Q&gt;&lt;R&gt;6&lt;/R&gt;&lt;C&gt;1&lt;/C&gt;&lt;D xsi:type="xsd:double"&gt;0.20325908272709&lt;/D&gt;&lt;D xsi:type="xsd:double"&gt;0.40081931266744&lt;/D&gt;&lt;D xsi:type="xsd:double"&gt;0.28589244813484&lt;/D&gt;&lt;D xsi:type="xsd:double"&gt;0&lt;/D&gt;&lt;D xsi:type="xsd:double"&gt;0.92&lt;/D&gt;&lt;D xsi:type="xsd:double"&gt;0.633&lt;/D&gt;&lt;/FQL&gt;&lt;FQL&gt;&lt;Q&gt;6098-HK^FF_DPS(ANN,-5AY,0)&lt;/Q&gt;&lt;R&gt;6&lt;/R&gt;&lt;C&gt;1&lt;/C&gt;&lt;D xsi:type="xsd:string"&gt;@NA&lt;/D&gt;&lt;D xsi:type="xsd:string"&gt;@NA&lt;/D&gt;&lt;D xsi:type="xsd:double"&gt;0.0966&lt;/D&gt;&lt;D xsi:type="xsd:double"&gt;0.1658&lt;/D&gt;&lt;D xsi:type="xsd:double"&gt;0.2658&lt;/D&gt;&lt;D xsi:type="xsd:double"&gt;0.3521&lt;/D&gt;&lt;/FQL&gt;&lt;FQL&gt;&lt;Q&gt;6093-HK^FF_DPS(ANN,-5AY,0)&lt;/Q&gt;&lt;R&gt;6&lt;/R&gt;&lt;C&gt;1&lt;/C&gt;&lt;D xsi:type="xsd:string"&gt;@NA&lt;/D&gt;&lt;D xsi:type="xsd:string"&gt;@NA&lt;/D&gt;&lt;D xsi:type="xsd:string"&gt;@NA&lt;/D&gt;&lt;D xsi:type="xsd:double"&gt;0&lt;/D&gt;&lt;D xsi:type="xsd:double"&gt;0&lt;/D&gt;&lt;D xsi:type="xsd:double"&gt;0&lt;/D&gt;&lt;/FQL&gt;&lt;FQL&gt;&lt;Q&gt;6090-HK^FF_DPS(ANN,-5AY,0)&lt;/Q&gt;&lt;R&gt;6&lt;/R&gt;&lt;C&gt;1&lt;/C&gt;&lt;D xsi:type="xsd:double"&gt;0.112446583399576&lt;/D&gt;&lt;D xsi:type="xsd:double"&gt;0.112900246883376&lt;/D&gt;&lt;D xsi:type="xsd:double"&gt;0.116171733761538&lt;/D&gt;&lt;D xsi:type="xsd:double"&gt;0.114868971293712&lt;/D&gt;&lt;D xsi:type="xsd:double"&gt;0&lt;/D&gt;&lt;D xsi:type="xsd:double"&gt;0.0289197878469839&lt;/D&gt;&lt;/FQL&gt;&lt;FQL&gt;&lt;Q&gt;6088-HK^FF_DPS(ANN,-5AY,0)&lt;/Q&gt;&lt;R&gt;6&lt;/R&gt;&lt;C&gt;1&lt;/C&gt;&lt;D xsi:type="xsd:double"&gt;0.047&lt;/D&gt;&lt;D xsi:type="xsd:double"&gt;0.055&lt;/D&gt;&lt;D xsi:type="xsd:double"&gt;0.07&lt;/D&gt;&lt;D xsi:type="xsd:double"&gt;0&lt;/D&gt;&lt;D xsi:type="xsd:double"&gt;0&lt;/D&gt;&lt;D xsi:type="xsd:double"&gt;0&lt;/D&gt;&lt;/FQL&gt;&lt;FQL&gt;&lt;Q&gt;6083-HK^FF_DPS(ANN,-5AY,0)&lt;/Q&gt;&lt;R&gt;6&lt;/R&gt;&lt;C&gt;1&lt;/C&gt;&lt;D xsi:type="xsd:double"&gt;0&lt;/D&gt;&lt;D xsi:type="xsd:double"&gt;0.01&lt;/D&gt;&lt;D xsi:type="xsd:double"&gt;0.01&lt;/D&gt;&lt;D xsi:type="xsd:double"&gt;0.01&lt;/D&gt;&lt;D xsi:type="xsd:double"&gt;0.01&lt;/D&gt;&lt;D xsi:type="xsd:double"&gt;0.03&lt;/D&gt;&lt;/FQL&gt;&lt;FQL&gt;&lt;Q&gt;6080-HK^FF_DPS(ANN,-5AY,0)&lt;/Q&gt;&lt;R&gt;6&lt;/R&gt;&lt;C&gt;1&lt;/C&gt;&lt;D xsi:type="xsd:string"&gt;@NA&lt;/D&gt;&lt;D xsi:type="xsd:double"&gt;0&lt;/D&gt;&lt;D xsi:type="xsd:double"&gt;0&lt;/D&gt;&lt;D xsi:type="xsd:double"&gt;0&lt;/D&gt;&lt;D xsi:type="xsd:double"&gt;0&lt;/D&gt;&lt;D xsi:type="xsd:double"&gt;0&lt;/D&gt;&lt;/FQL&gt;&lt;FQL&gt;&lt;Q&gt;6078-HK^FF_DPS(ANN,-5AY,0)&lt;/Q&gt;&lt;R&gt;6&lt;/R&gt;&lt;C&gt;1&lt;/C&gt;&lt;D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xsi:type="xsd:double"&gt;0.144068&lt;/D&gt;&lt;D xsi:type="xsd:double"&gt;0&lt;/D&gt;&lt;/FQL&gt;&lt;FQL&gt;&lt;Q&gt;6069-HK^FF_DPS(ANN,-5AY,0)&lt;/Q&gt;&lt;R&gt;6&lt;/R&gt;&lt;C&gt;1&lt;/C&gt;&lt;D xsi:type="xsd:string"&gt;@NA&lt;/D&gt;&lt;D xsi:type="xsd:double"&gt;0&lt;/D&gt;&lt;D xsi:type="xsd:double"&gt;0.04&lt;/D&gt;&lt;D xsi:type="xsd:double"&gt;0.053&lt;/D&gt;&lt;D xsi:type="xsd:double"&gt;0.063&lt;/D&gt;&lt;D xsi:type="xsd:double"&gt;0.075&lt;/D&gt;&lt;/FQL&gt;&lt;FQL&gt;&lt;Q&gt;6068-HK^FF_DPS(ANN,-5AY,0)&lt;/Q&gt;&lt;R&gt;6&lt;/R&gt;&lt;C&gt;1&lt;/C&gt;&lt;D xsi:type="xsd:double"&gt;0.057&lt;/D&gt;&lt;D xsi:type="xsd:double"&gt;0.08&lt;/D&gt;&lt;D xsi:type="xsd:double"&gt;0.098&lt;/D&gt;&lt;D xsi:type="xsd:double"&gt;0.128&lt;/D&gt;&lt;D xsi:type="xsd:double"&gt;0.08&lt;/D&gt;&lt;D xsi:type="xsd:string"&gt;@NA&lt;/D&gt;&lt;/FQL&gt;&lt;FQL&gt;&lt;Q&gt;6066-HK^FF_DPS(ANN,-5AY,0)&lt;/Q&gt;&lt;R&gt;6&lt;/R&gt;&lt;C&gt;1&lt;/C&gt;&lt;D xsi:type="xsd:double"&gt;0.206327&lt;/D&gt;&lt;D xsi:type="xsd:double"&gt;0.2043248&lt;/D&gt;&lt;D xsi:type="xsd:double"&gt;0.204855&lt;/D&gt;&lt;D xsi:type="xsd:double"&gt;0.255916&lt;/D&gt;&lt;D xsi:type="xsd:double"&gt;0.450153&lt;/D&gt;&lt;D xsi:type="xsd:double"&gt;0.463&lt;/D&gt;&lt;/FQL&gt;&lt;FQL&gt;&lt;Q&gt;6063-HK^FF_DPS(ANN,-5AY,0)&lt;/Q&gt;&lt;R&gt;6&lt;/R&gt;&lt;C&gt;1&lt;/C&gt;&lt;D xsi:type="xsd:string"&gt;@NA&lt;/D&gt;&lt;D xsi:type="xsd:string"&gt;@NA&lt;/D&gt;&lt;D xsi:type="xsd:string"&gt;@NA&lt;/D&gt;&lt;D xsi:type="xsd:double"&gt;0.005&lt;/D&gt;&lt;D xsi:type="xsd:double"&gt;0.01&lt;/D&gt;&lt;D xsi:type="xsd:double"&gt;0&lt;/D&gt;&lt;/FQL&gt;&lt;FQL&gt;&lt;Q&gt;6060-HK^FF_DPS(ANN,-5AY,0)&lt;/Q&gt;&lt;R&gt;6&lt;/R&gt;&lt;C&gt;1&lt;/C&gt;&lt;D xsi:type="xsd:string"&gt;@NA&lt;/D&gt;&lt;D xsi:type="xsd:double"&gt;0&lt;/D&gt;&lt;D xsi:type="xsd:double"&gt;0&lt;/D&gt;&lt;D xsi:type="xsd:double"&gt;0&lt;/D&gt;&lt;D xsi:type="xsd:double"&gt;0&lt;/D&gt;&lt;D xsi:type="xsd:double"&gt;0&lt;/D&gt;&lt;/FQL&gt;&lt;FQL&gt;&lt;Q&gt;6058-HK^FF_DPS(ANN,-5AY,0)&lt;/Q&gt;&lt;R&gt;6&lt;/R&gt;&lt;C&gt;1&lt;/C&gt;&lt;D xsi:type="xsd:double"&gt;0.02&lt;/D&gt;&lt;D xsi:type="xsd:double"&gt;0.03&lt;/D&gt;&lt;D xsi:type="xsd:double"&gt;0.023&lt;/D&gt;&lt;D xsi:type="xsd:double"&gt;0&lt;/D&gt;&lt;D xsi:type="xsd:double"&gt;0&lt;/D&gt;&lt;D xsi:type="xsd:double"&gt;0&lt;/D&gt;&lt;/FQL&gt;&lt;FQL&gt;&lt;Q&gt;6055-HK^FF_DPS(ANN,-5AY,0)&lt;/Q&gt;&lt;R&gt;6&lt;/R&gt;&lt;C&gt;1&lt;/C&gt;&lt;D xsi:type="xsd:string"&gt;@NA&lt;/D&gt;&lt;D xsi:type="xsd:string"&gt;@NA&lt;/D&gt;&lt;D xsi:type="xsd:string"&gt;@NA&lt;/D&gt;&lt;D xsi:type="xsd:double"&gt;0.16&lt;/D&gt;&lt;D xsi:type="xsd:double"&gt;0.04&lt;/D&gt;&lt;D xsi:type="xsd:double"&gt;0.17&lt;/D&gt;&lt;/FQL&gt;&lt;FQL&gt;&lt;Q&gt;6049-HK^FF_DPS(ANN,-5AY,0)&lt;/Q&gt;&lt;R&gt;6&lt;/R&gt;&lt;C&gt;1&lt;/C&gt;&lt;D xsi:type="xsd:string"&gt;@NA&lt;/D&gt;&lt;D xsi:type="xsd:string"&gt;@NA&lt;/D&gt;&lt;D xsi:type="xsd:string"&gt;@NA&lt;/D&gt;&lt;D xsi:type="xsd:double"&gt;0.32812&lt;/D&gt;&lt;D xsi:type="xsd:double"&gt;0.51977&lt;/D&gt;&lt;D xsi:type="xsd:double"&gt;0.3586&lt;/D&gt;&lt;/FQL&gt;&lt;FQL&gt;&lt;Q&gt;6038-HK^FF_DPS(ANN,-5AY,0)&lt;/Q&gt;&lt;R&gt;6&lt;/R&gt;&lt;C&gt;1&lt;/C&gt;&lt;D xsi:type="xsd:string"&gt;@NA&lt;/D&gt;&lt;D xsi:type="xsd:double"&gt;0.024&lt;/D&gt;&lt;D xsi:type="xsd:double"&gt;0.018&lt;/D&gt;&lt;D xsi:type="xsd:double"&gt;0.014&lt;/D&gt;&lt;D xsi:type="xsd:double"&gt;0.011&lt;/D&gt;&lt;D xsi:type="xsd:double"&gt;0.0165&lt;/D&gt;&lt;/FQL&gt;&lt;FQL&gt;&lt;Q&gt;6036-HK^FF_DPS(ANN,-5AY,0)&lt;/Q&gt;&lt;R&gt;6&lt;/R&gt;&lt;C&gt;1&lt;/C&gt;&lt;D xsi:type="xsd:string"&gt;@NA&lt;/D&gt;&lt;D xsi:type="xsd:string"&gt;@NA&lt;/D&gt;&lt;D xsi:type="xsd:double"&gt;0.006&lt;/D&gt;&lt;D xsi:type="xsd:double"&gt;0&lt;/D&gt;&lt;D xsi:type="xsd:double"&gt;0&lt;/D&gt;&lt;D xsi:type="xsd:double"&gt;0&lt;/D&gt;&lt;/FQL&gt;&lt;FQL&gt;&lt;Q&gt;6033-HK^FF_DPS(ANN,-5AY,0)&lt;/Q&gt;&lt;R&gt;6&lt;/R&gt;&lt;C&gt;1&lt;/C&gt;&lt;D xsi:type="xsd:double"&gt;0.18&lt;/D&gt;&lt;D xsi:type="xsd:double"&gt;0.21&lt;/D&gt;&lt;D xsi:type="xsd:double"&gt;0.24&lt;/D&gt;&lt;D xsi:type="xsd:double"&gt;0.22&lt;/D&gt;&lt;D xsi:type="xsd:double"&gt;0.26&lt;/D&gt;&lt;D xsi:type="xsd:double"&gt;0.19&lt;/D&gt;&lt;/FQL&gt;&lt;FQL&gt;&lt;Q&gt;6030-HK^FF_DPS(ANN,-5AY,0)&lt;/Q&gt;&lt;R&gt;6&lt;/R&gt;&lt;C&gt;1&lt;/C&gt;&lt;D xsi:type="xsd:double"&gt;0.3908648&lt;/D&gt;&lt;D xsi:type="xsd:double"&gt;0.4748561&lt;/D&gt;&lt;D xsi:type="xsd:double"&gt;0.389654&lt;/D&gt;&lt;D xsi:type="xsd:double"&gt;0.535498&lt;/D&gt;&lt;D xsi:type="xsd:double"&gt;0.469611&lt;/D&gt;&lt;D xsi:type="xsd:double"&gt;0.63287&lt;/D&gt;&lt;/FQL&gt;&lt;FQL&gt;&lt;Q&gt;4621-HK^FF_DPS(ANN,-5AY,0)&lt;/Q&gt;&lt;R&gt;0&lt;/R&gt;&lt;C&gt;0&lt;/C&gt;&lt;/FQL&gt;&lt;FQL&gt;&lt;Q&gt;4620-HK^FF_DPS(ANN,-5AY,0)&lt;/Q&gt;&lt;R&gt;0&lt;/R&gt;&lt;C&gt;0&lt;/C&gt;&lt;/FQL&gt;&lt;FQL&gt;&lt;Q&gt;4619-HK^FF_DPS(ANN,-5AY,0)&lt;/Q&gt;&lt;R&gt;0&lt;/R&gt;&lt;C&gt;0&lt;/C&gt;&lt;/FQL&gt;&lt;FQL&gt;&lt;Q&gt;4618-HK^FF_DPS(ANN,-5AY,0)&lt;/Q&gt;&lt;R&gt;0&lt;/R&gt;&lt;C&gt;0&lt;/C&gt;&lt;/FQL&gt;&lt;FQL&gt;&lt;Q&gt;4617-HK^FF_DPS(ANN,-5AY,0)&lt;/Q&gt;&lt;R&gt;0&lt;/R&gt;&lt;C&gt;0&lt;/C&gt;&lt;/FQL&gt;&lt;FQL&gt;&lt;Q&gt;4616-HK^FF_DPS(ANN,-5AY,0)&lt;/Q&gt;&lt;R&gt;0&lt;/R&gt;&lt;C&gt;0&lt;/C&gt;&lt;/FQL&gt;&lt;FQL&gt;&lt;Q&gt;3999-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xsi:type="xsd:double"&gt;0&lt;/D&gt;&lt;/FQL&gt;&lt;FQL&gt;&lt;Q&gt;3998-HK^FF_DPS(ANN,-5AY,0)&lt;/Q&gt;&lt;R&gt;6&lt;/R&gt;&lt;C&gt;1&lt;/C&gt;&lt;D xsi:type="xsd:double"&gt;0.015&lt;/D&gt;&lt;D xsi:type="xsd:double"&gt;0.05&lt;/D&gt;&lt;D xsi:type="xsd:double"&gt;0.08&lt;/D&gt;&lt;D xsi:type="xsd:double"&gt;0.09&lt;/D&gt;&lt;D xsi:type="xsd:double"&gt;0.135&lt;/D&gt;&lt;D xsi:type="xsd:double"&gt;0.18&lt;/D&gt;&lt;/FQL&gt;&lt;FQL&gt;&lt;Q&gt;3997-HK^FF_DPS(ANN,-5AY,0)&lt;/Q&gt;&lt;R&gt;6&lt;/R&gt;&lt;C&gt;1&lt;/C&gt;&lt;D xsi:type="xsd:double"&gt;0&lt;/D&gt;&lt;D xsi:type="xsd:double"&gt;0.1&lt;/D&gt;&lt;D xsi:type="xsd:double"&gt;0.07&lt;/D&gt;&lt;D xsi:type="xsd:double"&gt;0.05&lt;/D&gt;&lt;D xsi:type="xsd:double"&gt;0.08&lt;/D&gt;&lt;D xsi:type="xsd:double"&gt;0.04&lt;/D&gt;&lt;/FQL&gt;&lt;FQL&gt;&lt;Q&gt;3996-HK^FF_DPS(ANN,-5AY,0)&lt;/Q&gt;&lt;R&gt;6&lt;/R&gt;&lt;C&gt;1&lt;/C&gt;&lt;D xsi:type="xsd:double"&gt;0.0339&lt;/D&gt;&lt;D xsi:type="xsd:double"&gt;0.0369&lt;/D&gt;&lt;D xsi:type="xsd:double"&gt;0.0348&lt;/D&gt;&lt;D xsi:type="xsd:double"&gt;0.0335&lt;/D&gt;&lt;D xsi:type="xsd:double"&gt;0.027316&lt;/D&gt;&lt;D xsi:type="xsd:double"&gt;0.026361&lt;/D&gt;&lt;/FQL&gt;&lt;FQL&gt;&lt;Q&gt;3993-HK^FF_DPS(ANN,-5AY,0)&lt;/Q&gt;&lt;R&gt;6&lt;/R&gt;&lt;C&gt;1&lt;/C&gt;&lt;D xsi:type="xsd:double"&gt;0.0394807&lt;/D&gt;&lt;D xsi:type="xsd:double"&gt;0.0935&lt;/D&gt;&lt;D xsi:type="xsd:double"&gt;0.12504&lt;/D&gt;&lt;D xsi:type="xsd:double"&gt;0.04709&lt;/D&gt;&lt;D xsi:type="xsd:double"&gt;0.039808&lt;/D&gt;&lt;D xsi:type="xsd:double"&gt;0.08382&lt;/D&gt;&lt;/FQL&gt;&lt;FQL&gt;&lt;Q&gt;3991-HK^FF_DPS(ANN,-5AY,0)&lt;/Q&gt;&lt;R&gt;6&lt;/R&gt;&lt;C&gt;1&lt;/C&gt;&lt;D xsi:type="xsd:double"&gt;0.03&lt;/D&gt;&lt;D xsi:type="xsd:double"&gt;0.03&lt;/D&gt;&lt;D xsi:type="xsd:double"&gt;0.03&lt;/D&gt;&lt;D xsi:type="xsd:double"&gt;0.04&lt;/D&gt;&lt;D xsi:type="xsd:double"&gt;0.05&lt;/D&gt;&lt;D xsi:type="xsd:double"&gt;0.05&lt;/D&gt;&lt;/FQL&gt;&lt;FQL&gt;&lt;Q&gt;3990-HK^FF_DPS(ANN,-5AY,0)&lt;/Q&gt;&lt;R&gt;6&lt;/R&gt;&lt;C&gt;1&lt;/C&gt;&lt;D xsi:type="xsd:string"&gt;@NA&lt;/D&gt;&lt;D xsi:type="xsd:string"&gt;@NA&lt;/D&gt;&lt;D xsi:type="xsd:double"&gt;1.2253&lt;/D&gt;&lt;D xsi:type="xsd:double"&gt;1.6&lt;/D&gt;&lt;D xsi:type="xsd:double"&gt;1.6&lt;/D&gt;&lt;D xsi:type="xsd:double"&gt;1.6&lt;/D&gt;&lt;/FQL&gt;&lt;FQL&gt;&lt;Q&gt;3989-HK^FF_DPS(ANN,-5AY,0)&lt;/Q&gt;&lt;R&gt;6&lt;/R&gt;&lt;C&gt;1&lt;/C&gt;&lt;D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xsi:type="xsd:double"&gt;0&lt;/D&gt;&lt;/FQL&gt;&lt;FQL&gt;&lt;Q&gt;3988-HK^FF_DPS(ANN,-5AY,0)&lt;/Q&gt;&lt;R&gt;6&lt;/R&gt;&lt;C&gt;1&lt;/C&gt;&lt;D xsi:type="xsd:double"&gt;0.1922892&lt;/D&gt;&lt;D xsi:type="xsd:double"&gt;0.2115588&lt;/D&gt;&lt;D xsi:type="xsd:double"&gt;0.2108268&lt;/D&gt;&lt;D xsi:type="xsd:double"&gt;0.2093212&lt;/D&gt;&lt;D xsi:type="xsd:double"&gt;0.2376437&lt;/D&gt;&lt;D xsi:type="xsd:double"&gt;0.258911&lt;/D&gt;&lt;/FQL&gt;&lt;FQL&gt;&lt;Q&gt;3983-HK^FF_DPS(ANN,-5AY,0)&lt;/Q&gt;&lt;R&gt;6&lt;/R&gt;&lt;C&gt;1&lt;/C&gt;&lt;D xsi:type="xsd:double"&gt;0&lt;/D&gt;&lt;D xsi:type="xsd:double"&gt;0.0859&lt;/D&gt;&lt;D xsi:type="xsd:double"&gt;0.1707&lt;/D&gt;&lt;D xsi:type="xsd:double"&gt;0.0829&lt;/D&gt;&lt;D xsi:type="xsd:double"&gt;0.0966&lt;/D&gt;&lt;D xsi:type="xsd:double"&gt;0.1815&lt;/D&gt;&lt;/FQL&gt;&lt;FQL&gt;&lt;Q&gt;3978-HK^FF_DPS(ANN,-5AY,0)&lt;/Q&gt;&lt;R&gt;6&lt;/R&gt;&lt;C&gt;1&lt;/C&gt;&lt;D xsi:type="xsd:string"&gt;@NA&lt;/D&gt;&lt;D xsi:type="xsd:string"&gt;@NA&lt;/D&gt;&lt;D xsi:type="xsd:double"&gt;0&lt;/D&gt;&lt;D xsi:type="xsd:double"&gt;0.073&lt;/D&gt;&lt;D xsi:type="xsd:double"&gt;0.055&lt;/D&gt;&lt;D xsi:type="xsd:double"&gt;0&lt;/D&gt;&lt;/FQL&gt;&lt;FQL&gt;&lt;Q&gt;3969-HK^FF_DPS(ANN,-5AY,0)&lt;/Q&gt;&lt;R&gt;6&lt;/R&gt;&lt;C&gt;1&lt;/C&gt;&lt;D xsi:type="xsd:double"&gt;0.11336&lt;/D&gt;&lt;D xsi:type="xsd:double"&gt;0.184466&lt;/D&gt;&lt;D xsi:type="xsd:double"&gt;0&lt;/D&gt;&lt;D xsi:type="xsd:double"&gt;0.219171&lt;/D&gt;&lt;D xsi:type="xsd:double"&gt;0.242769&lt;/D&gt;&lt;D xsi:type="xsd:double"&gt;0.199676&lt;/D&gt;&lt;/FQL&gt;&lt;FQL&gt;&lt;Q&gt;3968-HK^FF_DPS(ANN,-5AY,0)&lt;/Q&gt;&lt;R&gt;6&lt;/R&gt;&lt;C&gt;1&lt;/C&gt;&lt;D xsi:type="xsd:double"&gt;0.838812&lt;/D&gt;&lt;D xsi:type="xsd:double"&gt;1.013514&lt;/D&gt;&lt;D xsi:type="xsd:double"&gt;1.070006&lt;/D&gt;&lt;D xsi:type="xsd:double"&gt;1.312767&lt;/D&gt;&lt;D xsi:type="xsd:double"&gt;1.504382&lt;/D&gt;&lt;D xsi:type="xsd:double"&gt;1.783454&lt;/D&gt;&lt;/FQL&gt;&lt;FQL&gt;&lt;Q&gt;3963-HK^FF_DPS(ANN,-5AY,0)&lt;/Q&gt;&lt;R&gt;6&lt;/R&gt;&lt;C&gt;1&lt;/C&gt;&lt;D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xsi:type="xsd:double"&gt;0&lt;/D&gt;&lt;/FQL&gt;&lt;FQL&gt;&lt;Q&gt;3958-HK^FF_DPS(ANN,-5AY,0)&lt;/Q&gt;&lt;R&gt;6&lt;/R&gt;&lt;C&gt;1&lt;/C&gt;&lt;D xsi:type="xsd:double"&gt;0.1707631&lt;/D&gt;&lt;D xsi:type="xsd:double"&gt;0.2460533&lt;/D&gt;&lt;D xsi:type="xsd:double"&gt;0.113791&lt;/D&gt;&lt;D xsi:type="xsd:double"&gt;0.1640115&lt;/D&gt;&lt;D xsi:type="xsd:double"&gt;0.301306&lt;/D&gt;&lt;D xsi:type="xsd:double"&gt;0.292929&lt;/D&gt;&lt;/FQL&gt;&lt;FQL&gt;&lt;Q&gt;3948-HK^FF_DPS(ANN,-5AY,0)&lt;/Q&gt;&lt;R&gt;6&lt;/R&gt;&lt;C&gt;1&lt;/C&gt;&lt;D xsi:type="xsd:double"&gt;0.207909642474419&lt;/D&gt;&lt;D xsi:type="xsd:double"&gt;0.535880821980934&lt;/D&gt;&lt;D xsi:type="xsd:double"&gt;0.569099828797674&lt;/D&gt;&lt;D xsi:type="xsd:double"&gt;0.387395697780233&lt;/D&gt;&lt;D xsi:type="xsd:double"&gt;0.274073594632819&lt;/D&gt;&lt;D xsi:type="xsd:double"&gt;1.07834903140946&lt;/D&gt;&lt;/FQL&gt;&lt;FQL&gt;&lt;Q&gt;3939-HK^FF_DPS(ANN,-5AY,0)&lt;/Q&gt;&lt;R&gt;6&lt;/R&gt;&lt;C&gt;1&lt;/C&gt;&lt;D xsi:type="xsd:double"&gt;0&lt;/D&gt;&lt;D xsi:type="xsd:double"&gt;0.0539&lt;/D&gt;&lt;D xsi:type="xsd:double"&gt;0.0317&lt;/D&gt;&lt;D xsi:type="xsd:double"&gt;0&lt;/D&gt;&lt;D xsi:type="xsd:double"&gt;0.0356&lt;/D&gt;&lt;D xsi:type="xsd:double"&gt;0.1161&lt;/D&gt;&lt;/FQL&gt;&lt;FQL&gt;&lt;Q&gt;3938-HK^FF_DPS(ANN,-5AY,0)&lt;/Q&gt;&lt;R&gt;6&lt;/R&gt;&lt;C&gt;1&lt;/C&gt;&lt;D xsi:type="xsd:string"&gt;@NA&lt;/D&gt;&lt;D xsi:type="xsd:string"&gt;@NA&lt;/D&gt;&lt;D xsi:type="xsd:string"&gt;@NA&lt;/D&gt;&lt;D xsi:type="xsd:double"&gt;0.074&lt;/D&gt;&lt;D xsi:type="xsd:double"&gt;0&lt;/D&gt;&lt;D xsi:type="xsd:double"&gt;0&lt;/D&gt;&lt;/FQL&gt;&lt;FQL&gt;&lt;Q&gt;3933-HK^FF_DPS(ANN,-5AY,0)&lt;/Q&gt;&lt;R&gt;6&lt;/R&gt;&lt;C&gt;1&lt;/C&gt;&lt;D xsi:type="xsd:double"&gt;0&lt;/D&gt;&lt;D xsi:type="xsd:double"&gt;0.0613&lt;/D&gt;&lt;D xsi:type="xsd:double"&gt;0.06827&lt;/D&gt;&lt;D xsi:type="xsd:double"&gt;0.07665&lt;/D&gt;&lt;D xsi:type="xsd:double"&gt;0.09663&lt;/D&gt;&lt;D xsi:type="xsd:double"&gt;0.141683&lt;/D&gt;&lt;/FQL&gt;&lt;FQL&gt;&lt;Q&gt;3931-HK^FF_DPS(ANN,-5AY,0)&lt;/Q&gt;&lt;R&gt;0&lt;/R&gt;&lt;C&gt;0&lt;/C&gt;&lt;/FQL&gt;&lt;FQL&gt;&lt;Q&gt;3928-HK^FF_DPS(ANN,-5AY,0)&lt;/Q&gt;&lt;R&gt;6&lt;/R&gt;&lt;C&gt;1&lt;/C&gt;&lt;D xsi:type="xsd:string"&gt;@NA&lt;/D&gt;&lt;D xsi:type="xsd:string"&gt;@NA&lt;/D&gt;&lt;D xsi:type="xsd:string"&gt;@NA&lt;/D&gt;&lt;D xsi:type="xsd:double"&gt;0&lt;/D&gt;&lt;D xsi:type="xsd:double"&gt;0&lt;/D&gt;&lt;D xsi:type="xsd:double"&gt;0&lt;/D&gt;&lt;/FQL&gt;&lt;FQL&gt;&lt;Q&gt;3919-HK^FF_DPS(ANN,-5AY,0)&lt;/Q&gt;&lt;R&gt;6&lt;/R&gt;&lt;C&gt;1&lt;/C&gt;&lt;D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xsi:type="xsd:double"&gt;0&lt;/D&gt;&lt;/FQL&gt;&lt;FQL&gt;&lt;Q&gt;3918-HK^FF_DPS(ANN,-5AY,0)&lt;/Q&gt;&lt;R&gt;6&lt;/R&gt;&lt;C&gt;1&lt;/C&gt;&lt;D xsi:type="xsd:double"&gt;0.27569&lt;/D&gt;&lt;D xsi:type="xsd:double"&gt;0.27103&lt;/D&gt;&lt;D xsi:type="xsd:double"&gt;0.41457&lt;/D&gt;&lt;D xsi:type="xsd:double"&gt;0.65103&lt;/D&gt;&lt;D xsi:type="xsd:double"&gt;0.16662&lt;/D&gt;&lt;D xsi:type="xsd:double"&gt;0&lt;/D&gt;&lt;/FQL&gt;&lt;FQL&gt;&lt;Q&gt;3913-HK^FF_DPS(ANN,-5AY,0)&lt;/Q&gt;&lt;R&gt;6&lt;/R&gt;&lt;C&gt;1&lt;/C&gt;&lt;D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xsi:type="xsd:double"&gt;0.073&lt;/D&gt;&lt;D xsi:type="xsd:double"&gt;0.14&lt;/D&gt;&lt;/FQL&gt;&lt;FQL&gt;&lt;Q&gt;3908-HK^FF_DPS(ANN,-5AY,0)&lt;/Q&gt;&lt;R&gt;6&lt;/R&gt;&lt;C&gt;1&lt;/C&gt;&lt;D xsi:type="xsd:double"&gt;0.1835877&lt;/D&gt;&lt;D xsi:type="xsd:double"&gt;0.1976153&lt;/D&gt;&lt;D xsi:type="xsd:double"&gt;0.1820594&lt;/D&gt;&lt;D xsi:type="xsd:double"&gt;0&lt;/D&gt;&lt;D xsi:type="xsd:double"&gt;0.217&lt;/D&gt;&lt;D xsi:type="xsd:double"&gt;0.351&lt;/D&gt;&lt;/FQL&gt;&lt;FQL&gt;&lt;Q&gt;3903-HK^FF_DPS(ANN,-5AY,0)&lt;/Q&gt;&lt;R&gt;6&lt;/R&gt;&lt;C&gt;1&lt;/C&gt;&lt;D xsi:type="xsd:double"&gt;0.04531&lt;/D&gt;&lt;D xsi:type="xsd:double"&gt;0.04921&lt;/D&gt;&lt;D xsi:type="xsd:double"&gt;0&lt;/D&gt;&lt;D xsi:type="xsd:double"&gt;0&lt;/D&gt;&lt;D xsi:type="xsd:double"&gt;0.03601&lt;/D&gt;&lt;D xsi:type="xsd:double"&gt;0&lt;/D&gt;&lt;/FQL&gt;&lt;FQL&gt;&lt;Q&gt;3900-HK^FF_DPS(ANN,-5AY,0)&lt;/Q&gt;&lt;R&gt;6&lt;/R&gt;&lt;C&gt;1&lt;/C&gt;&lt;D xsi:type="xsd:double"&gt;0.1371317&lt;/D&gt;&lt;D xsi:type="xsd:double"&gt;0.2425763&lt;/D&gt;&lt;D xsi:type="xsd:double"&gt;0.260631&lt;/D&gt;&lt;D xsi:type="xsd:double"&gt;0.3281577&lt;/D&gt;&lt;D xsi:type="xsd:double"&gt;0.419372&lt;/D&gt;&lt;D xsi:type="xsd:double"&gt;0.537&lt;/D&gt;&lt;/FQL&gt;&lt;FQL&gt;&lt;Q&gt;3899-HK^FF_DPS(ANN,-5AY,0)&lt;/Q&gt;&lt;R&gt;6&lt;/R&gt;&lt;C&gt;1&lt;/C&gt;&lt;D xsi:type="xsd:double"&gt;0&lt;/D&gt;&lt;D xsi:type="xsd:double"&gt;0.08&lt;/D&gt;&lt;D xsi:type="xsd:double"&gt;0.14&lt;/D&gt;&lt;D xsi:type="xsd:double"&gt;0.2&lt;/D&gt;&lt;D xsi:type="xsd:double"&gt;0.14&lt;/D&gt;&lt;D xsi:type="xsd:double"&gt;0.21&lt;/D&gt;&lt;/FQL&gt;&lt;FQL&gt;&lt;Q&gt;3898-HK^FF_DPS(ANN,-5AY,0)&lt;/Q&gt;&lt;R&gt;6&lt;/R&gt;&lt;C&gt;1&lt;/C&gt;&lt;D xsi:type="xsd:double"&gt;0.516409&lt;/D&gt;&lt;D xsi:type="xsd:double"&gt;0.551014&lt;/D&gt;&lt;D xsi:type="xsd:double"&gt;0.5109036&lt;/D&gt;&lt;D xsi:type="xsd:double"&gt;0.492173&lt;/D&gt;&lt;D xsi:type="xsd:double"&gt;0&lt;/D&gt;&lt;D xsi:type="xsd:double"&gt;1.07252&lt;/D&gt;&lt;/FQL&gt;&lt;FQL&gt;&lt;Q&gt;3893-HK^FF_DPS(ANN,-5AY,0)&lt;/Q&gt;&lt;R&gt;6&lt;/R&gt;&lt;C&gt;1&lt;/C&gt;&lt;D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xsi:type="xsd:double"&gt;0&lt;/D&gt;&lt;/FQL&gt;&lt;FQL&gt;&lt;Q&gt;3889-HK^FF_DPS(ANN,-5AY,0)&lt;/Q&gt;&lt;R&gt;6&lt;/R&gt;&lt;C&gt;1&lt;/C&gt;&lt;D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xsi:type="xsd:double"&gt;0&lt;/D&gt;&lt;/FQL&gt;&lt;FQL&gt;&lt;Q&gt;3888-HK^FF_DPS(ANN,-5AY,0)&lt;/Q&gt;&lt;R&gt;6&lt;/R&gt;&lt;C&gt;1&lt;/C&gt;&lt;D xsi:type="xsd:double"&gt;0.1&lt;/D&gt;&lt;D xsi:type="xsd:double"&gt;0.11&lt;/D&gt;&lt;D xsi:type="xsd:double"&gt;0&lt;/D&gt;&lt;D xsi:type="x</t>
        </r>
      </text>
    </comment>
    <comment ref="A3" authorId="0" shapeId="0">
      <text>
        <r>
          <rPr>
            <b/>
            <sz val="9"/>
            <color indexed="81"/>
            <rFont val="Tahoma"/>
            <charset val="1"/>
          </rPr>
          <t>sd:double"&gt;0.1&lt;/D&gt;&lt;D xsi:type="xsd:double"&gt;0.2&lt;/D&gt;&lt;D xsi:type="xsd:double"&gt;0.12&lt;/D&gt;&lt;/FQL&gt;&lt;FQL&gt;&lt;Q&gt;3886-HK^FF_DPS(ANN,-5AY,0)&lt;/Q&gt;&lt;R&gt;6&lt;/R&gt;&lt;C&gt;1&lt;/C&gt;&lt;D xsi:type="xsd:double"&gt;0.0028&lt;/D&gt;&lt;D xsi:type="xsd:double"&gt;0&lt;/D&gt;&lt;D xsi:type="xsd:double"&gt;0.0025&lt;/D&gt;&lt;D xsi:type="xsd:double"&gt;0&lt;/D&gt;&lt;D xsi:type="xsd:double"&gt;0&lt;/D&gt;&lt;D xsi:type="xsd:double"&gt;0.0015&lt;/D&gt;&lt;/FQL&gt;&lt;FQL&gt;&lt;Q&gt;3883-HK^FF_DPS(ANN,-5AY,0)&lt;/Q&gt;&lt;R&gt;6&lt;/R&gt;&lt;C&gt;1&lt;/C&gt;&lt;D xsi:type="xsd:double"&gt;0.105&lt;/D&gt;&lt;D xsi:type="xsd:double"&gt;0.11&lt;/D&gt;&lt;D xsi:type="xsd:double"&gt;0.306354&lt;/D&gt;&lt;D xsi:type="xsd:double"&gt;0.42&lt;/D&gt;&lt;D xsi:type="xsd:double"&gt;0.601&lt;/D&gt;&lt;D xsi:type="xsd:double"&gt;0.784&lt;/D&gt;&lt;/FQL&gt;&lt;FQL&gt;&lt;Q&gt;3882-HK^FF_DPS(ANN,-5AY,0)&lt;/Q&gt;&lt;R&gt;6&lt;/R&gt;&lt;C&gt;1&lt;/C&gt;&lt;D xsi:type="xsd:double"&gt;0.032&lt;/D&gt;&lt;D xsi:type="xsd:double"&gt;0&lt;/D&gt;&lt;D xsi:type="xsd:double"&gt;0&lt;/D&gt;&lt;D xsi:type="xsd:double"&gt;0&lt;/D&gt;&lt;D xsi:type="xsd:double"&gt;0&lt;/D&gt;&lt;D xsi:type="xsd:double"&gt;0&lt;/D&gt;&lt;/FQL&gt;&lt;FQL&gt;&lt;Q&gt;3878-HK^FF_DPS(ANN,-5AY,0)&lt;/Q&gt;&lt;R&gt;6&lt;/R&gt;&lt;C&gt;1&lt;/C&gt;&lt;D xsi:type="xsd:string"&gt;@NA&lt;/D&gt;&lt;D xsi:type="xsd:double"&gt;0&lt;/D&gt;&lt;D xsi:type="xsd:double"&gt;0&lt;/D&gt;&lt;D xsi:type="xsd:double"&gt;0&lt;/D&gt;&lt;D xsi:type="xsd:double"&gt;0&lt;/D&gt;&lt;D xsi:type="xsd:double"&gt;0&lt;/D&gt;&lt;/FQL&gt;&lt;FQL&gt;&lt;Q&gt;3877-HK^FF_DPS(ANN,-5AY,0)&lt;/Q&gt;&lt;R&gt;6&lt;/R&gt;&lt;C&gt;1&lt;/C&gt;&lt;D xsi:type="xsd:string"&gt;@NA&lt;/D&gt;&lt;D xsi:type="xsd:string"&gt;@NA&lt;/D&gt;&lt;D xsi:type="xsd:string"&gt;@NA&lt;/D&gt;&lt;D xsi:type="xsd:double"&gt;0.08&lt;/D&gt;&lt;D xsi:type="xsd:double"&gt;0.09&lt;/D&gt;&lt;D xsi:type="xsd:double"&gt;0.09&lt;/D&gt;&lt;/FQL&gt;&lt;FQL&gt;&lt;Q&gt;3869-HK^FF_DPS(ANN,-5AY,0)&lt;/Q&gt;&lt;R&gt;6&lt;/R&gt;&lt;C&gt;1&lt;/C&gt;&lt;D xsi:type="xsd:string"&gt;@NA&lt;/D&gt;&lt;D xsi:type="xsd:double"&gt;0&lt;/D&gt;&lt;D xsi:type="xsd:double"&gt;0&lt;/D&gt;&lt;D xsi:type="xsd:double"&gt;0&lt;/D&gt;&lt;D xsi:type="xsd:double"&gt;0&lt;/D&gt;&lt;D xsi:type="xsd:double"&gt;0&lt;/D&gt;&lt;/FQL&gt;&lt;FQL&gt;&lt;Q&gt;3868-HK^FF_DPS(ANN,-5AY,0)&lt;/Q&gt;&lt;R&gt;6&lt;/R&gt;&lt;C&gt;1&lt;/C&gt;&lt;D xsi:type="xsd:string"&gt;@NA&lt;/D&gt;&lt;D xsi:type="xsd:string"&gt;@NA&lt;/D&gt;&lt;D xsi:type="xsd:string"&gt;@NA&lt;/D&gt;&lt;D xsi:type="xsd:double"&gt;0.135&lt;/D&gt;&lt;D xsi:type="xsd:double"&gt;0.145&lt;/D&gt;&lt;D xsi:type="xsd:double"&gt;0.174&lt;/D&gt;&lt;/FQL&gt;&lt;FQL&gt;&lt;Q&gt;3866-HK^FF_DPS(ANN,-5AY,0)&lt;/Q&gt;&lt;R&gt;6&lt;/R&gt;&lt;C&gt;1&lt;/C&gt;&lt;D xsi:type="xsd:double"&gt;0.219965&lt;/D&gt;&lt;D xsi:type="xsd:double"&gt;0.240741&lt;/D&gt;&lt;D xsi:type="xsd:double"&gt;0.22339&lt;/D&gt;&lt;D xsi:type="xsd:double"&gt;0.21369&lt;/D&gt;&lt;D xsi:type="xsd:double"&gt;0.211013&lt;/D&gt;&lt;D xsi:type="xsd:double"&gt;0.189006&lt;/D&gt;&lt;/FQL&gt;&lt;FQL&gt;&lt;Q&gt;3860-HK^FF_DPS(ANN,-5AY,0)&lt;/Q&gt;&lt;R&gt;6&lt;/R&gt;&lt;C&gt;1&lt;/C&gt;&lt;D xsi:type="xsd:string"&gt;@NA&lt;/D&gt;&lt;D xsi:type="xsd:double"&gt;0.015&lt;/D&gt;&lt;D xsi:type="xsd:double"&gt;0.016&lt;/D&gt;&lt;D xsi:type="xsd:double"&gt;0&lt;/D&gt;&lt;D xsi:type="xsd:double"&gt;0&lt;/D&gt;&lt;D xsi:type="xsd:double"&gt;0&lt;/D&gt;&lt;/FQL&gt;&lt;FQL&gt;&lt;Q&gt;3848-HK^FF_DPS(ANN,-5AY,0)&lt;/Q&gt;&lt;R&gt;6&lt;/R&gt;&lt;C&gt;1&lt;/C&gt;&lt;D xsi:type="xsd:string"&gt;@NA&lt;/D&gt;&lt;D xsi:type="xsd:double"&gt;0&lt;/D&gt;&lt;D xsi:type="xsd:double"&gt;0.03&lt;/D&gt;&lt;D xsi:type="xsd:double"&gt;0.05&lt;/D&gt;&lt;D xsi:type="xsd:double"&gt;0&lt;/D&gt;&lt;D xsi:type="xsd:double"&gt;0.03&lt;/D&gt;&lt;/FQL&gt;&lt;FQL&gt;&lt;Q&gt;3839-HK^FF_DPS(ANN,-5AY,0)&lt;/Q&gt;&lt;R&gt;6&lt;/R&gt;&lt;C&gt;1&lt;/C&gt;&lt;D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xsi:type="xsd:double"&gt;0&lt;/D&gt;&lt;/FQL&gt;&lt;FQL&gt;&lt;Q&gt;3838-HK^FF_DPS(ANN,-5AY,0)&lt;/Q&gt;&lt;R&gt;6&lt;/R&gt;&lt;C&gt;1&lt;/C&gt;&lt;D xsi:type="xsd:double"&gt;0.0075&lt;/D&gt;&lt;D xsi:type="xsd:double"&gt;0.012&lt;/D&gt;&lt;D xsi:type="xsd:double"&gt;0.012&lt;/D&gt;&lt;D xsi:type="xsd:double"&gt;0.0062&lt;/D&gt;&lt;D xsi:type="xsd:double"&gt;0.009&lt;/D&gt;&lt;D xsi:type="xsd:double"&gt;0.0069&lt;/D&gt;&lt;/FQL&gt;&lt;FQL&gt;&lt;Q&gt;3836-HK^FF_DPS(ANN,-5AY,0)&lt;/Q&gt;&lt;R&gt;6&lt;/R&gt;&lt;C&gt;1&lt;/C&gt;&lt;D xsi:type="xsd:double"&gt;0&lt;/D&gt;&lt;D xsi:type="xsd:double"&gt;0.13&lt;/D&gt;&lt;D xsi:type="xsd:double"&gt;0.12&lt;/D&gt;&lt;D xsi:type="xsd:double"&gt;0.075&lt;/D&gt;&lt;D xsi:type="xsd:double"&gt;0.079&lt;/D&gt;&lt;D xsi:type="xsd:double"&gt;0.21&lt;/D&gt;&lt;/FQL&gt;&lt;FQL&gt;&lt;Q&gt;3833-HK^FF_DPS(ANN,-5AY,0)&lt;/Q&gt;&lt;R&gt;6&lt;/R&gt;&lt;C&gt;1&lt;/C&gt;&lt;D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xsi:type="xsd:double"&gt;0&lt;/D&gt;&lt;/FQL&gt;&lt;FQL&gt;&lt;Q&gt;3830-HK^FF_DPS(ANN,-5AY,0)&lt;/Q&gt;&lt;R&gt;6&lt;/R&gt;&lt;C&gt;1&lt;/C&gt;&lt;D xsi:type="xsd:string"&gt;@NA&lt;/D&gt;&lt;D xsi:type="xsd:double"&gt;0&lt;/D&gt;&lt;D xsi:type="xsd:double"&gt;0&lt;/D&gt;&lt;D xsi:type="xsd:double"&gt;0&lt;/D&gt;&lt;D xsi:type="xsd:double"&gt;0&lt;/D&gt;&lt;D xsi:type="xsd:double"&gt;0&lt;/D&gt;&lt;/FQL&gt;&lt;FQL&gt;&lt;Q&gt;3828-HK^FF_DPS(ANN,-5AY,0)&lt;/Q&gt;&lt;R&gt;6&lt;/R&gt;&lt;C&gt;1&lt;/C&gt;&lt;D xsi:type="xsd:double"&gt;0.06&lt;/D&gt;&lt;D xsi:type="xsd:double"&gt;0.07&lt;/D&gt;&lt;D xsi:type="xsd:double"&gt;0.07&lt;/D&gt;&lt;D xsi:type="xsd:double"&gt;0.045&lt;/D&gt;&lt;D xsi:type="xsd:double"&gt;0.025&lt;/D&gt;&lt;D xsi:type="xsd:double"&gt;0&lt;/D&gt;&lt;/FQL&gt;&lt;FQL&gt;&lt;Q&gt;3822-HK^FF_DPS(ANN,-5AY,0)&lt;/Q&gt;&lt;R&gt;6&lt;/R&gt;&lt;C&gt;1&lt;/C&gt;&lt;D xsi:type="xsd:double"&gt;0.015&lt;/D&gt;&lt;D xsi:type="xsd:double"&gt;0&lt;/D&gt;&lt;D xsi:type="xsd:double"&gt;0&lt;/D&gt;&lt;D xsi:type="xsd:double"&gt;0.02&lt;/D&gt;&lt;D xsi:type="xsd:double"&gt;0&lt;/D&gt;&lt;D xsi:type="xsd:double"&gt;0&lt;/D&gt;&lt;/FQL&gt;&lt;FQL&gt;&lt;Q&gt;3818-HK^FF_DPS(ANN,-5AY,0)&lt;/Q&gt;&lt;R&gt;5&lt;/R&gt;&lt;C&gt;1&lt;/C&gt;&lt;D xsi:type="xsd:double"&gt;0.323978&lt;/D&gt;&lt;D xsi:type="xsd:double"&gt;0&lt;/D&gt;&lt;D xsi:type="xsd:double"&gt;0.048036&lt;/D&gt;&lt;D xsi:type="xsd:double"&gt;0.128067&lt;/D&gt;&lt;D xsi:type="xsd:double"&gt;0&lt;/D&gt;&lt;/FQL&gt;&lt;FQL&gt;&lt;Q&gt;3816-HK^FF_DPS(ANN,-5AY,0)&lt;/Q&gt;&lt;R&gt;6&lt;/R&gt;&lt;C&gt;1&lt;/C&gt;&lt;D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xsi:type="xsd:double"&gt;0&lt;/D&gt;&lt;/FQL&gt;&lt;FQL&gt;&lt;Q&gt;3813-HK^FF_DPS(ANN,-5AY,0)&lt;/Q&gt;&lt;R&gt;6&lt;/R&gt;&lt;C&gt;1&lt;/C&gt;&lt;D xsi:type="xsd:double"&gt;0.04&lt;/D&gt;&lt;D xsi:type="xsd:double"&gt;0.02&lt;/D&gt;&lt;D xsi:type="xsd:double"&gt;0.025&lt;/D&gt;&lt;D xsi:type="xsd:double"&gt;0&lt;/D&gt;&lt;D xsi:type="xsd:double"&gt;0&lt;/D&gt;&lt;D xsi:type="xsd:double"&gt;0.016&lt;/D&gt;&lt;/FQL&gt;&lt;FQL&gt;&lt;Q&gt;3808-HK^FF_DPS(ANN,-5AY,0)&lt;/Q&gt;&lt;R&gt;6&lt;/R&gt;&lt;C&gt;1&lt;/C&gt;&lt;D xsi:type="xsd:double"&gt;0.08&lt;/D&gt;&lt;D xsi:type="xsd:double"&gt;0.7&lt;/D&gt;&lt;D xsi:type="xsd:double"&gt;0.64&lt;/D&gt;&lt;D xsi:type="xsd:double"&gt;0.39&lt;/D&gt;&lt;D xsi:type="xsd:double"&gt;1.04&lt;/D&gt;&lt;D xsi:type="xsd:double"&gt;0.68&lt;/D&gt;&lt;/FQL&gt;&lt;FQL&gt;&lt;Q&gt;3800-HK^FF_DPS(ANN,-5AY,0)&lt;/Q&gt;&lt;R&gt;6&lt;/R&gt;&lt;C&gt;1&lt;/C&gt;&lt;D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xsi:type="xsd:double"&gt;0&lt;/D&gt;&lt;/FQL&gt;&lt;FQL&gt;&lt;Q&gt;3799-HK^FF_DPS(ANN,-5AY,0)&lt;/Q&gt;&lt;R&gt;6&lt;/R&gt;&lt;C&gt;1&lt;/C&gt;&lt;D xsi:type="xsd:double"&gt;0.18&lt;/D&gt;&lt;D xsi:type="xsd:double"&gt;0.2&lt;/D&gt;&lt;D xsi:type="xsd:double"&gt;0.16&lt;/D&gt;&lt;D xsi:type="xsd:double"&gt;0.308&lt;/D&gt;&lt;D xsi:type="xsd:double"&gt;0.16&lt;/D&gt;&lt;D xsi:type="xsd:double"&gt;0.163&lt;/D&gt;&lt;/FQL&gt;&lt;FQL&gt;&lt;Q&gt;3798-HK^FF_DPS(ANN,-5AY,0)&lt;/Q&gt;&lt;R&gt;6&lt;/R&gt;&lt;C&gt;1&lt;/C&gt;&lt;D xsi:type="xsd:string"&gt;@NA&lt;/D&gt;&lt;D xsi:type="xsd:string"&gt;@NA&lt;/D&gt;&lt;D xsi:type="xsd:string"&gt;@NA&lt;/D&gt;&lt;D xsi:type="xsd:double"&gt;0.1213&lt;/D&gt;&lt;D xsi:type="xsd:double"&gt;0&lt;/D&gt;&lt;D xsi:type="xsd:double"&gt;0&lt;/D&gt;&lt;/FQL&gt;&lt;FQL&gt;&lt;Q&gt;3789-HK^FF_DPS(ANN,-5AY,0)&lt;/Q&gt;&lt;R&gt;6&lt;/R&gt;&lt;C&gt;1&lt;/C&gt;&lt;D xsi:type="xsd:double"&gt;0&lt;/D&gt;&lt;D xsi:type="xsd:double"&gt;0&lt;/D&gt;&lt;D xsi:type="xsd:double"&gt;0&lt;/D&gt;&lt;D xsi:type="xsd:double"&gt;0.00449&lt;/D&gt;&lt;D xsi:type="xsd:double"&gt;0&lt;/D&gt;&lt;D xsi:type="xsd:double"&gt;0&lt;/D&gt;&lt;/FQL&gt;&lt;FQL&gt;&lt;Q&gt;3788-HK^FF_DPS(ANN,-5AY,0)&lt;/Q&gt;&lt;R&gt;6&lt;/R&gt;&lt;C&gt;1&lt;/C&gt;&lt;D xsi:type="xsd:double"&gt;0&lt;/D&gt;&lt;D xsi:type="xsd:double"&gt;0.01&lt;/D&gt;&lt;D xsi:type="xsd:double"&gt;0.02&lt;/D&gt;&lt;D xsi:type="xsd:double"&gt;0.08&lt;/D&gt;&lt;D xsi:type="xsd:double"&gt;0.12&lt;/D&gt;&lt;D xsi:type="xsd:double"&gt;0.18&lt;/D&gt;&lt;/FQL&gt;&lt;FQL&gt;&lt;Q&gt;3778-HK^FF_DPS(ANN,-5AY,0)&lt;/Q&gt;&lt;R&gt;6&lt;/R&gt;&lt;C&gt;1&lt;/C&gt;&lt;D xsi:type="xsd:double"&gt;0&lt;/D&gt;&lt;D xsi:type="xsd:double"&gt;0&lt;/D&gt;&lt;D xsi:type="xsd:double"&gt;0&lt;/D&gt;&lt;D xsi:type="xsd:double"&gt;0.015&lt;/D&gt;&lt;D xsi:type="xsd:double"&gt;0.02&lt;/D&gt;&lt;D xsi:type="xsd:double"&gt;0.065&lt;/D&gt;&lt;/FQL&gt;&lt;FQL&gt;&lt;Q&gt;3773-HK^FF_DPS(ANN,-5AY,0)&lt;/Q&gt;&lt;R&gt;6&lt;/R&gt;&lt;C&gt;1&lt;/C&gt;&lt;D xsi:type="xsd:double"&gt;0.02754&lt;/D&gt;&lt;D xsi:type="xsd:double"&gt;0&lt;/D&gt;&lt;D xsi:type="xsd:double"&gt;0&lt;/D&gt;&lt;D xsi:type="xsd:double"&gt;0&lt;/D&gt;&lt;D xsi:type="xsd:double"&gt;0&lt;/D&gt;&lt;D xsi:type="xsd:double"&gt;0&lt;/D&gt;&lt;/FQL&gt;&lt;FQL&gt;&lt;Q&gt;3768-HK^FF_DPS(ANN,-5AY,0)&lt;/Q&gt;&lt;R&gt;6&lt;/R&gt;&lt;C&gt;1&lt;/C&gt;&lt;D xsi:type="xsd:double"&gt;0.1148&lt;/D&gt;&lt;D xsi:type="xsd:double"&gt;0.1862&lt;/D&gt;&lt;D xsi:type="xsd:double"&gt;0.194761&lt;/D&gt;&lt;D xsi:type="xsd:double"&gt;0.13672&lt;/D&gt;&lt;D xsi:type="xsd:double"&gt;0.207132&lt;/D&gt;&lt;D xsi:type="xsd:double"&gt;0.17801&lt;/D&gt;&lt;/FQL&gt;&lt;FQL&gt;&lt;Q&gt;3759-HK^FF_DPS(ANN,-5AY,0)&lt;/Q&gt;&lt;R&gt;6&lt;/R&gt;&lt;C&gt;1&lt;/C&gt;&lt;D xsi:type="xsd:string"&gt;@NA&lt;/D&gt;&lt;D xsi:type="xsd:string"&gt;@NA&lt;/D&gt;&lt;D xsi:type="xsd:string"&gt;@NA&lt;/D&gt;&lt;D xsi:type="xsd:double"&gt;0.1086406&lt;/D&gt;&lt;D xsi:type="xsd:double"&gt;0.241754&lt;/D&gt;&lt;D xsi:type="xsd:double"&gt;0.3521850187832&lt;/D&gt;&lt;/FQL&gt;&lt;FQL&gt;&lt;Q&gt;3738-HK^FF_DPS(ANN,-5AY,0)&lt;/Q&gt;&lt;R&gt;6&lt;/R&gt;&lt;C&gt;1&lt;/C&gt;&lt;D xsi:type="xsd:string"&gt;@NA&lt;/D&gt;&lt;D xsi:type="xsd:string"&gt;@NA&lt;/D&gt;&lt;D xsi:type="xsd:double"&gt;0&lt;/D&gt;&lt;D xsi:type="xsd:double"&gt;0&lt;/D&gt;&lt;D xsi:type="xsd:double"&gt;0&lt;/D&gt;&lt;D xsi:type="xsd:double"&gt;0&lt;/D&gt;&lt;/FQL&gt;&lt;FQL&gt;&lt;Q&gt;3737-HK^FF_DPS(ANN,-5AY,0)&lt;/Q&gt;&lt;R&gt;6&lt;/R&gt;&lt;C&gt;1&lt;/C&gt;&lt;D xsi:type="xsd:double"&gt;0.026&lt;/D&gt;&lt;D xsi:type="xsd:double"&gt;0.05794&lt;/D&gt;&lt;D xsi:type="xsd:double"&gt;0.0795&lt;/D&gt;&lt;D xsi:type="xsd:double"&gt;0.0895&lt;/D&gt;&lt;D xsi:type="xsd:double"&gt;0.0515&lt;/D&gt;&lt;D xsi:type="xsd:double"&gt;0&lt;/D&gt;&lt;/FQL&gt;&lt;FQL&gt;&lt;Q&gt;3728-HK^FF_DPS(ANN,-5AY,0)&lt;/Q&gt;&lt;R&gt;6&lt;/R&gt;&lt;C&gt;1&lt;/C&gt;&lt;D xsi:type="xsd:double"&gt;0&lt;/D&gt;&lt;D xsi:type="xsd:double"&gt;0.006&lt;/D&gt;&lt;D xsi:type="xsd:double"&gt;0.004&lt;/D&gt;&lt;D xsi:type="xsd:double"&gt;0.006&lt;/D&gt;&lt;D xsi:type="xsd:double"&gt;0.0065&lt;/D&gt;&lt;D xsi:type="xsd:double"&gt;0&lt;/D&gt;&lt;/FQL&gt;&lt;FQL&gt;&lt;Q&gt;3718-HK^FF_DPS(ANN,-5AY,0)&lt;/Q&gt;&lt;R&gt;6&lt;/R&gt;&lt;C&gt;1&lt;/C&gt;&lt;D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xsi:type="xsd:double"&gt;0&lt;/D&gt;&lt;D xsi:type="xsd:double"&gt;0.03&lt;/D&gt;&lt;/FQL&gt;&lt;FQL&gt;&lt;Q&gt;3709-HK^FF_DPS(ANN,-5AY,0)&lt;/Q&gt;&lt;R&gt;6&lt;/R&gt;&lt;C&gt;1&lt;/C&gt;&lt;D xsi:type="xsd:double"&gt;0&lt;/D&gt;&lt;D xsi:type="xsd:double"&gt;0.25&lt;/D&gt;&lt;D xsi:type="xsd:double"&gt;0.32&lt;/D&gt;&lt;D xsi:type="xsd:double"&gt;0.16&lt;/D&gt;&lt;D xsi:type="xsd:double"&gt;0.38&lt;/D&gt;&lt;D xsi:type="xsd:double"&gt;0.48&lt;/D&gt;&lt;/FQL&gt;&lt;FQL&gt;&lt;Q&gt;3708-HK^FF_DPS(ANN,-5AY,0)&lt;/Q&gt;&lt;R&gt;6&lt;/R&gt;&lt;C&gt;1&lt;/C&gt;&lt;D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xsi:type="xsd:double"&gt;0&lt;/D&gt;&lt;/FQL&gt;&lt;FQL&gt;&lt;Q&gt;3700-HK^FF_DPS(ANN,-5AY,0)&lt;/Q&gt;&lt;R&gt;6&lt;/R&gt;&lt;C&gt;1&lt;/C&gt;&lt;D xsi:type="xsd:string"&gt;@NA&lt;/D&gt;&lt;D xsi:type="xsd:string"&gt;@NA&lt;/D&gt;&lt;D xsi:type="xsd:double"&gt;0&lt;/D&gt;&lt;D xsi:type="xsd:double"&gt;0&lt;/D&gt;&lt;D xsi:type="xsd:double"&gt;0&lt;/D&gt;&lt;D xsi:type="xsd:double"&gt;0&lt;/D&gt;&lt;/FQL&gt;&lt;FQL&gt;&lt;Q&gt;3699-HK^FF_DPS(ANN,-5AY,0)&lt;/Q&gt;&lt;R&gt;6&lt;/R&gt;&lt;C&gt;1&lt;/C&gt;&lt;D xsi:type="xsd:string"&gt;@NA&lt;/D&gt;&lt;D xsi:type="xsd:string"&gt;@NA&lt;/D&gt;&lt;D xsi:type="xsd:double"&gt;0&lt;/D&gt;&lt;D xsi:type="xsd:double"&gt;0.0222&lt;/D&gt;&lt;D xsi:type="xsd:double"&gt;0.0229&lt;/D&gt;&lt;D xsi:type="xsd:double"&gt;0.0225&lt;/D&gt;&lt;/FQL&gt;&lt;FQL&gt;&lt;Q&gt;3698-HK^FF_DPS(ANN,-5AY,0)&lt;/Q&gt;&lt;R&gt;6&lt;/R&gt;&lt;C&gt;1&lt;/C&gt;&lt;D xsi:type="xsd:double"&gt;0.063526369989&lt;/D&gt;&lt;D xsi:type="xsd:double"&gt;0.0272080936299&lt;/D&gt;&lt;D xsi:type="xsd:double"&gt;0.0637047&lt;/D&gt;&lt;D xsi:type="xsd:double"&gt;0.1719553&lt;/D&gt;&lt;D xsi:type="xsd:double"&gt;0&lt;/D&gt;&lt;D xsi:type="xsd:double"&gt;0.104283&lt;/D&gt;&lt;/FQL&gt;&lt;FQL&gt;&lt;Q&gt;3692-HK^FF_DPS(ANN,-5AY,0)&lt;/Q&gt;&lt;R&gt;6&lt;/R&gt;&lt;C&gt;1&lt;/C&gt;&lt;D xsi:type="xsd:string"&gt;@NA&lt;/D&gt;&lt;D xsi:type="xsd:string"&gt;@NA&lt;/D&gt;&lt;D xsi:type="xsd:string"&gt;@NA&lt;/D&gt;&lt;D xsi:type="xsd:double"&gt;0&lt;/D&gt;&lt;D xsi:type="xsd:double"&gt;0.0771&lt;/D&gt;&lt;D xsi:type="xsd:double"&gt;0.09&lt;/D&gt;&lt;/FQL&gt;&lt;FQL&gt;&lt;Q&gt;3690-HK^FF_DPS(ANN,-5AY,0)&lt;/Q&gt;&lt;R&gt;6&lt;/R&gt;&lt;C&gt;1&lt;/C&gt;&lt;D xsi:type="xsd:string"&gt;@NA&lt;/D&gt;&lt;D xsi:type="xsd:string"&gt;@NA&lt;/D&gt;&lt;D xsi:type="xsd:double"&gt;0&lt;/D&gt;&lt;D xsi:type="xsd:double"&gt;0&lt;/D&gt;&lt;D xsi:type="xsd:double"&gt;0&lt;/D&gt;&lt;D xsi:type="xsd:double"&gt;0&lt;/D&gt;&lt;/FQL&gt;&lt;FQL&gt;&lt;Q&gt;3689-HK^FF_DPS(ANN,-5AY,0)&lt;/Q&gt;&lt;R&gt;6&lt;/R&gt;&lt;C&gt;1&lt;/C&gt;&lt;D xsi:type="xsd:double"&gt;0.16&lt;/D&gt;&lt;D xsi:type="xsd:double"&gt;0.2&lt;/D&gt;&lt;D xsi:type="xsd:double"&gt;0.18&lt;/D&gt;&lt;D xsi:type="xsd:double"&gt;0&lt;/D&gt;&lt;D xsi:type="xsd:double"&gt;0&lt;/D&gt;&lt;D xsi:type="xsd:double"&gt;0&lt;/D&gt;&lt;/FQL&gt;&lt;FQL&gt;&lt;Q&gt;3688-HK^FF_DPS(ANN,-5AY,0)&lt;/Q&gt;&lt;R&gt;6&lt;/R&gt;&lt;C&gt;1&lt;/C&gt;&lt;D xsi:type="xsd:double"&gt;0.22&lt;/D&gt;&lt;D xsi:type="xsd:double"&gt;0.26&lt;/D&gt;&lt;D xsi:type="xsd:double"&gt;0.06&lt;/D&gt;&lt;D xsi:type="xsd:double"&gt;0.02&lt;/D&gt;&lt;D xsi:type="xsd:double"&gt;0.04&lt;/D&gt;&lt;D xsi:type="xsd:double"&gt;0.04&lt;/D&gt;&lt;/FQL&gt;&lt;FQL&gt;&lt;Q&gt;3686-HK^FF_DPS(ANN,-5AY,0)&lt;/Q&gt;&lt;R&gt;6&lt;/R&gt;&lt;C&gt;1&lt;/C&gt;&lt;D xsi:type="xsd:double"&gt;0&lt;/D&gt;&lt;D xsi:type="xsd:double"&gt;0&lt;/D&gt;&lt;D xsi:type="xsd:double"&gt;0.022&lt;/D&gt;&lt;D xsi:type="xsd:double"&gt;0.025&lt;/D&gt;&lt;D xsi:type="xsd:double"&gt;0.027&lt;/D&gt;&lt;D xsi:type="xsd:double"&gt;0.022&lt;/D&gt;&lt;/FQL&gt;&lt;FQL&gt;&lt;Q&gt;3683-HK^FF_DPS(ANN,-5AY,0)&lt;/Q&gt;&lt;R&gt;6&lt;/R&gt;&lt;C&gt;1&lt;/C&gt;&lt;D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xsi:type="xsd:double"&gt;0&lt;/D&gt;&lt;/FQL&gt;&lt;FQL&gt;&lt;Q&gt;3681-HK^FF_DPS(ANN,-5AY,0)&lt;/Q&gt;&lt;R&gt;6&lt;/R&gt;&lt;C&gt;1&lt;/C&gt;&lt;D xsi:type="xsd:string"&gt;@NA&lt;/D&gt;&lt;D xsi:type="xsd:string"&gt;@NA&lt;/D&gt;&lt;D xsi:type="xsd:string"&gt;@NA&lt;/D&gt;&lt;D xsi:type="xsd:double"&gt;0&lt;/D&gt;&lt;D xsi:type="xsd:double"&gt;0&lt;/D&gt;&lt;D xsi:type="xsd:double"&gt;0&lt;/D&gt;&lt;/FQL&gt;&lt;FQL&gt;&lt;Q&gt;3680-HK^FF_DPS(ANN,-5AY,0)&lt;/Q&gt;&lt;R&gt;6&lt;/R&gt;&lt;C&gt;1&lt;/C&gt;&lt;D xsi:type="xsd:string"&gt;@NA&lt;/D&gt;&lt;D xsi:type="xsd:string"&gt;@NA&lt;/D&gt;&lt;D xsi:type="xsd:string"&gt;@NA&lt;/D&gt;&lt;D xsi:type="xsd:double"&gt;0&lt;/D&gt;&lt;D xsi:type="xsd:double"&gt;0&lt;/D&gt;&lt;D xsi:type="xsd:double"&gt;0&lt;/D&gt;&lt;/FQL&gt;&lt;FQL&gt;&lt;Q&gt;3678-HK^FF_DPS(ANN,-5AY,0)&lt;/Q&gt;&lt;R&gt;6&lt;/R&gt;&lt;C&gt;1&lt;/C&gt;&lt;D xsi:type="xsd:double"&gt;0.068&lt;/D&gt;&lt;D xsi:type="xsd:double"&gt;0.09826&lt;/D&gt;&lt;D xsi:type="xsd:double"&gt;0.09104&lt;/D&gt;&lt;D xsi:type="xsd:double"&gt;0.010913&lt;/D&gt;&lt;D xsi:type="xsd:double"&gt;0.060261&lt;/D&gt;&lt;D xsi:type="xsd:double"&gt;0&lt;/D&gt;&lt;/FQL&gt;&lt;FQL&gt;&lt;Q&gt;3669-HK^FF_DPS(ANN,-5AY,0)&lt;/Q&gt;&lt;R&gt;6&lt;/R&gt;&lt;C&gt;1&lt;/C&gt;&lt;D xsi:type="xsd:double"&gt;0.19&lt;/D&gt;&lt;D xsi:type="xsd:double"&gt;0.336&lt;/D&gt;&lt;D xsi:type="xsd:double"&gt;0.25593&lt;/D&gt;&lt;D xsi:type="xsd:double"&gt;0&lt;/D&gt;&lt;D xsi:type="xsd:double"&gt;0.34693&lt;/D&gt;&lt;D xsi:type="xsd:double"&gt;0.56389&lt;/D&gt;&lt;/FQL&gt;&lt;FQL&gt;&lt;Q&gt;3668-HK^FF_DPS(ANN,-5AY,0)&lt;/Q&gt;&lt;R&gt;6&lt;/R&gt;&lt;C&gt;1&lt;/C&gt;&lt;D xsi:type="xsd:double"&gt;0&lt;/D&gt;&lt;D xsi:type="xsd:double"&gt;0&lt;/D&gt;&lt;D xsi:type="xsd:double"&gt;1.53963262063316&lt;/D&gt;&lt;D xsi:type="xsd:double"&gt;1.71844220467813&lt;/D&gt;&lt;D xsi:type="xsd:double"&gt;0&lt;/D&gt;&lt;D xsi:type="xsd:double"&gt;2.91703864447188&lt;/D&gt;&lt;/FQL&gt;&lt;FQL&gt;&lt;Q&gt;3666-HK^FF_DPS(ANN,-5AY,0)&lt;/Q&gt;&lt;R&gt;6&lt;/R&gt;&lt;C&gt;1&lt;/C&gt;&lt;D xsi:type="xsd:double"&gt;0&lt;/D&gt;&lt;D xsi:type="xsd:double"&gt;0.012&lt;/D&gt;&lt;D xsi:type="xsd:double"&gt;0.026&lt;/D&gt;&lt;D xsi:type="xsd:double"&gt;0&lt;/D&gt;&lt;D xsi:type="xsd:double"&gt;0&lt;/D&gt;&lt;D xsi:type="xsd:double"&gt;0&lt;/D&gt;&lt;/FQL&gt;&lt;FQL&gt;&lt;Q&gt;3662-HK^FF_DPS(ANN,-5AY,0)&lt;/Q&gt;&lt;R&gt;6&lt;/R&gt;&lt;C&gt;1&lt;/C&gt;&lt;D xsi:type="xsd:string"&gt;@NA&lt;/D&gt;&lt;D xsi:type="xsd:string"&gt;@NA&lt;/D&gt;&lt;D xsi:type="xsd:string"&gt;@NA&lt;/D&gt;&lt;D xsi:type="xsd:double"&gt;0.064&lt;/D&gt;&lt;D xsi:type="xsd:double"&gt;0.098&lt;/D&gt;&lt;D xsi:type="xsd:double"&gt;0.166&lt;/D&gt;&lt;/FQL&gt;&lt;FQL&gt;&lt;Q&gt;3660-HK^FF_DPS(ANN,-5AY,0)&lt;/Q&gt;&lt;R&gt;6&lt;/R&gt;&lt;C&gt;1&lt;/C&gt;&lt;D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xsi:type="xsd:string"&gt;@NA&lt;/D&gt;&lt;/FQL&gt;&lt;FQL&gt;&lt;Q&gt;3658-HK^FF_DPS(ANN,-5AY,0)&lt;/Q&gt;&lt;R&gt;6&lt;/R&gt;&lt;C&gt;1&lt;/C&gt;&lt;D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xsi:type="xsd:double"&gt;0.08293&lt;/D&gt;&lt;/FQL&gt;&lt;FQL&gt;&lt;Q&gt;3639-HK^FF_DPS(ANN,-5AY,0)&lt;/Q&gt;&lt;R&gt;6&lt;/R&gt;&lt;C&gt;1&lt;/C&gt;&lt;D xsi:type="xsd:double"&gt;0.037&lt;/D&gt;&lt;D xsi:type="xsd:double"&gt;0.098&lt;/D&gt;&lt;D xsi:type="xsd:double"&gt;0&lt;/D&gt;&lt;D xsi:type="xsd:double"&gt;0&lt;/D&gt;&lt;D xsi:type="xsd:double"&gt;0&lt;/D&gt;&lt;D xsi:type="xsd:double"&gt;0&lt;/D&gt;&lt;/FQL&gt;&lt;FQL&gt;&lt;Q&gt;3638-HK^FF_DPS(ANN,-5AY,0)&lt;/Q&gt;&lt;R&gt;6&lt;/R&gt;&lt;C&gt;1&lt;/C&gt;&lt;D xsi:type="xsd:double"&gt;0.05&lt;/D&gt;&lt;D xsi:type="xsd:double"&gt;0&lt;/D&gt;&lt;D xsi:type="xsd:double"&gt;0&lt;/D&gt;&lt;D xsi:type="xsd:double"&gt;0&lt;/D&gt;&lt;D xsi:type="xsd:double"&gt;0&lt;/D&gt;&lt;D xsi:type="xsd:double"&gt;0&lt;/D&gt;&lt;/FQL&gt;&lt;FQL&gt;&lt;Q&gt;3636-HK^FF_DPS(ANN,-5AY,0)&lt;/Q&gt;&lt;R&gt;6&lt;/R&gt;&lt;C&gt;1&lt;/C&gt;&lt;D xsi:type="xsd:double"&gt;0.313&lt;/D&gt;&lt;D xsi:type="xsd:double"&gt;0.25&lt;/D&gt;&lt;D xsi:type="xsd:double"&gt;0.195443&lt;/D&gt;&lt;D xsi:type="xsd:double"&gt;0.077672&lt;/D&gt;&lt;D xsi:type="xsd:double"&gt;0&lt;/D&gt;&lt;D xsi:type="xsd:double"&gt;0&lt;/D&gt;&lt;/FQL&gt;&lt;FQL&gt;&lt;Q&gt;3633-HK^FF_DPS(ANN,-5AY,0)&lt;/Q&gt;&lt;R&gt;6&lt;/R&gt;&lt;C&gt;1&lt;/C&gt;&lt;D xsi:type="xsd:double"&gt;0&lt;/D&gt;&lt;D xsi:type="xsd:double"&gt;0.05&lt;/D&gt;&lt;D xsi:type="xsd:double"&gt;0.07&lt;/D&gt;&lt;D xsi:type="xsd:double"&gt;0.07&lt;/D&gt;&lt;D xsi:type="xsd:double"&gt;0.09&lt;/D&gt;&lt;D xsi:type="xsd:double"&gt;0.16&lt;/D&gt;&lt;/FQL&gt;&lt;FQL&gt;&lt;Q&gt;3628-HK^FF_DPS(ANN,-5AY,0)&lt;/Q&gt;&lt;R&gt;6&lt;/R&gt;&lt;C&gt;1&lt;/C&gt;&lt;D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xsi:type="xsd:double"&gt;0&lt;/D&gt;&lt;/FQL&gt;&lt;FQL&gt;&lt;Q&gt;3626-HK^FF_DPS(ANN,-5AY,0)&lt;/Q&gt;&lt;R&gt;6&lt;/R&gt;&lt;C&gt;1&lt;/C&gt;&lt;D xsi:type="xsd:double"&gt;0&lt;/D&gt;&lt;D xsi:type="xsd:double"&gt;0.05&lt;/D&gt;&lt;D xsi:type="xsd:double"&gt;0.05&lt;/D&gt;&lt;D xsi:type="xsd:double"&gt;0&lt;/D&gt;&lt;D xsi:type="xsd:double"&gt;0&lt;/D&gt;&lt;D xsi:type="xsd:double"&gt;0&lt;/D&gt;&lt;/FQL&gt;&lt;FQL&gt;&lt;Q&gt;3623-HK^FF_DPS(ANN,-5AY,0)&lt;/Q&gt;&lt;R&gt;6&lt;/R&gt;&lt;C&gt;1&lt;/C&gt;&lt;D xsi:type="xsd:double"&gt;0.02&lt;/D&gt;&lt;D xsi:type="xsd:double"&gt;0&lt;/D&gt;&lt;D xsi:type="xsd:double"&gt;0&lt;/D&gt;&lt;D xsi:type="xsd:double"&gt;0&lt;/D&gt;&lt;D xsi:type="xsd:double"&gt;0&lt;/D&gt;&lt;D xsi:type="xsd:double"&gt;0&lt;/D&gt;&lt;/FQL&gt;&lt;FQL&gt;&lt;Q&gt;3618-HK^FF_DPS(ANN,-5AY,0)&lt;/Q&gt;&lt;R&gt;6&lt;/R&gt;&lt;C&gt;1&lt;/C&gt;&lt;D xsi:type="xsd:double"&gt;0.225783&lt;/D&gt;&lt;D xsi:type="xsd:double"&gt;0.2483&lt;/D&gt;&lt;D xsi:type="xsd:double"&gt;0.233481&lt;/D&gt;&lt;D xsi:type="xsd:double"&gt;0.251253&lt;/D&gt;&lt;D xsi:type="xsd:double"&gt;0.268707&lt;/D&gt;&lt;D xsi:type="xsd:double"&gt;0.296561&lt;/D&gt;&lt;/FQL&gt;&lt;FQL&gt;&lt;Q&gt;3616-HK^FF_DPS(ANN,-5AY,0)&lt;/Q&gt;&lt;R&gt;6&lt;/R&gt;&lt;C&gt;1&lt;/C&gt;&lt;D xsi:type="xsd:string"&gt;@NA&lt;/D&gt;&lt;D xsi:type="xsd:string"&gt;@NA&lt;/D&gt;&lt;D xsi:type="xsd:double"&gt;0.059&lt;/D&gt;&lt;D xsi:type="xsd:double"&gt;0&lt;/D&gt;&lt;D xsi:type="xsd:double"&gt;0.06&lt;/D&gt;&lt;D xsi:type="xsd:double"&gt;0.06&lt;/D&gt;&lt;/FQL&gt;&lt;FQL&gt;&lt;Q&gt;3613-HK^FF_DPS(ANN,-5AY,0)&lt;/Q&gt;&lt;R&gt;6&lt;/R&gt;&lt;C&gt;1&lt;/C&gt;&lt;D xsi:type="xsd:double"&gt;0.16&lt;/D&gt;&lt;D xsi:type="xsd:double"&gt;0.19&lt;/D&gt;&lt;D xsi:type="xsd:double"&gt;0.23&lt;/D&gt;&lt;D xsi:type="xsd:double"&gt;0.23&lt;/D&gt;&lt;D xsi:type="xsd:double"&gt;0.24&lt;/D&gt;&lt;D xsi:type="xsd:double"&gt;0.28&lt;/D&gt;&lt;/FQL&gt;&lt;FQL&gt;&lt;Q&gt;3608-HK^FF_DPS(ANN,-5AY,0)&lt;/Q&gt;&lt;R&gt;6&lt;/R&gt;&lt;C&gt;1&lt;/C&gt;&lt;D xsi:type="xsd:double"&gt;0.065&lt;/D&gt;&lt;D xsi:type="xsd:double"&gt;0.08&lt;/D&gt;&lt;D xsi:type="xsd:double"&gt;0.055&lt;/D&gt;&lt;D xsi:type="xsd:double"&gt;0.05&lt;/D&gt;&lt;D xsi:type="xsd:double"&gt;0.035&lt;/D&gt;&lt;D xsi:type="xsd:double"&gt;0.01&lt;/D&gt;&lt;/FQL&gt;&lt;FQL&gt;&lt;Q&gt;3606-HK^FF_DPS(ANN,-5AY,0)&lt;/Q&gt;&lt;R&gt;6&lt;/R&gt;&lt;C&gt;1&lt;/C&gt;&lt;D xsi:type="xsd:double"&gt;0.848178&lt;/D&gt;&lt;D xsi:type="xsd:double"&gt;0.9248412&lt;/D&gt;&lt;D xsi:type="xsd:double"&gt;1.3240796&lt;/D&gt;&lt;D xsi:type="xsd:double"&gt;0.820289&lt;/D&gt;&lt;D xsi:type="xsd:double"&gt;0.909673&lt;/D&gt;&lt;D xsi:type="xsd:double"&gt;1.207855&lt;/D&gt;&lt;/FQL&gt;&lt;FQL&gt;&lt;Q&gt;3603-HK^FF_DPS(ANN,-5AY,0)&lt;/Q&gt;&lt;R&gt;6&lt;/R&gt;&lt;C&gt;1&lt;/C&gt;&lt;D xsi:type="xsd:string"&gt;@NA&lt;/D&gt;&lt;D xsi:type="xsd:string"&gt;@NA&lt;/D&gt;&lt;D xsi:type="xsd:string"&gt;@NA&lt;/D&gt;&lt;D xsi:type="xsd:double"&gt;0.014&lt;/D&gt;&lt;D xsi:type="xsd:double"&gt;0&lt;/D&gt;&lt;D xsi:type="xsd:double"&gt;0&lt;/D&gt;&lt;/FQL&gt;&lt;FQL&gt;&lt;Q&gt;3601-HK^FF_DPS(ANN,-5AY,0)&lt;/Q&gt;&lt;R&gt;6&lt;/R&gt;&lt;C&gt;1&lt;/C&gt;&lt;D xsi:type="xsd:string"&gt;@NA&lt;/D&gt;&lt;D xsi:type="xsd:string"&gt;@NA&lt;/D&gt;&lt;D xsi:type="xsd:string"&gt;@NA&lt;/D&gt;&lt;D xsi:type="xsd:double"&gt;0.1&lt;/D&gt;&lt;D xsi:type="xsd:double"&gt;0&lt;/D&gt;&lt;D xsi:type="xsd:double"&gt;0&lt;/D&gt;&lt;/FQL&gt;&lt;FQL&gt;&lt;Q&gt;3600-HK^FF_DPS(ANN,-5AY,0)&lt;/Q&gt;&lt;R&gt;6&lt;/R&gt;&lt;C&gt;1&lt;/C&gt;&lt;D xsi:type="xsd:double"&gt;0.03&lt;/D&gt;&lt;D xsi:type="xsd:double"&gt;0.046&lt;/D&gt;&lt;D xsi:type="xsd:double"&gt;0.033&lt;/D&gt;&lt;D xsi:type="xsd:double"&gt;0.053&lt;/D&gt;&lt;D xsi:type="xsd:double"&gt;0.07&lt;/D&gt;&lt;D xsi:type="xsd:double"&gt;0.169&lt;/D&gt;&lt;/FQL&gt;&lt;FQL&gt;&lt;Q&gt;3399-HK^FF_DPS(ANN,-5AY,0)&lt;/Q&gt;&lt;R&gt;6&lt;/R&gt;&lt;C&gt;1&lt;/C&gt;&lt;D xsi:type="xsd:double"&gt;0.149&lt;/D&gt;&lt;D xsi:type="xsd:double"&gt;0.196&lt;/D&gt;&lt;D xsi:type="xsd:double"&gt;0.193&lt;/D&gt;&lt;D xsi:type="xsd:double"&gt;0&lt;/D&gt;&lt;D xsi:type="xsd:double"&gt;0&lt;/D&gt;&lt;D xsi:type="xsd:double"&gt;0&lt;/D&gt;&lt;/FQL&gt;&lt;FQL&gt;&lt;Q&gt;3398-HK^FF_DPS(ANN,-5AY,0)&lt;/Q&gt;&lt;R&gt;6&lt;/R&gt;&lt;C&gt;1&lt;/C&gt;&lt;D xsi:type="xsd:double"&gt;0.0273&lt;/D&gt;&lt;D xsi:type="xsd:double"&gt;0.0197&lt;/D&gt;&lt;D xsi:type="xsd:double"&gt;0&lt;/D&gt;&lt;D xsi:type="xsd:double"&gt;0&lt;/D&gt;&lt;D xsi:type="xsd:double"&gt;0&lt;/D&gt;&lt;D xsi:type="xsd:double"&gt;0&lt;/D&gt;&lt;/FQL&gt;&lt;FQL&gt;&lt;Q&gt;3396-HK^FF_DPS(ANN,-5AY,0)&lt;/Q&gt;&lt;R&gt;6&lt;/R&gt;&lt;C&gt;1&lt;/C&gt;&lt;D xsi:type="xsd:double"&gt;0.2765489&lt;/D&gt;&lt;D xsi:type="xsd:double"&gt;0.3313162&lt;/D&gt;&lt;D xsi:type="xsd:double"&gt;0.3393921&lt;/D&gt;&lt;D xsi:type="xsd:double"&gt;0.361485&lt;/D&gt;&lt;D xsi:type="xsd:double"&gt;0.436575&lt;/D&gt;&lt;D xsi:type="xsd:double"&gt;0.4687&lt;/D&gt;&lt;/FQL&gt;&lt;FQL&gt;&lt;Q&gt;3395-HK^FF_DPS(ANN,-5AY,0)&lt;/Q&gt;&lt;R&gt;6&lt;/R&gt;&lt;C&gt;1&lt;/C&gt;&lt;D xsi:type="xsd:string"&gt;@NA&lt;/D&gt;&lt;D xsi:type="xsd:double"&gt;0&lt;/D&gt;&lt;D xsi:type="xsd:double"&gt;0&lt;/D&gt;&lt;D xsi:type="xsd:double"&gt;0&lt;/D&gt;&lt;D xsi:type="xsd:double"&gt;0&lt;/D&gt;&lt;D xsi:type="xsd:double"&gt;0&lt;/D&gt;&lt;/FQL&gt;&lt;FQL&gt;&lt;Q&gt;3393-HK^FF_DPS(ANN,-5AY,0)&lt;/Q&gt;&lt;R&gt;6&lt;/R&gt;&lt;C&gt;1&lt;/C&gt;&lt;D xsi:type="xsd:double"&gt;0.24&lt;/D&gt;&lt;D xsi:type="xsd:double"&gt;0.24&lt;/D&gt;&lt;D xsi:type="xsd:double"&gt;0.2&lt;/D&gt;&lt;D xsi:type="xsd:double"&gt;0.26&lt;/D&gt;&lt;D xsi:type="xsd:double"&gt;0.2&lt;/D&gt;&lt;D xsi:type="xsd:double"&gt;0.2&lt;/D&gt;&lt;/FQL&gt;&lt;FQL&gt;&lt;Q&gt;3390-HK^FF_DPS(ANN,-5AY,0)&lt;/Q&gt;&lt;R&gt;6&lt;/R&gt;&lt;C&gt;1&lt;/C&gt;&lt;D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xsi:type="xsd:double"&gt;0&lt;/D&gt;&lt;D xsi:type="xsd:double"&gt;0&lt;/D&gt;&lt;/FQL&gt;&lt;FQL&gt;&lt;Q&gt;3389-HK^FF_DPS(ANN,-5AY,0)&lt;/Q&gt;&lt;R&gt;6&lt;/R&gt;&lt;C&gt;1&lt;/C&gt;&lt;D xsi:type="xsd:double"&gt;0&lt;/D&gt;&lt;D xsi:type="xsd:double"&gt;0&lt;/D&gt;&lt;D xsi:type="xsd:double"&gt;0.0137071&lt;/D&gt;&lt;D xsi:type="xsd:double"&gt;0&lt;/D&gt;&lt;D xsi:type="xsd:double"&gt;0&lt;/D&gt;&lt;D xsi:type="xsd:double"&gt;0&lt;/D&gt;&lt;/FQL&gt;&lt;FQL&gt;&lt;Q&gt;3383-HK^FF_DPS(ANN,-5AY,0)&lt;/Q&gt;&lt;R&gt;6&lt;/R&gt;&lt;C&gt;1&lt;/C&gt;&lt;D xsi:type="xsd:double"&gt;0.2&lt;/D&gt;&lt;D xsi:type="xsd:double"&gt;0.9&lt;/D&gt;&lt;D xsi:type="xsd:double"&gt;1&lt;/D&gt;&lt;D xsi:type="xsd:double"&gt;1&lt;/D&gt;&lt;D xsi:type="xsd:double"&gt;1.1&lt;/D&gt;&lt;D xsi:type="xsd:double"&gt;0.5&lt;/D&gt;&lt;/FQL&gt;&lt;FQL&gt;&lt;Q&gt;3382-HK^FF_DPS(ANN,-5AY,0)&lt;/Q&gt;&lt;R&gt;6&lt;/R&gt;&lt;C&gt;1&lt;/C&gt;&lt;D xsi:type="xsd:double"&gt;0.0344&lt;/D&gt;&lt;D xsi:type="xsd:double"&gt;0.0503&lt;/D&gt;&lt;D xsi:type="xsd:double"&gt;0.0279&lt;/D&gt;&lt;D xsi:type="xsd:double"&gt;0.0252&lt;/D&gt;&lt;D xsi:type="xsd:double"&gt;0.0413&lt;/D&gt;&lt;D xsi:type="xsd:double"&gt;0.0599&lt;/D&gt;&lt;/FQL&gt;&lt;FQL&gt;&lt;Q&gt;3380-HK^FF_DPS(ANN,-5AY,0)&lt;/Q&gt;&lt;R&gt;6&lt;/R&gt;&lt;C&gt;1&lt;/C&gt;&lt;D xsi:type="xsd:double"&gt;0.25&lt;/D&gt;&lt;D xsi:type="xsd:double"&gt;0.41&lt;/D&gt;&lt;D xsi:type="xsd:double"&gt;0.75&lt;/D&gt;&lt;D xsi:type="xsd:double"&gt;0.83&lt;/D&gt;&lt;D xsi:type="xsd:double"&gt;1.01&lt;/D&gt;&lt;D xsi:type="xsd:double"&gt;0.49&lt;/D&gt;&lt;/FQL&gt;&lt;FQL&gt;&lt;Q&gt;3377-HK^FF_DPS(ANN,-5AY,0)&lt;/Q&gt;&lt;R&gt;6&lt;/R&gt;&lt;C&gt;1&lt;/C&gt;&lt;D xsi:type="xsd:double"&gt;0.199&lt;/D&gt;&lt;D xsi:type="xsd:double"&gt;0.322&lt;/D&gt;&lt;D xsi:type="xsd:double"&gt;0.213&lt;/D&gt;&lt;D xsi:type="xsd:double"&gt;0.136&lt;/D&gt;&lt;D xsi:type="xsd:double"&gt;0.152&lt;/D&gt;&lt;D xsi:type="xsd:double"&gt;0.087&lt;/D&gt;&lt;/FQL&gt;&lt;FQL&gt;&lt;Q&gt;3369-HK^FF_DPS(ANN,-5AY,0)&lt;/Q&gt;&lt;R&gt;6&lt;/R&gt;&lt;C&gt;1&lt;/C&gt;&lt;D xsi:type="xsd:double"&gt;0&lt;/D&gt;&lt;D xsi:type="xsd:double"&gt;0.1348837&lt;/D&gt;&lt;D xsi:type="xsd:double"&gt;0.087463&lt;/D&gt;&lt;D xsi:type="xsd:double"&gt;0.09801&lt;/D&gt;&lt;D xsi:type="xsd:double"&gt;0.076932&lt;/D&gt;&lt;D xsi:type="xsd:double"&gt;0.065631&lt;/D&gt;&lt;/FQL&gt;&lt;FQL&gt;&lt;Q&gt;3368-HK^FF_DPS(ANN,-5AY,0)&lt;/Q&gt;&lt;R&gt;6&lt;/R&gt;&lt;C&gt;1&lt;/C&gt;&lt;D xsi:type="xsd:double"&gt;0.0225066&lt;/D&gt;&lt;D xsi:type="xsd:double"&gt;0&lt;/D&gt;&lt;D xsi:type="xsd:double"&gt;0.0340391&lt;/D&gt;&lt;D xsi:type="xsd:double"&gt;0&lt;/D&gt;&lt;D xsi:type="xsd:double"&gt;0&lt;/D&gt;&lt;D xsi:type="xsd:double"&gt;0&lt;/D&gt;&lt;/FQL&gt;&lt;FQL&gt;&lt;Q&gt;3366-HK^FF_DPS(ANN,-5AY,0)&lt;/Q&gt;&lt;R&gt;6&lt;/R&gt;&lt;C&gt;1&lt;/C&gt;&lt;D xsi:type="xsd:double"&gt;0.16&lt;/D&gt;&lt;D xsi:type="xsd:double"&gt;0.48&lt;/D&gt;&lt;D xsi:type="xsd:double"&gt;0.22&lt;/D&gt;&lt;D xsi:type="xsd:double"&gt;0.0125&lt;/D&gt;&lt;D xsi:type="xsd:double"&gt;0&lt;/D&gt;&lt;D xsi:type="xsd:double"&gt;0&lt;/D&gt;&lt;/FQL&gt;&lt;FQL&gt;&lt;Q&gt;3363-HK^FF_DPS(ANN,-5AY,0)&lt;/Q&gt;&lt;R&gt;6&lt;/R&gt;&lt;C&gt;1&lt;/C&gt;&lt;D xsi:type="xsd:double"&gt;0.0620675&lt;/D&gt;&lt;D xsi:type="xsd:double"&gt;0.1310377&lt;/D&gt;&lt;D xsi:type="xsd:double"&gt;0.1157&lt;/D&gt;&lt;D xsi:type="xsd:double"&gt;0.03246&lt;/D&gt;&lt;D xsi:type="xsd:double"&gt;0.03525&lt;/D&gt;&lt;D xsi:type="xsd:double"&gt;0.109197&lt;/D&gt;&lt;/FQL&gt;&lt;FQL&gt;&lt;Q&gt;3360-HK^FF_DPS(ANN,-5AY,0)&lt;/Q&gt;&lt;R&gt;6&lt;/R&gt;&lt;C&gt;1&lt;/C&gt;&lt;D xsi:type="xsd:double"&gt;0.23&lt;/D&gt;&lt;D xsi:type="xsd:double"&gt;0.3&lt;/D&gt;&lt;D xsi:type="xsd:double"&gt;0.3&lt;/D&gt;&lt;D xsi:type="xsd:double"&gt;0.33&lt;/D&gt;&lt;D xsi:type="xsd:double"&gt;0.36&lt;/D&gt;&lt;D xsi:type="xsd:double"&gt;0.42&lt;/D&gt;&lt;/FQL&gt;&lt;FQL&gt;&lt;Q&gt;3348-HK^FF_DPS(ANN,-5AY,0)&lt;/Q&gt;&lt;R&gt;6&lt;/R&gt;&lt;C&gt;1&lt;/C&gt;&lt;D xsi:type="xsd:string"&gt;@NA&lt;/D&gt;&lt;D xsi:type="xsd:string"&gt;@NA&lt;/D&gt;&lt;D xsi:type="xsd:string"&gt;@NA&lt;/D&gt;&lt;D xsi:type="xsd:double"&gt;0.05472&lt;/D&gt;&lt;D xsi:type="xsd:double"&gt;0.09474&lt;/D&gt;&lt;D xsi:type="xsd:double"&gt;0.08&lt;/D&gt;&lt;/FQL&gt;&lt;FQL&gt;&lt;Q&gt;3347-HK^FF_DPS(ANN,-5AY,0)&lt;/Q&gt;&lt;R&gt;6&lt;/R&gt;&lt;C&gt;1&lt;/C&gt;&lt;D xsi:type="xsd:double"&gt;0&lt;/D&gt;&lt;D xsi:type="xsd:double"&gt;0.3&lt;/D&gt;&lt;D xsi:type="xsd:double"&gt;0.35&lt;/D&gt;&lt;D xsi:type="xsd:double"&gt;0.278&lt;/D&gt;&lt;D xsi:type="xsd:double"&gt;0.3618818&lt;/D&gt;&lt;D xsi:type="xsd:double"&gt;0.579615&lt;/D&gt;&lt;/FQL&gt;&lt;FQL&gt;&lt;Q&gt;3344-HK^FF_DPS(ANN,-5AY,0)&lt;/Q&gt;&lt;R&gt;6&lt;/R&gt;&lt;C&gt;1&lt;/C&gt;&lt;D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xsi:type="xsd:double"&gt;0&lt;/D&gt;&lt;/FQL&gt;&lt;FQL&gt;&lt;Q&gt;3339-HK^FF_DPS(ANN,-5AY,0)&lt;/Q&gt;&lt;R&gt;6&lt;/R&gt;&lt;C&gt;1&lt;/C&gt;&lt;D xsi:type="xsd:double"&gt;0.062&lt;/D&gt;&lt;D xsi:type="xsd:double"&gt;0.16&lt;/D&gt;&lt;D xsi:type="xsd:double"&gt;0.2&lt;/D&gt;&lt;D xsi:type="xsd:double"&gt;0.25&lt;/D&gt;&lt;D xsi:type="xsd:double"&gt;0.33&lt;/D&gt;&lt;D xsi:type="xsd:double"&gt;0.22&lt;/D&gt;&lt;/FQL&gt;&lt;FQL&gt;&lt;Q&gt;3337-HK^FF_DPS(ANN,-5AY,0)&lt;/Q&gt;&lt;R&gt;6&lt;/R&gt;&lt;C&gt;1&lt;/C&gt;&lt;D xsi:type="xsd:double"&gt;0&lt;/D&gt;&lt;D xsi:type="xsd:double"&gt;0&lt;/D&gt;&lt;D xsi:type="xsd:double"&gt;0.0114&lt;/D&gt;&lt;D xsi:type="xsd:double"&gt;0&lt;/D&gt;&lt;D xsi:type="xsd:double"&gt;0&lt;/D&gt;&lt;D xsi:type="xsd:double"&gt;0&lt;/D&gt;&lt;/FQL&gt;&lt;FQL&gt;&lt;Q&gt;3336-HK^FF_DPS(ANN,-5AY,0)&lt;/Q&gt;&lt;R&gt;6&lt;/R&gt;&lt;C&gt;1&lt;/C&gt;&lt;D xsi:type="xsd:double"&gt;0.1&lt;/D&gt;&lt;D xsi:type="xsd:double"&gt;0.08&lt;/D&gt;&lt;D xsi:type="xsd:double"&gt;0.1&lt;/D&gt;&lt;D xsi:type="xsd:double"&gt;0.1&lt;/D&gt;&lt;D xsi:type="xsd:double"&gt;0.1&lt;/D&gt;&lt;D xsi:type="xsd:double"&gt;0.08&lt;/D&gt;&lt;/FQL&gt;&lt;FQL&gt;&lt;Q&gt;3333-HK^FF_DPS(ANN,-5AY,0)&lt;/Q&gt;&lt;R&gt;6&lt;/R&gt;&lt;C&gt;1&lt;/C&gt;&lt;D xsi:type="xsd:double"&gt;0.4486&lt;/D&gt;&lt;D xsi:type="xsd:double"&gt;0&lt;/D&gt;&lt;D xsi:type="xsd:double"&gt;0&lt;/D&gt;&lt;D xsi:type="xsd:double"&gt;0&lt;/D&gt;&lt;D xsi:type="xsd:double"&gt;2.288&lt;/D&gt;&lt;D xsi:type="xsd:double"&gt;0.182&lt;/D&gt;&lt;/FQL&gt;&lt;FQL&gt;&lt;Q&gt;3332-HK^FF_DPS(ANN,-5AY,0)&lt;/Q&gt;&lt;R&gt;6&lt;/R&gt;&lt;C&gt;1&lt;/C&gt;&lt;D xsi:type="xsd:double"&gt;0.1213756&lt;/D&gt;&lt;D xsi:type="xsd:double"&gt;0&lt;/D&gt;&lt;D xsi:type="xsd:double"&gt;0&lt;/D&gt;&lt;D xsi:type="xsd:double"&gt;0&lt;/D&gt;&lt;D xsi:type="xsd:double"&gt;0&lt;/D&gt;&lt;D xsi:type="xsd:double"&gt;0&lt;/D&gt;&lt;/FQL&gt;&lt;FQL&gt;&lt;Q&gt;3331-HK^FF_DPS(ANN,-5AY,0)&lt;/Q&gt;&lt;R&gt;6&lt;/R&gt;&lt;C&gt;1&lt;/C&gt;&lt;D xsi:type="xsd:double"&gt;0.17&lt;/D&gt;&lt;D xsi:type="xsd:double"&gt;0.19&lt;/D&gt;&lt;D xsi:type="xsd:double"&gt;0.2&lt;/D&gt;&lt;D xsi:type="xsd:double"&gt;0.28&lt;/D&gt;&lt;D xsi:type="xsd:double"&gt;0.47&lt;/D&gt;&lt;D xsi:type="xsd:double"&gt;0.5&lt;/D&gt;&lt;/FQL&gt;&lt;FQL&gt;&lt;Q&gt;3330-HK^FF_DPS(ANN,-5AY,0)&lt;/Q&gt;&lt;R&gt;6&lt;/R&gt;&lt;C&gt;1&lt;/C&gt;&lt;D xsi:type="xsd:double"&gt;0&lt;/D&gt;&lt;D xsi:type="xsd:double"&gt;0&lt;/D&gt;&lt;D xsi:type="xsd:double"&gt;0.2260905&lt;/D&gt;&lt;D xsi:type="xsd:double"&gt;0&lt;/D&gt;&lt;D xsi:type="xsd:double"&gt;0&lt;/D&gt;&lt;D xsi:type="xsd:double"&gt;0&lt;/D&gt;&lt;/FQL&gt;&lt;FQL&gt;&lt;Q&gt;3329-HK^FF_DPS(ANN,-5AY,0)&lt;/Q&gt;&lt;R&gt;6&lt;/R&gt;&lt;C&gt;1&lt;/C&gt;&lt;D xsi:type="xsd:string"&gt;@NA&lt;/D&gt;&lt;D xsi:type="xsd:double"&gt;0.08&lt;/D&gt;&lt;D xsi:type="xsd:double"&gt;0.08&lt;/D&gt;&lt;D xsi:type="xsd:double"&gt;0.09&lt;/D&gt;&lt;D xsi:type="xsd:double"&gt;0.16&lt;/D&gt;&lt;D xsi:type="xsd:double"&gt;0.05&lt;/D&gt;&lt;/FQL&gt;&lt;FQL&gt;&lt;Q&gt;3328-HK^FF_DPS(ANN,-5AY,0)&lt;/Q&gt;&lt;R&gt;6&lt;/R&gt;&lt;C&gt;1&lt;/C&gt;&lt;D xsi:type="xsd:double"&gt;0.318627&lt;/D&gt;&lt;D xsi:type="xsd:double"&gt;0.3433022&lt;/D&gt;&lt;D xsi:type="xsd:double"&gt;0.3408889&lt;/D&gt;&lt;D xsi:type="xsd:double"&gt;0.3450058&lt;/D&gt;&lt;D xsi:type="xsd:double"&gt;0.380528&lt;/D&gt;&lt;D xsi:type="xsd:double"&gt;0.416053&lt;/D&gt;&lt;/FQL&gt;&lt;FQL&gt;&lt;Q&gt;3326-HK^FF_DPS(ANN,-5AY,0)&lt;/Q&gt;&lt;R&gt;6&lt;/R&gt;&lt;C&gt;1&lt;/C&gt;&lt;D xsi:type="xsd:double"&gt;0.01999998000002&lt;/D&gt;&lt;D xsi:type="xsd:double"&gt;0.02&lt;/D&gt;&lt;D xsi:type="xsd:double"&gt;0.02&lt;/D&gt;&lt;D xsi:type="xsd:double"&gt;0.03&lt;/D&gt;&lt;D xsi:type="xsd:double"&gt;0.02&lt;/D&gt;&lt;D xsi:type="xsd:double"&gt;0.02&lt;/D&gt;&lt;/FQL&gt;&lt;FQL&gt;&lt;Q&gt;3323-HK^FF_DPS(ANN,-5AY,0)&lt;/Q&gt;&lt;R&gt;6&lt;/R&gt;&lt;C&gt;1&lt;/C&gt;&lt;D xsi:type="xsd:double"&gt;0.0487196&lt;/D&gt;&lt;D xsi:type="xsd:double"&gt;0.122549&lt;/D&gt;&lt;D xsi:type="xsd:double"&gt;0.2048&lt;/D&gt;&lt;D xsi:type="xsd:double"&gt;0.3824&lt;/D&gt;&lt;D xsi:type="xsd:double"&gt;0.5665&lt;/D&gt;&lt;D xsi:type="xsd:double"&gt;0.8142&lt;/D&gt;&lt;/FQL&gt;&lt;FQL&gt;&lt;Q&gt;3322-HK^FF_DPS(ANN,-5AY,0)&lt;/Q&gt;&lt;R&gt;6&lt;/R&gt;&lt;C&gt;1&lt;/C&gt;&lt;D xsi:type="xsd:double"&gt;0.07&lt;/D&gt;&lt;D xsi:type="xsd:double"&gt;0.04&lt;/D&gt;&lt;D xsi:type="xsd:double"&gt;0.04&lt;/D&gt;&lt;D xsi:type="xsd:double"&gt;0.01&lt;/D&gt;&lt;D xsi:type="xsd:double"&gt;0&lt;/D&gt;&lt;D xsi:type="xsd:double"&gt;0&lt;/D&gt;&lt;/FQL&gt;&lt;FQL&gt;&lt;Q&gt;3321-HK^FF_DPS(ANN,-5AY,0)&lt;/Q&gt;&lt;R&gt;6&lt;/R&gt;&lt;C&gt;1&lt;/C&gt;&lt;D xsi:type="xsd:string"&gt;@NA&lt;/D&gt;&lt;D xsi:type="xsd:string"&gt;@NA&lt;/D&gt;&lt;D xsi:type="xsd:string"&gt;@NA&lt;/D&gt;&lt;D xsi:type="xsd:double"&gt;0&lt;/D&gt;&lt;D xsi:type="xsd:double"&gt;0&lt;/D&gt;&lt;D xsi:type="xsd:double"&gt;0&lt;/D&gt;&lt;/FQL&gt;&lt;FQL&gt;&lt;Q&gt;3320-HK^FF_DPS(ANN,-5AY,0)&lt;/Q&gt;&lt;R&gt;6&lt;/R&gt;&lt;C&gt;1&lt;/C&gt;&lt;D xsi:type="xsd:double"&gt;0.09&lt;/D&gt;&lt;D xsi:type="xsd:double"&gt;0.11&lt;/D&gt;&lt;D xsi:type="xsd:double"&gt;0.13&lt;/D&gt;&lt;D xsi:type="xsd:double"&gt;0.11&lt;/D&gt;&lt;D xsi:type="xsd:double"&gt;0.12&lt;/D&gt;&lt;D xsi:type="xsd:double"&gt;0.15&lt;/D&gt;&lt;/FQL&gt;&lt;FQL&gt;&lt;Q&gt;3319-HK^FF_DPS(ANN,-5AY,0)&lt;/Q&gt;&lt;R&gt;6&lt;/R&gt;&lt;C&gt;1&lt;/C&gt;&lt;D xsi:type="xsd:string"&gt;@NA&lt;/D&gt;&lt;D xsi:type="xsd:string"&gt;@NA&lt;/D&gt;&lt;D xsi:type="xsd:double"&gt;0.3412&lt;/D&gt;&lt;D xsi:type="xsd:double"&gt;0.49222&lt;/D&gt;&lt;D xsi:type="xsd:double"&gt;0.627381&lt;/D&gt;&lt;D xsi:type="xsd:double"&gt;0.478523&lt;/D&gt;&lt;/FQL&gt;&lt;FQL&gt;&lt;Q&gt;3318-HK^FF_DPS(ANN,-5AY,0)&lt;/Q&gt;&lt;R&gt;6&lt;/R&gt;&lt;C&gt;1&lt;/C&gt;&lt;D xsi:type="xsd:double"&gt;0.03&lt;/D&gt;&lt;D xsi:type="xsd:double"&gt;0.03&lt;/D&gt;&lt;D xsi:type="xsd:double"&gt;0.034&lt;/D&gt;&lt;D xsi:type="xsd:double"&gt;0&lt;/D&gt;&lt;D xsi:type="xsd:double"&gt;0&lt;/D&gt;&lt;D xsi:type="xsd:double"&gt;0&lt;/D&gt;&lt;/FQL&gt;&lt;FQL&gt;&lt;Q&gt;3316-HK^FF_DPS(ANN,-5AY,0)&lt;/Q&gt;&lt;R&gt;6&lt;/R&gt;&lt;C&gt;1&lt;/C&gt;&lt;D xsi:type="xsd:string"&gt;@NA&lt;/D&gt;&lt;D xsi:type="xsd:string"&gt;@NA&lt;/D&gt;&lt;D xsi:type="xsd:double"&gt;0.1&lt;/D&gt;&lt;D xsi:type="xsd:double"&gt;0.228&lt;/D&gt;&lt;D xsi:type="xsd:double"&gt;0.564&lt;/D&gt;&lt;D xsi:type="xsd:double"&gt;0.852&lt;/D&gt;&lt;/FQL&gt;&lt;FQL&gt;&lt;Q&gt;3315-HK^FF_DPS(ANN,-5AY,0)&lt;/Q&gt;&lt;R&gt;6&lt;/R&gt;&lt;C&gt;1&lt;/C&gt;&lt;D xsi:type="xsd:double"&gt;0.17&lt;/D&gt;&lt;D xsi:type="xsd:double"&gt;0.2&lt;/D&gt;&lt;D xsi:type="xsd:double"&gt;0.2&lt;/D&gt;&lt;D xsi:type="xsd:double"&gt;0.2&lt;/D&gt;&lt;D xsi:type="xsd:double"&gt;0.17&lt;/D&gt;&lt;D xsi:type="xsd:double"&gt;0.165&lt;/D&gt;&lt;/FQL&gt;&lt;FQL&gt;&lt;Q&gt;3313-HK^FF_DPS(ANN,-5AY,0)&lt;/Q&gt;&lt;R&gt;6&lt;/R&gt;&lt;C&gt;1&lt;/C&gt;&lt;D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xsi:type="xsd:double"&gt;0&lt;/D&gt;&lt;/FQL&gt;&lt;FQL&gt;&lt;Q&gt;3311-HK^FF_DPS(ANN,-5AY,0)&lt;/Q&gt;&lt;R&gt;6&lt;/R&gt;&lt;C&gt;1&lt;/C&gt;&lt;D xsi:type="xsd:double"&gt;0.32983889349086&lt;/D&gt;&lt;D xsi:type="xsd:double"&gt;0.35&lt;/D&gt;&lt;D xsi:type="xsd:double"&gt;0.27&lt;/D&gt;&lt;D xsi:type="xsd:double"&gt;0.32&lt;/D&gt;&lt;D xsi:type="xsd:double"&gt;0.36&lt;/D&gt;&lt;D xsi:type="xsd:double"&gt;0.405&lt;/D&gt;&lt;/FQL&gt;&lt;FQL&gt;&lt;Q&gt;3309-HK^FF_DPS(ANN,-5AY,0)&lt;/Q&gt;&lt;R&gt;6&lt;/R&gt;&lt;C&gt;1&lt;/C&gt;&lt;D xsi:type="xsd:string"&gt;@NA&lt;/D&gt;&lt;D xsi:type="xsd:string"&gt;@NA&lt;/D&gt;&lt;D xsi:type="xsd:double"&gt;0.02&lt;/D&gt;&lt;D xsi:type="xsd:double"&gt;0.02&lt;/D&gt;&lt;D xsi:type="xsd:double"&gt;0.02&lt;/D&gt;&lt;D xsi:type="xsd:double"&gt;0&lt;/D&gt;&lt;/FQL&gt;&lt;FQL&gt;&lt;Q&gt;3308-HK^FF_DPS(ANN,-5AY,0)&lt;/Q&gt;&lt;R&gt;6&lt;/R&gt;&lt;C&gt;1&lt;/C&gt;&lt;D xsi:type="xsd:double"&gt;0.3662184&lt;/D&gt;&lt;D xsi:type="xsd:double"&gt;0.4383818&lt;/D&gt;&lt;D xsi:type="xsd:double"&gt;0.3352372&lt;/D&gt;&lt;D xsi:type="xsd:double"&gt;0.3815536&lt;/D&gt;&lt;D xsi:type="xsd:double"&gt;0.5594583&lt;/D&gt;&lt;D xsi:type="xsd:double"&gt;0.142028&lt;/D&gt;&lt;/FQL&gt;&lt;FQL&gt;&lt;Q&gt;3306-HK^FF_DPS(ANN,-5AY,0)&lt;/Q&gt;&lt;R&gt;6&lt;/R&gt;&lt;C&gt;1&lt;/C&gt;&lt;D xsi:type="xsd:double"&gt;0.5595&lt;/D&gt;&lt;D xsi:type="xsd:double"&gt;0.71&lt;/D&gt;&lt;D xsi:type="xsd:double"&gt;0.8&lt;/D&gt;&lt;D xsi:type="xsd:double"&gt;0.54&lt;/D&gt;&lt;D xsi:type="xsd:double"&gt;1.11&lt;/D&gt;&lt;D xsi:type="xsd:double"&gt;0.96&lt;/D&gt;&lt;/FQL&gt;&lt;FQL&gt;&lt;Q&gt;3303-HK^FF_DPS(ANN,-5AY,0)&lt;/Q&gt;&lt;R&gt;6&lt;/R&gt;&lt;C&gt;1&lt;/C&gt;&lt;D xsi:type="xsd:double"&gt;0&lt;/D&gt;&lt;D xsi:type="xsd:double"&gt;0.03&lt;/D&gt;&lt;D xsi:type="xsd:double"&gt;0.02&lt;/D&gt;&lt;D xsi:type="xsd:double"&gt;0&lt;/D&gt;&lt;D xsi:type="xsd:double"&gt;0.22&lt;/D&gt;&lt;D xsi:type="xsd:double"&gt;0&lt;/D&gt;&lt;/FQL&gt;&lt;FQL&gt;&lt;Q&gt;3302-HK^FF_DPS(ANN,-5AY,0)&lt;/Q&gt;&lt;R&gt;6&lt;/R&gt;&lt;C&gt;1&lt;/C&gt;&lt;D xsi:type="xsd:string"&gt;@NA&lt;/D&gt;&lt;D xsi:type="xsd:string"&gt;@NA&lt;/D&gt;&lt;D xsi:type="xsd:double"&gt;0&lt;/D&gt;&lt;D xsi:type="xsd:double"&gt;0.0054&lt;/D&gt;&lt;D xsi:type="xsd:double"&gt;0&lt;/D&gt;&lt;D xsi:type="xsd:double"&gt;0.0369&lt;/D&gt;&lt;/FQL&gt;&lt;FQL&gt;&lt;Q&gt;3301-HK^FF_DPS(ANN,-5AY,0)&lt;/Q&gt;&lt;R&gt;6&lt;/R&gt;&lt;C&gt;1&lt;/C&gt;&lt;D xsi:type="xsd:double"&gt;0&lt;/D&gt;&lt;D xsi:type="xsd:double"&gt;0&lt;/D&gt;&lt;D xsi:type="xsd:double"&gt;0.365&lt;/D&gt;&lt;D xsi:type="xsd:double"&gt;0.6&lt;/D&gt;&lt;D xsi:type="xsd:double"&gt;0.5&lt;/D&gt;&lt;D xsi:type="xsd:double"&gt;0&lt;/D&gt;&lt;/FQL&gt;&lt;FQL&gt;&lt;Q&gt;3300-HK^FF_DPS(ANN,-5AY,0)&lt;/Q&gt;&lt;R&gt;6&lt;/R&gt;&lt;C&gt;1&lt;/C&gt;&lt;D xsi:type="xsd:double"&gt;0&lt;/D&gt;&lt;D xsi:type="xsd:double"&gt;0&lt;/D&gt;&lt;D xsi:type="xsd:double"&gt;0&lt;/D&gt;&lt;D xsi:type="xsd:double"&gt;0.02&lt;/D&gt;&lt;D xsi:type="xsd:double"&gt;0&lt;/D&gt;&lt;D xsi:type="xsd:double"&gt;0.1&lt;/D&gt;&lt;/FQL&gt;&lt;FQL&gt;&lt;Q&gt;2990-HK^FF_DPS(ANN,-5AY,0)&lt;/Q&gt;&lt;R&gt;0&lt;/R&gt;&lt;C&gt;0&lt;/C&gt;&lt;/FQL&gt;&lt;FQL&gt;&lt;Q&gt;2985-HK^FF_DPS(ANN,-5AY,0)&lt;/Q&gt;&lt;R&gt;0&lt;/R&gt;&lt;C&gt;0&lt;/C&gt;&lt;/FQL&gt;&lt;FQL&gt;&lt;Q&gt;2984-HK^FF_DPS(ANN,-5AY,0)&lt;/Q&gt;&lt;R&gt;0&lt;/R&gt;&lt;C&gt;0&lt;/C&gt;&lt;/FQL&gt;&lt;FQL&gt;&lt;Q&gt;2983-HK^FF_DPS(ANN,-5AY,0)&lt;/Q&gt;&lt;R&gt;0&lt;/R&gt;&lt;C&gt;0&lt;/C&gt;&lt;/FQL&gt;&lt;FQL&gt;&lt;Q&gt;2975-HK^FF_DPS(ANN,-5AY,0)&lt;/Q&gt;&lt;R&gt;0&lt;/R&gt;&lt;C&gt;0&lt;/C&gt;&lt;/FQL&gt;&lt;FQL&gt;&lt;Q&gt;2973-HK^FF_DPS(ANN,-5AY,0)&lt;/Q&gt;&lt;R&gt;0&lt;/R&gt;&lt;C&gt;0&lt;/C&gt;&lt;/FQL&gt;&lt;FQL&gt;&lt;Q&gt;2906-HK^FF_DPS(ANN,-5AY,0)&lt;/Q&gt;&lt;R&gt;0&lt;/R&gt;&lt;C&gt;0&lt;/C&gt;&lt;/FQL&gt;&lt;FQL&gt;&lt;Q&gt;2899-HK^FF_DPS(ANN,-5AY,0)&lt;/Q&gt;&lt;R&gt;6&lt;/R&gt;&lt;C&gt;1&lt;/C&gt;&lt;D xsi:type="xsd:double"&gt;0.0686747&lt;/D&gt;&lt;D xsi:type="xsd:double"&gt;0.1111273&lt;/D&gt;&lt;D xsi:type="xsd:double"&gt;0.1138164&lt;/D&gt;&lt;D xsi:type="xsd:double"&gt;0.109507&lt;/D&gt;&lt;D xsi:type="xsd:double"&gt;0.145053&lt;/D&gt;&lt;D xsi:type="xsd:double"&gt;0.232599&lt;/D&gt;&lt;/FQL&gt;&lt;FQL&gt;&lt;Q&gt;2892-HK^FF_DPS(ANN,-5AY,0)&lt;/Q&gt;&lt;R&gt;6&lt;/R&gt;&lt;C&gt;1&lt;/C&gt;&lt;D xsi:type="xsd:string"&gt;@NA&lt;/D&gt;&lt;D xsi:type="xsd:string"&gt;@NA&lt;/D&gt;&lt;D xsi:type="xsd:double"&gt;0&lt;/D&gt;&lt;D xsi:type="xsd:double"&gt;0&lt;/D&gt;&lt;D xsi:type="xsd:double"&gt;0&lt;/D&gt;&lt;D xsi:type="xsd:double"&gt;0&lt;/D&gt;&lt;/FQL&gt;&lt;FQL&gt;&lt;Q&gt;2888-HK^FF_DPS(ANN,-5AY,0)&lt;/Q&gt;&lt;R&gt;6&lt;/R&gt;&lt;C&gt;1&lt;/C&gt;&lt;D xsi:type="xsd:double"&gt;0&lt;/D&gt;&lt;D xsi:type="xsd:double"&gt;0.790864166440046&lt;/D&gt;&lt;D xsi:type="xsd:double"&gt;1.68958998616438&lt;/D&gt;&lt;D xsi:type="xsd:double"&gt;0.567431059130849&lt;/D&gt;&lt;D xsi:type="xsd:double"&gt;0.64374076138595&lt;/D&gt;&lt;D xsi:type="xsd:double"&gt;0.972684291573342&lt;/D&gt;&lt;/FQL&gt;&lt;FQL&gt;&lt;Q&gt;2886-HK^FF_DPS(ANN,-5AY,0)&lt;/Q&gt;&lt;R&gt;6&lt;/R&gt;&lt;C&gt;1&lt;/C&gt;&lt;D xsi:type="xsd:double"&gt;0.05&lt;/D&gt;&lt;D xsi:type="xsd:double"&gt;0.055&lt;/D&gt;&lt;D xsi:type="xsd:double"&gt;0.045&lt;/D&gt;&lt;D xsi:type="xsd:double"&gt;0.035&lt;/D&gt;&lt;D xsi:type="xsd:double"&gt;0.079&lt;/D&gt;&lt;D xsi:type="xsd:double"&gt;0.09&lt;/D&gt;&lt;/FQL&gt;&lt;FQL&gt;&lt;Q&gt;2885-HK^FF_DPS(ANN,-5AY,0)&lt;/Q&gt;&lt;R&gt;6&lt;/R&gt;&lt;C&gt;1&lt;/C&gt;&lt;D xsi:type="xsd:string"&gt;@NA&lt;/D&gt;&lt;D xsi:type="xsd:string"&gt;@NA&lt;/D&gt;&lt;D xsi:type="xsd:string"&gt;@NA&lt;/D&gt;&lt;D xsi:type="xsd:double"&gt;0&lt;/D&gt;&lt;D xsi:type="xsd:double"&gt;0.0135&lt;/D&gt;&lt;D xsi:type="xsd:double"&gt;0.0135&lt;/D&gt;&lt;/FQL&gt;&lt;FQL&gt;&lt;Q&gt;2883-HK^FF_DPS(ANN,-5AY,0)&lt;/Q&gt;&lt;R&gt;6&lt;/R&gt;&lt;C&gt;1&lt;/C&gt;&lt;D xsi:type="xsd:double"&gt;0.05672&lt;/D&gt;&lt;D xsi:type="xsd:double"&gt;0.0737&lt;/D&gt;&lt;D xsi:type="xsd:double"&gt;0.07965&lt;/D&gt;&lt;D xsi:type="xsd:double"&gt;0.174525&lt;/D&gt;&lt;D xsi:type="xsd:double"&gt;0.206224&lt;/D&gt;&lt;D xsi:type="xsd:double"&gt;0.176067&lt;/D&gt;&lt;/FQL&gt;&lt;FQL&gt;&lt;Q&gt;2882-HK^FF_DPS(ANN,-5AY,0)&lt;/Q&gt;&lt;R&gt;6&lt;/R&gt;&lt;C&gt;1&lt;/C&gt;&lt;D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xsi:type="xsd:double"&gt;0&lt;/D&gt;&lt;/FQL&gt;&lt;FQL&gt;&lt;Q&gt;2880-HK^FF_DPS(ANN,-5AY,0)&lt;/Q&gt;&lt;R&gt;6&lt;/R&gt;&lt;C&gt;1&lt;/C&gt;&lt;D xsi:type="xsd:double"&gt;0.017147&lt;/D&gt;&lt;D xsi:type="xsd:double"&gt;0.02775&lt;/D&gt;&lt;D xsi:type="xsd:double"&gt;0.02163&lt;/D&gt;&lt;D xsi:type="xsd:double"&gt;0.02299&lt;/D&gt;&lt;D xsi:type="xsd:double"&gt;0.0364&lt;/D&gt;&lt;D xsi:type="xsd:double"&gt;0.03163&lt;/D&gt;&lt;/FQL&gt;&lt;FQL&gt;&lt;Q&gt;2878-HK^FF_DPS(ANN,-5AY,0)&lt;/Q&gt;&lt;R&gt;6&lt;/R&gt;&lt;C&gt;1&lt;/C&gt;&lt;D xsi:type="xsd:double"&gt;0&lt;/D&gt;&lt;D xsi:type="xsd:double"&gt;0&lt;/D&gt;&lt;D xsi:type="xsd:double"&gt;0&lt;/D&gt;&lt;D xsi:type="xsd:double"&gt;0&lt;/D&gt;&lt;D xsi:type="xsd:double"&gt;0.008&lt;/D&gt;&lt;D xsi:type="xsd:double"&gt;0.01&lt;/D&gt;&lt;/FQL&gt;&lt;FQL&gt;&lt;Q&gt;2877-HK^FF_DPS(ANN,-5AY,0)&lt;/Q&gt;&lt;R&gt;6&lt;/R&gt;&lt;C&gt;1&lt;/C&gt;&lt;D xsi:type="xsd:double"&gt;0.3646&lt;/D&gt;&lt;D xsi:type="xsd:double"&gt;0.3915&lt;/D&gt;&lt;D xsi:type="xsd:double"&gt;0.371&lt;/D&gt;&lt;D xsi:type="xsd:double"&gt;0.3501&lt;/D&gt;&lt;D xsi:type="xsd:double"&gt;0.372&lt;/D&gt;&lt;D xsi:type="xsd:double"&gt;0.7276&lt;/D&gt;&lt;/FQL&gt;&lt;FQL&gt;&lt;Q&gt;2869-HK^FF_DPS(ANN,-5AY,0)&lt;/Q&gt;&lt;R&gt;6&lt;/R&gt;&lt;C&gt;1&lt;/C&gt;&lt;D xsi:type="xsd:double"&gt;0.04&lt;/D&gt;&lt;D xsi:type="xsd:double"&gt;0.06&lt;/D&gt;&lt;D xsi:type="xsd:double"&gt;0.075&lt;/D&gt;&lt;D xsi:type="xsd:double"&gt;0.075&lt;/D&gt;&lt;D xsi:typ</t>
        </r>
      </text>
    </comment>
    <comment ref="A4" authorId="0" shapeId="0">
      <text>
        <r>
          <rPr>
            <b/>
            <sz val="9"/>
            <color indexed="81"/>
            <rFont val="Tahoma"/>
            <charset val="1"/>
          </rPr>
          <t>e="xsd:double"&gt;0.12&lt;/D&gt;&lt;D xsi:type="xsd:double"&gt;0.16&lt;/D&gt;&lt;/FQL&gt;&lt;FQL&gt;&lt;Q&gt;2866-HK^FF_DPS(ANN,-5AY,0)&lt;/Q&gt;&lt;R&gt;6&lt;/R&gt;&lt;C&gt;1&lt;/C&gt;&lt;D xsi:type="xsd:double"&gt;0&lt;/D&gt;&lt;D xsi:type="xsd:double"&gt;0&lt;/D&gt;&lt;D xsi:type="xsd:double"&gt;0.03755&lt;/D&gt;&lt;D xsi:type="xsd:double"&gt;0.04933&lt;/D&gt;&lt;D xsi:type="xsd:double"&gt;0.06724&lt;/D&gt;&lt;D xsi:type="xsd:double"&gt;0.26472&lt;/D&gt;&lt;/FQL&gt;&lt;FQL&gt;&lt;Q&gt;2863-HK^FF_DPS(ANN,-5AY,0)&lt;/Q&gt;&lt;R&gt;6&lt;/R&gt;&lt;C&gt;1&lt;/C&gt;&lt;D xsi:type="xsd:string"&gt;@NA&lt;/D&gt;&lt;D xsi:type="xsd:double"&gt;0&lt;/D&gt;&lt;D xsi:type="xsd:double"&gt;0&lt;/D&gt;&lt;D xsi:type="xsd:double"&gt;0&lt;/D&gt;&lt;D xsi:type="xsd:double"&gt;0&lt;/D&gt;&lt;D xsi:type="xsd:double"&gt;0&lt;/D&gt;&lt;/FQL&gt;&lt;FQL&gt;&lt;Q&gt;2858-HK^FF_DPS(ANN,-5AY,0)&lt;/Q&gt;&lt;R&gt;6&lt;/R&gt;&lt;C&gt;1&lt;/C&gt;&lt;D xsi:type="xsd:string"&gt;@NA&lt;/D&gt;&lt;D xsi:type="xsd:double"&gt;0&lt;/D&gt;&lt;D xsi:type="xsd:double"&gt;0&lt;/D&gt;&lt;D xsi:type="xsd:double"&gt;0&lt;/D&gt;&lt;D xsi:type="xsd:double"&gt;0&lt;/D&gt;&lt;D xsi:type="xsd:double"&gt;0&lt;/D&gt;&lt;/FQL&gt;&lt;FQL&gt;&lt;Q&gt;2799-HK^FF_DPS(ANN,-5AY,0)&lt;/Q&gt;&lt;R&gt;6&lt;/R&gt;&lt;C&gt;1&lt;/C&gt;&lt;D xsi:type="xsd:double"&gt;0.170155&lt;/D&gt;&lt;D xsi:type="xsd:double"&gt;0.21&lt;/D&gt;&lt;D xsi:type="xsd:double"&gt;0.0137354&lt;/D&gt;&lt;D xsi:type="xsd:double"&gt;0.0120627&lt;/D&gt;&lt;D xsi:type="xsd:double"&gt;0&lt;/D&gt;&lt;D xsi:type="xsd:double"&gt;0&lt;/D&gt;&lt;/FQL&gt;&lt;FQL&gt;&lt;Q&gt;2798-HK^FF_DPS(ANN,-5AY,0)&lt;/Q&gt;&lt;R&gt;6&lt;/R&gt;&lt;C&gt;1&lt;/C&gt;&lt;D xsi:type="xsd:string"&gt;@NA&lt;/D&gt;&lt;D xsi:type="xsd:string"&gt;@NA&lt;/D&gt;&lt;D xsi:type="xsd:double"&gt;0&lt;/D&gt;&lt;D xsi:type="xsd:double"&gt;0.025&lt;/D&gt;&lt;D xsi:type="xsd:double"&gt;0.0375&lt;/D&gt;&lt;D xsi:type="xsd:double"&gt;0.0375&lt;/D&gt;&lt;/FQL&gt;&lt;FQL&gt;&lt;Q&gt;2789-HK^FF_DPS(ANN,-5AY,0)&lt;/Q&gt;&lt;R&gt;6&lt;/R&gt;&lt;C&gt;1&lt;/C&gt;&lt;D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xsi:type="xsd:double"&gt;0&lt;/D&gt;&lt;/FQL&gt;&lt;FQL&gt;&lt;Q&gt;2779-HK^FF_DPS(ANN,-5AY,0)&lt;/Q&gt;&lt;R&gt;6&lt;/R&gt;&lt;C&gt;1&lt;/C&gt;&lt;D xsi:type="xsd:string"&gt;@NA&lt;/D&gt;&lt;D xsi:type="xsd:string"&gt;@NA&lt;/D&gt;&lt;D xsi:type="xsd:double"&gt;0.0559&lt;/D&gt;&lt;D xsi:type="xsd:double"&gt;0.0553&lt;/D&gt;&lt;D xsi:type="xsd:double"&gt;0.0723&lt;/D&gt;&lt;D xsi:type="xsd:double"&gt;0.1078&lt;/D&gt;&lt;/FQL&gt;&lt;FQL&gt;&lt;Q&gt;2777-HK^FF_DPS(ANN,-5AY,0)&lt;/Q&gt;&lt;R&gt;6&lt;/R&gt;&lt;C&gt;1&lt;/C&gt;&lt;D xsi:type="xsd:double"&gt;1.143434&lt;/D&gt;&lt;D xsi:type="xsd:double"&gt;1.332625&lt;/D&gt;&lt;D xsi:type="xsd:double"&gt;1.402699&lt;/D&gt;&lt;D xsi:type="xsd:double"&gt;1.405095&lt;/D&gt;&lt;D xsi:type="xsd:double"&gt;1.174744&lt;/D&gt;&lt;D xsi:type="xsd:double"&gt;0.120033&lt;/D&gt;&lt;/FQL&gt;&lt;FQL&gt;&lt;Q&gt;2772-HK^FF_DPS(ANN,-5AY,0)&lt;/Q&gt;&lt;R&gt;6&lt;/R&gt;&lt;C&gt;1&lt;/C&gt;&lt;D xsi:type="xsd:string"&gt;@NA&lt;/D&gt;&lt;D xsi:type="xsd:string"&gt;@NA&lt;/D&gt;&lt;D xsi:type="xsd:string"&gt;@NA&lt;/D&gt;&lt;D xsi:type="xsd:double"&gt;0.481&lt;/D&gt;&lt;D xsi:type="xsd:double"&gt;0.488&lt;/D&gt;&lt;D xsi:type="xsd:double"&gt;0&lt;/D&gt;&lt;/FQL&gt;&lt;FQL&gt;&lt;Q&gt;2768-HK^FF_DPS(ANN,-5AY,0)&lt;/Q&gt;&lt;R&gt;6&lt;/R&gt;&lt;C&gt;1&lt;/C&gt;&lt;D xsi:type="xsd:double"&gt;0&lt;/D&gt;&lt;D xsi:type="xsd:double"&gt;0.19&lt;/D&gt;&lt;D xsi:type="xsd:double"&gt;0.21&lt;/D&gt;&lt;D xsi:type="xsd:double"&gt;0.11&lt;/D&gt;&lt;D xsi:type="xsd:double"&gt;0.155&lt;/D&gt;&lt;D xsi:type="xsd:double"&gt;0&lt;/D&gt;&lt;/FQL&gt;&lt;FQL&gt;&lt;Q&gt;2738-HK^FF_DPS(ANN,-5AY,0)&lt;/Q&gt;&lt;R&gt;6&lt;/R&gt;&lt;C&gt;1&lt;/C&gt;&lt;D xsi:type="xsd:double"&gt;0.082&lt;/D&gt;&lt;D xsi:type="xsd:double"&gt;0.055&lt;/D&gt;&lt;D xsi:type="xsd:double"&gt;0&lt;/D&gt;&lt;D xsi:type="xsd:double"&gt;0.03&lt;/D&gt;&lt;D xsi:type="xsd:double"&gt;0&lt;/D&gt;&lt;D xsi:type="xsd:double"&gt;0&lt;/D&gt;&lt;/FQL&gt;&lt;FQL&gt;&lt;Q&gt;2728-HK^FF_DPS(ANN,-5AY,0)&lt;/Q&gt;&lt;R&gt;6&lt;/R&gt;&lt;C&gt;1&lt;/C&gt;&lt;D xsi:type="xsd:double"&gt;0&lt;/D&gt;&lt;D xsi:type="xsd:double"&gt;0.0025&lt;/D&gt;&lt;D xsi:type="xsd:double"&gt;0&lt;/D&gt;&lt;D xsi:type="xsd:double"&gt;0&lt;/D&gt;&lt;D xsi:type="xsd:double"&gt;0&lt;/D&gt;&lt;D xsi:type="xsd:double"&gt;0&lt;/D&gt;&lt;/FQL&gt;&lt;FQL&gt;&lt;Q&gt;2727-HK^FF_DPS(ANN,-5AY,0)&lt;/Q&gt;&lt;R&gt;6&lt;/R&gt;&lt;C&gt;1&lt;/C&gt;&lt;D xsi:type="xsd:double"&gt;0&lt;/D&gt;&lt;D xsi:type="xsd:double"&gt;0.1100802&lt;/D&gt;&lt;D xsi:type="xsd:double"&gt;0.0699362&lt;/D&gt;&lt;D xsi:type="xsd:double"&gt;0&lt;/D&gt;&lt;D xsi:type="xsd:double"&gt;0.086328&lt;/D&gt;&lt;D xsi:type="xsd:double"&gt;0&lt;/D&gt;&lt;/FQL&gt;&lt;FQL&gt;&lt;Q&gt;2722-HK^FF_DPS(ANN,-5AY,0)&lt;/Q&gt;&lt;R&gt;6&lt;/R&gt;&lt;C&gt;1&lt;/C&gt;&lt;D xsi:type="xsd:double"&gt;0.040169&lt;/D&gt;&lt;D xsi:type="xsd:double"&gt;0.036197&lt;/D&gt;&lt;D xsi:type="xsd:double"&gt;0.045541&lt;/D&gt;&lt;D xsi:type="xsd:double"&gt;0.010947&lt;/D&gt;&lt;D xsi:type="xsd:double"&gt;0.01204&lt;/D&gt;&lt;D xsi:type="xsd:double"&gt;0.035137&lt;/D&gt;&lt;/FQL&gt;&lt;FQL&gt;&lt;Q&gt;2718-HK^FF_DPS(ANN,-5AY,0)&lt;/Q&gt;&lt;R&gt;6&lt;/R&gt;&lt;C&gt;1&lt;/C&gt;&lt;D xsi:type="xsd:string"&gt;@NA&lt;/D&gt;&lt;D xsi:type="xsd:string"&gt;@NA&lt;/D&gt;&lt;D xsi:type="xsd:string"&gt;@NA&lt;/D&gt;&lt;D xsi:type="xsd:double"&gt;0.0887&lt;/D&gt;&lt;D xsi:type="xsd:double"&gt;0&lt;/D&gt;&lt;D xsi:type="xsd:double"&gt;0&lt;/D&gt;&lt;/FQL&gt;&lt;FQL&gt;&lt;Q&gt;2708-HK^FF_DPS(ANN,-5AY,0)&lt;/Q&gt;&lt;R&gt;6&lt;/R&gt;&lt;C&gt;1&lt;/C&gt;&lt;D xsi:type="xsd:string"&gt;@NA&lt;/D&gt;&lt;D xsi:type="xsd:double"&gt;0&lt;/D&gt;&lt;D xsi:type="xsd:double"&gt;0&lt;/D&gt;&lt;D xsi:type="xsd:double"&gt;0&lt;/D&gt;&lt;D xsi:type="xsd:double"&gt;0&lt;/D&gt;&lt;D xsi:type="xsd:double"&gt;0&lt;/D&gt;&lt;/FQL&gt;&lt;FQL&gt;&lt;Q&gt;2700-HK^FF_DPS(ANN,-5AY,0)&lt;/Q&gt;&lt;R&gt;6&lt;/R&gt;&lt;C&gt;1&lt;/C&gt;&lt;D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xsi:type="xsd:double"&gt;0&lt;/D&gt;&lt;/FQL&gt;&lt;FQL&gt;&lt;Q&gt;2699-HK^FF_DPS(ANN,-5AY,0)&lt;/Q&gt;&lt;R&gt;6&lt;/R&gt;&lt;C&gt;1&lt;/C&gt;&lt;D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xsi:type="xsd:double"&gt;0&lt;/D&gt;&lt;/FQL&gt;&lt;FQL&gt;&lt;Q&gt;2698-HK^FF_DPS(ANN,-5AY,0)&lt;/Q&gt;&lt;R&gt;6&lt;/R&gt;&lt;C&gt;1&lt;/C&gt;&lt;D xsi:type="xsd:double"&gt;0.3296&lt;/D&gt;&lt;D xsi:type="xsd:double"&gt;0.1837&lt;/D&gt;&lt;D xsi:type="xsd:double"&gt;0.18793&lt;/D&gt;&lt;D xsi:type="xsd:double"&gt;0.0696418&lt;/D&gt;&lt;D xsi:type="xsd:double"&gt;0.0738&lt;/D&gt;&lt;D xsi:type="xsd:double"&gt;0.212145&lt;/D&gt;&lt;/FQL&gt;&lt;FQL&gt;&lt;Q&gt;2696-HK^FF_DPS(ANN,-5AY,0)&lt;/Q&gt;&lt;R&gt;6&lt;/R&gt;&lt;C&gt;1&lt;/C&gt;&lt;D xsi:type="xsd:string"&gt;@NA&lt;/D&gt;&lt;D xsi:type="xsd:string"&gt;@NA&lt;/D&gt;&lt;D xsi:type="xsd:string"&gt;@NA&lt;/D&gt;&lt;D xsi:type="xsd:double"&gt;0&lt;/D&gt;&lt;D xsi:type="xsd:double"&gt;0&lt;/D&gt;&lt;D xsi:type="xsd:double"&gt;0&lt;/D&gt;&lt;/FQL&gt;&lt;FQL&gt;&lt;Q&gt;2689-HK^FF_DPS(ANN,-5AY,0)&lt;/Q&gt;&lt;R&gt;6&lt;/R&gt;&lt;C&gt;1&lt;/C&gt;&lt;D xsi:type="xsd:double"&gt;0.3525&lt;/D&gt;&lt;D xsi:type="xsd:double"&gt;0.5814&lt;/D&gt;&lt;D xsi:type="xsd:double"&gt;0.3162&lt;/D&gt;&lt;D xsi:type="xsd:double"&gt;0.3619&lt;/D&gt;&lt;D xsi:type="xsd:double"&gt;0.52409&lt;/D&gt;&lt;D xsi:type="xsd:double"&gt;0.115965&lt;/D&gt;&lt;/FQL&gt;&lt;FQL&gt;&lt;Q&gt;2688-HK^FF_DPS(ANN,-5AY,0)&lt;/Q&gt;&lt;R&gt;6&lt;/R&gt;&lt;C&gt;1&lt;/C&gt;&lt;D xsi:type="xsd:double"&gt;0.83&lt;/D&gt;&lt;D xsi:type="xsd:double"&gt;1.08&lt;/D&gt;&lt;D xsi:type="xsd:double"&gt;1.19&lt;/D&gt;&lt;D xsi:type="xsd:double"&gt;1.67&lt;/D&gt;&lt;D xsi:type="xsd:double"&gt;2.1&lt;/D&gt;&lt;D xsi:type="xsd:double"&gt;2.7&lt;/D&gt;&lt;/FQL&gt;&lt;FQL&gt;&lt;Q&gt;2686-HK^FF_DPS(ANN,-5AY,0)&lt;/Q&gt;&lt;R&gt;6&lt;/R&gt;&lt;C&gt;1&lt;/C&gt;&lt;D xsi:type="xsd:double"&gt;0&lt;/D&gt;&lt;D xsi:type="xsd:double"&gt;0.0248&lt;/D&gt;&lt;D xsi:type="xsd:double"&gt;0.0857&lt;/D&gt;&lt;D xsi:type="xsd:double"&gt;0.1161&lt;/D&gt;&lt;D xsi:type="xsd:double"&gt;0.1242&lt;/D&gt;&lt;D xsi:type="xsd:double"&gt;0.0683&lt;/D&gt;&lt;/FQL&gt;&lt;FQL&gt;&lt;Q&gt;2683-HK^FF_DPS(ANN,-5AY,0)&lt;/Q&gt;&lt;R&gt;6&lt;/R&gt;&lt;C&gt;1&lt;/C&gt;&lt;D xsi:type="xsd:string"&gt;@NA&lt;/D&gt;&lt;D xsi:type="xsd:double"&gt;0.01&lt;/D&gt;&lt;D xsi:type="xsd:double"&gt;0.04&lt;/D&gt;&lt;D xsi:type="xsd:double"&gt;0.01&lt;/D&gt;&lt;D xsi:type="xsd:double"&gt;0.005&lt;/D&gt;&lt;D xsi:type="xsd:double"&gt;0.035&lt;/D&gt;&lt;/FQL&gt;&lt;FQL&gt;&lt;Q&gt;2682-HK^FF_DPS(ANN,-5AY,0)&lt;/Q&gt;&lt;R&gt;6&lt;/R&gt;&lt;C&gt;1&lt;/C&gt;&lt;D xsi:type="xsd:string"&gt;@NA&lt;/D&gt;&lt;D xsi:type="xsd:string"&gt;@NA&lt;/D&gt;&lt;D xsi:type="xsd:double"&gt;0&lt;/D&gt;&lt;D xsi:type="xsd:double"&gt;0.005&lt;/D&gt;&lt;D xsi:type="xsd:double"&gt;0.013&lt;/D&gt;&lt;D xsi:type="xsd:double"&gt;0.02&lt;/D&gt;&lt;/FQL&gt;&lt;FQL&gt;&lt;Q&gt;2680-HK^FF_DPS(ANN,-5AY,0)&lt;/Q&gt;&lt;R&gt;6&lt;/R&gt;&lt;C&gt;1&lt;/C&gt;&lt;D xsi:type="xsd:string"&gt;@NA&lt;/D&gt;&lt;D xsi:type="xsd:string"&gt;@NA&lt;/D&gt;&lt;D xsi:type="xsd:double"&gt;0&lt;/D&gt;&lt;D xsi:type="xsd:double"&gt;0&lt;/D&gt;&lt;D xsi:type="xsd:double"&gt;0&lt;/D&gt;&lt;D xsi:type="xsd:double"&gt;0&lt;/D&gt;&lt;/FQL&gt;&lt;FQL&gt;&lt;Q&gt;2678-HK^FF_DPS(ANN,-5AY,0)&lt;/Q&gt;&lt;R&gt;6&lt;/R&gt;&lt;C&gt;1&lt;/C&gt;&lt;D xsi:type="xsd:double"&gt;0.44&lt;/D&gt;&lt;D xsi:type="xsd:double"&gt;0.45&lt;/D&gt;&lt;D xsi:type="xsd:double"&gt;0.43&lt;/D&gt;&lt;D xsi:type="xsd:double"&gt;0.33&lt;/D&gt;&lt;D xsi:type="xsd:double"&gt;0.2&lt;/D&gt;&lt;D xsi:type="xsd:double"&gt;1.07&lt;/D&gt;&lt;/FQL&gt;&lt;FQL&gt;&lt;Q&gt;2669-HK^FF_DPS(ANN,-5AY,0)&lt;/Q&gt;&lt;R&gt;6&lt;/R&gt;&lt;C&gt;1&lt;/C&gt;&lt;D xsi:type="xsd:double"&gt;0.022&lt;/D&gt;&lt;D xsi:type="xsd:double"&gt;0.03&lt;/D&gt;&lt;D xsi:type="xsd:double"&gt;0.04&lt;/D&gt;&lt;D xsi:type="xsd:double"&gt;0.05&lt;/D&gt;&lt;D xsi:type="xsd:double"&gt;0.064&lt;/D&gt;&lt;D xsi:type="xsd:double"&gt;0.09&lt;/D&gt;&lt;/FQL&gt;&lt;FQL&gt;&lt;Q&gt;2668-HK^FF_DPS(ANN,-5AY,0)&lt;/Q&gt;&lt;R&gt;6&lt;/R&gt;&lt;C&gt;1&lt;/C&gt;&lt;D xsi:type="xsd:string"&gt;@NA&lt;/D&gt;&lt;D xsi:type="xsd:double"&gt;0&lt;/D&gt;&lt;D xsi:type="xsd:double"&gt;0&lt;/D&gt;&lt;D xsi:type="xsd:double"&gt;0&lt;/D&gt;&lt;D xsi:type="xsd:double"&gt;0&lt;/D&gt;&lt;D xsi:type="xsd:double"&gt;0&lt;/D&gt;&lt;/FQL&gt;&lt;FQL&gt;&lt;Q&gt;2666-HK^FF_DPS(ANN,-5AY,0)&lt;/Q&gt;&lt;R&gt;6&lt;/R&gt;&lt;C&gt;1&lt;/C&gt;&lt;D xsi:type="xsd:double"&gt;0.17&lt;/D&gt;&lt;D xsi:type="xsd:double"&gt;0.24&lt;/D&gt;&lt;D xsi:type="xsd:double"&gt;0.27&lt;/D&gt;&lt;D xsi:type="xsd:double"&gt;0.29&lt;/D&gt;&lt;D xsi:type="xsd:double"&gt;0.31&lt;/D&gt;&lt;D xsi:type="xsd:double"&gt;0.36&lt;/D&gt;&lt;/FQL&gt;&lt;FQL&gt;&lt;Q&gt;2663-HK^FF_DPS(ANN,-5AY,0)&lt;/Q&gt;&lt;R&gt;6&lt;/R&gt;&lt;C&gt;1&lt;/C&gt;&lt;D xsi:type="xsd:double"&gt;0.016&lt;/D&gt;&lt;D xsi:type="xsd:double"&gt;0.016&lt;/D&gt;&lt;D xsi:type="xsd:double"&gt;0.016&lt;/D&gt;&lt;D xsi:type="xsd:double"&gt;0.025&lt;/D&gt;&lt;D xsi:type="xsd:double"&gt;0.055&lt;/D&gt;&lt;D xsi:type="xsd:double"&gt;0.015&lt;/D&gt;&lt;/FQL&gt;&lt;FQL&gt;&lt;Q&gt;2660-HK^FF_DPS(ANN,-5AY,0)&lt;/Q&gt;&lt;R&gt;6&lt;/R&gt;&lt;C&gt;1&lt;/C&gt;&lt;D xsi:type="xsd:string"&gt;@NA&lt;/D&gt;&lt;D xsi:type="xsd:string"&gt;@NA&lt;/D&gt;&lt;D xsi:type="xsd:string"&gt;@NA&lt;/D&gt;&lt;D xsi:type="xsd:double"&gt;0.08&lt;/D&gt;&lt;D xsi:type="xsd:double"&gt;0.06&lt;/D&gt;&lt;D xsi:type="xsd:double"&gt;0&lt;/D&gt;&lt;/FQL&gt;&lt;FQL&gt;&lt;Q&gt;2638-HK^FF_DPS(ANN,-5AY,0)&lt;/Q&gt;&lt;R&gt;6&lt;/R&gt;&lt;C&gt;1&lt;/C&gt;&lt;D xsi:type="xsd:double"&gt;0.4004&lt;/D&gt;&lt;D xsi:type="xsd:double"&gt;0.4004&lt;/D&gt;&lt;D xsi:type="xsd:double"&gt;0.4004&lt;/D&gt;&lt;D xsi:type="xsd:double"&gt;0.3203&lt;/D&gt;&lt;D xsi:type="xsd:double"&gt;0.3203&lt;/D&gt;&lt;D xsi:type="xsd:double"&gt;0.3203&lt;/D&gt;&lt;/FQL&gt;&lt;FQL&gt;&lt;Q&gt;2633-HK^FF_DPS(ANN,-5AY,0)&lt;/Q&gt;&lt;R&gt;6&lt;/R&gt;&lt;C&gt;1&lt;/C&gt;&lt;D xsi:type="xsd:double"&gt;0.022&lt;/D&gt;&lt;D xsi:type="xsd:double"&gt;0.038&lt;/D&gt;&lt;D xsi:type="xsd:double"&gt;0.045&lt;/D&gt;&lt;D xsi:type="xsd:double"&gt;0.045&lt;/D&gt;&lt;D xsi:type="xsd:double"&gt;0.023&lt;/D&gt;&lt;D xsi:type="xsd:double"&gt;0.0388&lt;/D&gt;&lt;/FQL&gt;&lt;FQL&gt;&lt;Q&gt;2628-HK^FF_DPS(ANN,-5AY,0)&lt;/Q&gt;&lt;R&gt;6&lt;/R&gt;&lt;C&gt;1&lt;/C&gt;&lt;D xsi:type="xsd:double"&gt;0.27215&lt;/D&gt;&lt;D xsi:type="xsd:double"&gt;0.48944&lt;/D&gt;&lt;D xsi:type="xsd:double"&gt;0.18207&lt;/D&gt;&lt;D xsi:type="xsd:double"&gt;0.79954&lt;/D&gt;&lt;D xsi:type="xsd:double"&gt;0.76833&lt;/D&gt;&lt;D xsi:type="xsd:double"&gt;0.76162&lt;/D&gt;&lt;/FQL&gt;&lt;FQL&gt;&lt;Q&gt;2623-HK^FF_DPS(ANN,-5AY,0)&lt;/Q&gt;&lt;R&gt;6&lt;/R&gt;&lt;C&gt;1&lt;/C&gt;&lt;D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xsi:type="xsd:double"&gt;0&lt;/D&gt;&lt;/FQL&gt;&lt;FQL&gt;&lt;Q&gt;2618-HK^FF_DPS(ANN,-5AY,0)&lt;/Q&gt;&lt;R&gt;6&lt;/R&gt;&lt;C&gt;1&lt;/C&gt;&lt;D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xsi:type="xsd:double"&gt;0&lt;/D&gt;&lt;/FQL&gt;&lt;FQL&gt;&lt;Q&gt;2616-HK^FF_DPS(ANN,-5AY,0)&lt;/Q&gt;&lt;R&gt;6&lt;/R&gt;&lt;C&gt;1&lt;/C&gt;&lt;D xsi:type="xsd:string"&gt;@NA&lt;/D&gt;&lt;D xsi:type="xsd:string"&gt;@NA&lt;/D&gt;&lt;D xsi:type="xsd:string"&gt;@NA&lt;/D&gt;&lt;D xsi:type="xsd:double"&gt;0&lt;/D&gt;&lt;D xsi:type="xsd:double"&gt;0&lt;/D&gt;&lt;D xsi:type="xsd:double"&gt;0&lt;/D&gt;&lt;/FQL&gt;&lt;FQL&gt;&lt;Q&gt;2611-HK^FF_DPS(ANN,-5AY,0)&lt;/Q&gt;&lt;R&gt;6&lt;/R&gt;&lt;C&gt;1&lt;/C&gt;&lt;D xsi:type="xsd:double"&gt;0.39&lt;/D&gt;&lt;D xsi:type="xsd:double"&gt;0.4940382&lt;/D&gt;&lt;D xsi:type="xsd:double"&gt;0.3127161&lt;/D&gt;&lt;D xsi:type="xsd:double"&gt;0.4272044&lt;/D&gt;&lt;D xsi:type="xsd:double"&gt;0.672319&lt;/D&gt;&lt;D xsi:type="xsd:double"&gt;0.798285&lt;/D&gt;&lt;/FQL&gt;&lt;FQL&gt;&lt;Q&gt;2608-HK^FF_DPS(ANN,-5AY,0)&lt;/Q&gt;&lt;R&gt;6&lt;/R&gt;&lt;C&gt;1&lt;/C&gt;&lt;D xsi:type="xsd:double"&gt;0.0693701&lt;/D&gt;&lt;D xsi:type="xsd:double"&gt;0&lt;/D&gt;&lt;D xsi:type="xsd:double"&gt;0&lt;/D&gt;&lt;D xsi:type="xsd:double"&gt;0&lt;/D&gt;&lt;D xsi:type="xsd:double"&gt;0&lt;/D&gt;&lt;D xsi:type="xsd:double"&gt;0&lt;/D&gt;&lt;/FQL&gt;&lt;FQL&gt;&lt;Q&gt;2607-HK^FF_DPS(ANN,-5AY,0)&lt;/Q&gt;&lt;R&gt;6&lt;/R&gt;&lt;C&gt;1&lt;/C&gt;&lt;D xsi:type="xsd:double"&gt;0.412403&lt;/D&gt;&lt;D xsi:type="xsd:double"&gt;0.461249&lt;/D&gt;&lt;D xsi:type="xsd:double"&gt;0.466781&lt;/D&gt;&lt;D xsi:type="xsd:double"&gt;0.481236&lt;/D&gt;&lt;D xsi:type="xsd:double"&gt;0.576195&lt;/D&gt;&lt;D xsi:type="xsd:double"&gt;0.492121&lt;/D&gt;&lt;/FQL&gt;&lt;FQL&gt;&lt;Q&gt;2602-HK^FF_DPS(ANN,-5AY,0)&lt;/Q&gt;&lt;R&gt;6&lt;/R&gt;&lt;C&gt;1&lt;/C&gt;&lt;D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xsi:type="xsd:string"&gt;@NA&lt;/D&gt;&lt;/FQL&gt;&lt;FQL&gt;&lt;Q&gt;2601-HK^FF_DPS(ANN,-5AY,0)&lt;/Q&gt;&lt;R&gt;6&lt;/R&gt;&lt;C&gt;1&lt;/C&gt;&lt;D xsi:type="xsd:double"&gt;0.802841&lt;/D&gt;&lt;D xsi:type="xsd:double"&gt;0.97989&lt;/D&gt;&lt;D xsi:type="xsd:double"&gt;1.138009&lt;/D&gt;&lt;D xsi:type="xsd:double"&gt;1.313948&lt;/D&gt;&lt;D xsi:type="xsd:double"&gt;1.450526&lt;/D&gt;&lt;D xsi:type="xsd:double"&gt;1.175084&lt;/D&gt;&lt;/FQL&gt;&lt;FQL&gt;&lt;Q&gt;2600-HK^FF_DPS(ANN,-5AY,0)&lt;/Q&gt;&lt;R&gt;6&lt;/R&gt;&lt;C&gt;1&lt;/C&gt;&lt;D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xsi:type="xsd:double"&gt;0.0372&lt;/D&gt;&lt;/FQL&gt;&lt;FQL&gt;&lt;Q&gt;2599-HK^FF_DPS(ANN,-5AY,0)&lt;/Q&gt;&lt;R&gt;6&lt;/R&gt;&lt;C&gt;1&lt;/C&gt;&lt;D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xsi:type="xsd:double"&gt;0.2&lt;/D&gt;&lt;D xsi:type="xsd:double"&gt;0&lt;/D&gt;&lt;/FQL&gt;&lt;FQL&gt;&lt;Q&gt;2588-HK^FF_DPS(ANN,-5AY,0)&lt;/Q&gt;&lt;R&gt;6&lt;/R&gt;&lt;C&gt;1&lt;/C&gt;&lt;D xsi:type="xsd:double"&gt;1.400634&lt;/D&gt;&lt;D xsi:type="xsd:double"&gt;2.3175&lt;/D&gt;&lt;D xsi:type="xsd:double"&gt;2.4505&lt;/D&gt;&lt;D xsi:type="xsd:double"&gt;2.7572&lt;/D&gt;&lt;D xsi:type="xsd:double"&gt;1.9937&lt;/D&gt;&lt;D xsi:type="xsd:double"&gt;2.2153&lt;/D&gt;&lt;/FQL&gt;&lt;FQL&gt;&lt;Q&gt;2558-HK^FF_DPS(ANN,-5AY,0)&lt;/Q&gt;&lt;R&gt;6&lt;/R&gt;&lt;C&gt;1&lt;/C&gt;&lt;D xsi:type="xsd:string"&gt;@NA&lt;/D&gt;&lt;D xsi:type="xsd:string"&gt;@NA&lt;/D&gt;&lt;D xsi:type="xsd:string"&gt;@NA&lt;/D&gt;&lt;D xsi:type="xsd:double"&gt;0.1201947&lt;/D&gt;&lt;D xsi:type="xsd:double"&gt;0.121279&lt;/D&gt;&lt;D xsi:type="xsd:double"&gt;0.117546&lt;/D&gt;&lt;/FQL&gt;&lt;FQL&gt;&lt;Q&gt;2552-HK^FF_DPS(ANN,-5AY,0)&lt;/Q&gt;&lt;R&gt;6&lt;/R&gt;&lt;C&gt;1&lt;/C&gt;&lt;D xsi:type="xsd:string"&gt;@NA&lt;/D&gt;&lt;D xsi:type="xsd:string"&gt;@NA&lt;/D&gt;&lt;D xsi:type="xsd:double"&gt;0&lt;/D&gt;&lt;D xsi:type="xsd:double"&gt;0&lt;/D&gt;&lt;D xsi:type="xsd:double"&gt;0&lt;/D&gt;&lt;D xsi:type="xsd:double"&gt;0&lt;/D&gt;&lt;/FQL&gt;&lt;FQL&gt;&lt;Q&gt;2528-HK^FF_DPS(ANN,-5AY,0)&lt;/Q&gt;&lt;R&gt;6&lt;/R&gt;&lt;C&gt;1&lt;/C&gt;&lt;D xsi:type="xsd:string"&gt;@NA&lt;/D&gt;&lt;D xsi:type="xsd:string"&gt;@NA&lt;/D&gt;&lt;D xsi:type="xsd:string"&gt;@NA&lt;/D&gt;&lt;D xsi:type="xsd:double"&gt;0.05&lt;/D&gt;&lt;D xsi:type="xsd:double"&gt;0&lt;/D&gt;&lt;D xsi:type="xsd:double"&gt;0&lt;/D&gt;&lt;/FQL&gt;&lt;FQL&gt;&lt;Q&gt;2518-HK^FF_DPS(ANN,-5AY,0)&lt;/Q&gt;&lt;R&gt;6&lt;/R&gt;&lt;C&gt;1&lt;/C&gt;&lt;D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xsi:type="xsd:double"&gt;1.036554&lt;/D&gt;&lt;/FQL&gt;&lt;FQL&gt;&lt;Q&gt;2500-HK^FF_DPS(ANN,-5AY,0)&lt;/Q&gt;&lt;R&gt;6&lt;/R&gt;&lt;C&gt;1&lt;/C&gt;&lt;D xsi:type="xsd:string"&gt;@NA&lt;/D&gt;&lt;D xsi:type="xsd:string"&gt;@NA&lt;/D&gt;&lt;D xsi:type="xsd:string"&gt;@NA&lt;/D&gt;&lt;D xsi:type="xsd:double"&gt;0&lt;/D&gt;&lt;D xsi:type="xsd:double"&gt;0&lt;/D&gt;&lt;D xsi:type="xsd:double"&gt;0&lt;/D&gt;&lt;/FQL&gt;&lt;FQL&gt;&lt;Q&gt;2488-HK^FF_DPS(ANN,-5AY,0)&lt;/Q&gt;&lt;R&gt;6&lt;/R&gt;&lt;C&gt;1&lt;/C&gt;&lt;D xsi:type="xsd:double"&gt;0&lt;/D&gt;&lt;D xsi:type="xsd:double"&gt;0.192747&lt;/D&gt;&lt;D xsi:type="xsd:double"&gt;0.104032&lt;/D&gt;&lt;D xsi:type="xsd:double"&gt;0&lt;/D&gt;&lt;D xsi:type="xsd:double"&gt;0&lt;/D&gt;&lt;D xsi:type="xsd:double"&gt;0&lt;/D&gt;&lt;/FQL&gt;&lt;FQL&gt;&lt;Q&gt;2448-HK^FF_DPS(ANN,-5AY,0)&lt;/Q&gt;&lt;R&gt;6&lt;/R&gt;&lt;C&gt;1&lt;/C&gt;&lt;D xsi:type="xsd:string"&gt;@NA&lt;/D&gt;&lt;D xsi:type="xsd:string"&gt;@NA&lt;/D&gt;&lt;D xsi:type="xsd:double"&gt;0&lt;/D&gt;&lt;D xsi:type="xsd:double"&gt;0&lt;/D&gt;&lt;D xsi:type="xsd:double"&gt;0&lt;/D&gt;&lt;D xsi:type="xsd:double"&gt;0&lt;/D&gt;&lt;/FQL&gt;&lt;FQL&gt;&lt;Q&gt;2436-HK^FF_DPS(ANN,-5AY,0)&lt;/Q&gt;&lt;R&gt;6&lt;/R&gt;&lt;C&gt;1&lt;/C&gt;&lt;D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xsi:type="xsd:string"&gt;@NA&lt;/D&gt;&lt;/FQL&gt;&lt;FQL&gt;&lt;Q&gt;2423-HK^FF_DPS(ANN,-5AY,0)&lt;/Q&gt;&lt;R&gt;6&lt;/R&gt;&lt;C&gt;1&lt;/C&gt;&lt;D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xsi:type="xsd:string"&gt;@NA&lt;/D&gt;&lt;/FQL&gt;&lt;FQL&gt;&lt;Q&gt;2422-HK^FF_DPS(ANN,-5AY,0)&lt;/Q&gt;&lt;R&gt;6&lt;/R&gt;&lt;C&gt;1&lt;/C&gt;&lt;D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xsi:type="xsd:string"&gt;@NA&lt;/D&gt;&lt;/FQL&gt;&lt;FQL&gt;&lt;Q&gt;2420-HK^FF_DPS(ANN,-5AY,0)&lt;/Q&gt;&lt;R&gt;6&lt;/R&gt;&lt;C&gt;1&lt;/C&gt;&lt;D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xsi:type="xsd:string"&gt;@NA&lt;/D&gt;&lt;/FQL&gt;&lt;FQL&gt;&lt;Q&gt;2418-HK^FF_DPS(ANN,-5AY,0)&lt;/Q&gt;&lt;R&gt;0&lt;/R&gt;&lt;C&gt;0&lt;/C&gt;&lt;/FQL&gt;&lt;FQL&gt;&lt;Q&gt;2400-HK^FF_DPS(ANN,-5AY,0)&lt;/Q&gt;&lt;R&gt;6&lt;/R&gt;&lt;C&gt;1&lt;/C&gt;&lt;D xsi:type="xsd:string"&gt;@NA&lt;/D&gt;&lt;D xsi:type="xsd:string"&gt;@NA&lt;/D&gt;&lt;D xsi:type="xsd:string"&gt;@NA&lt;/D&gt;&lt;D xsi:type="xsd:double"&gt;0&lt;/D&gt;&lt;D xsi:type="xsd:double"&gt;0&lt;/D&gt;&lt;D xsi:type="xsd:double"&gt;0&lt;/D&gt;&lt;/FQL&gt;&lt;FQL&gt;&lt;Q&gt;2399-HK^FF_DPS(ANN,-5AY,0)&lt;/Q&gt;&lt;R&gt;6&lt;/R&gt;&lt;C&gt;1&lt;/C&gt;&lt;D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xsi:type="xsd:double"&gt;0&lt;/D&gt;&lt;/FQL&gt;&lt;FQL&gt;&lt;Q&gt;2393-HK^FF_DPS(ANN,-5AY,0)&lt;/Q&gt;&lt;R&gt;6&lt;/R&gt;&lt;C&gt;1&lt;/C&gt;&lt;D xsi:type="xsd:double"&gt;0.044&lt;/D&gt;&lt;D xsi:type="xsd:double"&gt;0.055&lt;/D&gt;&lt;D xsi:type="xsd:double"&gt;0&lt;/D&gt;&lt;D xsi:type="xsd:double"&gt;0&lt;/D&gt;&lt;D xsi:type="xsd:double"&gt;0&lt;/D&gt;&lt;D xsi:type="xsd:double"&gt;0&lt;/D&gt;&lt;/FQL&gt;&lt;FQL&gt;&lt;Q&gt;2392-HK^FF_DPS(ANN,-5AY,0)&lt;/Q&gt;&lt;R&gt;0&lt;/R&gt;&lt;C&gt;0&lt;/C&gt;&lt;/FQL&gt;&lt;FQL&gt;&lt;Q&gt;2391-HK^FF_DPS(ANN,-5AY,0)&lt;/Q&gt;&lt;R&gt;6&lt;/R&gt;&lt;C&gt;1&lt;/C&gt;&lt;D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xsi:type="xsd:string"&gt;@NA&lt;/D&gt;&lt;/FQL&gt;&lt;FQL&gt;&lt;Q&gt;2390-HK^FF_DPS(ANN,-5AY,0)&lt;/Q&gt;&lt;R&gt;6&lt;/R&gt;&lt;C&gt;1&lt;/C&gt;&lt;D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xsi:type="xsd:string"&gt;@NA&lt;/D&gt;&lt;/FQL&gt;&lt;FQL&gt;&lt;Q&gt;2389-HK^FF_DPS(ANN,-5AY,0)&lt;/Q&gt;&lt;R&gt;6&lt;/R&gt;&lt;C&gt;1&lt;/C&gt;&lt;D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xsi:type="xsd:double"&gt;0&lt;/D&gt;&lt;/FQL&gt;&lt;FQL&gt;&lt;Q&gt;2388-HK^FF_DPS(ANN,-5AY,0)&lt;/Q&gt;&lt;R&gt;6&lt;/R&gt;&lt;C&gt;1&lt;/C&gt;&lt;D xsi:type="xsd:double"&gt;1.88&lt;/D&gt;&lt;D xsi:type="xsd:double"&gt;1.398&lt;/D&gt;&lt;D xsi:type="xsd:double"&gt;1.468&lt;/D&gt;&lt;D xsi:type="xsd:double"&gt;1.537&lt;/D&gt;&lt;D xsi:type="xsd:double"&gt;1.242&lt;/D&gt;&lt;D xsi:type="xsd:double"&gt;1.13&lt;/D&gt;&lt;/FQL&gt;&lt;FQL&gt;&lt;Q&gt;2386-HK^FF_DPS(ANN,-5AY,0)&lt;/Q&gt;&lt;R&gt;6&lt;/R&gt;&lt;C&gt;1&lt;/C&gt;&lt;D xsi:type="xsd:double"&gt;0.1718367&lt;/D&gt;&lt;D xsi:type="xsd:double"&gt;0.2436506&lt;/D&gt;&lt;D xsi:type="xsd:double"&gt;0.2554839&lt;/D&gt;&lt;D xsi:type="xsd:double"&gt;0.3525&lt;/D&gt;&lt;D xsi:type="xsd:double"&gt;0.351463&lt;/D&gt;&lt;D xsi:type="xsd:double"&gt;0.3694&lt;/D&gt;&lt;/FQL&gt;&lt;FQL&gt;&lt;Q&gt;2385-HK^FF_DPS(ANN,-5AY,0)&lt;/Q&gt;&lt;R&gt;6&lt;/R&gt;&lt;C&gt;1&lt;/C&gt;&lt;D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xsi:type="xsd:string"&gt;@NA&lt;/D&gt;&lt;/FQL&gt;&lt;FQL&gt;&lt;Q&gt;2383-HK^FF_DPS(ANN,-5AY,0)&lt;/Q&gt;&lt;R&gt;6&lt;/R&gt;&lt;C&gt;1&lt;/C&gt;&lt;D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xsi:type="xsd:double"&gt;0&lt;/D&gt;&lt;/FQL&gt;&lt;FQL&gt;&lt;Q&gt;2382-HK^FF_DPS(ANN,-5AY,0)&lt;/Q&gt;&lt;R&gt;6&lt;/R&gt;&lt;C&gt;1&lt;/C&gt;&lt;D xsi:type="xsd:double"&gt;0.323&lt;/D&gt;&lt;D xsi:type="xsd:double"&gt;0.812&lt;/D&gt;&lt;D xsi:type="xsd:double"&gt;0.662&lt;/D&gt;&lt;D xsi:type="xsd:double"&gt;0.81&lt;/D&gt;&lt;D xsi:type="xsd:double"&gt;1.057&lt;/D&gt;&lt;D xsi:type="xsd:double"&gt;1.118&lt;/D&gt;&lt;/FQL&gt;&lt;FQL&gt;&lt;Q&gt;2381-HK^FF_DPS(ANN,-5AY,0)&lt;/Q&gt;&lt;R&gt;6&lt;/R&gt;&lt;C&gt;1&lt;/C&gt;&lt;D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xsi:type="xsd:double"&gt;0.004&lt;/D&gt;&lt;D xsi:type="xsd:double"&gt;0.003&lt;/D&gt;&lt;/FQL&gt;&lt;FQL&gt;&lt;Q&gt;2380-HK^FF_DPS(ANN,-5AY,0)&lt;/Q&gt;&lt;R&gt;6&lt;/R&gt;&lt;C&gt;1&lt;/C&gt;&lt;D xsi:type="xsd:double"&gt;0.16862&lt;/D&gt;&lt;D xsi:type="xsd:double"&gt;0.1006&lt;/D&gt;&lt;D xsi:type="xsd:double"&gt;0.1292&lt;/D&gt;&lt;D xsi:type="xsd:double"&gt;0.1426&lt;/D&gt;&lt;D xsi:type="xsd:double"&gt;0.1556&lt;/D&gt;&lt;D xsi:type="xsd:double"&gt;0.0616&lt;/D&gt;&lt;/FQL&gt;&lt;FQL&gt;&lt;Q&gt;2379-HK^FF_DPS(ANN,-5AY,0)&lt;/Q&gt;&lt;R&gt;6&lt;/R&gt;&lt;C&gt;1&lt;/C&gt;&lt;D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xsi:type="xsd:double"&gt;0&lt;/D&gt;&lt;/FQL&gt;&lt;FQL&gt;&lt;Q&gt;2378-HK^FF_DPS(ANN,-5AY,0)&lt;/Q&gt;&lt;R&gt;6&lt;/R&gt;&lt;C&gt;1&lt;/C&gt;&lt;D xsi:type="xsd:double"&gt;4.5561390421529&lt;/D&gt;&lt;D xsi:type="xsd:double"&gt;4.71680787957584&lt;/D&gt;&lt;D xsi:type="xsd:double"&gt;5.15737969856646&lt;/D&gt;&lt;D xsi:type="xsd:double"&gt;3.72738444484969&lt;/D&gt;&lt;D xsi:type="xsd:double"&gt;1.18157719628964&lt;/D&gt;&lt;D xsi:type="xsd:double"&gt;1.42497874565036&lt;/D&gt;&lt;/FQL&gt;&lt;FQL&gt;&lt;Q&gt;2377-HK^FF_DPS(ANN,-5AY,0)&lt;/Q&gt;&lt;R&gt;6&lt;/R&gt;&lt;C&gt;1&lt;/C&gt;&lt;D xsi:type="xsd:string"&gt;@NA&lt;/D&gt;&lt;D xsi:type="xsd:string"&gt;@NA&lt;/D&gt;&lt;D xsi:type="xsd:double"&gt;0.09&lt;/D&gt;&lt;D xsi:type="xsd:double"&gt;0.0315&lt;/D&gt;&lt;D xsi:type="xsd:double"&gt;0.074&lt;/D&gt;&lt;D xsi:type="xsd:double"&gt;0.074&lt;/D&gt;&lt;/FQL&gt;&lt;FQL&gt;&lt;Q&gt;2376-HK^FF_DPS(ANN,-5AY,0)&lt;/Q&gt;&lt;R&gt;6&lt;/R&gt;&lt;C&gt;1&lt;/C&gt;&lt;D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xsi:type="xsd:string"&gt;@NA&lt;/D&gt;&lt;/FQL&gt;&lt;FQL&gt;&lt;Q&gt;2372-HK^FF_DPS(ANN,-5AY,0)&lt;/Q&gt;&lt;R&gt;6&lt;/R&gt;&lt;C&gt;1&lt;/C&gt;&lt;D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xsi:type="xsd:string"&gt;@NA&lt;/D&gt;&lt;/FQL&gt;&lt;FQL&gt;&lt;Q&gt;2371-HK^FF_DPS(ANN,-5AY,0)&lt;/Q&gt;&lt;R&gt;6&lt;/R&gt;&lt;C&gt;1&lt;/C&gt;&lt;D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xsi:type="xsd:double"&gt;0&lt;/D&gt;&lt;/FQL&gt;&lt;FQL&gt;&lt;Q&gt;2370-HK^FF_DPS(ANN,-5AY,0)&lt;/Q&gt;&lt;R&gt;6&lt;/R&gt;&lt;C&gt;1&lt;/C&gt;&lt;D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xsi:type="xsd:string"&gt;@NA&lt;/D&gt;&lt;/FQL&gt;&lt;FQL&gt;&lt;Q&gt;2369-HK^FF_DPS(ANN,-5AY,0)&lt;/Q&gt;&lt;R&gt;6&lt;/R&gt;&lt;C&gt;1&lt;/C&gt;&lt;D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xsi:type="xsd:double"&gt;0&lt;/D&gt;&lt;/FQL&gt;&lt;FQL&gt;&lt;Q&gt;2368-HK^FF_DPS(ANN,-5AY,0)&lt;/Q&gt;&lt;R&gt;6&lt;/R&gt;&lt;C&gt;1&lt;/C&gt;&lt;D xsi:type="xsd:double"&gt;0.21&lt;/D&gt;&lt;D xsi:type="xsd:double"&gt;0.3&lt;/D&gt;&lt;D xsi:type="xsd:double"&gt;0.2&lt;/D&gt;&lt;D xsi:type="xsd:double"&gt;0.29&lt;/D&gt;&lt;D xsi:type="xsd:double"&gt;0.42&lt;/D&gt;&lt;D xsi:type="xsd:double"&gt;0.36&lt;/D&gt;&lt;/FQL&gt;&lt;FQL&gt;&lt;Q&gt;2367-HK^FF_DPS(ANN,-5AY,0)&lt;/Q&gt;&lt;R&gt;0&lt;/R&gt;&lt;C&gt;0&lt;/C&gt;&lt;/FQL&gt;&lt;FQL&gt;&lt;Q&gt;2363-HK^FF_DPS(ANN,-5AY,0)&lt;/Q&gt;&lt;R&gt;6&lt;/R&gt;&lt;C&gt;1&lt;/C&gt;&lt;D xsi:type="xsd:string"&gt;@NA&lt;/D&gt;&lt;D xsi:type="xsd:string"&gt;@NA&lt;/D&gt;&lt;D xsi:type="xsd:double"&gt;0&lt;/D&gt;&lt;D xsi:type="xsd:double"&gt;0&lt;/D&gt;&lt;D xsi:type="xsd:double"&gt;0&lt;/D&gt;&lt;D xsi:type="xsd:double"&gt;0&lt;/D&gt;&lt;/FQL&gt;&lt;FQL&gt;&lt;Q&gt;2362-HK^FF_DPS(ANN,-5AY,0)&lt;/Q&gt;&lt;R&gt;6&lt;/R&gt;&lt;C&gt;1&lt;/C&gt;&lt;D xsi:type="xsd:double"&gt;0&lt;/D&gt;&lt;D xsi:type="xsd:double"&gt;0&lt;/D&gt;&lt;D xsi:type="xsd:double"&gt;0.001&lt;/D&gt;&lt;D xsi:type="xsd:double"&gt;0.001&lt;/D&gt;&lt;D xsi:type="xsd:double"&gt;0.001&lt;/D&gt;&lt;D xsi:type="xsd:double"&gt;0.002&lt;/D&gt;&lt;/FQL&gt;&lt;FQL&gt;&lt;Q&gt;2361-HK^FF_DPS(ANN,-5AY,0)&lt;/Q&gt;&lt;R&gt;6&lt;/R&gt;&lt;C&gt;1&lt;/C&gt;&lt;D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xsi:type="xsd:string"&gt;@NA&lt;/D&gt;&lt;/FQL&gt;&lt;FQL&gt;&lt;Q&gt;2360-HK^FF_DPS(ANN,-5AY,0)&lt;/Q&gt;&lt;R&gt;6&lt;/R&gt;&lt;C&gt;1&lt;/C&gt;&lt;D xsi:type="xsd:string"&gt;@NA&lt;/D&gt;&lt;D xsi:type="xsd:string"&gt;@NA&lt;/D&gt;&lt;D xsi:type="xsd:double"&gt;0.06&lt;/D&gt;&lt;D xsi:type="xsd:double"&gt;0.015&lt;/D&gt;&lt;D xsi:type="xsd:double"&gt;0.045&lt;/D&gt;&lt;D xsi:type="xsd:double"&gt;0.095&lt;/D&gt;&lt;/FQL&gt;&lt;FQL&gt;&lt;Q&gt;2359-HK^FF_DPS(ANN,-5AY,0)&lt;/Q&gt;&lt;R&gt;6&lt;/R&gt;&lt;C&gt;1&lt;/C&gt;&lt;D xsi:type="xsd:string"&gt;@NA&lt;/D&gt;&lt;D xsi:type="xsd:string"&gt;@NA&lt;/D&gt;&lt;D xsi:type="xsd:double"&gt;0.28058237076025&lt;/D&gt;&lt;D xsi:type="xsd:double"&gt;0.21933330538493&lt;/D&gt;&lt;D xsi:type="xsd:double"&gt;0.35945818955006&lt;/D&gt;&lt;D xsi:type="xsd:double"&gt;0.6163&lt;/D&gt;&lt;/FQL&gt;&lt;FQL&gt;&lt;Q&gt;2358-HK^FF_DPS(ANN,-5AY,0)&lt;/Q&gt;&lt;R&gt;6&lt;/R&gt;&lt;C&gt;1&lt;/C&gt;&lt;D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xsi:type="xsd:double"&gt;0&lt;/D&gt;&lt;/FQL&gt;&lt;FQL&gt;&lt;Q&gt;2357-HK^FF_DPS(ANN,-5AY,0)&lt;/Q&gt;&lt;R&gt;6&lt;/R&gt;&lt;C&gt;1&lt;/C&gt;&lt;D xsi:type="xsd:double"&gt;0.022626&lt;/D&gt;&lt;D xsi:type="xsd:double"&gt;0.036061&lt;/D&gt;&lt;D xsi:type="xsd:double"&gt;0.034468&lt;/D&gt;&lt;D xsi:type="xsd:double"&gt;0.032779&lt;/D&gt;&lt;D xsi:type="xsd:double"&gt;0.060439&lt;/D&gt;&lt;D xsi:type="xsd:double"&gt;0.093959&lt;/D&gt;&lt;/FQL&gt;&lt;FQL&gt;&lt;Q&gt;2356-HK^FF_DPS(ANN,-5AY,0)&lt;/Q&gt;&lt;R&gt;6&lt;/R&gt;&lt;C&gt;1&lt;/C&gt;&lt;D xsi:type="xsd:double"&gt;0.38&lt;/D&gt;&lt;D xsi:type="xsd:double"&gt;0.42&lt;/D&gt;&lt;D xsi:type="xsd:double"&gt;0.48&lt;/D&gt;&lt;D xsi:type="xsd:double"&gt;0.48&lt;/D&gt;&lt;D xsi:type="xsd:double"&gt;0.3&lt;/D&gt;&lt;D xsi:type="xsd:double"&gt;0.34&lt;/D&gt;&lt;/FQL&gt;&lt;FQL&gt;&lt;Q&gt;2355-HK^FF_DPS(ANN,-5AY,0)&lt;/Q&gt;&lt;R&gt;6&lt;/R&gt;&lt;C&gt;1&lt;/C&gt;&lt;D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xsi:type="xsd:double"&gt;0&lt;/D&gt;&lt;/FQL&gt;&lt;FQL&gt;&lt;Q&gt;2352-HK^FF_DPS(ANN,-5AY,0)&lt;/Q&gt;&lt;R&gt;6&lt;/R&gt;&lt;C&gt;1&lt;/C&gt;&lt;D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xsi:type="xsd:string"&gt;@NA&lt;/D&gt;&lt;/FQL&gt;&lt;FQL&gt;&lt;Q&gt;2350-HK^FF_DPS(ANN,-5AY,0)&lt;/Q&gt;&lt;R&gt;6&lt;/R&gt;&lt;C&gt;1&lt;/C&gt;&lt;D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xsi:type="xsd:string"&gt;@NA&lt;/D&gt;&lt;/FQL&gt;&lt;FQL&gt;&lt;Q&gt;2349-HK^FF_DPS(ANN,-5AY,0)&lt;/Q&gt;&lt;R&gt;6&lt;/R&gt;&lt;C&gt;1&lt;/C&gt;&lt;D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xsi:type="xsd:double"&gt;0&lt;/D&gt;&lt;/FQL&gt;&lt;FQL&gt;&lt;Q&gt;2348-HK^FF_DPS(ANN,-5AY,0)&lt;/Q&gt;&lt;R&gt;6&lt;/R&gt;&lt;C&gt;1&lt;/C&gt;&lt;D xsi:type="xsd:double"&gt;0.065&lt;/D&gt;&lt;D xsi:type="xsd:double"&gt;0.075&lt;/D&gt;&lt;D xsi:type="xsd:double"&gt;0.075&lt;/D&gt;&lt;D xsi:type="xsd:double"&gt;0.058&lt;/D&gt;&lt;D xsi:type="xsd:double"&gt;0.065&lt;/D&gt;&lt;D xsi:type="xsd:double"&gt;0.08&lt;/D&gt;&lt;/FQL&gt;&lt;FQL&gt;&lt;Q&gt;2347-HK^FF_DPS(ANN,-5AY,0)&lt;/Q&gt;&lt;R&gt;6&lt;/R&gt;&lt;C&gt;1&lt;/C&gt;&lt;D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xsi:type="xsd:string"&gt;@NA&lt;/D&gt;&lt;/FQL&gt;&lt;FQL&gt;&lt;Q&gt;2346-HK^FF_DPS(ANN,-5AY,0)&lt;/Q&gt;&lt;R&gt;6&lt;/R&gt;&lt;C&gt;1&lt;/C&gt;&lt;D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xsi:type="xsd:double"&gt;0&lt;/D&gt;&lt;D xsi:type="xsd:double"&gt;0&lt;/D&gt;&lt;/FQL&gt;&lt;FQL&gt;&lt;Q&gt;2343-HK^FF_DPS(ANN,-5AY,0)&lt;/Q&gt;&lt;R&gt;6&lt;/R&gt;&lt;C&gt;1&lt;/C&gt;&lt;D xsi:type="xsd:double"&gt;0&lt;/D&gt;&lt;D xsi:type="xsd:double"&gt;0&lt;/D&gt;&lt;D xsi:type="xsd:double"&gt;0.062&lt;/D&gt;&lt;D xsi:type="xsd:double"&gt;0.021&lt;/D&gt;&lt;D xsi:type="xsd:double"&gt;0&lt;/D&gt;&lt;D xsi:type="xsd:double"&gt;0.56&lt;/D&gt;&lt;/FQL&gt;&lt;FQL&gt;&lt;Q&gt;2342-HK^FF_DPS(ANN,-5AY,0)&lt;/Q&gt;&lt;R&gt;6&lt;/R&gt;&lt;C&gt;1&lt;/C&gt;&lt;D xsi:type="xsd:double"&gt;0.0216364&lt;/D&gt;&lt;D xsi:type="xsd:double"&gt;0&lt;/D&gt;&lt;D xsi:type="xsd:double"&gt;0&lt;/D&gt;&lt;D xsi:type="xsd:double"&gt;0.022&lt;/D&gt;&lt;D xsi:type="xsd:double"&gt;0.007&lt;/D&gt;&lt;D xsi:type="xsd:double"&gt;0&lt;/D&gt;&lt;/FQL&gt;&lt;FQL&gt;&lt;Q&gt;2341-HK^FF_DPS(ANN,-5AY,0)&lt;/Q&gt;&lt;R&gt;6&lt;/R&gt;&lt;C&gt;1&lt;/C&gt;&lt;D xsi:type="xsd:double"&gt;0.048&lt;/D&gt;&lt;D xsi:type="xsd:double"&gt;0.048&lt;/D&gt;&lt;D xsi:type="xsd:double"&gt;0.056&lt;/D&gt;&lt;D xsi:type="xsd:double"&gt;0.065&lt;/D&gt;&lt;D xsi:type="xsd:double"&gt;0.075&lt;/D&gt;&lt;D xsi:type="xsd:double"&gt;0.018&lt;/D&gt;&lt;/FQL&gt;&lt;FQL&gt;&lt;Q&gt;2340-HK^FF_DPS(ANN,-5AY,0)&lt;/Q&gt;&lt;R&gt;6&lt;/R&gt;&lt;C&gt;1&lt;/C&gt;&lt;D xsi:type="xsd:double"&gt;0.015&lt;/D&gt;&lt;D xsi:type="xsd:double"&gt;0&lt;/D&gt;&lt;D xsi:type="xsd:double"&gt;0&lt;/D&gt;&lt;D xsi:type="xsd:double"&gt;0&lt;/D&gt;&lt;D xsi:type="xsd:double"&gt;0&lt;/D&gt;&lt;D xsi:type="xsd:double"&gt;0&lt;/D&gt;&lt;/FQL&gt;&lt;FQL&gt;&lt;Q&gt;2339-HK^FF_DPS(ANN,-5AY,0)&lt;/Q&gt;&lt;R&gt;6&lt;/R&gt;&lt;C&gt;1&lt;/C&gt;&lt;D xsi:type="xsd:double"&gt;0.02&lt;/D&gt;&lt;D xsi:type="xsd:double"&gt;0&lt;/D&gt;&lt;D xsi:type="xsd:double"&gt;0.02&lt;/D&gt;&lt;D xsi:type="xsd:double"&gt;0&lt;/D&gt;&lt;D xsi:type="xsd:double"&gt;0&lt;/D&gt;&lt;D xsi:type="xsd:double"&gt;0&lt;/D&gt;&lt;/FQL&gt;&lt;FQL&gt;&lt;Q&gt;2338-HK^FF_DPS(ANN,-5AY,0)&lt;/Q&gt;&lt;R&gt;6&lt;/R&gt;&lt;C&gt;1&lt;/C&gt;&lt;D xsi:type="xsd:double"&gt;0.201525&lt;/D&gt;&lt;D xsi:type="xsd:double"&gt;0.4828&lt;/D&gt;&lt;D xsi:type="xsd:double"&gt;0.5244&lt;/D&gt;&lt;D xsi:type="xsd:double"&gt;0.3154&lt;/D&gt;&lt;D xsi:type="xsd:double"&gt;0.44778&lt;/D&gt;&lt;D xsi:type="xsd:double"&gt;0.4391&lt;/D&gt;&lt;/FQL&gt;&lt;FQL&gt;&lt;Q&gt;2337-HK^FF_DPS(ANN,-5AY,0)&lt;/Q&gt;&lt;R&gt;6&lt;/R&gt;&lt;C&gt;1&lt;/C&gt;&lt;D xsi:type="xsd:string"&gt;@NA&lt;/D&gt;&lt;D xsi:type="xsd:double"&gt;0.05&lt;/D&gt;&lt;D xsi:type="xsd:double"&gt;0.0852&lt;/D&gt;&lt;D xsi:type="xsd:double"&gt;0.0853&lt;/D&gt;&lt;D xsi:type="xsd:double"&gt;0.0534&lt;/D&gt;&lt;D xsi:type="xsd:double"&gt;0.0267&lt;/D&gt;&lt;/FQL&gt;&lt;FQL&gt;&lt;Q&gt;2336-HK^FF_DPS(ANN,-5AY,0)&lt;/Q&gt;&lt;R&gt;6&lt;/R&gt;&lt;C&gt;1&lt;/C&gt;&lt;D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xsi:type="xsd:double"&gt;0&lt;/D&gt;&lt;/FQL&gt;&lt;FQL&gt;&lt;Q&gt;2333-HK^FF_DPS(ANN,-5AY,0)&lt;/Q&gt;&lt;R&gt;6&lt;/R&gt;&lt;C&gt;1&lt;/C&gt;&lt;D xsi:type="xsd:double"&gt;0.39447&lt;/D&gt;&lt;D xsi:type="xsd:double"&gt;0.21007&lt;/D&gt;&lt;D xsi:type="xsd:double"&gt;0.331398&lt;/D&gt;&lt;D xsi:type="xsd:double"&gt;0.27442&lt;/D&gt;&lt;D xsi:type="xsd:double"&gt;0.33651&lt;/D&gt;&lt;D xsi:type="xsd:double"&gt;0.44789&lt;/D&gt;&lt;/FQL&gt;&lt;FQL&gt;&lt;Q&gt;2331-HK^FF_DPS(ANN,-5AY,0)&lt;/Q&gt;&lt;R&gt;6&lt;/R&gt;&lt;C&gt;1&lt;/C&gt;&lt;D xsi:type="xsd:double"&gt;0&lt;/D&gt;&lt;D xsi:type="xsd:double"&gt;0&lt;/D&gt;&lt;D xsi:type="xsd:double"&gt;0.0992947&lt;/D&gt;&lt;D xsi:type="xsd:double"&gt;0.1692988&lt;/D&gt;&lt;D xsi:type="xsd:double"&gt;0.2486&lt;/D&gt;&lt;D xsi:type="xsd:double"&gt;0.5345&lt;/D&gt;&lt;/FQL&gt;&lt;FQL&gt;&lt;Q&gt;2330-HK^FF_DPS(ANN,-5AY,0)&lt;/Q&gt;&lt;R&gt;6&lt;/R&gt;&lt;C&gt;1&lt;/C&gt;&lt;D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xsi:type="xsd:double"&gt;0&lt;/D&gt;&lt;/FQL&gt;&lt;FQL&gt;&lt;Q&gt;2329-HK^FF_DPS(ANN,-5AY,0)&lt;/Q&gt;&lt;R&gt;6&lt;/R&gt;&lt;C&gt;1&lt;/C&gt;&lt;D xsi:type="xsd:double"&gt;0.0604&lt;/D&gt;&lt;D xsi:type="xsd:double"&gt;0.1559&lt;/D&gt;&lt;D xsi:type="xsd:double"&gt;0.0564&lt;/D&gt;&lt;D xsi:type="xsd:double"&gt;0.0376&lt;/D&gt;&lt;D xsi:type="xsd:double"&gt;0&lt;/D&gt;&lt;D xsi:type="xsd:double"&gt;0&lt;/D&gt;&lt;/FQL&gt;&lt;FQL&gt;&lt;Q&gt;2328-HK^FF_DPS(ANN,-5AY,0)&lt;/Q&gt;&lt;R&gt;6&lt;/R&gt;&lt;C&gt;1&lt;/C&gt;&lt;D xsi:type="xsd:double"&gt;0.23598601101268&lt;/D&gt;&lt;D xsi:type="xsd:double"&gt;0.2743506794697&lt;/D&gt;&lt;D xsi:type="xsd:double"&gt;0.309073&lt;/D&gt;&lt;D xsi:type="xsd:double"&gt;0.504204&lt;/D&gt;&lt;D xsi:type="xsd:double"&gt;0.454273&lt;/D&gt;&lt;D xsi:type="xsd:double"&gt;0.475132&lt;/D&gt;&lt;/FQL&gt;&lt;FQL&gt;&lt;Q&gt;2327-HK^FF_DPS(ANN,-5AY,0)&lt;/Q&gt;&lt;R&gt;6&lt;/R&gt;&lt;C&gt;1&lt;/C&gt;&lt;D xsi:type="xsd:double"&gt;0&lt;/D&gt;&lt;D xsi:type="xsd:double"&gt;0.006&lt;/D&gt;&lt;D xsi:type="xsd:double"&gt;0&lt;/D&gt;&lt;D xsi:type="xsd:double"&gt;0&lt;/D&gt;&lt;D xsi:type="xsd:double"&gt;0&lt;/D&gt;&lt;D xsi:type="xsd:double"&gt;0&lt;/D&gt;&lt;/FQL&gt;&lt;FQL&gt;&lt;Q&gt;2326-HK^FF_DPS(ANN,-5AY,0)&lt;/Q&gt;&lt;R&gt;6&lt;/R&gt;&lt;C&gt;1&lt;/C&gt;&lt;D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xsi:type="xsd:double"&gt;0&lt;/D&gt;&lt;/FQL&gt;&lt;FQL&gt;&lt;Q&gt;2325-HK^FF_DPS(ANN,-5AY,0)&lt;/Q&gt;&lt;R&gt;6&lt;/R&gt;&lt;C&gt;1&lt;/C&gt;&lt;D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xsi:type="xsd:string"&gt;@NA&lt;/D&gt;&lt;/FQL&gt;&lt;FQL&gt;&lt;Q&gt;2323-HK^FF_DPS(ANN,-5AY,0)&lt;/Q&gt;&lt;R&gt;6&lt;/R&gt;&lt;C&gt;1&lt;/C&gt;&lt;D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xsi:type="xsd:double"&gt;0&lt;/D&gt;&lt;/FQL&gt;&lt;FQL&gt;&lt;Q&gt;2322-HK^FF_DPS(ANN,-5AY,0)&lt;/Q&gt;&lt;R&gt;6&lt;/R&gt;&lt;C&gt;1&lt;/C&gt;&lt;D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xsi:type="xsd:double"&gt;0&lt;/D&gt;&lt;/FQL&gt;&lt;FQL&gt;&lt;Q&gt;2321-HK^FF_DPS(ANN,-5AY,0)&lt;/Q&gt;&lt;R&gt;6&lt;/R&gt;&lt;C&gt;1&lt;/C&gt;&lt;D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xsi:type="xsd:string"&gt;@NA&lt;/D&gt;&lt;/FQL&gt;&lt;FQL&gt;&lt;Q&gt;2320-HK^FF_DPS(ANN,-5AY,0)&lt;/Q&gt;&lt;R&gt;6&lt;/R&gt;&lt;C&gt;1&lt;/C&gt;&lt;D xsi:type="xsd:double"&gt;0.045&lt;/D&gt;&lt;D xsi:type="xsd:double"&gt;0.08&lt;/D&gt;&lt;D xsi:type="xsd:double"&gt;0&lt;/D&gt;&lt;D xsi:type="xsd:double"&gt;0&lt;/D&gt;&lt;D xsi:type="xsd:double"&gt;0&lt;/D&gt;&lt;D xsi:type="xsd:double"&gt;0&lt;/D&gt;&lt;/FQL&gt;&lt;FQL&gt;&lt;Q&gt;2319-HK^FF_DPS(ANN,-5AY,0)&lt;/Q&gt;&lt;R&gt;6&lt;/R&gt;&lt;C&gt;1&lt;/C&gt;&lt;D xsi:type="xsd:double"&gt;0.102&lt;/D&gt;&lt;D xsi:type="xsd:double"&gt;0.148&lt;/D&gt;&lt;D xsi:type="xsd:double"&gt;0.206&lt;/D&gt;&lt;D xsi:type="xsd:double"&gt;0.197&lt;/D&gt;&lt;D xsi:type="xsd:double"&gt;0.326&lt;/D&gt;&lt;D xsi:type="xsd:double"&gt;0.4486&lt;/D&gt;&lt;/FQL&gt;&lt;FQL&gt;&lt;Q&gt;2318-HK^FF_DPS(ANN,-5AY,0)&lt;/Q&gt;&lt;R&gt;6&lt;/R&gt;&lt;C&gt;1&lt;/C&gt;&lt;D xsi:type="xsd:double"&gt;0.864942&lt;/D&gt;&lt;D xsi:type="xsd:double"&gt;1.817147&lt;/D&gt;&lt;D xsi:type="xsd:double"&gt;1.991301&lt;/D&gt;&lt;D xsi:type="xsd:double"&gt;2.260231&lt;/D&gt;&lt;D xsi:type="xsd:double"&gt;2.567005&lt;/D&gt;&lt;D xsi:type="xsd:double"&gt;2.860206&lt;/D&gt;&lt;/FQL&gt;&lt;FQL&gt;&lt;Q&gt;2317-HK^FF_DPS(ANN,-5AY,0)&lt;/Q&gt;&lt;R&gt;6&lt;/R&gt;&lt;C&gt;1&lt;/C&gt;&lt;D xsi:type="xsd:double"&gt;0.11442&lt;/D&gt;&lt;D xsi:type="xsd:double"&gt;0.058698&lt;/D&gt;&lt;D xsi:type="xsd:double"&gt;0.0440252&lt;/D&gt;&lt;D xsi:type="xsd:double"&gt;0.0477809&lt;/D&gt;&lt;D xsi:type="xsd:double"&gt;0.0507194&lt;/D&gt;&lt;D xsi:type="xsd:double"&gt;0.033782&lt;/D&gt;&lt;/FQL&gt;&lt;FQL&gt;&lt;Q&gt;2315-HK^FF_DPS(ANN,-5AY,0)&lt;/Q&gt;&lt;R&gt;6&lt;/R&gt;&lt;C&gt;1&lt;/C&gt;&lt;D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xsi:type="xsd:string"&gt;@NA&lt;/D&gt;&lt;/FQL&gt;&lt;FQL&gt;&lt;Q&gt;2314-HK^FF_DPS(ANN,-5AY,0)&lt;/Q&gt;&lt;R&gt;6&lt;/R&gt;&lt;C&gt;1&lt;/C&gt;&lt;D xsi:type="xsd:double"&gt;0.22&lt;/D&gt;&lt;D xsi:type="xsd:double"&gt;0.37&lt;/D&gt;&lt;D xsi:type="xsd:double"&gt;0.35&lt;/D&gt;&lt;D xsi:type="xsd:double"&gt;0.26&lt;/D&gt;&lt;D xsi:type="xsd:double"&gt;0.3&lt;/D&gt;&lt;D xsi:type="xsd:double"&gt;0.26&lt;/D&gt;&lt;/FQL&gt;&lt;FQL&gt;&lt;Q&gt;2313-HK^FF_DPS(ANN,-5AY,0)&lt;/Q&gt;&lt;R&gt;6&lt;/R&gt;&lt;C&gt;1&lt;/C&gt;&lt;D xsi:type="xsd:double"&gt;1.2&lt;/D&gt;&lt;D xsi:type="xsd:double"&gt;1.45&lt;/D&gt;&lt;D xsi:type="xsd:double"&gt;1.75&lt;/D&gt;&lt;D xsi:type="xsd:double"&gt;1.9&lt;/D&gt;&lt;D xsi:type="xsd:double"&gt;2&lt;/D&gt;&lt;D xsi:type="xsd:double"&gt;1.63&lt;/D&gt;&lt;/FQL&gt;&lt;FQL&gt;&lt;Q&gt;2310-HK^FF_DPS(ANN,-5AY,0)&lt;/Q&gt;&lt;R&gt;6&lt;/R&gt;&lt;C&gt;1&lt;/C&gt;&lt;D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xsi:type="xsd:double"&gt;0&lt;/D&gt;&lt;/FQL&gt;&lt;FQL&gt;&lt;Q&gt;2309-HK^FF_DPS(ANN,-5AY,0)&lt;/Q&gt;&lt;R&gt;6&lt;/R&gt;&lt;C&gt;1&lt;/C&gt;&lt;D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xsi:type="xsd:double"&gt;0&lt;/D&gt;&lt;/FQL&gt;&lt;FQL&gt;&lt;Q&gt;2307-HK^FF_DPS(ANN,-5AY,0)&lt;/Q&gt;&lt;R&gt;6&lt;/R&gt;&lt;C&gt;1&lt;/C&gt;&lt;D xsi:type="xsd:double"&gt;0.015&lt;/D&gt;&lt;D xsi:type="xsd:double"&gt;0.015&lt;/D&gt;&lt;D xsi:type="xsd:double"&gt;0.015&lt;/D&gt;&lt;D xsi:type="xsd:double"&gt;0.015&lt;/D&gt;&lt;D xsi:type="xsd:double"&gt;0&lt;/D&gt;&lt;D xsi:type="xsd:double"&gt;0.013&lt;/D&gt;&lt;/FQL&gt;&lt;FQL&gt;&lt;Q&gt;2302-HK^FF_DPS(ANN,-5AY,0)&lt;/Q&gt;&lt;R&gt;6&lt;/R&gt;&lt;C&gt;1&lt;/C&gt;&lt;D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xsi:type="xsd:double"&gt;0&lt;/D&gt;&lt;/FQL&gt;&lt;FQL&gt;&lt;Q&gt;2299-HK^FF_DPS(ANN,-5AY,0)&lt;/Q&gt;&lt;R&gt;6&lt;/R&gt;&lt;C&gt;1&lt;/C&gt;&lt;D xsi:type="xsd:double"&gt;0.083&lt;/D&gt;&lt;D xsi:type="xsd:double"&gt;0.143&lt;/D&gt;&lt;D xsi:type="xsd:double"&gt;0.104&lt;/D&gt;&lt;D xsi:type="xsd:double"&gt;0&lt;/D&gt;&lt;D xsi:type="xsd:double"&gt;0&lt;/D&gt;&lt;D xsi:type="xsd:double"&gt;0&lt;/D&gt;&lt;/FQL&gt;&lt;FQL&gt;&lt;Q&gt;2298-HK^FF_DPS(ANN,-5AY,0)&lt;/Q&gt;&lt;R&gt;6&lt;/R&gt;&lt;C&gt;1&lt;/C&gt;&lt;D xsi:type="xsd:double"&gt;0.0621&lt;/D&gt;&lt;D xsi:type="xsd:double"&gt;0.0592&lt;/D&gt;&lt;D xsi:type="xsd:double"&gt;0.0648&lt;/D&gt;&lt;D xsi:type="xsd:double"&gt;0&lt;/D&gt;&lt;D xsi:type="xsd:double"&gt;0&lt;/D&gt;&lt;D xsi:type="xsd:double"&gt;0&lt;/D&gt;&lt;/FQL&gt;&lt;FQL&gt;&lt;Q&gt;2297-HK^FF_DPS(ANN,-5AY,0)&lt;/Q&gt;&lt;R&gt;6&lt;/R&gt;&lt;C&gt;1&lt;/C&gt;&lt;D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xsi:type="xsd:string"&gt;@NA&lt;/D&gt;&lt;/FQL&gt;&lt;FQL&gt;&lt;Q&gt;2296-HK^FF_DPS(ANN,-5A</t>
        </r>
      </text>
    </comment>
    <comment ref="A5" authorId="0" shapeId="0">
      <text>
        <r>
          <rPr>
            <b/>
            <sz val="9"/>
            <color indexed="81"/>
            <rFont val="Tahoma"/>
            <charset val="1"/>
          </rPr>
          <t>Y,0)&lt;/Q&gt;&lt;R&gt;6&lt;/R&gt;&lt;C&gt;1&lt;/C&gt;&lt;D xsi:type="xsd:string"&gt;@NA&lt;/D&gt;&lt;D xsi:type="xsd:string"&gt;@NA&lt;/D&gt;&lt;D xsi:type="xsd:string"&gt;@NA&lt;/D&gt;&lt;D xsi:type="xsd:string"&gt;@NA&lt;/D&gt;&lt;D xsi:type="xsd:double"&gt;0&lt;/D&gt;&lt;D xsi:type="xsd:double"&gt;0.025&lt;/D&gt;&lt;/FQL&gt;&lt;FQL&gt;&lt;Q&gt;2295-HK^FF_DPS(ANN,-5AY,0)&lt;/Q&gt;&lt;R&gt;6&lt;/R&gt;&lt;C&gt;1&lt;/C&gt;&lt;D xsi:type="xsd:string"&gt;@NA&lt;/D&gt;&lt;D xsi:type="xsd:string"&gt;@NA&lt;/D&gt;&lt;D xsi:type="xsd:string"&gt;@NA&lt;/D&gt;&lt;D xsi:type="xsd:double"&gt;0&lt;/D&gt;&lt;D xsi:type="xsd:double"&gt;0&lt;/D&gt;&lt;D xsi:type="xsd:double"&gt;0&lt;/D&gt;&lt;/FQL&gt;&lt;FQL&gt;&lt;Q&gt;2293-HK^FF_DPS(ANN,-5AY,0)&lt;/Q&gt;&lt;R&gt;6&lt;/R&gt;&lt;C&gt;1&lt;/C&gt;&lt;D xsi:type="xsd:double"&gt;0.0875&lt;/D&gt;&lt;D xsi:type="xsd:double"&gt;0.025&lt;/D&gt;&lt;D xsi:type="xsd:double"&gt;0.05&lt;/D&gt;&lt;D xsi:type="xsd:double"&gt;0.05&lt;/D&gt;&lt;D xsi:type="xsd:double"&gt;0.025&lt;/D&gt;&lt;D xsi:type="xsd:double"&gt;0.075&lt;/D&gt;&lt;/FQL&gt;&lt;FQL&gt;&lt;Q&gt;2292-HK^FF_DPS(ANN,-5AY,0)&lt;/Q&gt;&lt;R&gt;6&lt;/R&gt;&lt;C&gt;1&lt;/C&gt;&lt;D xsi:type="xsd:string"&gt;@NA&lt;/D&gt;&lt;D xsi:type="xsd:string"&gt;@NA&lt;/D&gt;&lt;D xsi:type="xsd:double"&gt;0&lt;/D&gt;&lt;D xsi:type="xsd:double"&gt;0&lt;/D&gt;&lt;D xsi:type="xsd:double"&gt;0&lt;/D&gt;&lt;D xsi:type="xsd:double"&gt;0&lt;/D&gt;&lt;/FQL&gt;&lt;FQL&gt;&lt;Q&gt;2291-HK^FF_DPS(ANN,-5AY,0)&lt;/Q&gt;&lt;R&gt;6&lt;/R&gt;&lt;C&gt;1&lt;/C&gt;&lt;D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xsi:type="xsd:string"&gt;@NA&lt;/D&gt;&lt;/FQL&gt;&lt;FQL&gt;&lt;Q&gt;2289-HK^FF_DPS(ANN,-5AY,0)&lt;/Q&gt;&lt;R&gt;6&lt;/R&gt;&lt;C&gt;1&lt;/C&gt;&lt;D xsi:type="xsd:double"&gt;0.458865&lt;/D&gt;&lt;D xsi:type="xsd:double"&gt;0.363668&lt;/D&gt;&lt;D xsi:type="xsd:double"&gt;0.341377&lt;/D&gt;&lt;D xsi:type="xsd:double"&gt;0.218539&lt;/D&gt;&lt;D xsi:type="xsd:double"&gt;0.242078&lt;/D&gt;&lt;D xsi:type="xsd:double"&gt;0&lt;/D&gt;&lt;/FQL&gt;&lt;FQL&gt;&lt;Q&gt;2288-HK^FF_DPS(ANN,-5AY,0)&lt;/Q&gt;&lt;R&gt;6&lt;/R&gt;&lt;C&gt;1&lt;/C&gt;&lt;D xsi:type="xsd:double"&gt;0.03&lt;/D&gt;&lt;D xsi:type="xsd:double"&gt;0.03&lt;/D&gt;&lt;D xsi:type="xsd:double"&gt;0.06&lt;/D&gt;&lt;D xsi:type="xsd:double"&gt;0&lt;/D&gt;&lt;D xsi:type="xsd:double"&gt;0.03&lt;/D&gt;&lt;D xsi:type="xsd:double"&gt;0&lt;/D&gt;&lt;/FQL&gt;&lt;FQL&gt;&lt;Q&gt;2286-HK^FF_DPS(ANN,-5AY,0)&lt;/Q&gt;&lt;R&gt;6&lt;/R&gt;&lt;C&gt;1&lt;/C&gt;&lt;D xsi:type="xsd:double"&gt;0.29747&lt;/D&gt;&lt;D xsi:type="xsd:double"&gt;0.19831222022112&lt;/D&gt;&lt;D xsi:type="xsd:double"&gt;0&lt;/D&gt;&lt;D xsi:type="xsd:double"&gt;0&lt;/D&gt;&lt;D xsi:type="xsd:double"&gt;0&lt;/D&gt;&lt;D xsi:type="xsd:double"&gt;0&lt;/D&gt;&lt;/FQL&gt;&lt;FQL&gt;&lt;Q&gt;2285-HK^FF_DPS(ANN,-5AY,0)&lt;/Q&gt;&lt;R&gt;0&lt;/R&gt;&lt;C&gt;0&lt;/C&gt;&lt;/FQL&gt;&lt;FQL&gt;&lt;Q&gt;2283-HK^FF_DPS(ANN,-5AY,0)&lt;/Q&gt;&lt;R&gt;6&lt;/R&gt;&lt;C&gt;1&lt;/C&gt;&lt;D xsi:type="xsd:double"&gt;0.14&lt;/D&gt;&lt;D xsi:type="xsd:double"&gt;0.17&lt;/D&gt;&lt;D xsi:type="xsd:double"&gt;0.2&lt;/D&gt;&lt;D xsi:type="xsd:double"&gt;0.14&lt;/D&gt;&lt;D xsi:type="xsd:double"&gt;0.1&lt;/D&gt;&lt;D xsi:type="xsd:double"&gt;0.14&lt;/D&gt;&lt;/FQL&gt;&lt;FQL&gt;&lt;Q&gt;2282-HK^FF_DPS(ANN,-5AY,0)&lt;/Q&gt;&lt;R&gt;6&lt;/R&gt;&lt;C&gt;1&lt;/C&gt;&lt;D xsi:type="xsd:double"&gt;0.279&lt;/D&gt;&lt;D xsi:type="xsd:double"&gt;0.213&lt;/D&gt;&lt;D xsi:type="xsd:double"&gt;0.098&lt;/D&gt;&lt;D xsi:type="xsd:double"&gt;0.177&lt;/D&gt;&lt;D xsi:type="xsd:double"&gt;0&lt;/D&gt;&lt;D xsi:type="xsd:double"&gt;0&lt;/D&gt;&lt;/FQL&gt;&lt;FQL&gt;&lt;Q&gt;2281-HK^FF_DPS(ANN,-5AY,0)&lt;/Q&gt;&lt;R&gt;6&lt;/R&gt;&lt;C&gt;1&lt;/C&gt;&lt;D xsi:type="xsd:string"&gt;@NA&lt;/D&gt;&lt;D xsi:type="xsd:double"&gt;0.098&lt;/D&gt;&lt;D xsi:type="xsd:double"&gt;0.068&lt;/D&gt;&lt;D xsi:type="xsd:double"&gt;0.0657&lt;/D&gt;&lt;D xsi:type="xsd:double"&gt;0.073&lt;/D&gt;&lt;D xsi:type="xsd:double"&gt;0.059&lt;/D&gt;&lt;/FQL&gt;&lt;FQL&gt;&lt;Q&gt;2280-HK^FF_DPS(ANN,-5AY,0)&lt;/Q&gt;&lt;R&gt;6&lt;/R&gt;&lt;C&gt;1&lt;/C&gt;&lt;D xsi:type="xsd:double"&gt;0.05&lt;/D&gt;&lt;D xsi:type="xsd:double"&gt;0.02&lt;/D&gt;&lt;D xsi:type="xsd:double"&gt;0&lt;/D&gt;&lt;D xsi:type="xsd:double"&gt;0&lt;/D&gt;&lt;D xsi:type="xsd:double"&gt;0&lt;/D&gt;&lt;D xsi:type="xsd:double"&gt;0&lt;/D&gt;&lt;/FQL&gt;&lt;FQL&gt;&lt;Q&gt;2279-HK^FF_DPS(ANN,-5AY,0)&lt;/Q&gt;&lt;R&gt;6&lt;/R&gt;&lt;C&gt;1&lt;/C&gt;&lt;D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xsi:type="xsd:double"&gt;0.093&lt;/D&gt;&lt;/FQL&gt;&lt;FQL&gt;&lt;Q&gt;2278-HK^FF_DPS(ANN,-5AY,0)&lt;/Q&gt;&lt;R&gt;6&lt;/R&gt;&lt;C&gt;1&lt;/C&gt;&lt;D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2276-HK^FF_DPS(ANN,-5AY,0)&lt;/Q&gt;&lt;R&gt;0&lt;/R&gt;&lt;C&gt;0&lt;/C&gt;&lt;/FQL&gt;&lt;FQL&gt;&lt;Q&gt;2273-HK^FF_DPS(ANN,-5AY,0)&lt;/Q&gt;&lt;R&gt;0&lt;/R&gt;&lt;C&gt;0&lt;/C&gt;&lt;/FQL&gt;&lt;FQL&gt;&lt;Q&gt;2270-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xsi:type="xsd:double"&gt;0&lt;/D&gt;&lt;/FQL&gt;&lt;FQL&gt;&lt;Q&gt;2269-HK^FF_DPS(ANN,-5AY,0)&lt;/Q&gt;&lt;R&gt;6&lt;/R&gt;&lt;C&gt;1&lt;/C&gt;&lt;D xsi:type="xsd:string"&gt;@NA&lt;/D&gt;&lt;D xsi:type="xsd:double"&gt;0&lt;/D&gt;&lt;D xsi:type="xsd:double"&gt;0&lt;/D&gt;&lt;D xsi:type="xsd:double"&gt;0&lt;/D&gt;&lt;D xsi:type="xsd:double"&gt;0&lt;/D&gt;&lt;D xsi:type="xsd:double"&gt;0&lt;/D&gt;&lt;/FQL&gt;&lt;FQL&gt;&lt;Q&gt;2266-HK^FF_DPS(ANN,-5AY,0)&lt;/Q&gt;&lt;R&gt;6&lt;/R&gt;&lt;C&gt;1&lt;/C&gt;&lt;D xsi:type="xsd:string"&gt;@NA&lt;/D&gt;&lt;D xsi:type="xsd:double"&gt;0&lt;/D&gt;&lt;D xsi:type="xsd:double"&gt;0&lt;/D&gt;&lt;D xsi:type="xsd:double"&gt;0.01125&lt;/D&gt;&lt;D xsi:type="xsd:double"&gt;0&lt;/D&gt;&lt;D xsi:type="xsd:double"&gt;0&lt;/D&gt;&lt;/FQL&gt;&lt;FQL&gt;&lt;Q&gt;2265-HK^FF_DPS(ANN,-5AY,0)&lt;/Q&gt;&lt;R&gt;6&lt;/R&gt;&lt;C&gt;1&lt;/C&gt;&lt;D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xsi:type="xsd:double"&gt;0.0189&lt;/D&gt;&lt;/FQL&gt;&lt;FQL&gt;&lt;Q&gt;2263-HK^FF_DPS(ANN,-5AY,0)&lt;/Q&gt;&lt;R&gt;6&lt;/R&gt;&lt;C&gt;1&lt;/C&gt;&lt;D xsi:type="xsd:string"&gt;@NA&lt;/D&gt;&lt;D xsi:type="xsd:string"&gt;@NA&lt;/D&gt;&lt;D xsi:type="xsd:string"&gt;@NA&lt;/D&gt;&lt;D xsi:type="xsd:double"&gt;0&lt;/D&gt;&lt;D xsi:type="xsd:double"&gt;0&lt;/D&gt;&lt;D xsi:type="xsd:double"&gt;0&lt;/D&gt;&lt;/FQL&gt;&lt;FQL&gt;&lt;Q&gt;2262-HK^FF_DPS(ANN,-5AY,0)&lt;/Q&gt;&lt;R&gt;6&lt;/R&gt;&lt;C&gt;1&lt;/C&gt;&lt;D xsi:type="xsd:string"&gt;@NA&lt;/D&gt;&lt;D xsi:type="xsd:string"&gt;@NA&lt;/D&gt;&lt;D xsi:type="xsd:double"&gt;0.025&lt;/D&gt;&lt;D xsi:type="xsd:double"&gt;0.013&lt;/D&gt;&lt;D xsi:type="xsd:double"&gt;0.03&lt;/D&gt;&lt;D xsi:type="xsd:double"&gt;0.05&lt;/D&gt;&lt;/FQL&gt;&lt;FQL&gt;&lt;Q&gt;2260-HK^FF_DPS(ANN,-5AY,0)&lt;/Q&gt;&lt;R&gt;6&lt;/R&gt;&lt;C&gt;1&lt;/C&gt;&lt;D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xsi:type="xsd:string"&gt;@NA&lt;/D&gt;&lt;/FQL&gt;&lt;FQL&gt;&lt;Q&gt;2258-HK^FF_DPS(ANN,-5AY,0)&lt;/Q&gt;&lt;R&gt;6&lt;/R&gt;&lt;C&gt;1&lt;/C&gt;&lt;D xsi:type="xsd:string"&gt;@NA&lt;/D&gt;&lt;D xsi:type="xsd:string"&gt;@NA&lt;/D&gt;&lt;D xsi:type="xsd:double"&gt;0&lt;/D&gt;&lt;D xsi:type="xsd:double"&gt;0.034&lt;/D&gt;&lt;D xsi:type="xsd:double"&gt;0.016&lt;/D&gt;&lt;D xsi:type="xsd:double"&gt;0.016&lt;/D&gt;&lt;/FQL&gt;&lt;FQL&gt;&lt;Q&gt;2257-HK^FF_DPS(ANN,-5AY,0)&lt;/Q&gt;&lt;R&gt;6&lt;/R&gt;&lt;C&gt;1&lt;/C&gt;&lt;D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xsi:type="xsd:double"&gt;0&lt;/D&gt;&lt;/FQL&gt;&lt;FQL&gt;&lt;Q&gt;2256-HK^FF_DPS(ANN,-5AY,0)&lt;/Q&gt;&lt;R&gt;6&lt;/R&gt;&lt;C&gt;1&lt;/C&gt;&lt;D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xsi:type="xsd:double"&gt;0&lt;/D&gt;&lt;/FQL&gt;&lt;FQL&gt;&lt;Q&gt;2255-HK^FF_DPS(ANN,-5AY,0)&lt;/Q&gt;&lt;R&gt;6&lt;/R&gt;&lt;C&gt;1&lt;/C&gt;&lt;D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xsi:type="xsd:double"&gt;0&lt;/D&gt;&lt;/FQL&gt;&lt;FQL&gt;&lt;Q&gt;2252-HK^FF_DPS(ANN,-5AY,0)&lt;/Q&gt;&lt;R&gt;6&lt;/R&gt;&lt;C&gt;1&lt;/C&gt;&lt;D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xsi:type="xsd:double"&gt;0&lt;/D&gt;&lt;/FQL&gt;&lt;FQL&gt;&lt;Q&gt;2251-HK^FF_DPS(ANN,-5AY,0)&lt;/Q&gt;&lt;R&gt;6&lt;/R&gt;&lt;C&gt;1&lt;/C&gt;&lt;D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xsi:type="xsd:double"&gt;0&lt;/D&gt;&lt;/FQL&gt;&lt;FQL&gt;&lt;Q&gt;2250-HK^FF_DPS(ANN,-5AY,0)&lt;/Q&gt;&lt;R&gt;6&lt;/R&gt;&lt;C&gt;1&lt;/C&gt;&lt;D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xsi:type="xsd:double"&gt;0.048&lt;/D&gt;&lt;/FQL&gt;&lt;FQL&gt;&lt;Q&gt;2246-HK^FF_DPS(ANN,-5AY,0)&lt;/Q&gt;&lt;R&gt;6&lt;/R&gt;&lt;C&gt;1&lt;/C&gt;&lt;D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xsi:type="xsd:string"&gt;@NA&lt;/D&gt;&lt;/FQL&gt;&lt;FQL&gt;&lt;Q&gt;2245-HK^FF_DPS(ANN,-5AY,0)&lt;/Q&gt;&lt;R&gt;6&lt;/R&gt;&lt;C&gt;1&lt;/C&gt;&lt;D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xsi:type="xsd:string"&gt;@NA&lt;/D&gt;&lt;/FQL&gt;&lt;FQL&gt;&lt;Q&gt;2239-HK^FF_DPS(ANN,-5AY,0)&lt;/Q&gt;&lt;R&gt;6&lt;/R&gt;&lt;C&gt;1&lt;/C&gt;&lt;D xsi:type="xsd:double"&gt;0.015&lt;/D&gt;&lt;D xsi:type="xsd:double"&gt;0.02&lt;/D&gt;&lt;D xsi:type="xsd:double"&gt;0.01&lt;/D&gt;&lt;D xsi:type="xsd:double"&gt;0.01&lt;/D&gt;&lt;D xsi:type="xsd:double"&gt;0.01&lt;/D&gt;&lt;D xsi:type="xsd:double"&gt;0.01&lt;/D&gt;&lt;/FQL&gt;&lt;FQL&gt;&lt;Q&gt;2238-HK^FF_DPS(ANN,-5AY,0)&lt;/Q&gt;&lt;R&gt;6&lt;/R&gt;&lt;C&gt;1&lt;/C&gt;&lt;D xsi:type="xsd:double"&gt;0.24417652624204&lt;/D&gt;&lt;D xsi:type="xsd:double"&gt;0.46249875642807&lt;/D&gt;&lt;D xsi:type="xsd:double"&gt;0.43264&lt;/D&gt;&lt;D xsi:type="xsd:double"&gt;0.219547&lt;/D&gt;&lt;D xsi:type="xsd:double"&gt;0.21346&lt;/D&gt;&lt;D xsi:type="xsd:double"&gt;0.257369&lt;/D&gt;&lt;/FQL&gt;&lt;FQL&gt;&lt;Q&gt;2237-HK^FF_DPS(ANN,-5AY,0)&lt;/Q&gt;&lt;R&gt;0&lt;/R&gt;&lt;C&gt;0&lt;/C&gt;&lt;/FQL&gt;&lt;FQL&gt;&lt;Q&gt;2236-HK^FF_DPS(ANN,-5AY,0)&lt;/Q&gt;&lt;R&gt;6&lt;/R&gt;&lt;C&gt;1&lt;/C&gt;&lt;D xsi:type="xsd:double"&gt;0&lt;/D&gt;&lt;D xsi:type="xsd:double"&gt;0&lt;/D&gt;&lt;D xsi:type="xsd:double"&gt;0.0057&lt;/D&gt;&lt;D xsi:type="xsd:double"&gt;0.004&lt;/D&gt;&lt;D xsi:type="xsd:double"&gt;0&lt;/D&gt;&lt;D xsi:type="xsd:double"&gt;0&lt;/D&gt;&lt;/FQL&gt;&lt;FQL&gt;&lt;Q&gt;2235-HK^FF_DPS(ANN,-5AY,0)&lt;/Q&gt;&lt;R&gt;6&lt;/R&gt;&lt;C&gt;1&lt;/C&gt;&lt;D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xsi:type="xsd:double"&gt;0&lt;/D&gt;&lt;/FQL&gt;&lt;FQL&gt;&lt;Q&gt;2233-HK^FF_DPS(ANN,-5AY,0)&lt;/Q&gt;&lt;R&gt;6&lt;/R&gt;&lt;C&gt;1&lt;/C&gt;&lt;D xsi:type="xsd:double"&gt;0&lt;/D&gt;&lt;D xsi:type="xsd:double"&gt;0.0319&lt;/D&gt;&lt;D xsi:type="xsd:double"&gt;0.0297&lt;/D&gt;&lt;D xsi:type="xsd:double"&gt;0.1092&lt;/D&gt;&lt;D xsi:type="xsd:double"&gt;0.104&lt;/D&gt;&lt;D xsi:type="xsd:double"&gt;0.1&lt;/D&gt;&lt;/FQL&gt;&lt;FQL&gt;&lt;Q&gt;2232-HK^FF_DPS(ANN,-5AY,0)&lt;/Q&gt;&lt;R&gt;6&lt;/R&gt;&lt;C&gt;1&lt;/C&gt;&lt;D xsi:type="xsd:string"&gt;@NA&lt;/D&gt;&lt;D xsi:type="xsd:double"&gt;0.123&lt;/D&gt;&lt;D xsi:type="xsd:double"&gt;0.124&lt;/D&gt;&lt;D xsi:type="xsd:double"&gt;0.125&lt;/D&gt;&lt;D xsi:type="xsd:double"&gt;0.138&lt;/D&gt;&lt;D xsi:type="xsd:double"&gt;0.138&lt;/D&gt;&lt;/FQL&gt;&lt;FQL&gt;&lt;Q&gt;2231-HK^FF_DPS(ANN,-5AY,0)&lt;/Q&gt;&lt;R&gt;6&lt;/R&gt;&lt;C&gt;1&lt;/C&gt;&lt;D xsi:type="xsd:string"&gt;@NA&lt;/D&gt;&lt;D xsi:type="xsd:string"&gt;@NA&lt;/D&gt;&lt;D xsi:type="xsd:string"&gt;@NA&lt;/D&gt;&lt;D xsi:type="xsd:double"&gt;0.0994&lt;/D&gt;&lt;D xsi:type="xsd:double"&gt;0.1217&lt;/D&gt;&lt;D xsi:type="xsd:double"&gt;0.055&lt;/D&gt;&lt;/FQL&gt;&lt;FQL&gt;&lt;Q&gt;2230-HK^FF_DPS(ANN,-5AY,0)&lt;/Q&gt;&lt;R&gt;6&lt;/R&gt;&lt;C&gt;1&lt;/C&gt;&lt;D xsi:type="xsd:string"&gt;@NA&lt;/D&gt;&lt;D xsi:type="xsd:string"&gt;@NA&lt;/D&gt;&lt;D xsi:type="xsd:double"&gt;0.013&lt;/D&gt;&lt;D xsi:type="xsd:double"&gt;0.0045&lt;/D&gt;&lt;D xsi:type="xsd:double"&gt;0.0048&lt;/D&gt;&lt;D xsi:type="xsd:double"&gt;0.0085&lt;/D&gt;&lt;/FQL&gt;&lt;FQL&gt;&lt;Q&gt;2227-HK^FF_DPS(ANN,-5AY,0)&lt;/Q&gt;&lt;R&gt;6&lt;/R&gt;&lt;C&gt;1&lt;/C&gt;&lt;D xsi:type="xsd:string"&gt;@NA&lt;/D&gt;&lt;D xsi:type="xsd:double"&gt;0&lt;/D&gt;&lt;D xsi:type="xsd:double"&gt;0&lt;/D&gt;&lt;D xsi:type="xsd:double"&gt;0&lt;/D&gt;&lt;D xsi:type="xsd:double"&gt;0&lt;/D&gt;&lt;D xsi:type="xsd:double"&gt;0&lt;/D&gt;&lt;/FQL&gt;&lt;FQL&gt;&lt;Q&gt;2226-HK^FF_DPS(ANN,-5AY,0)&lt;/Q&gt;&lt;R&gt;6&lt;/R&gt;&lt;C&gt;1&lt;/C&gt;&lt;D xsi:type="xsd:double"&gt;0.1267&lt;/D&gt;&lt;D xsi:type="xsd:double"&gt;0.1039&lt;/D&gt;&lt;D xsi:type="xsd:double"&gt;0.0817&lt;/D&gt;&lt;D xsi:type="xsd:double"&gt;0.0794&lt;/D&gt;&lt;D xsi:type="xsd:double"&gt;0.0796&lt;/D&gt;&lt;D xsi:type="xsd:double"&gt;0.0747&lt;/D&gt;&lt;/FQL&gt;&lt;FQL&gt;&lt;Q&gt;2225-HK^FF_DPS(ANN,-5AY,0)&lt;/Q&gt;&lt;R&gt;6&lt;/R&gt;&lt;C&gt;1&lt;/C&gt;&lt;D xsi:type="xsd:string"&gt;@NA&lt;/D&gt;&lt;D xsi:type="xsd:double"&gt;0&lt;/D&gt;&lt;D xsi:type="xsd:double"&gt;0&lt;/D&gt;&lt;D xsi:type="xsd:double"&gt;0&lt;/D&gt;&lt;D xsi:type="xsd:double"&gt;0&lt;/D&gt;&lt;D xsi:type="xsd:double"&gt;0&lt;/D&gt;&lt;/FQL&gt;&lt;FQL&gt;&lt;Q&gt;2223-HK^FF_DPS(ANN,-5AY,0)&lt;/Q&gt;&lt;R&gt;6&lt;/R&gt;&lt;C&gt;1&lt;/C&gt;&lt;D xsi:type="xsd:double"&gt;0&lt;/D&gt;&lt;D xsi:type="xsd:double"&gt;0&lt;/D&gt;&lt;D xsi:type="xsd:double"&gt;0&lt;/D&gt;&lt;D xsi:type="xsd:double"&gt;0.05&lt;/D&gt;&lt;D xsi:type="xsd:double"&gt;0.1&lt;/D&gt;&lt;D xsi:type="xsd:double"&gt;0.05&lt;/D&gt;&lt;/FQL&gt;&lt;FQL&gt;&lt;Q&gt;2222-HK^FF_DPS(ANN,-5AY,0)&lt;/Q&gt;&lt;R&gt;6&lt;/R&gt;&lt;C&gt;1&lt;/C&gt;&lt;D xsi:type="xsd:double"&gt;0.01&lt;/D&gt;&lt;D xsi:type="xsd:double"&gt;0.01&lt;/D&gt;&lt;D xsi:type="xsd:double"&gt;0.05&lt;/D&gt;&lt;D xsi:type="xsd:double"&gt;0&lt;/D&gt;&lt;D xsi:type="xsd:double"&gt;0&lt;/D&gt;&lt;D xsi:type="xsd:double"&gt;0&lt;/D&gt;&lt;/FQL&gt;&lt;FQL&gt;&lt;Q&gt;2221-HK^FF_DPS(ANN,-5AY,0)&lt;/Q&gt;&lt;R&gt;6&lt;/R&gt;&lt;C&gt;1&lt;/C&gt;&lt;D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xsi:type="xsd:double"&gt;0&lt;/D&gt;&lt;/FQL&gt;&lt;FQL&gt;&lt;Q&gt;2219-HK^FF_DPS(ANN,-5AY,0)&lt;/Q&gt;&lt;R&gt;6&lt;/R&gt;&lt;C&gt;1&lt;/C&gt;&lt;D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xsi:type="xsd:double"&gt;0.1043&lt;/D&gt;&lt;/FQL&gt;&lt;FQL&gt;&lt;Q&gt;2218-HK^FF_DPS(ANN,-5AY,0)&lt;/Q&gt;&lt;R&gt;6&lt;/R&gt;&lt;C&gt;1&lt;/C&gt;&lt;D xsi:type="xsd:double"&gt;0.057121&lt;/D&gt;&lt;D xsi:type="xsd:double"&gt;0.1209&lt;/D&gt;&lt;D xsi:type="xsd:double"&gt;0.1137472&lt;/D&gt;&lt;D xsi:type="xsd:double"&gt;0&lt;/D&gt;&lt;D xsi:type="xsd:double"&gt;0.0601774&lt;/D&gt;&lt;D xsi:type="xsd:double"&gt;0.059&lt;/D&gt;&lt;/FQL&gt;&lt;FQL&gt;&lt;Q&gt;2217-HK^FF_DPS(ANN,-5AY,0)&lt;/Q&gt;&lt;R&gt;6&lt;/R&gt;&lt;C&gt;1&lt;/C&gt;&lt;D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xsi:type="xsd:double"&gt;0.114&lt;/D&gt;&lt;/FQL&gt;&lt;FQL&gt;&lt;Q&gt;2216-HK^FF_DPS(ANN,-5AY,0)&lt;/Q&gt;&lt;R&gt;6&lt;/R&gt;&lt;C&gt;1&lt;/C&gt;&lt;D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xsi:type="xsd:double"&gt;0&lt;/D&gt;&lt;/FQL&gt;&lt;FQL&gt;&lt;Q&gt;2215-HK^FF_DPS(ANN,-5AY,0)&lt;/Q&gt;&lt;R&gt;6&lt;/R&gt;&lt;C&gt;1&lt;/C&gt;&lt;D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xsi:type="xsd:double"&gt;0.059&lt;/D&gt;&lt;/FQL&gt;&lt;FQL&gt;&lt;Q&gt;2212-HK^FF_DPS(ANN,-5AY,0)&lt;/Q&gt;&lt;R&gt;6&lt;/R&gt;&lt;C&gt;1&lt;/C&gt;&lt;D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xsi:type="xsd:double"&gt;0&lt;/D&gt;&lt;/FQL&gt;&lt;FQL&gt;&lt;Q&gt;2211-HK^FF_DPS(ANN,-5AY,0)&lt;/Q&gt;&lt;R&gt;6&lt;/R&gt;&lt;C&gt;1&lt;/C&gt;&lt;D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xsi:type="xsd:double"&gt;0&lt;/D&gt;&lt;/FQL&gt;&lt;FQL&gt;&lt;Q&gt;2210-HK^FF_DPS(ANN,-5AY,0)&lt;/Q&gt;&lt;R&gt;6&lt;/R&gt;&lt;C&gt;1&lt;/C&gt;&lt;D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xsi:type="xsd:double"&gt;0.1856&lt;/D&gt;&lt;/FQL&gt;&lt;FQL&gt;&lt;Q&gt;2209-HK^FF_DPS(ANN,-5AY,0)&lt;/Q&gt;&lt;R&gt;6&lt;/R&gt;&lt;C&gt;1&lt;/C&gt;&lt;D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xsi:type="xsd:double"&gt;0.1&lt;/D&gt;&lt;/FQL&gt;&lt;FQL&gt;&lt;Q&gt;2208-HK^FF_DPS(ANN,-5AY,0)&lt;/Q&gt;&lt;R&gt;6&lt;/R&gt;&lt;C&gt;1&lt;/C&gt;&lt;D xsi:type="xsd:double"&gt;0.16829963244164&lt;/D&gt;&lt;D xsi:type="xsd:double"&gt;0.2345219171148&lt;/D&gt;&lt;D xsi:type="xsd:double"&gt;0.284075&lt;/D&gt;&lt;D xsi:type="xsd:double"&gt;0.175&lt;/D&gt;&lt;D xsi:type="xsd:double"&gt;0.30014&lt;/D&gt;&lt;D xsi:type="xsd:double"&gt;0.29245&lt;/D&gt;&lt;/FQL&gt;&lt;FQL&gt;&lt;Q&gt;2207-HK^FF_DPS(ANN,-5AY,0)&lt;/Q&gt;&lt;R&gt;6&lt;/R&gt;&lt;C&gt;1&lt;/C&gt;&lt;D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xsi:type="xsd:double"&gt;0&lt;/D&gt;&lt;/FQL&gt;&lt;FQL&gt;&lt;Q&gt;2205-HK^FF_DPS(ANN,-5AY,0)&lt;/Q&gt;&lt;R&gt;6&lt;/R&gt;&lt;C&gt;1&lt;/C&gt;&lt;D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xsi:type="xsd:double"&gt;0.035&lt;/D&gt;&lt;/FQL&gt;&lt;FQL&gt;&lt;Q&gt;2203-HK^FF_DPS(ANN,-5AY,0)&lt;/Q&gt;&lt;R&gt;6&lt;/R&gt;&lt;C&gt;1&lt;/C&gt;&lt;D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xsi:type="xsd:double"&gt;0&lt;/D&gt;&lt;/FQL&gt;&lt;FQL&gt;&lt;Q&gt;2202-HK^FF_DPS(ANN,-5AY,0)&lt;/Q&gt;&lt;R&gt;6&lt;/R&gt;&lt;C&gt;1&lt;/C&gt;&lt;D xsi:type="xsd:double"&gt;0.910002&lt;/D&gt;&lt;D xsi:type="xsd:double"&gt;1.061909&lt;/D&gt;&lt;D xsi:type="xsd:double"&gt;1.191787&lt;/D&gt;&lt;D xsi:type="xsd:double"&gt;1.116593&lt;/D&gt;&lt;D xsi:type="xsd:double"&gt;1.499916&lt;/D&gt;&lt;D xsi:type="xsd:double"&gt;1.142428&lt;/D&gt;&lt;/FQL&gt;&lt;FQL&gt;&lt;Q&gt;2199-HK^FF_DPS(ANN,-5AY,0)&lt;/Q&gt;&lt;R&gt;6&lt;/R&gt;&lt;C&gt;1&lt;/C&gt;&lt;D xsi:type="xsd:double"&gt;0.025&lt;/D&gt;&lt;D xsi:type="xsd:double"&gt;0.063&lt;/D&gt;&lt;D xsi:type="xsd:double"&gt;0.076&lt;/D&gt;&lt;D xsi:type="xsd:double"&gt;0.078&lt;/D&gt;&lt;D xsi:type="xsd:double"&gt;0.048&lt;/D&gt;&lt;D xsi:type="xsd:double"&gt;0.14&lt;/D&gt;&lt;/FQL&gt;&lt;FQL&gt;&lt;Q&gt;2198-HK^FF_DPS(ANN,-5AY,0)&lt;/Q&gt;&lt;R&gt;6&lt;/R&gt;&lt;C&gt;1&lt;/C&gt;&lt;D xsi:type="xsd:double"&gt;0.115&lt;/D&gt;&lt;D xsi:type="xsd:double"&gt;0.23&lt;/D&gt;&lt;D xsi:type="xsd:double"&gt;0.2&lt;/D&gt;&lt;D xsi:type="xsd:double"&gt;0.25&lt;/D&gt;&lt;D xsi:type="xsd:double"&gt;0.425&lt;/D&gt;&lt;D xsi:type="xsd:double"&gt;0.185&lt;/D&gt;&lt;/FQL&gt;&lt;FQL&gt;&lt;Q&gt;2197-HK^FF_DPS(ANN,-5AY,0)&lt;/Q&gt;&lt;R&gt;6&lt;/R&gt;&lt;C&gt;1&lt;/C&gt;&lt;D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xsi:type="xsd:double"&gt;0&lt;/D&gt;&lt;/FQL&gt;&lt;FQL&gt;&lt;Q&gt;2196-HK^FF_DPS(ANN,-5AY,0)&lt;/Q&gt;&lt;R&gt;6&lt;/R&gt;&lt;C&gt;1&lt;/C&gt;&lt;D xsi:type="xsd:double"&gt;0.4&lt;/D&gt;&lt;D xsi:type="xsd:double"&gt;0.45988&lt;/D&gt;&lt;D xsi:type="xsd:double"&gt;0.36&lt;/D&gt;&lt;D xsi:type="xsd:double"&gt;0.43&lt;/D&gt;&lt;D xsi:type="xsd:double"&gt;0.52&lt;/D&gt;&lt;D xsi:type="xsd:double"&gt;0.66&lt;/D&gt;&lt;/FQL&gt;&lt;FQL&gt;&lt;Q&gt;2195-HK^FF_DPS(ANN,-5AY,0)&lt;/Q&gt;&lt;R&gt;6&lt;/R&gt;&lt;C&gt;1&lt;/C&gt;&lt;D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xsi:type="xsd:double"&gt;0&lt;/D&gt;&lt;/FQL&gt;&lt;FQL&gt;&lt;Q&gt;2193-HK^FF_DPS(ANN,-5AY,0)&lt;/Q&gt;&lt;R&gt;6&lt;/R&gt;&lt;C&gt;1&lt;/C&gt;&lt;D xsi:type="xsd:double"&gt;0&lt;/D&gt;&lt;D xsi:type="xsd:double"&gt;0.035&lt;/D&gt;&lt;D xsi:type="xsd:double"&gt;0&lt;/D&gt;&lt;D xsi:type="xsd:double"&gt;0&lt;/D&gt;&lt;D xsi:type="xsd:double"&gt;0.03&lt;/D&gt;&lt;D xsi:type="xsd:double"&gt;0.035&lt;/D&gt;&lt;/FQL&gt;&lt;FQL&gt;&lt;Q&gt;2192-HK^FF_DPS(ANN,-5AY,0)&lt;/Q&gt;&lt;R&gt;6&lt;/R&gt;&lt;C&gt;1&lt;/C&gt;&lt;D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xsi:type="xsd:double"&gt;0.0209&lt;/D&gt;&lt;/FQL&gt;&lt;FQL&gt;&lt;Q&gt;2190-HK^FF_DPS(ANN,-5AY,0)&lt;/Q&gt;&lt;R&gt;6&lt;/R&gt;&lt;C&gt;1&lt;/C&gt;&lt;D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xsi:type="xsd:double"&gt;0&lt;/D&gt;&lt;/FQL&gt;&lt;FQL&gt;&lt;Q&gt;2189-HK^FF_DPS(ANN,-5AY,0)&lt;/Q&gt;&lt;R&gt;6&lt;/R&gt;&lt;C&gt;1&lt;/C&gt;&lt;D xsi:type="xsd:string"&gt;@NA&lt;/D&gt;&lt;D xsi:type="xsd:string"&gt;@NA&lt;/D&gt;&lt;D xsi:type="xsd:string"&gt;@NA&lt;/D&gt;&lt;D xsi:type="xsd:double"&gt;0.04&lt;/D&gt;&lt;D xsi:type="xsd:double"&gt;0.04&lt;/D&gt;&lt;D xsi:type="xsd:double"&gt;0.045&lt;/D&gt;&lt;/FQL&gt;&lt;FQL&gt;&lt;Q&gt;2188-HK^FF_DPS(ANN,-5AY,0)&lt;/Q&gt;&lt;R&gt;6&lt;/R&gt;&lt;C&gt;1&lt;/C&gt;&lt;D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xsi:type="xsd:double"&gt;0&lt;/D&gt;&lt;/FQL&gt;&lt;FQL&gt;&lt;Q&gt;2187-HK^FF_DPS(ANN,-5AY,0)&lt;/Q&gt;&lt;R&gt;6&lt;/R&gt;&lt;C&gt;1&lt;/C&gt;&lt;D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xsi:type="xsd:double"&gt;0&lt;/D&gt;&lt;/FQL&gt;&lt;FQL&gt;&lt;Q&gt;2186-HK^FF_DPS(ANN,-5AY,0)&lt;/Q&gt;&lt;R&gt;6&lt;/R&gt;&lt;C&gt;1&lt;/C&gt;&lt;D xsi:type="xsd:double"&gt;0.076&lt;/D&gt;&lt;D xsi:type="xsd:double"&gt;0.087&lt;/D&gt;&lt;D xsi:type="xsd:double"&gt;0.116&lt;/D&gt;&lt;D xsi:type="xsd:double"&gt;0.127&lt;/D&gt;&lt;D xsi:type="xsd:double"&gt;0&lt;/D&gt;&lt;D xsi:type="xsd:double"&gt;0&lt;/D&gt;&lt;/FQL&gt;&lt;FQL&gt;&lt;Q&gt;2185-HK^FF_DPS(ANN,-5AY,0)&lt;/Q&gt;&lt;R&gt;6&lt;/R&gt;&lt;C&gt;1&lt;/C&gt;&lt;D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xsi:type="xsd:double"&gt;0&lt;/D&gt;&lt;/FQL&gt;&lt;FQL&gt;&lt;Q&gt;2183-HK^FF_DPS(ANN,-5AY,0)&lt;/Q&gt;&lt;R&gt;6&lt;/R&gt;&lt;C&gt;1&lt;/C&gt;&lt;D xsi:type="xsd:double"&gt;0&lt;/D&gt;&lt;D xsi:type="xsd:double"&gt;0&lt;/D&gt;&lt;D xsi:type="xsd:double"&gt;0&lt;/D&gt;&lt;D xsi:type="xsd:double"&gt;0&lt;/D&gt;&lt;D xsi:type="xsd:double"&gt;0.24144&lt;/D&gt;&lt;D xsi:type="xsd:double"&gt;0&lt;/D&gt;&lt;/FQL&gt;&lt;FQL&gt;&lt;Q&gt;2182-HK^FF_DPS(ANN,-5AY,0)&lt;/Q&gt;&lt;R&gt;6&lt;/R&gt;&lt;C&gt;1&lt;/C&gt;&lt;D xsi:type="xsd:string"&gt;@NA&lt;/D&gt;&lt;D xsi:type="xsd:string"&gt;@NA&lt;/D&gt;&lt;D xsi:type="xsd:double"&gt;0.03&lt;/D&gt;&lt;D xsi:type="xsd:double"&gt;0.03&lt;/D&gt;&lt;D xsi:type="xsd:double"&gt;0.015&lt;/D&gt;&lt;D xsi:type="xsd:double"&gt;0.02&lt;/D&gt;&lt;/FQL&gt;&lt;FQL&gt;&lt;Q&gt;2181-HK^FF_DPS(ANN,-5AY,0)&lt;/Q&gt;&lt;R&gt;6&lt;/R&gt;&lt;C&gt;1&lt;/C&gt;&lt;D xsi:type="xsd:string"&gt;@NA&lt;/D&gt;&lt;D xsi:type="xsd:string"&gt;@NA&lt;/D&gt;&lt;D xsi:type="xsd:string"&gt;@NA&lt;/D&gt;&lt;D xsi:type="xsd:double"&gt;0&lt;/D&gt;&lt;D xsi:type="xsd:double"&gt;0&lt;/D&gt;&lt;D xsi:type="xsd:double"&gt;0&lt;/D&gt;&lt;/FQL&gt;&lt;FQL&gt;&lt;Q&gt;2180-HK^FF_DPS(ANN,-5AY,0)&lt;/Q&gt;&lt;R&gt;6&lt;/R&gt;&lt;C&gt;1&lt;/C&gt;&lt;D xsi:type="xsd:string"&gt;@NA&lt;/D&gt;&lt;D xsi:type="xsd:string"&gt;@NA&lt;/D&gt;&lt;D xsi:type="xsd:string"&gt;@NA&lt;/D&gt;&lt;D xsi:type="xsd:double"&gt;0.27&lt;/D&gt;&lt;D xsi:type="xsd:double"&gt;0.32&lt;/D&gt;&lt;D xsi:type="xsd:double"&gt;0.37&lt;/D&gt;&lt;/FQL&gt;&lt;FQL&gt;&lt;Q&gt;2179-HK^FF_DPS(ANN,-5AY,0)&lt;/Q&gt;&lt;R&gt;6&lt;/R&gt;&lt;C&gt;1&lt;/C&gt;&lt;D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xsi:type="xsd:string"&gt;@NA&lt;/D&gt;&lt;/FQL&gt;&lt;FQL&gt;&lt;Q&gt;2178-HK^FF_DPS(ANN,-5AY,0)&lt;/Q&gt;&lt;R&gt;6&lt;/R&gt;&lt;C&gt;1&lt;/C&gt;&lt;D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xsi:type="xsd:double"&gt;0&lt;/D&gt;&lt;/FQL&gt;&lt;FQL&gt;&lt;Q&gt;2177-HK^FF_DPS(ANN,-5AY,0)&lt;/Q&gt;&lt;R&gt;6&lt;/R&gt;&lt;C&gt;1&lt;/C&gt;&lt;D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xsi:type="xsd:double"&gt;0.3&lt;/D&gt;&lt;/FQL&gt;&lt;FQL&gt;&lt;Q&gt;2176-HK^FF_DPS(ANN,-5AY,0)&lt;/Q&gt;&lt;R&gt;6&lt;/R&gt;&lt;C&gt;1&lt;/C&gt;&lt;D xsi:type="xsd:double"&gt;0&lt;/D&gt;&lt;D xsi:type="xsd:double"&gt;0.017516&lt;/D&gt;&lt;D xsi:type="xsd:double"&gt;0.008251&lt;/D&gt;&lt;D xsi:type="xsd:double"&gt;0.015659&lt;/D&gt;&lt;D xsi:type="xsd:double"&gt;0.018569&lt;/D&gt;&lt;D xsi:type="xsd:double"&gt;0&lt;/D&gt;&lt;/FQL&gt;&lt;FQL&gt;&lt;Q&gt;2175-HK^FF_DPS(ANN,-5AY,0)&lt;/Q&gt;&lt;R&gt;6&lt;/R&gt;&lt;C&gt;1&lt;/C&gt;&lt;D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xsi:type="xsd:double"&gt;0&lt;/D&gt;&lt;/FQL&gt;&lt;FQL&gt;&lt;Q&gt;2172-HK^FF_DPS(ANN,-5AY,0)&lt;/Q&gt;&lt;R&gt;0&lt;/R&gt;&lt;C&gt;0&lt;/C&gt;&lt;/FQL&gt;&lt;FQL&gt;&lt;Q&gt;2171-HK^FF_DPS(ANN,-5AY,0)&lt;/Q&gt;&lt;R&gt;6&lt;/R&gt;&lt;C&gt;1&lt;/C&gt;&lt;D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xsi:type="xsd:double"&gt;0&lt;/D&gt;&lt;/FQL&gt;&lt;FQL&gt;&lt;Q&gt;2170-HK^FF_DPS(ANN,-5AY,0)&lt;/Q&gt;&lt;R&gt;6&lt;/R&gt;&lt;C&gt;1&lt;/C&gt;&lt;D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xsi:type="xsd:double"&gt;0&lt;/D&gt;&lt;/FQL&gt;&lt;FQL&gt;&lt;Q&gt;2169-HK^FF_DPS(ANN,-5AY,0)&lt;/Q&gt;&lt;R&gt;6&lt;/R&gt;&lt;C&gt;1&lt;/C&gt;&lt;D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xsi:type="xsd:double"&gt;0&lt;/D&gt;&lt;D xsi:type="xsd:double"&gt;0.0863&lt;/D&gt;&lt;/FQL&gt;&lt;FQL&gt;&lt;Q&gt;2168-HK^FF_DPS(ANN,-5AY,0)&lt;/Q&gt;&lt;R&gt;6&lt;/R&gt;&lt;C&gt;1&lt;/C&gt;&lt;D xsi:type="xsd:string"&gt;@NA&lt;/D&gt;&lt;D xsi:type="xsd:string"&gt;@NA&lt;/D&gt;&lt;D xsi:type="xsd:double"&gt;0.18&lt;/D&gt;&lt;D xsi:type="xsd:double"&gt;0.52&lt;/D&gt;&lt;D xsi:type="xsd:double"&gt;0.69&lt;/D&gt;&lt;D xsi:type="xsd:double"&gt;0&lt;/D&gt;&lt;/FQL&gt;&lt;FQL&gt;&lt;Q&gt;2167-HK^FF_DPS(ANN,-5AY,0)&lt;/Q&gt;&lt;R&gt;6&lt;/R&gt;&lt;C&gt;1&lt;/C&gt;&lt;D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xsi:type="xsd:string"&gt;@NA&lt;/D&gt;&lt;/FQL&gt;&lt;FQL&gt;&lt;Q&gt;2166-HK^FF_DPS(ANN,-5AY,0)&lt;/Q&gt;&lt;R&gt;6&lt;/R&gt;&lt;C&gt;1&lt;/C&gt;&lt;D xsi:type="xsd:double"&gt;0&lt;/D&gt;&lt;D xsi:type="xsd:double"&gt;0.05&lt;/D&gt;&lt;D xsi:type="xsd:double"&gt;0.06&lt;/D&gt;&lt;D xsi:type="xsd:double"&gt;0.04&lt;/D&gt;&lt;D xsi:type="xsd:double"&gt;0.06&lt;/D&gt;&lt;D xsi:type="xsd:double"&gt;0.12&lt;/D&gt;&lt;/FQL&gt;&lt;FQL&gt;&lt;Q&gt;2165-HK^FF_DPS(ANN,-5AY,0)&lt;/Q&gt;&lt;R&gt;6&lt;/R&gt;&lt;C&gt;1&lt;/C&gt;&lt;D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xsi:type="xsd:double"&gt;0&lt;/D&gt;&lt;/FQL&gt;&lt;FQL&gt;&lt;Q&gt;2163-HK^FF_DPS(ANN,-5AY,0)&lt;/Q&gt;&lt;R&gt;6&lt;/R&gt;&lt;C&gt;1&lt;/C&gt;&lt;D xsi:type="xsd:string"&gt;@NA&lt;/D&gt;&lt;D xsi:type="xsd:string"&gt;@NA&lt;/D&gt;&lt;D xsi:type="xsd:string"&gt;@NA&lt;/D&gt;&lt;D xsi:type="xsd:double"&gt;0.545312&lt;/D&gt;&lt;D xsi:type="xsd:double"&gt;0&lt;/D&gt;&lt;D xsi:type="xsd:double"&gt;0&lt;/D&gt;&lt;/FQL&gt;&lt;FQL&gt;&lt;Q&gt;2162-HK^FF_DPS(ANN,-5AY,0)&lt;/Q&gt;&lt;R&gt;6&lt;/R&gt;&lt;C&gt;1&lt;/C&gt;&lt;D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xsi:type="xsd:double"&gt;0&lt;/D&gt;&lt;/FQL&gt;&lt;FQL&gt;&lt;Q&gt;2161-HK^FF_DPS(ANN,-5AY,0)&lt;/Q&gt;&lt;R&gt;6&lt;/R&gt;&lt;C&gt;1&lt;/C&gt;&lt;D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xsi:type="xsd:double"&gt;0&lt;/D&gt;&lt;D xsi:type="xsd:double"&gt;0&lt;/D&gt;&lt;/FQL&gt;&lt;FQL&gt;&lt;Q&gt;2160-HK^FF_DPS(ANN,-5AY,0)&lt;/Q&gt;&lt;R&gt;6&lt;/R&gt;&lt;C&gt;1&lt;/C&gt;&lt;D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xsi:type="xsd:double"&gt;0&lt;/D&gt;&lt;/FQL&gt;&lt;FQL&gt;&lt;Q&gt;2159-HK^FF_DPS(ANN,-5AY,0)&lt;/Q&gt;&lt;R&gt;6&lt;/R&gt;&lt;C&gt;1&lt;/C&gt;&lt;D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xsi:type="xsd:double"&gt;0&lt;/D&gt;&lt;/FQL&gt;&lt;FQL&gt;&lt;Q&gt;2158-HK^FF_DPS(ANN,-5AY,0)&lt;/Q&gt;&lt;R&gt;6&lt;/R&gt;&lt;C&gt;1&lt;/C&gt;&lt;D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xsi:type="xsd:double"&gt;0&lt;/D&gt;&lt;D xsi:type="xsd:double"&gt;0&lt;/D&gt;&lt;/FQL&gt;&lt;FQL&gt;&lt;Q&gt;2157-HK^FF_DPS(ANN,-5AY,0)&lt;/Q&gt;&lt;R&gt;6&lt;/R&gt;&lt;C&gt;1&lt;/C&gt;&lt;D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xsi:type="xsd:string"&gt;@NA&lt;/D&gt;&lt;/FQL&gt;&lt;FQL&gt;&lt;Q&gt;2156-HK^FF_DPS(ANN,-5AY,0)&lt;/Q&gt;&lt;R&gt;6&lt;/R&gt;&lt;C&gt;1&lt;/C&gt;&lt;D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xsi:type="xsd:double"&gt;0&lt;/D&gt;&lt;D xsi:type="xsd:double"&gt;0.06&lt;/D&gt;&lt;/FQL&gt;&lt;FQL&gt;&lt;Q&gt;2155-HK^FF_DPS(ANN,-5AY,0)&lt;/Q&gt;&lt;R&gt;6&lt;/R&gt;&lt;C&gt;1&lt;/C&gt;&lt;D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xsi:type="xsd:double"&gt;0&lt;/D&gt;&lt;/FQL&gt;&lt;FQL&gt;&lt;Q&gt;2153-HK^FF_DPS(ANN,-5AY,0)&lt;/Q&gt;&lt;R&gt;6&lt;/R&gt;&lt;C&gt;1&lt;/C&gt;&lt;D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xsi:type="xsd:double"&gt;0.03&lt;/D&gt;&lt;D xsi:type="xsd:double"&gt;0.016&lt;/D&gt;&lt;/FQL&gt;&lt;FQL&gt;&lt;Q&gt;2152-HK^FF_DPS(ANN,-5AY,0)&lt;/Q&gt;&lt;R&gt;6&lt;/R&gt;&lt;C&gt;1&lt;/C&gt;&lt;D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xsi:type="xsd:string"&gt;@NA&lt;/D&gt;&lt;/FQL&gt;&lt;FQL&gt;&lt;Q&gt;2150-HK^FF_DPS(ANN,-5AY,0)&lt;/Q&gt;&lt;R&gt;6&lt;/R&gt;&lt;C&gt;1&lt;/C&gt;&lt;D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xsi:type="xsd:double"&gt;0&lt;/D&gt;&lt;/FQL&gt;&lt;FQL&gt;&lt;Q&gt;2148-HK^FF_DPS(ANN,-5AY,0)&lt;/Q&gt;&lt;R&gt;6&lt;/R&gt;&lt;C&gt;1&lt;/C&gt;&lt;D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xsi:type="xsd:double"&gt;0.1274&lt;/D&gt;&lt;D xsi:type="xsd:double"&gt;0.064&lt;/D&gt;&lt;/FQL&gt;&lt;FQL&gt;&lt;Q&gt;2146-HK^FF_DPS(ANN,-5AY,0)&lt;/Q&gt;&lt;R&gt;6&lt;/R&gt;&lt;C&gt;1&lt;/C&gt;&lt;D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xsi:type="xsd:double"&gt;0.18008&lt;/D&gt;&lt;D xsi:type="xsd:double"&gt;0&lt;/D&gt;&lt;/FQL&gt;&lt;FQL&gt;&lt;Q&gt;2142-HK^FF_DPS(ANN,-5AY,0)&lt;/Q&gt;&lt;R&gt;6&lt;/R&gt;&lt;C&gt;1&lt;/C&gt;&lt;D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xsi:type="xsd:double"&gt;0&lt;/D&gt;&lt;D xsi:type="xsd:double"&gt;0&lt;/D&gt;&lt;/FQL&gt;&lt;FQL&gt;&lt;Q&gt;2139-HK^FF_DPS(ANN,-5AY,0)&lt;/Q&gt;&lt;R&gt;6&lt;/R&gt;&lt;C&gt;1&lt;/C&gt;&lt;D xsi:type="xsd:string"&gt;@NA&lt;/D&gt;&lt;D xsi:type="xsd:string"&gt;@NA&lt;/D&gt;&lt;D xsi:type="xsd:double"&gt;0.1163&lt;/D&gt;&lt;D xsi:type="xsd:double"&gt;0&lt;/D&gt;&lt;D xsi:type="xsd:double"&gt;0&lt;/D&gt;&lt;D xsi:type="xsd:double"&gt;0&lt;/D&gt;&lt;/FQL&gt;&lt;FQL&gt;&lt;Q&gt;2138-HK^FF_DPS(ANN,-5AY,0)&lt;/Q&gt;&lt;R&gt;6&lt;/R&gt;&lt;C&gt;1&lt;/C&gt;&lt;D xsi:type="xsd:double"&gt;0.204&lt;/D&gt;&lt;D xsi:type="xsd:double"&gt;0.27&lt;/D&gt;&lt;D xsi:type="xsd:double"&gt;0.35&lt;/D&gt;&lt;D xsi:type="xsd:double"&gt;0.23&lt;/D&gt;&lt;D xsi:type="xsd:double"&gt;0.159&lt;/D&gt;&lt;D xsi:type="xsd:double"&gt;0.144&lt;/D&gt;&lt;/FQL&gt;&lt;FQL&gt;&lt;Q&gt;2137-HK^FF_DPS(ANN,-5AY,0)&lt;/Q&gt;&lt;R&gt;6&lt;/R&gt;&lt;C&gt;1&lt;/C&gt;&lt;D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xsi:type="xsd:double"&gt;0&lt;/D&gt;&lt;/FQL&gt;&lt;FQL&gt;&lt;Q&gt;2136-HK^FF_DPS(ANN,-5AY,0)&lt;/Q&gt;&lt;R&gt;6&lt;/R&gt;&lt;C&gt;1&lt;/C&gt;&lt;D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xsi:type="xsd:double"&gt;0&lt;/D&gt;&lt;/FQL&gt;&lt;FQL&gt;&lt;Q&gt;2135-HK^FF_DPS(ANN,-5AY,0)&lt;/Q&gt;&lt;R&gt;6&lt;/R&gt;&lt;C&gt;1&lt;/C&gt;&lt;D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xsi:type="xsd:double"&gt;0&lt;/D&gt;&lt;D xsi:type="xsd:double"&gt;0&lt;/D&gt;&lt;/FQL&gt;&lt;FQL&gt;&lt;Q&gt;2133-HK^FF_DPS(ANN,-5AY,0)&lt;/Q&gt;&lt;R&gt;6&lt;/R&gt;&lt;C&gt;1&lt;/C&gt;&lt;D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xsi:type="xsd:double"&gt;0&lt;/D&gt;&lt;/FQL&gt;&lt;FQL&gt;&lt;Q&gt;2132-HK^FF_DPS(ANN,-5AY,0)&lt;/Q&gt;&lt;R&gt;6&lt;/R&gt;&lt;C&gt;1&lt;/C&gt;&lt;D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xsi:type="xsd:double"&gt;0.003125&lt;/D&gt;&lt;D xsi:type="xsd:double"&gt;0&lt;/D&gt;&lt;/FQL&gt;&lt;FQL&gt;&lt;Q&gt;2131-HK^FF_DPS(ANN,-5AY,0)&lt;/Q&gt;&lt;R&gt;6&lt;/R&gt;&lt;C&gt;1&lt;/C&gt;&lt;D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xsi:type="xsd:double"&gt;0&lt;/D&gt;&lt;D xsi:type="xsd:double"&gt;0.05&lt;/D&gt;&lt;/FQL&gt;&lt;FQL&gt;&lt;Q&gt;2130-HK^FF_DPS(ANN,-5AY,0)&lt;/Q&gt;&lt;R&gt;0&lt;/R&gt;&lt;C&gt;0&lt;/C&gt;&lt;/FQL&gt;&lt;FQL&gt;&lt;Q&gt;2129-HK^FF_DPS(ANN,-5AY,0)&lt;/Q&gt;&lt;R&gt;6&lt;/R&gt;&lt;C&gt;1&lt;/C&gt;&lt;D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xsi:type="xsd:double"&gt;0&lt;/D&gt;&lt;/FQL&gt;&lt;FQL&gt;&lt;Q&gt;2128-HK^FF_DPS(ANN,-5AY,0)&lt;/Q&gt;&lt;R&gt;6&lt;/R&gt;&lt;C&gt;1&lt;/C&gt;&lt;D xsi:type="xsd:double"&gt;0.15&lt;/D&gt;&lt;D xsi:type="xsd:double"&gt;0.18&lt;/D&gt;&lt;D xsi:type="xsd:double"&gt;0.3&lt;/D&gt;&lt;D xsi:type="xsd:double"&gt;0.4&lt;/D&gt;&lt;D xsi:type="xsd:double"&gt;0.5&lt;/D&gt;&lt;D xsi:type="xsd:double"&gt;0.38&lt;/D&gt;&lt;/FQL&gt;&lt;FQL&gt;&lt;Q&gt;2127-HK^FF_DPS(ANN,-5AY,0)&lt;/Q&gt;&lt;R&gt;6&lt;/R&gt;&lt;C&gt;1&lt;/C&gt;&lt;D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xsi:type="xsd:double"&gt;0.079&lt;/D&gt;&lt;D xsi:type="xsd:double"&gt;0&lt;/D&gt;&lt;/FQL&gt;&lt;FQL&gt;&lt;Q&gt;2126-HK^FF_DPS(ANN,-5AY,0)&lt;/Q&gt;&lt;R&gt;6&lt;/R&gt;&lt;C&gt;1&lt;/C&gt;&lt;D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xsi:type="xsd:double"&gt;0&lt;/D&gt;&lt;D xsi:type="xsd:double"&gt;0&lt;/D&gt;&lt;/FQL&gt;&lt;FQL&gt;&lt;Q&gt;2125-HK^FF_DPS(ANN,-5AY,0)&lt;/Q&gt;&lt;R&gt;6&lt;/R&gt;&lt;C&gt;1&lt;/C&gt;&lt;D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xsi:type="xsd:double"&gt;0&lt;/D&gt;&lt;/FQL&gt;&lt;FQL&gt;&lt;Q&gt;2122-HK^FF_DPS(ANN,-5AY,0)&lt;/Q&gt;&lt;R&gt;6&lt;/R&gt;&lt;C&gt;1&lt;/C&gt;&lt;D xsi:type="xsd:string"&gt;@NA&lt;/D&gt;&lt;D xsi:type="xsd:double"&gt;0.0223&lt;/D&gt;&lt;D xsi:type="xsd:double"&gt;0&lt;/D&gt;&lt;D xsi:type="xsd:double"&gt;0&lt;/D&gt;&lt;D xsi:type="xsd:double"&gt;0&lt;/D&gt;&lt;D xsi:type="xsd:double"&gt;0&lt;/D&gt;&lt;/FQL&gt;&lt;FQL&gt;&lt;Q&gt;2121-HK^FF_DPS(ANN,-5AY,0)&lt;/Q&gt;&lt;R&gt;6&lt;/R&gt;&lt;C&gt;1&lt;/C&gt;&lt;D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xsi:type="xsd:string"&gt;@NA&lt;/D&gt;&lt;/FQL&gt;&lt;FQL&gt;&lt;Q&gt;2120-HK^FF_DPS(ANN,-5AY,0)&lt;/Q&gt;&lt;R&gt;6&lt;/R&gt;&lt;C&gt;1&lt;/C&gt;&lt;D xsi:type="xsd:double"&gt;0.2957&lt;/D&gt;&lt;D xsi:type="xsd:double"&gt;0.2869&lt;/D&gt;&lt;D xsi:type="xsd:double"&gt;0.1837&lt;/D&gt;&lt;D xsi:type="xsd:double"&gt;0.1757&lt;/D&gt;&lt;D xsi:type="xsd:double"&gt;0&lt;/D&gt;&lt;D xsi:type="xsd:double"&gt;0&lt;/D&gt;&lt;/FQL&gt;&lt;FQL&gt;&lt;Q&gt;2119-HK^FF_DPS(ANN,-5AY,0)&lt;/Q&gt;&lt;R&gt;6&lt;/R&gt;&lt;C&gt;1&lt;/C&gt;&lt;D xsi:type="xsd:string"&gt;@NA&lt;/D&gt;&lt;D xsi:type="xsd:string"&gt;@NA&lt;/D&gt;&lt;D xsi:type="xsd:double"&gt;0.0578&lt;/D&gt;&lt;D xsi:type="xsd:double"&gt;0.0585&lt;/D&gt;&lt;D xsi:type="xsd:double"&gt;0.0558&lt;/D&gt;&lt;D xsi:type="xsd:double"&gt;0.0669&lt;/D&gt;&lt;/FQL&gt;&lt;FQL&gt;&lt;Q&gt;2118-HK^FF_DPS(ANN,-5AY,0)&lt;/Q&gt;&lt;R&gt;6&lt;/R&gt;&lt;C&gt;1&lt;/C&gt;&lt;D xsi:type="xsd:double"&gt;0.018&lt;/D&gt;&lt;D xsi:type="xsd:double"&gt;0.02&lt;/D&gt;&lt;D xsi:type="xsd:double"&gt;0.08&lt;/D&gt;&lt;D xsi:type="xsd:double"&gt;0.05&lt;/D&gt;&lt;D xsi:type="xsd:double"&gt;0&lt;/D&gt;&lt;D xsi:type="xsd:double"&gt;0&lt;/D&gt;&lt;/FQL&gt;&lt;FQL&gt;&lt;Q&gt;2117-HK^FF_DPS(ANN,-5AY,0)&lt;/Q&gt;&lt;R&gt;6&lt;/R&gt;&lt;C&gt;1&lt;/C&gt;&lt;D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xsi:type="xsd:double"&gt;0.13&lt;/D&gt;&lt;D xsi:type="xsd:double"&gt;0&lt;/D&gt;&lt;/FQL&gt;&lt;FQL&gt;&lt;Q&gt;2116-HK^FF_DPS(ANN,-5AY,0)&lt;/Q&gt;&lt;R&gt;6&lt;/R&gt;&lt;C&gt;1&lt;/C&gt;&lt;D xsi:type="xsd:string"&gt;@NA&lt;/D&gt;&lt;D xsi:type="xsd:string"&gt;@NA&lt;/D&gt;&lt;D xsi:type="xsd:double"&gt;0.01&lt;/D&gt;&lt;D xsi:type="xsd:double"&gt;0.01&lt;/D&gt;&lt;D xsi:type="xsd:double"&gt;0.01&lt;/D&gt;&lt;D xsi:type="xsd:double"&gt;0.01&lt;/D&gt;&lt;/FQL&gt;&lt;FQL&gt;&lt;Q&gt;2115-HK^FF_DPS(ANN,-5AY,0)&lt;/Q&gt;&lt;R&gt;6&lt;/R&gt;&lt;C&gt;1&lt;/C&gt;&lt;D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xsi:type="xsd:double"&gt;0.0036&lt;/D&gt;&lt;D xsi:type="xsd:double"&gt;0.0095&lt;/D&gt;&lt;/FQL&gt;&lt;FQL&gt;&lt;Q&gt;2113-HK^FF_DPS(ANN,-5AY,0)&lt;/Q&gt;&lt;R&gt;6&lt;/R&gt;&lt;C&gt;1&lt;/C&gt;&lt;D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xsi:type="xsd:double"&gt;0&lt;/D&gt;&lt;/FQL&gt;&lt;FQL&gt;&lt;Q&gt;2112-HK^FF_DPS(ANN,-5AY,0)&lt;/Q&gt;&lt;R&gt;6&lt;/R&gt;&lt;C&gt;1&lt;/C&gt;&lt;D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xsi:type="xsd:double"&gt;0&lt;/D&gt;&lt;/FQL&gt;&lt;FQL&gt;&lt;Q&gt;2111-HK^FF_DPS(ANN,-5AY,0)&lt;/Q&gt;&lt;R&gt;6&lt;/R&gt;&lt;C&gt;1&lt;/C&gt;&lt;D xsi:type="xsd:double"&gt;0.168&lt;/D&gt;&lt;D xsi:type="xsd:double"&gt;0.059&lt;/D&gt;&lt;D xsi:type="xsd:double"&gt;0.067&lt;/D&gt;&lt;D xsi:type="xsd:double"&gt;0.058&lt;/D&gt;&lt;D xsi:type="xsd:double"&gt;0.074&lt;/D&gt;&lt;D xsi:type="xsd:double"&gt;0.193&lt;/D&gt;&lt;/FQL&gt;&lt;FQL&gt;&lt;Q&gt;2110-HK^FF_DPS(ANN,-5AY,0)&lt;/Q&gt;&lt;R&gt;6&lt;/R&gt;&lt;C&gt;1&lt;/C&gt;&lt;D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xsi:type="xsd:double"&gt;0.01124&lt;/D&gt;&lt;D xsi:type="xsd:double"&gt;0&lt;/D&gt;&lt;/FQL&gt;&lt;FQL&gt;&lt;Q&gt;2108-HK^FF_DPS(ANN,-5AY,0)&lt;/Q&gt;&lt;R&gt;6&lt;/R&gt;&lt;C&gt;1&lt;/C&gt;&lt;D xsi:type="xsd:string"&gt;@NA&lt;/D&gt;&lt;D xsi:type="xsd:string"&gt;@NA&lt;/D&gt;&lt;D xsi:type="xsd:string"&gt;@NA&lt;/D&gt;&lt;D xsi:type="xsd:double"&gt;0&lt;/D&gt;&lt;D xsi:type="xsd:double"&gt;0&lt;/D&gt;&lt;D xsi:type="xsd:double"&gt;0&lt;/D&gt;&lt;/FQL&gt;&lt;FQL&gt;&lt;Q&gt;2107-HK^FF_DPS(ANN,-5AY,0)&lt;/Q&gt;&lt;R&gt;6&lt;/R&gt;&lt;C&gt;1&lt;/C&gt;&lt;D xsi:type="x</t>
        </r>
      </text>
    </comment>
    <comment ref="A6" authorId="0" shapeId="0">
      <text>
        <r>
          <rPr>
            <b/>
            <sz val="9"/>
            <color indexed="81"/>
            <rFont val="Tahoma"/>
            <charset val="1"/>
          </rPr>
          <t>sd:string"&gt;@NA&lt;/D&gt;&lt;D xsi:type="xsd:string"&gt;@NA&lt;/D&gt;&lt;D xsi:type="xsd:string"&gt;@NA&lt;/D&gt;&lt;D xsi:type="xsd:string"&gt;@NA&lt;/D&gt;&lt;D xsi:type="xsd:double"&gt;0.0397&lt;/D&gt;&lt;D xsi:type="xsd:double"&gt;0.0677&lt;/D&gt;&lt;/FQL&gt;&lt;FQL&gt;&lt;Q&gt;2103-HK^FF_DPS(ANN,-5AY,0)&lt;/Q&gt;&lt;R&gt;6&lt;/R&gt;&lt;C&gt;1&lt;/C&gt;&lt;D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xsi:type="xsd:double"&gt;0.1416&lt;/D&gt;&lt;D xsi:type="xsd:double"&gt;0.1705&lt;/D&gt;&lt;/FQL&gt;&lt;FQL&gt;&lt;Q&gt;2102-HK^FF_DPS(ANN,-5AY,0)&lt;/Q&gt;&lt;R&gt;6&lt;/R&gt;&lt;C&gt;1&lt;/C&gt;&lt;D xsi:type="xsd:double"&gt;0&lt;/D&gt;&lt;D xsi:type="xsd:double"&gt;0&lt;/D&gt;&lt;D xsi:type="xsd:double"&gt;0.005&lt;/D&gt;&lt;D xsi:type="xsd:double"&gt;0.01&lt;/D&gt;&lt;D xsi:type="xsd:double"&gt;0.035&lt;/D&gt;&lt;D xsi:type="xsd:double"&gt;0.02&lt;/D&gt;&lt;/FQL&gt;&lt;FQL&gt;&lt;Q&gt;2101-HK^FF_DPS(ANN,-5AY,0)&lt;/Q&gt;&lt;R&gt;6&lt;/R&gt;&lt;C&gt;1&lt;/C&gt;&lt;D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xsi:type="xsd:double"&gt;0.32&lt;/D&gt;&lt;D xsi:type="xsd:double"&gt;0.176&lt;/D&gt;&lt;/FQL&gt;&lt;FQL&gt;&lt;Q&gt;2100-HK^FF_DPS(ANN,-5AY,0)&lt;/Q&gt;&lt;R&gt;6&lt;/R&gt;&lt;C&gt;1&lt;/C&gt;&lt;D xsi:type="xsd:double"&gt;0.018&lt;/D&gt;&lt;D xsi:type="xsd:double"&gt;0.021&lt;/D&gt;&lt;D xsi:type="xsd:double"&gt;0.021&lt;/D&gt;&lt;D xsi:type="xsd:double"&gt;0.025&lt;/D&gt;&lt;D xsi:type="xsd:double"&gt;0.06&lt;/D&gt;&lt;D xsi:type="xsd:double"&gt;0.02&lt;/D&gt;&lt;/FQL&gt;&lt;FQL&gt;&lt;Q&gt;2099-HK^FF_DPS(ANN,-5AY,0)&lt;/Q&gt;&lt;R&gt;6&lt;/R&gt;&lt;C&gt;1&lt;/C&gt;&lt;D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xsi:type="xsd:double"&gt;0&lt;/D&gt;&lt;/FQL&gt;&lt;FQL&gt;&lt;Q&gt;2098-HK^FF_DPS(ANN,-5AY,0)&lt;/Q&gt;&lt;R&gt;6&lt;/R&gt;&lt;C&gt;1&lt;/C&gt;&lt;D xsi:type="xsd:double"&gt;0&lt;/D&gt;&lt;D xsi:type="xsd:double"&gt;0.0258&lt;/D&gt;&lt;D xsi:type="xsd:double"&gt;0&lt;/D&gt;&lt;D xsi:type="xsd:double"&gt;0&lt;/D&gt;&lt;D xsi:type="xsd:double"&gt;0&lt;/D&gt;&lt;D xsi:type="xsd:double"&gt;0&lt;/D&gt;&lt;/FQL&gt;&lt;FQL&gt;&lt;Q&gt;2096-HK^FF_DPS(ANN,-5AY,0)&lt;/Q&gt;&lt;R&gt;6&lt;/R&gt;&lt;C&gt;1&lt;/C&gt;&lt;D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xsi:type="xsd:double"&gt;0.18031&lt;/D&gt;&lt;D xsi:type="xsd:double"&gt;0.1757&lt;/D&gt;&lt;/FQL&gt;&lt;FQL&gt;&lt;Q&gt;2088-HK^FF_DPS(ANN,-5AY,0)&lt;/Q&gt;&lt;R&gt;6&lt;/R&gt;&lt;C&gt;1&lt;/C&gt;&lt;D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xsi:type="xsd:double"&gt;0&lt;/D&gt;&lt;/FQL&gt;&lt;FQL&gt;&lt;Q&gt;2086-HK^FF_DPS(ANN,-5AY,0)&lt;/Q&gt;&lt;R&gt;6&lt;/R&gt;&lt;C&gt;1&lt;/C&gt;&lt;D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xsi:type="xsd:double"&gt;0&lt;/D&gt;&lt;/FQL&gt;&lt;FQL&gt;&lt;Q&gt;2080-HK^FF_DPS(ANN,-5AY,0)&lt;/Q&gt;&lt;R&gt;6&lt;/R&gt;&lt;C&gt;1&lt;/C&gt;&lt;D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xsi:type="xsd:double"&gt;0&lt;/D&gt;&lt;/FQL&gt;&lt;FQL&gt;&lt;Q&gt;2078-HK^FF_DPS(ANN,-5AY,0)&lt;/Q&gt;&lt;R&gt;6&lt;/R&gt;&lt;C&gt;1&lt;/C&gt;&lt;D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xsi:type="xsd:double"&gt;0&lt;/D&gt;&lt;/FQL&gt;&lt;FQL&gt;&lt;Q&gt;2068-HK^FF_DPS(ANN,-5AY,0)&lt;/Q&gt;&lt;R&gt;6&lt;/R&gt;&lt;C&gt;1&lt;/C&gt;&lt;D xsi:type="xsd:double"&gt;0.0986993&lt;/D&gt;&lt;D xsi:type="xsd:double"&gt;0&lt;/D&gt;&lt;D xsi:type="xsd:double"&gt;0.035363&lt;/D&gt;&lt;D xsi:type="xsd:double"&gt;0.00394&lt;/D&gt;&lt;D xsi:type="xsd:double"&gt;0&lt;/D&gt;&lt;D xsi:type="xsd:double"&gt;0&lt;/D&gt;&lt;/FQL&gt;&lt;FQL&gt;&lt;Q&gt;2066-HK^FF_DPS(ANN,-5AY,0)&lt;/Q&gt;&lt;R&gt;6&lt;/R&gt;&lt;C&gt;1&lt;/C&gt;&lt;D xsi:type="xsd:double"&gt;0.282437&lt;/D&gt;&lt;D xsi:type="xsd:double"&gt;0.2205266&lt;/D&gt;&lt;D xsi:type="xsd:double"&gt;0.136552&lt;/D&gt;&lt;D xsi:type="xsd:double"&gt;0&lt;/D&gt;&lt;D xsi:type="xsd:double"&gt;0&lt;/D&gt;&lt;D xsi:type="xsd:double"&gt;0&lt;/D&gt;&lt;/FQL&gt;&lt;FQL&gt;&lt;Q&gt;2060-HK^FF_DPS(ANN,-5AY,0)&lt;/Q&gt;&lt;R&gt;6&lt;/R&gt;&lt;C&gt;1&lt;/C&gt;&lt;D xsi:type="xsd:string"&gt;@NA&lt;/D&gt;&lt;D xsi:type="xsd:string"&gt;@NA&lt;/D&gt;&lt;D xsi:type="xsd:string"&gt;@NA&lt;/D&gt;&lt;D xsi:type="xsd:double"&gt;0&lt;/D&gt;&lt;D xsi:type="xsd:double"&gt;0.05&lt;/D&gt;&lt;D xsi:type="xsd:double"&gt;0&lt;/D&gt;&lt;/FQL&gt;&lt;FQL&gt;&lt;Q&gt;2057-HK^FF_DPS(ANN,-5AY,0)&lt;/Q&gt;&lt;R&gt;6&lt;/R&gt;&lt;C&gt;1&lt;/C&gt;&lt;D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xsi:type="xsd:double"&gt;0&lt;/D&gt;&lt;D xsi:type="xsd:double"&gt;0&lt;/D&gt;&lt;/FQL&gt;&lt;FQL&gt;&lt;Q&gt;2051-HK^FF_DPS(ANN,-5AY,0)&lt;/Q&gt;&lt;R&gt;6&lt;/R&gt;&lt;C&gt;1&lt;/C&gt;&lt;D xsi:type="xsd:string"&gt;@NA&lt;/D&gt;&lt;D xsi:type="xsd:string"&gt;@NA&lt;/D&gt;&lt;D xsi:type="xsd:double"&gt;0&lt;/D&gt;&lt;D xsi:type="xsd:double"&gt;0&lt;/D&gt;&lt;D xsi:type="xsd:double"&gt;0&lt;/D&gt;&lt;D xsi:type="xsd:double"&gt;0&lt;/D&gt;&lt;/FQL&gt;&lt;FQL&gt;&lt;Q&gt;2048-HK^FF_DPS(ANN,-5AY,0)&lt;/Q&gt;&lt;R&gt;6&lt;/R&gt;&lt;C&gt;1&lt;/C&gt;&lt;D xsi:type="xsd:string"&gt;@NA&lt;/D&gt;&lt;D xsi:type="xsd:string"&gt;@NA&lt;/D&gt;&lt;D xsi:type="xsd:double"&gt;0.2267&lt;/D&gt;&lt;D xsi:type="xsd:double"&gt;0.1695&lt;/D&gt;&lt;D xsi:type="xsd:double"&gt;0.063&lt;/D&gt;&lt;D xsi:type="xsd:double"&gt;0&lt;/D&gt;&lt;/FQL&gt;&lt;FQL&gt;&lt;Q&gt;2039-HK^FF_DPS(ANN,-5AY,0)&lt;/Q&gt;&lt;R&gt;6&lt;/R&gt;&lt;C&gt;1&lt;/C&gt;&lt;D xsi:type="xsd:double"&gt;0.03822220897186&lt;/D&gt;&lt;D xsi:type="xsd:double"&gt;0.18371660297825&lt;/D&gt;&lt;D xsi:type="xsd:double"&gt;0.34805543489634&lt;/D&gt;&lt;D xsi:type="xsd:double"&gt;0.08713&lt;/D&gt;&lt;D xsi:type="xsd:double"&gt;0.22667&lt;/D&gt;&lt;D xsi:type="xsd:double"&gt;0.5384&lt;/D&gt;&lt;/FQL&gt;&lt;FQL&gt;&lt;Q&gt;2038-HK^FF_DPS(ANN,-5AY,0)&lt;/Q&gt;&lt;R&gt;6&lt;/R&gt;&lt;C&gt;1&lt;/C&gt;&lt;D xsi:type="xsd:double"&gt;0.13847&lt;/D&gt;&lt;D xsi:type="xsd:double"&gt;0&lt;/D&gt;&lt;D xsi:type="xsd:double"&gt;0&lt;/D&gt;&lt;D xsi:type="xsd:double"&gt;0&lt;/D&gt;&lt;D xsi:type="xsd:double"&gt;0&lt;/D&gt;&lt;D xsi:type="xsd:double"&gt;0&lt;/D&gt;&lt;/FQL&gt;&lt;FQL&gt;&lt;Q&gt;2033-HK^FF_DPS(ANN,-5AY,0)&lt;/Q&gt;&lt;R&gt;6&lt;/R&gt;&lt;C&gt;1&lt;/C&gt;&lt;D xsi:type="xsd:double"&gt;0.05&lt;/D&gt;&lt;D xsi:type="xsd:double"&gt;0.0575&lt;/D&gt;&lt;D xsi:type="xsd:double"&gt;0.063&lt;/D&gt;&lt;D xsi:type="xsd:double"&gt;0&lt;/D&gt;&lt;D xsi:type="xsd:double"&gt;0&lt;/D&gt;&lt;D xsi:type="xsd:double"&gt;0.007&lt;/D&gt;&lt;/FQL&gt;&lt;FQL&gt;&lt;Q&gt;2031-HK^FF_DPS(ANN,-5AY,0)&lt;/Q&gt;&lt;R&gt;6&lt;/R&gt;&lt;C&gt;1&lt;/C&gt;&lt;D xsi:type="xsd:double"&gt;0&lt;/D&gt;&lt;D xsi:type="xsd:double"&gt;0.01&lt;/D&gt;&lt;D xsi:type="xsd:double"&gt;0.03&lt;/D&gt;&lt;D xsi:type="xsd:double"&gt;0.01&lt;/D&gt;&lt;D xsi:type="xsd:double"&gt;0.01&lt;/D&gt;&lt;D xsi:type="xsd:double"&gt;0.01&lt;/D&gt;&lt;/FQL&gt;&lt;FQL&gt;&lt;Q&gt;2030-HK^FF_DPS(ANN,-5AY,0)&lt;/Q&gt;&lt;R&gt;6&lt;/R&gt;&lt;C&gt;1&lt;/C&gt;&lt;D xsi:type="xsd:double"&gt;0.118&lt;/D&gt;&lt;D xsi:type="xsd:double"&gt;0.145&lt;/D&gt;&lt;D xsi:type="xsd:double"&gt;0.18&lt;/D&gt;&lt;D xsi:type="xsd:double"&gt;0.105&lt;/D&gt;&lt;D xsi:type="xsd:double"&gt;0.129&lt;/D&gt;&lt;D xsi:type="xsd:double"&gt;0.119&lt;/D&gt;&lt;/FQL&gt;&lt;FQL&gt;&lt;Q&gt;2028-HK^FF_DPS(ANN,-5AY,0)&lt;/Q&gt;&lt;R&gt;6&lt;/R&gt;&lt;C&gt;1&lt;/C&gt;&lt;D xsi:type="xsd:double"&gt;0.3697&lt;/D&gt;&lt;D xsi:type="xsd:double"&gt;0.024&lt;/D&gt;&lt;D xsi:type="xsd:double"&gt;0&lt;/D&gt;&lt;D xsi:type="xsd:double"&gt;0&lt;/D&gt;&lt;D xsi:type="xsd:double"&gt;0&lt;/D&gt;&lt;D xsi:type="xsd:double"&gt;0&lt;/D&gt;&lt;/FQL&gt;&lt;FQL&gt;&lt;Q&gt;2025-HK^FF_DPS(ANN,-5AY,0)&lt;/Q&gt;&lt;R&gt;6&lt;/R&gt;&lt;C&gt;1&lt;/C&gt;&lt;D xsi:type="xsd:string"&gt;@NA&lt;/D&gt;&lt;D xsi:type="xsd:string"&gt;@NA&lt;/D&gt;&lt;D xsi:type="xsd:double"&gt;0.0685&lt;/D&gt;&lt;D xsi:type="xsd:double"&gt;0&lt;/D&gt;&lt;D xsi:type="xsd:double"&gt;0.02&lt;/D&gt;&lt;D xsi:type="xsd:double"&gt;0.03&lt;/D&gt;&lt;/FQL&gt;&lt;FQL&gt;&lt;Q&gt;2023-HK^FF_DPS(ANN,-5AY,0)&lt;/Q&gt;&lt;R&gt;6&lt;/R&gt;&lt;C&gt;1&lt;/C&gt;&lt;D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xsi:type="xsd:double"&gt;0&lt;/D&gt;&lt;/FQL&gt;&lt;FQL&gt;&lt;Q&gt;2022-HK^FF_DPS(ANN,-5AY,0)&lt;/Q&gt;&lt;R&gt;6&lt;/R&gt;&lt;C&gt;1&lt;/C&gt;&lt;D xsi:type="xsd:string"&gt;@NA&lt;/D&gt;&lt;D xsi:type="xsd:double"&gt;0&lt;/D&gt;&lt;D xsi:type="xsd:double"&gt;0&lt;/D&gt;&lt;D xsi:type="xsd:double"&gt;0&lt;/D&gt;&lt;D xsi:type="xsd:double"&gt;0&lt;/D&gt;&lt;D xsi:type="xsd:double"&gt;0&lt;/D&gt;&lt;/FQL&gt;&lt;FQL&gt;&lt;Q&gt;2020-HK^FF_DPS(ANN,-5AY,0)&lt;/Q&gt;&lt;R&gt;6&lt;/R&gt;&lt;C&gt;1&lt;/C&gt;&lt;D xsi:type="xsd:double"&gt;0.76&lt;/D&gt;&lt;D xsi:type="xsd:double"&gt;0.98&lt;/D&gt;&lt;D xsi:type="xsd:double"&gt;0.78&lt;/D&gt;&lt;D xsi:type="xsd:double"&gt;0.67&lt;/D&gt;&lt;D xsi:type="xsd:double"&gt;0.68&lt;/D&gt;&lt;D xsi:type="xsd:double"&gt;1.58&lt;/D&gt;&lt;/FQL&gt;&lt;FQL&gt;&lt;Q&gt;2019-HK^FF_DPS(ANN,-5AY,0)&lt;/Q&gt;&lt;R&gt;6&lt;/R&gt;&lt;C&gt;1&lt;/C&gt;&lt;D xsi:type="xsd:string"&gt;@NA&lt;/D&gt;&lt;D xsi:type="xsd:string"&gt;@NA&lt;/D&gt;&lt;D xsi:type="xsd:string"&gt;@NA&lt;/D&gt;&lt;D xsi:type="xsd:double"&gt;0.197&lt;/D&gt;&lt;D xsi:type="xsd:double"&gt;0.134&lt;/D&gt;&lt;D xsi:type="xsd:double"&gt;0.102&lt;/D&gt;&lt;/FQL&gt;&lt;FQL&gt;&lt;Q&gt;2018-HK^FF_DPS(ANN,-5AY,0)&lt;/Q&gt;&lt;R&gt;6&lt;/R&gt;&lt;C&gt;1&lt;/C&gt;&lt;D xsi:type="xsd:double"&gt;1.47&lt;/D&gt;&lt;D xsi:type="xsd:double"&gt;2.1&lt;/D&gt;&lt;D xsi:type="xsd:double"&gt;1.43&lt;/D&gt;&lt;D xsi:type="xsd:double"&gt;0.4&lt;/D&gt;&lt;D xsi:type="xsd:double"&gt;0.3&lt;/D&gt;&lt;D xsi:type="xsd:double"&gt;0.2&lt;/D&gt;&lt;/FQL&gt;&lt;FQL&gt;&lt;Q&gt;2017-HK^FF_DPS(ANN,-5AY,0)&lt;/Q&gt;&lt;R&gt;6&lt;/R&gt;&lt;C&gt;1&lt;/C&gt;&lt;D xsi:type="xsd:string"&gt;@NA&lt;/D&gt;&lt;D xsi:type="xsd:double"&gt;0&lt;/D&gt;&lt;D xsi:type="xsd:double"&gt;0&lt;/D&gt;&lt;D xsi:type="xsd:double"&gt;0&lt;/D&gt;&lt;D xsi:type="xsd:double"&gt;0&lt;/D&gt;&lt;D xsi:type="xsd:double"&gt;0&lt;/D&gt;&lt;/FQL&gt;&lt;FQL&gt;&lt;Q&gt;2016-HK^FF_DPS(ANN,-5AY,0)&lt;/Q&gt;&lt;R&gt;6&lt;/R&gt;&lt;C&gt;1&lt;/C&gt;&lt;D xsi:type="xsd:double"&gt;0.192685&lt;/D&gt;&lt;D xsi:type="xsd:double"&gt;0.206271&lt;/D&gt;&lt;D xsi:type="xsd:double"&gt;0&lt;/D&gt;&lt;D xsi:type="xsd:double"&gt;0.262703&lt;/D&gt;&lt;D xsi:type="xsd:double"&gt;0.193358&lt;/D&gt;&lt;D xsi:type="xsd:double"&gt;0&lt;/D&gt;&lt;/FQL&gt;&lt;FQL&gt;&lt;Q&gt;2015-HK^FF_DPS(ANN,-5AY,0)&lt;/Q&gt;&lt;R&gt;6&lt;/R&gt;&lt;C&gt;1&lt;/C&gt;&lt;D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xsi:type="xsd:double"&gt;0&lt;/D&gt;&lt;/FQL&gt;&lt;FQL&gt;&lt;Q&gt;2013-HK^FF_DPS(ANN,-5AY,0)&lt;/Q&gt;&lt;R&gt;6&lt;/R&gt;&lt;C&gt;1&lt;/C&gt;&lt;D xsi:type="xsd:string"&gt;@NA&lt;/D&gt;&lt;D xsi:type="xsd:string"&gt;@NA&lt;/D&gt;&lt;D xsi:type="xsd:string"&gt;@NA&lt;/D&gt;&lt;D xsi:type="xsd:double"&gt;0&lt;/D&gt;&lt;D xsi:type="xsd:double"&gt;0&lt;/D&gt;&lt;D xsi:type="xsd:double"&gt;0&lt;/D&gt;&lt;/FQL&gt;&lt;FQL&gt;&lt;Q&gt;2012-HK^FF_DPS(ANN,-5AY,0)&lt;/Q&gt;&lt;R&gt;6&lt;/R&gt;&lt;C&gt;1&lt;/C&gt;&lt;D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xsi:type="xsd:double"&gt;0&lt;/D&gt;&lt;/FQL&gt;&lt;FQL&gt;&lt;Q&gt;2011-HK^FF_DPS(ANN,-5AY,0)&lt;/Q&gt;&lt;R&gt;6&lt;/R&gt;&lt;C&gt;1&lt;/C&gt;&lt;D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xsi:type="xsd:double"&gt;0&lt;/D&gt;&lt;/FQL&gt;&lt;FQL&gt;&lt;Q&gt;2009-HK^FF_DPS(ANN,-5AY,0)&lt;/Q&gt;&lt;R&gt;6&lt;/R&gt;&lt;C&gt;1&lt;/C&gt;&lt;D xsi:type="xsd:double"&gt;0.052&lt;/D&gt;&lt;D xsi:type="xsd:double"&gt;0.0590807&lt;/D&gt;&lt;D xsi:type="xsd:double"&gt;0.06357&lt;/D&gt;&lt;D xsi:type="xsd:double"&gt;0.1311&lt;/D&gt;&lt;D xsi:type="xsd:double"&gt;0.0722&lt;/D&gt;&lt;D xsi:type="xsd:double"&gt;0.1234&lt;/D&gt;&lt;/FQL&gt;&lt;FQL&gt;&lt;Q&gt;2008-HK^FF_DPS(ANN,-5AY,0)&lt;/Q&gt;&lt;R&gt;6&lt;/R&gt;&lt;C&gt;1&lt;/C&gt;&lt;D xsi:type="xsd:double"&gt;0.01&lt;/D&gt;&lt;D xsi:type="xsd:double"&gt;0.01&lt;/D&gt;&lt;D xsi:type="xsd:double"&gt;0.01&lt;/D&gt;&lt;D xsi:type="xsd:double"&gt;0&lt;/D&gt;&lt;D xsi:type="xsd:double"&gt;0&lt;/D&gt;&lt;D xsi:type="xsd:double"&gt;0&lt;/D&gt;&lt;/FQL&gt;&lt;FQL&gt;&lt;Q&gt;2007-HK^FF_DPS(ANN,-5AY,0)&lt;/Q&gt;&lt;R&gt;6&lt;/R&gt;&lt;C&gt;1&lt;/C&gt;&lt;D xsi:type="xsd:double"&gt;0.1961&lt;/D&gt;&lt;D xsi:type="xsd:double"&gt;0.4844&lt;/D&gt;&lt;D xsi:type="xsd:double"&gt;0.5571&lt;/D&gt;&lt;D xsi:type="xsd:double"&gt;0.6258&lt;/D&gt;&lt;D xsi:type="xsd:double"&gt;0.537&lt;/D&gt;&lt;D xsi:type="xsd:double"&gt;0.3715&lt;/D&gt;&lt;/FQL&gt;&lt;FQL&gt;&lt;Q&gt;2005-HK^FF_DPS(ANN,-5AY,0)&lt;/Q&gt;&lt;R&gt;6&lt;/R&gt;&lt;C&gt;1&lt;/C&gt;&lt;D xsi:type="xsd:double"&gt;0.055&lt;/D&gt;&lt;D xsi:type="xsd:double"&gt;0.07&lt;/D&gt;&lt;D xsi:type="xsd:double"&gt;0.09&lt;/D&gt;&lt;D xsi:type="xsd:double"&gt;0.11&lt;/D&gt;&lt;D xsi:type="xsd:double"&gt;0.1&lt;/D&gt;&lt;D xsi:type="xsd:double"&gt;0.12&lt;/D&gt;&lt;/FQL&gt;&lt;FQL&gt;&lt;Q&gt;2003-HK^FF_DPS(ANN,-5AY,0)&lt;/Q&gt;&lt;R&gt;6&lt;/R&gt;&lt;C&gt;1&lt;/C&gt;&lt;D xsi:type="xsd:string"&gt;@NA&lt;/D&gt;&lt;D xsi:type="xsd:string"&gt;@NA&lt;/D&gt;&lt;D xsi:type="xsd:double"&gt;0&lt;/D&gt;&lt;D xsi:type="xsd:double"&gt;0&lt;/D&gt;&lt;D xsi:type="xsd:double"&gt;0&lt;/D&gt;&lt;D xsi:type="xsd:double"&gt;0.35&lt;/D&gt;&lt;/FQL&gt;&lt;FQL&gt;&lt;Q&gt;2002-HK^FF_DPS(ANN,-5AY,0)&lt;/Q&gt;&lt;R&gt;6&lt;/R&gt;&lt;C&gt;1&lt;/C&gt;&lt;D xsi:type="xsd:double"&gt;0.04&lt;/D&gt;&lt;D xsi:type="xsd:double"&gt;0.07&lt;/D&gt;&lt;D xsi:type="xsd:double"&gt;0.04&lt;/D&gt;&lt;D xsi:type="xsd:double"&gt;0&lt;/D&gt;&lt;D xsi:type="xsd:double"&gt;0&lt;/D&gt;&lt;D xsi:type="xsd:double"&gt;0.065&lt;/D&gt;&lt;/FQL&gt;&lt;FQL&gt;&lt;Q&gt;2001-HK^FF_DPS(ANN,-5AY,0)&lt;/Q&gt;&lt;R&gt;6&lt;/R&gt;&lt;C&gt;1&lt;/C&gt;&lt;D xsi:type="xsd:double"&gt;0.055656&lt;/D&gt;&lt;D xsi:type="xsd:double"&gt;0.0532&lt;/D&gt;&lt;D xsi:type="xsd:double"&gt;0.0754&lt;/D&gt;&lt;D xsi:type="xsd:double"&gt;0.0471&lt;/D&gt;&lt;D xsi:type="xsd:double"&gt;0.165686&lt;/D&gt;&lt;D xsi:type="xsd:double"&gt;0.23197&lt;/D&gt;&lt;/FQL&gt;&lt;FQL&gt;&lt;Q&gt;2000-HK^FF_DPS(ANN,-5AY,0)&lt;/Q&gt;&lt;R&gt;6&lt;/R&gt;&lt;C&gt;1&lt;/C&gt;&lt;D xsi:type="xsd:double"&gt;0.01&lt;/D&gt;&lt;D xsi:type="xsd:double"&gt;0.016&lt;/D&gt;&lt;D xsi:type="xsd:double"&gt;0&lt;/D&gt;&lt;D xsi:type="xsd:double"&gt;0&lt;/D&gt;&lt;D xsi:type="xsd:double"&gt;0&lt;/D&gt;&lt;D xsi:type="xsd:double"&gt;0&lt;/D&gt;&lt;/FQL&gt;&lt;FQL&gt;&lt;Q&gt;1999-HK^FF_DPS(ANN,-5AY,0)&lt;/Q&gt;&lt;R&gt;6&lt;/R&gt;&lt;C&gt;1&lt;/C&gt;&lt;D xsi:type="xsd:double"&gt;0.28&lt;/D&gt;&lt;D xsi:type="xsd:double"&gt;0.25&lt;/D&gt;&lt;D xsi:type="xsd:double"&gt;0.12&lt;/D&gt;&lt;D xsi:type="xsd:double"&gt;0.19&lt;/D&gt;&lt;D xsi:type="xsd:double"&gt;0.26&lt;/D&gt;&lt;D xsi:type="xsd:double"&gt;0.3&lt;/D&gt;&lt;/FQL&gt;&lt;FQL&gt;&lt;Q&gt;1997-HK^FF_DPS(ANN,-5AY,0)&lt;/Q&gt;&lt;R&gt;6&lt;/R&gt;&lt;C&gt;1&lt;/C&gt;&lt;D xsi:type="xsd:string"&gt;@NA&lt;/D&gt;&lt;D xsi:type="xsd:double"&gt;0.95&lt;/D&gt;&lt;D xsi:type="xsd:double"&gt;2.1&lt;/D&gt;&lt;D xsi:type="xsd:double"&gt;2.03&lt;/D&gt;&lt;D xsi:type="xsd:double"&gt;1.47&lt;/D&gt;&lt;D xsi:type="xsd:double"&gt;1.31&lt;/D&gt;&lt;/FQL&gt;&lt;FQL&gt;&lt;Q&gt;1996-HK^FF_DPS(ANN,-5AY,0)&lt;/Q&gt;&lt;R&gt;6&lt;/R&gt;&lt;C&gt;1&lt;/C&gt;&lt;D xsi:type="xsd:string"&gt;@NA&lt;/D&gt;&lt;D xsi:type="xsd:string"&gt;@NA&lt;/D&gt;&lt;D xsi:type="xsd:double"&gt;0.107&lt;/D&gt;&lt;D xsi:type="xsd:double"&gt;0.124&lt;/D&gt;&lt;D xsi:type="xsd:double"&gt;0.145&lt;/D&gt;&lt;D xsi:type="xsd:double"&gt;0&lt;/D&gt;&lt;/FQL&gt;&lt;FQL&gt;&lt;Q&gt;1995-HK^FF_DPS(ANN,-5AY,0)&lt;/Q&gt;&lt;R&gt;6&lt;/R&gt;&lt;C&gt;1&lt;/C&gt;&lt;D xsi:type="xsd:string"&gt;@NA&lt;/D&gt;&lt;D xsi:type="xsd:string"&gt;@NA&lt;/D&gt;&lt;D xsi:type="xsd:double"&gt;0.0231&lt;/D&gt;&lt;D xsi:type="xsd:double"&gt;0.0479&lt;/D&gt;&lt;D xsi:type="xsd:double"&gt;0.0838&lt;/D&gt;&lt;D xsi:type="xsd:double"&gt;0.1299&lt;/D&gt;&lt;/FQL&gt;&lt;FQL&gt;&lt;Q&gt;1993-HK^FF_DPS(ANN,-5AY,0)&lt;/Q&gt;&lt;R&gt;6&lt;/R&gt;&lt;C&gt;1&lt;/C&gt;&lt;D xsi:type="xsd:double"&gt;0.23&lt;/D&gt;&lt;D xsi:type="xsd:double"&gt;0.26&lt;/D&gt;&lt;D xsi:type="xsd:double"&gt;0.039&lt;/D&gt;&lt;D xsi:type="xsd:double"&gt;0&lt;/D&gt;&lt;D xsi:type="xsd:double"&gt;0&lt;/D&gt;&lt;D xsi:type="xsd:double"&gt;0&lt;/D&gt;&lt;/FQL&gt;&lt;FQL&gt;&lt;Q&gt;1992-HK^FF_DPS(ANN,-5AY,0)&lt;/Q&gt;&lt;R&gt;6&lt;/R&gt;&lt;C&gt;1&lt;/C&gt;&lt;D xsi:type="xsd:string"&gt;@NA&lt;/D&gt;&lt;D xsi:type="xsd:string"&gt;@NA&lt;/D&gt;&lt;D xsi:type="xsd:double"&gt;0&lt;/D&gt;&lt;D xsi:type="xsd:double"&gt;0.09&lt;/D&gt;&lt;D xsi:type="xsd:double"&gt;0&lt;/D&gt;&lt;D xsi:type="xsd:double"&gt;0&lt;/D&gt;&lt;/FQL&gt;&lt;FQL&gt;&lt;Q&gt;1991-HK^FF_DPS(ANN,-5AY,0)&lt;/Q&gt;&lt;R&gt;5&lt;/R&gt;&lt;C&gt;1&lt;/C&gt;&lt;D xsi:type="xsd:double"&gt;0&lt;/D&gt;&lt;D xsi:type="xsd:double"&gt;0&lt;/D&gt;&lt;D xsi:type="xsd:double"&gt;0&lt;/D&gt;&lt;D xsi:type="xsd:double"&gt;0&lt;/D&gt;&lt;D xsi:type="xsd:double"&gt;0&lt;/D&gt;&lt;/FQL&gt;&lt;FQL&gt;&lt;Q&gt;1989-HK^FF_DPS(ANN,-5AY,0)&lt;/Q&gt;&lt;R&gt;6&lt;/R&gt;&lt;C&gt;1&lt;/C&gt;&lt;D xsi:type="xsd:double"&gt;0&lt;/D&gt;&lt;D xsi:type="xsd:double"&gt;0.0336&lt;/D&gt;&lt;D xsi:type="xsd:double"&gt;0.0162&lt;/D&gt;&lt;D xsi:type="xsd:double"&gt;0.0146&lt;/D&gt;&lt;D xsi:type="xsd:double"&gt;0&lt;/D&gt;&lt;D xsi:type="xsd:double"&gt;0&lt;/D&gt;&lt;/FQL&gt;&lt;FQL&gt;&lt;Q&gt;1988-HK^FF_DPS(ANN,-5AY,0)&lt;/Q&gt;&lt;R&gt;6&lt;/R&gt;&lt;C&gt;1&lt;/C&gt;&lt;D xsi:type="xsd:double"&gt;0.26895947574954&lt;/D&gt;&lt;D xsi:type="xsd:double"&gt;0.20881466647413&lt;/D&gt;&lt;D xsi:type="xsd:double"&gt;0.3934538&lt;/D&gt;&lt;D xsi:type="xsd:double"&gt;0.4049868&lt;/D&gt;&lt;D xsi:type="xsd:double"&gt;0.258838&lt;/D&gt;&lt;D xsi:type="xsd:double"&gt;0.249546&lt;/D&gt;&lt;/FQL&gt;&lt;FQL&gt;&lt;Q&gt;1987-HK^FF_DPS(ANN,-5AY,0)&lt;/Q&gt;&lt;R&gt;6&lt;/R&gt;&lt;C&gt;1&lt;/C&gt;&lt;D xsi:type="xsd:string"&gt;@NA&lt;/D&gt;&lt;D xsi:type="xsd:string"&gt;@NA&lt;/D&gt;&lt;D xsi:type="xsd:string"&gt;@NA&lt;/D&gt;&lt;D xsi:type="xsd:double"&gt;0&lt;/D&gt;&lt;D xsi:type="xsd:double"&gt;0&lt;/D&gt;&lt;D xsi:type="xsd:double"&gt;0&lt;/D&gt;&lt;/FQL&gt;&lt;FQL&gt;&lt;Q&gt;1986-HK^FF_DPS(ANN,-5AY,0)&lt;/Q&gt;&lt;R&gt;6&lt;/R&gt;&lt;C&gt;1&lt;/C&gt;&lt;D xsi:type="xsd:double"&gt;0.042&lt;/D&gt;&lt;D xsi:type="xsd:double"&gt;0.048&lt;/D&gt;&lt;D xsi:type="xsd:double"&gt;0.072727&lt;/D&gt;&lt;D xsi:type="xsd:double"&gt;0.101&lt;/D&gt;&lt;D xsi:type="xsd:double"&gt;0.054&lt;/D&gt;&lt;D xsi:type="xsd:double"&gt;0.128&lt;/D&gt;&lt;/FQL&gt;&lt;FQL&gt;&lt;Q&gt;1985-HK^FF_DPS(ANN,-5AY,0)&lt;/Q&gt;&lt;R&gt;6&lt;/R&gt;&lt;C&gt;1&lt;/C&gt;&lt;D xsi:type="xsd:double"&gt;0.06&lt;/D&gt;&lt;D xsi:type="xsd:double"&gt;0.07&lt;/D&gt;&lt;D xsi:type="xsd:double"&gt;0.095&lt;/D&gt;&lt;D xsi:type="xsd:double"&gt;0.08&lt;/D&gt;&lt;D xsi:type="xsd:double"&gt;0.1&lt;/D&gt;&lt;D xsi:type="xsd:double"&gt;0.1&lt;/D&gt;&lt;/FQL&gt;&lt;FQL&gt;&lt;Q&gt;1983-HK^FF_DPS(ANN,-5AY,0)&lt;/Q&gt;&lt;R&gt;6&lt;/R&gt;&lt;C&gt;1&lt;/C&gt;&lt;D xsi:type="xsd:string"&gt;@NA&lt;/D&gt;&lt;D xsi:type="xsd:string"&gt;@NA&lt;/D&gt;&lt;D xsi:type="xsd:double"&gt;0.142239&lt;/D&gt;&lt;D xsi:type="xsd:double"&gt;0.118207&lt;/D&gt;&lt;D xsi:type="xsd:double"&gt;0&lt;/D&gt;&lt;D xsi:type="xsd:double"&gt;0&lt;/D&gt;&lt;/FQL&gt;&lt;FQL&gt;&lt;Q&gt;1982-HK^FF_DPS(ANN,-5AY,0)&lt;/Q&gt;&lt;R&gt;6&lt;/R&gt;&lt;C&gt;1&lt;/C&gt;&lt;D xsi:type="xsd:double"&gt;0.058&lt;/D&gt;&lt;D xsi:type="xsd:double"&gt;0.056&lt;/D&gt;&lt;D xsi:type="xsd:double"&gt;0.036&lt;/D&gt;&lt;D xsi:type="xsd:double"&gt;0.043&lt;/D&gt;&lt;D xsi:type="xsd:double"&gt;0.05&lt;/D&gt;&lt;D xsi:type="xsd:double"&gt;0.057&lt;/D&gt;&lt;/FQL&gt;&lt;FQL&gt;&lt;Q&gt;1981-HK^FF_DPS(ANN,-5AY,0)&lt;/Q&gt;&lt;R&gt;6&lt;/R&gt;&lt;C&gt;1&lt;/C&gt;&lt;D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xsi:type="xsd:double"&gt;0.08&lt;/D&gt;&lt;D xsi:type="xsd:double"&gt;0.09&lt;/D&gt;&lt;/FQL&gt;&lt;FQL&gt;&lt;Q&gt;1980-HK^FF_DPS(ANN,-5AY,0)&lt;/Q&gt;&lt;R&gt;6&lt;/R&gt;&lt;C&gt;1&lt;/C&gt;&lt;D xsi:type="xsd:double"&gt;0.07&lt;/D&gt;&lt;D xsi:type="xsd:double"&gt;0.07&lt;/D&gt;&lt;D xsi:type="xsd:double"&gt;0&lt;/D&gt;&lt;D xsi:type="xsd:double"&gt;0&lt;/D&gt;&lt;D xsi:type="xsd:double"&gt;0&lt;/D&gt;&lt;D xsi:type="xsd:double"&gt;0&lt;/D&gt;&lt;/FQL&gt;&lt;FQL&gt;&lt;Q&gt;1979-HK^FF_DPS(ANN,-5AY,0)&lt;/Q&gt;&lt;R&gt;6&lt;/R&gt;&lt;C&gt;1&lt;/C&gt;&lt;D xsi:type="xsd:double"&gt;0.055&lt;/D&gt;&lt;D xsi:type="xsd:double"&gt;0.05&lt;/D&gt;&lt;D xsi:type="xsd:double"&gt;0.015&lt;/D&gt;&lt;D xsi:type="xsd:double"&gt;0.053&lt;/D&gt;&lt;D xsi:type="xsd:double"&gt;0.085&lt;/D&gt;&lt;D xsi:type="xsd:double"&gt;0.113&lt;/D&gt;&lt;/FQL&gt;&lt;FQL&gt;&lt;Q&gt;1978-HK^FF_DPS(ANN,-5AY,0)&lt;/Q&gt;&lt;R&gt;6&lt;/R&gt;&lt;C&gt;1&lt;/C&gt;&lt;D xsi:type="xsd:string"&gt;@NA&lt;/D&gt;&lt;D xsi:type="xsd:string"&gt;@NA&lt;/D&gt;&lt;D xsi:type="xsd:double"&gt;0.054&lt;/D&gt;&lt;D xsi:type="xsd:double"&gt;0.0496&lt;/D&gt;&lt;D xsi:type="xsd:double"&gt;0.1316&lt;/D&gt;&lt;D xsi:type="xsd:double"&gt;0.0845&lt;/D&gt;&lt;/FQL&gt;&lt;FQL&gt;&lt;Q&gt;1977-HK^FF_DPS(ANN,-5AY,0)&lt;/Q&gt;&lt;R&gt;6&lt;/R&gt;&lt;C&gt;1&lt;/C&gt;&lt;D xsi:type="xsd:string"&gt;@NA&lt;/D&gt;&lt;D xsi:type="xsd:string"&gt;@NA&lt;/D&gt;&lt;D xsi:type="xsd:string"&gt;@NA&lt;/D&gt;&lt;D xsi:type="xsd:double"&gt;0.0892&lt;/D&gt;&lt;D xsi:type="xsd:double"&gt;0.1082&lt;/D&gt;&lt;D xsi:type="xsd:double"&gt;0.1127&lt;/D&gt;&lt;/FQL&gt;&lt;FQL&gt;&lt;Q&gt;1975-HK^FF_DPS(ANN,-5AY,0)&lt;/Q&gt;&lt;R&gt;6&lt;/R&gt;&lt;C&gt;1&lt;/C&gt;&lt;D xsi:type="xsd:string"&gt;@NA&lt;/D&gt;&lt;D xsi:type="xsd:double"&gt;0.03&lt;/D&gt;&lt;D xsi:type="xsd:double"&gt;0.035&lt;/D&gt;&lt;D xsi:type="xsd:double"&gt;0.045&lt;/D&gt;&lt;D xsi:type="xsd:double"&gt;0.055&lt;/D&gt;&lt;D xsi:type="xsd:double"&gt;0.086&lt;/D&gt;&lt;/FQL&gt;&lt;FQL&gt;&lt;Q&gt;1972-HK^FF_DPS(ANN,-5AY,0)&lt;/Q&gt;&lt;R&gt;6&lt;/R&gt;&lt;C&gt;1&lt;/C&gt;&lt;D xsi:type="xsd:double"&gt;0.71&lt;/D&gt;&lt;D xsi:type="xsd:double"&gt;0.77&lt;/D&gt;&lt;D xsi:type="xsd:double"&gt;0.84&lt;/D&gt;&lt;D xsi:type="xsd:double"&gt;0.88&lt;/D&gt;&lt;D xsi:type="xsd:double"&gt;0.91&lt;/D&gt;&lt;D xsi:type="xsd:double"&gt;0.95&lt;/D&gt;&lt;/FQL&gt;&lt;FQL&gt;&lt;Q&gt;1971-HK^FF_DPS(ANN,-5AY,0)&lt;/Q&gt;&lt;R&gt;6&lt;/R&gt;&lt;C&gt;1&lt;/C&gt;&lt;D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xsi:type="xsd:double"&gt;0.062&lt;/D&gt;&lt;D xsi:type="xsd:double"&gt;0&lt;/D&gt;&lt;/FQL&gt;&lt;FQL&gt;&lt;Q&gt;1970-HK^FF_DPS(ANN,-5AY,0)&lt;/Q&gt;&lt;R&gt;6&lt;/R&gt;&lt;C&gt;1&lt;/C&gt;&lt;D xsi:type="xsd:double"&gt;0&lt;/D&gt;&lt;D xsi:type="xsd:double"&gt;0.314&lt;/D&gt;&lt;D xsi:type="xsd:double"&gt;0.314&lt;/D&gt;&lt;D xsi:type="xsd:double"&gt;0.312&lt;/D&gt;&lt;D xsi:type="xsd:double"&gt;0.31&lt;/D&gt;&lt;D xsi:type="xsd:double"&gt;0.427&lt;/D&gt;&lt;/FQL&gt;&lt;FQL&gt;&lt;Q&gt;1969-HK^FF_DPS(ANN,-5AY,0)&lt;/Q&gt;&lt;R&gt;6&lt;/R&gt;&lt;C&gt;1&lt;/C&gt;&lt;D xsi:type="xsd:string"&gt;@NA&lt;/D&gt;&lt;D xsi:type="xsd:string"&gt;@NA&lt;/D&gt;&lt;D xsi:type="xsd:double"&gt;0&lt;/D&gt;&lt;D xsi:type="xsd:double"&gt;0&lt;/D&gt;&lt;D xsi:type="xsd:double"&gt;0&lt;/D&gt;&lt;D xsi:type="xsd:double"&gt;0.1095&lt;/D&gt;&lt;/FQL&gt;&lt;FQL&gt;&lt;Q&gt;1968-HK^FF_DPS(ANN,-5AY,0)&lt;/Q&gt;&lt;R&gt;6&lt;/R&gt;&lt;C&gt;1&lt;/C&gt;&lt;D xsi:type="xsd:string"&gt;@NA&lt;/D&gt;&lt;D xsi:type="xsd:string"&gt;@NA&lt;/D&gt;&lt;D xsi:type="xsd:double"&gt;0.02&lt;/D&gt;&lt;D xsi:type="xsd:double"&gt;0.008&lt;/D&gt;&lt;D xsi:type="xsd:double"&gt;0&lt;/D&gt;&lt;D xsi:type="xsd:double"&gt;0&lt;/D&gt;&lt;/FQL&gt;&lt;FQL&gt;&lt;Q&gt;1967-HK^FF_DPS(ANN,-5AY,0)&lt;/Q&gt;&lt;R&gt;6&lt;/R&gt;&lt;C&gt;1&lt;/C&gt;&lt;D xsi:type="xsd:string"&gt;@NA&lt;/D&gt;&lt;D xsi:type="xsd:string"&gt;@NA&lt;/D&gt;&lt;D xsi:type="xsd:string"&gt;@NA&lt;/D&gt;&lt;D xsi:type="xsd:double"&gt;0&lt;/D&gt;&lt;D xsi:type="xsd:double"&gt;0&lt;/D&gt;&lt;D xsi:type="xsd:double"&gt;0&lt;/D&gt;&lt;/FQL&gt;&lt;FQL&gt;&lt;Q&gt;1966-HK^FF_DPS(ANN,-5AY,0)&lt;/Q&gt;&lt;R&gt;6&lt;/R&gt;&lt;C&gt;1&lt;/C&gt;&lt;D xsi:type="xsd:double"&gt;0.14&lt;/D&gt;&lt;D xsi:type="xsd:double"&gt;0.19&lt;/D&gt;&lt;D xsi:type="xsd:double"&gt;0.21&lt;/D&gt;&lt;D xsi:type="xsd:double"&gt;0.24&lt;/D&gt;&lt;D xsi:type="xsd:double"&gt;0.29&lt;/D&gt;&lt;D xsi:type="xsd:double"&gt;0.18&lt;/D&gt;&lt;/FQL&gt;&lt;FQL&gt;&lt;Q&gt;1965-HK^FF_DPS(ANN,-5AY,0)&lt;/Q&gt;&lt;R&gt;6&lt;/R&gt;&lt;C&gt;1&lt;/C&gt;&lt;D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xsi:type="xsd:double"&gt;0&lt;/D&gt;&lt;/FQL&gt;&lt;FQL&gt;&lt;Q&gt;1963-HK^FF_DPS(ANN,-5AY,0)&lt;/Q&gt;&lt;R&gt;6&lt;/R&gt;&lt;C&gt;1&lt;/C&gt;&lt;D xsi:type="xsd:double"&gt;0.329873&lt;/D&gt;&lt;D xsi:type="xsd:double"&gt;0.145115&lt;/D&gt;&lt;D xsi:type="xsd:double"&gt;0.1752034&lt;/D&gt;&lt;D xsi:type="xsd:double"&gt;0.258163&lt;/D&gt;&lt;D xsi:type="xsd:double"&gt;0.4499548&lt;/D&gt;&lt;D xsi:type="xsd:double"&gt;0.456816&lt;/D&gt;&lt;/FQL&gt;&lt;FQL&gt;&lt;Q&gt;1962-HK^FF_DPS(ANN,-5AY,0)&lt;/Q&gt;&lt;R&gt;6&lt;/R&gt;&lt;C&gt;1&lt;/C&gt;&lt;D xsi:type="xsd:string"&gt;@NA&lt;/D&gt;&lt;D xsi:type="xsd:double"&gt;0.0813&lt;/D&gt;&lt;D xsi:type="xsd:double"&gt;0.067&lt;/D&gt;&lt;D xsi:type="xsd:double"&gt;0.03&lt;/D&gt;&lt;D xsi:type="xsd:double"&gt;0&lt;/D&gt;&lt;D xsi:type="xsd:double"&gt;0.024&lt;/D&gt;&lt;/FQL&gt;&lt;FQL&gt;&lt;Q&gt;1961-HK^FF_DPS(ANN,-5AY,0)&lt;/Q&gt;&lt;R&gt;6&lt;/R&gt;&lt;C&gt;1&lt;/C&gt;&lt;D xsi:type="xsd:string"&gt;@NA&lt;/D&gt;&lt;D xsi:type="xsd:string"&gt;@NA&lt;/D&gt;&lt;D xsi:type="xsd:string"&gt;@NA&lt;/D&gt;&lt;D xsi:type="xsd:double"&gt;0.0252&lt;/D&gt;&lt;D xsi:type="xsd:double"&gt;0&lt;/D&gt;&lt;D xsi:type="xsd:double"&gt;0&lt;/D&gt;&lt;/FQL&gt;&lt;FQL&gt;&lt;Q&gt;1960-HK^FF_DPS(ANN,-5AY,0)&lt;/Q&gt;&lt;R&gt;6&lt;/R&gt;&lt;C&gt;1&lt;/C&gt;&lt;D xsi:type="xsd:string"&gt;@NA&lt;/D&gt;&lt;D xsi:type="xsd:string"&gt;@NA&lt;/D&gt;&lt;D xsi:type="xsd:string"&gt;@NA&lt;/D&gt;&lt;D xsi:type="xsd:double"&gt;0&lt;/D&gt;&lt;D xsi:type="xsd:double"&gt;0&lt;/D&gt;&lt;D xsi:type="xsd:double"&gt;0&lt;/D&gt;&lt;/FQL&gt;&lt;FQL&gt;&lt;Q&gt;1959-HK^FF_DPS(ANN,-5AY,0)&lt;/Q&gt;&lt;R&gt;6&lt;/R&gt;&lt;C&gt;1&lt;/C&gt;&lt;D xsi:type="xsd:string"&gt;@NA&lt;/D&gt;&lt;D xsi:type="xsd:string"&gt;@NA&lt;/D&gt;&lt;D xsi:type="xsd:string"&gt;@NA&lt;/D&gt;&lt;D xsi:type="xsd:double"&gt;0&lt;/D&gt;&lt;D xsi:type="xsd:double"&gt;0.02&lt;/D&gt;&lt;D xsi:type="xsd:double"&gt;0&lt;/D&gt;&lt;/FQL&gt;&lt;FQL&gt;&lt;Q&gt;1958-HK^FF_DPS(ANN,-5AY,0)&lt;/Q&gt;&lt;R&gt;6&lt;/R&gt;&lt;C&gt;1&lt;/C&gt;&lt;D xsi:type="xsd:double"&gt;0.332&lt;/D&gt;&lt;D xsi:type="xsd:double"&gt;0.1197&lt;/D&gt;&lt;D xsi:type="xsd:double"&gt;0.2158&lt;/D&gt;&lt;D xsi:type="xsd:double"&gt;0.1861&lt;/D&gt;&lt;D xsi:type="xsd:double"&gt;0.096417&lt;/D&gt;&lt;D xsi:type="xsd:double"&gt;0.1875&lt;/D&gt;&lt;/FQL&gt;&lt;FQL&gt;&lt;Q&gt;1957-HK^FF_DPS(ANN,-5AY,0)&lt;/Q&gt;&lt;R&gt;6&lt;/R&gt;&lt;C&gt;1&lt;/C&gt;&lt;D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xsi:type="xsd:double"&gt;0&lt;/D&gt;&lt;D xsi:type="xsd:double"&gt;0&lt;/D&gt;&lt;/FQL&gt;&lt;FQL&gt;&lt;Q&gt;1955-HK^FF_DPS(ANN,-5AY,0)&lt;/Q&gt;&lt;R&gt;6&lt;/R&gt;&lt;C&gt;1&lt;/C&gt;&lt;D xsi:type="xsd:string"&gt;@NA&lt;/D&gt;&lt;D xsi:type="xsd:string"&gt;@NA&lt;/D&gt;&lt;D xsi:type="xsd:string"&gt;@NA&lt;/D&gt;&lt;D xsi:type="xsd:double"&gt;0&lt;/D&gt;&lt;D xsi:type="xsd:double"&gt;0.075&lt;/D&gt;&lt;D xsi:type="xsd:double"&gt;0.05&lt;/D&gt;&lt;/FQL&gt;&lt;FQL&gt;&lt;Q&gt;1953-HK^FF_DPS(ANN,-5AY,0)&lt;/Q&gt;&lt;R&gt;6&lt;/R&gt;&lt;C&gt;1&lt;/C&gt;&lt;D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xsi:type="xsd:double"&gt;0&lt;/D&gt;&lt;D xsi:type="xsd:double"&gt;0&lt;/D&gt;&lt;/FQL&gt;&lt;FQL&gt;&lt;Q&gt;1952-HK^FF_DPS(ANN,-5AY,0)&lt;/Q&gt;&lt;R&gt;6&lt;/R&gt;&lt;C&gt;1&lt;/C&gt;&lt;D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xsi:type="xsd:double"&gt;0&lt;/D&gt;&lt;D xsi:type="xsd:double"&gt;0&lt;/D&gt;&lt;/FQL&gt;&lt;FQL&gt;&lt;Q&gt;1951-HK^FF_DPS(ANN,-5AY,0)&lt;/Q&gt;&lt;R&gt;6&lt;/R&gt;&lt;C&gt;1&lt;/C&gt;&lt;D xsi:type="xsd:string"&gt;@NA&lt;/D&gt;&lt;D xsi:type="xsd:string"&gt;@NA&lt;/D&gt;&lt;D xsi:type="xsd:string"&gt;@NA&lt;/D&gt;&lt;D xsi:type="xsd:double"&gt;0.068&lt;/D&gt;&lt;D xsi:type="xsd:double"&gt;0&lt;/D&gt;&lt;D xsi:type="xsd:double"&gt;0.0738&lt;/D&gt;&lt;/FQL&gt;&lt;FQL&gt;&lt;Q&gt;1950-HK^FF_DPS(ANN,-5AY,0)&lt;/Q&gt;&lt;R&gt;6&lt;/R&gt;&lt;C&gt;1&lt;/C&gt;&lt;D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xsi:type="xsd:double"&gt;0&lt;/D&gt;&lt;D xsi:type="xsd:double"&gt;0&lt;/D&gt;&lt;/FQL&gt;&lt;FQL&gt;&lt;Q&gt;1949-HK^FF_DPS(ANN,-5AY,0)&lt;/Q&gt;&lt;R&gt;6&lt;/R&gt;&lt;C&gt;1&lt;/C&gt;&lt;D xsi:type="xsd:string"&gt;@NA&lt;/D&gt;&lt;D xsi:type="xsd:string"&gt;@NA&lt;/D&gt;&lt;D xsi:type="xsd:string"&gt;@NA&lt;/D&gt;&lt;D xsi:type="xsd:double"&gt;0&lt;/D&gt;&lt;D xsi:type="xsd:double"&gt;0&lt;/D&gt;&lt;D xsi:type="xsd:double"&gt;0&lt;/D&gt;&lt;/FQL&gt;&lt;FQL&gt;&lt;Q&gt;1948-HK^FF_DPS(ANN,-5AY,0)&lt;/Q&gt;&lt;R&gt;6&lt;/R&gt;&lt;C&gt;1&lt;/C&gt;&lt;D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xsi:type="xsd:double"&gt;0.1&lt;/D&gt;&lt;/FQL&gt;&lt;FQL&gt;&lt;Q&gt;1945-HK^FF_DPS(ANN,-5AY,0)&lt;/Q&gt;&lt;R&gt;6&lt;/R&gt;&lt;C&gt;1&lt;/C&gt;&lt;D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xsi:type="xsd:double"&gt;0&lt;/D&gt;&lt;D xsi:type="xsd:double"&gt;0&lt;/D&gt;&lt;/FQL&gt;&lt;FQL&gt;&lt;Q&gt;1943-HK^FF_DPS(ANN,-5AY,0)&lt;/Q&gt;&lt;R&gt;6&lt;/R&gt;&lt;C&gt;1&lt;/C&gt;&lt;D xsi:type="xsd:string"&gt;@NA&lt;/D&gt;&lt;D xsi:type="xsd:string"&gt;@NA&lt;/D&gt;&lt;D xsi:type="xsd:string"&gt;@NA&lt;/D&gt;&lt;D xsi:type="xsd:double"&gt;0&lt;/D&gt;&lt;D xsi:type="xsd:double"&gt;0&lt;/D&gt;&lt;D xsi:type="xsd:double"&gt;0&lt;/D&gt;&lt;/FQL&gt;&lt;FQL&gt;&lt;Q&gt;1942-HK^FF_DPS(ANN,-5AY,0)&lt;/Q&gt;&lt;R&gt;6&lt;/R&gt;&lt;C&gt;1&lt;/C&gt;&lt;D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xsi:type="xsd:double"&gt;0&lt;/D&gt;&lt;D xsi:type="xsd:double"&gt;0&lt;/D&gt;&lt;/FQL&gt;&lt;FQL&gt;&lt;Q&gt;1941-HK^FF_DPS(ANN,-5AY,0)&lt;/Q&gt;&lt;R&gt;6&lt;/R&gt;&lt;C&gt;1&lt;/C&gt;&lt;D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xsi:type="xsd:double"&gt;0&lt;/D&gt;&lt;D xsi:type="xsd:double"&gt;0&lt;/D&gt;&lt;/FQL&gt;&lt;FQL&gt;&lt;Q&gt;1940-HK^FF_DPS(ANN,-5AY,0)&lt;/Q&gt;&lt;R&gt;6&lt;/R&gt;&lt;C&gt;1&lt;/C&gt;&lt;D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xsi:type="xsd:double"&gt;0&lt;/D&gt;&lt;D xsi:type="xsd:double"&gt;0&lt;/D&gt;&lt;/FQL&gt;&lt;FQL&gt;&lt;Q&gt;1939-HK^FF_DPS(ANN,-5AY,0)&lt;/Q&gt;&lt;R&gt;6&lt;/R&gt;&lt;C&gt;1&lt;/C&gt;&lt;D xsi:type="xsd:string"&gt;@NA&lt;/D&gt;&lt;D xsi:type="xsd:string"&gt;@NA&lt;/D&gt;&lt;D xsi:type="xsd:double"&gt;0.02&lt;/D&gt;&lt;D xsi:type="xsd:double"&gt;0.01&lt;/D&gt;&lt;D xsi:type="xsd:double"&gt;0.01&lt;/D&gt;&lt;D xsi:type="xsd:double"&gt;0.01&lt;/D&gt;&lt;/FQL&gt;&lt;FQL&gt;&lt;Q&gt;1938-HK^FF_DPS(ANN,-5AY,0)&lt;/Q&gt;&lt;R&gt;6&lt;/R&gt;&lt;C&gt;1&lt;/C&gt;&lt;D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xsi:type="xsd:double"&gt;0&lt;/D&gt;&lt;/FQL&gt;&lt;FQL&gt;&lt;Q&gt;1937-HK^FF_DPS(ANN,-5AY,0)&lt;/Q&gt;&lt;R&gt;6&lt;/R&gt;&lt;C&gt;1&lt;/C&gt;&lt;D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xsi:type="xsd:double"&gt;0&lt;/D&gt;&lt;D xsi:type="xsd:double"&gt;0&lt;/D&gt;&lt;/FQL&gt;&lt;FQL&gt;&lt;Q&gt;1936-HK^FF_DPS(ANN,-5AY,0)&lt;/Q&gt;&lt;R&gt;6&lt;/R&gt;&lt;C&gt;1&lt;/C&gt;&lt;D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xsi:type="xsd:double"&gt;0&lt;/D&gt;&lt;D xsi:type="xsd:double"&gt;0&lt;/D&gt;&lt;/FQL&gt;&lt;FQL&gt;&lt;Q&gt;1935-HK^FF_DPS(ANN,-5AY,0)&lt;/Q&gt;&lt;R&gt;6&lt;/R&gt;&lt;C&gt;1&lt;/C&gt;&lt;D xsi:type="xsd:string"&gt;@NA&lt;/D&gt;&lt;D xsi:type="xsd:string"&gt;@NA&lt;/D&gt;&lt;D xsi:type="xsd:string"&gt;@NA&lt;/D&gt;&lt;D xsi:type="xsd:double"&gt;0.15&lt;/D&gt;&lt;D xsi:type="xsd:double"&gt;0.1125&lt;/D&gt;&lt;D xsi:type="xsd:double"&gt;0&lt;/D&gt;&lt;/FQL&gt;&lt;FQL&gt;&lt;Q&gt;1933-HK^FF_DPS(ANN,-5AY,0)&lt;/Q&gt;&lt;R&gt;6&lt;/R&gt;&lt;C&gt;1&lt;/C&gt;&lt;D xsi:type="xsd:string"&gt;@NA&lt;/D&gt;&lt;D xsi:type="xsd:double"&gt;0&lt;/D&gt;&lt;D xsi:type="xsd:double"&gt;0&lt;/D&gt;&lt;D xsi:type="xsd:double"&gt;0&lt;/D&gt;&lt;D xsi:type="xsd:double"&gt;0&lt;/D&gt;&lt;D xsi:type="xsd:double"&gt;0&lt;/D&gt;&lt;/FQL&gt;&lt;FQL&gt;&lt;Q&gt;1932-HK^FF_DPS(ANN,-5AY,0)&lt;/Q&gt;&lt;R&gt;6&lt;/R&gt;&lt;C&gt;1&lt;/C&gt;&lt;D xsi:type="xsd:string"&gt;@NA&lt;/D&gt;&lt;D xsi:type="xsd:double"&gt;0&lt;/D&gt;&lt;D xsi:type="xsd:double"&gt;0&lt;/D&gt;&lt;D xsi:type="xsd:double"&gt;0.01&lt;/D&gt;&lt;D xsi:type="xsd:double"&gt;0.01&lt;/D&gt;&lt;D xsi:type="xsd:double"&gt;0&lt;/D&gt;&lt;/FQL&gt;&lt;FQL&gt;&lt;Q&gt;1931-HK^FF_DPS(ANN,-5AY,0)&lt;/Q&gt;&lt;R&gt;6&lt;/R&gt;&lt;C&gt;1&lt;/C&gt;&lt;D xsi:type="xsd:string"&gt;@NA&lt;/D&gt;&lt;D xsi:type="xsd:string"&gt;@NA&lt;/D&gt;&lt;D xsi:type="xsd:string"&gt;@NA&lt;/D&gt;&lt;D xsi:type="xsd:double"&gt;0.05366&lt;/D&gt;&lt;D xsi:type="xsd:double"&gt;0.05279&lt;/D&gt;&lt;D xsi:type="xsd:double"&gt;0.07944&lt;/D&gt;&lt;/FQL&gt;&lt;FQL&gt;&lt;Q&gt;1930-HK^FF_DPS(ANN,-5AY,0)&lt;/Q&gt;&lt;R&gt;6&lt;/R&gt;&lt;C&gt;1&lt;/C&gt;&lt;D xsi:type="xsd:string"&gt;@NA&lt;/D&gt;&lt;D xsi:type="xsd:string"&gt;@NA&lt;/D&gt;&lt;D xsi:type="xsd:string"&gt;@NA&lt;/D&gt;&lt;D xsi:type="xsd:double"&gt;0.006126&lt;/D&gt;&lt;D xsi:type="xsd:double"&gt;0.00371&lt;/D&gt;&lt;D xsi:type="xsd:double"&gt;0.00286&lt;/D&gt;&lt;/FQL&gt;&lt;FQL&gt;&lt;Q&gt;1929-HK^FF_DPS(ANN,-5AY,0)&lt;/Q&gt;&lt;R&gt;6&lt;/R&gt;&lt;C&gt;1&lt;/C&gt;&lt;D xsi:type="xsd:double"&gt;0.51&lt;/D&gt;&lt;D xsi:type="xsd:double"&gt;0.57&lt;/D&gt;&lt;D xsi:type="xsd:double"&gt;0.65&lt;/D&gt;&lt;D xsi:type="xsd:double"&gt;0.24&lt;/D&gt;&lt;D xsi:type="xsd:double"&gt;0.4&lt;/D&gt;&lt;D xsi:type="xsd:double"&gt;0.5&lt;/D&gt;&lt;/FQL&gt;&lt;FQL&gt;&lt;Q&gt;1928-HK^FF_DPS(ANN,-5AY,0)&lt;/Q&gt;&lt;R&gt;6&lt;/R&gt;&lt;C&gt;1&lt;/C&gt;&lt;D xsi:type="xsd:double"&gt;1.99&lt;/D&gt;&lt;D xsi:type="xsd:double"&gt;1.99&lt;/D&gt;&lt;D xsi:type="xsd:double"&gt;1.99&lt;/D&gt;&lt;D xsi:type="xsd:double"&gt;0.99&lt;/D&gt;&lt;D xsi:type="xsd:double"&gt;0&lt;/D&gt;&lt;D xsi:type="xsd:double"&gt;0&lt;/D&gt;&lt;/FQL&gt;&lt;FQL&gt;&lt;Q&gt;1927-HK^FF_DPS(ANN,-5AY,0)&lt;/Q&gt;&lt;R&gt;6&lt;/R&gt;&lt;C&gt;1&lt;/C&gt;&lt;D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xsi:type="xsd:double"&gt;0&lt;/D&gt;&lt;/FQL&gt;&lt;FQL&gt;&lt;Q&gt;1925-HK^FF_DPS(ANN,-5AY,0)&lt;/Q&gt;&lt;R&gt;6&lt;/R&gt;&lt;C&gt;1&lt;/C&gt;&lt;D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xsi:type="xsd:double"&gt;0&lt;/D&gt;&lt;D xsi:type="xsd:double"&gt;0&lt;/D&gt;&lt;/FQL&gt;&lt;FQL&gt;&lt;Q&gt;1922-HK^FF_DPS(ANN,-5AY,0)&lt;/Q&gt;&lt;R&gt;6&lt;/R&gt;&lt;C&gt;1&lt;/C&gt;&lt;D xsi:type="xsd:string"&gt;@NA&lt;/D&gt;&lt;D xsi:type="xsd:string"&gt;@NA&lt;/D&gt;&lt;D xsi:type="xsd:string"&gt;@NA&lt;/D&gt;&lt;D xsi:type="xsd:double"&gt;0.042&lt;/D&gt;&lt;D xsi:type="xsd:double"&gt;0.092&lt;/D&gt;&lt;D xsi:type="xsd:double"&gt;0.126&lt;/D&gt;&lt;/FQL&gt;&lt;FQL&gt;&lt;Q&gt;1921-HK^FF_DPS(ANN,-5AY,0)&lt;/Q&gt;&lt;R&gt;6&lt;/R&gt;&lt;C&gt;1&lt;/C&gt;&lt;D xsi:type="xsd:string"&gt;@NA&lt;/D&gt;&lt;D xsi:type="xsd:string"&gt;@NA&lt;/D&gt;&lt;D xsi:type="xsd:string"&gt;@NA&lt;/D&gt;&lt;D xsi:type="xsd:double"&gt;0.1&lt;/D&gt;&lt;D xsi:type="xsd:double"&gt;0&lt;/D&gt;&lt;D xsi:type="xsd:double"&gt;0.03&lt;/D&gt;&lt;/FQL&gt;&lt;FQL&gt;&lt;Q&gt;1920-HK^FF_DPS(ANN,-5AY,0)&lt;/Q&gt;&lt;R&gt;6&lt;/R&gt;&lt;C&gt;1&lt;/C&gt;&lt;D xsi:type="xsd:string"&gt;@NA&lt;/D&gt;&lt;D xsi:type="xsd:string"&gt;@NA&lt;/D&gt;&lt;D xsi:type="xsd:string"&gt;@NA&lt;/D&gt;&lt;D xsi:type="xsd:double"&gt;0&lt;/D&gt;&lt;D xsi:type="xsd:double"&gt;0&lt;/D&gt;&lt;D xsi:type="xsd:double"&gt;0&lt;/D&gt;&lt;/FQL&gt;&lt;FQL&gt;&lt;Q&gt;1919-HK^FF_DPS(ANN,-5AY,0)&lt;/Q&gt;&lt;R&gt;6&lt;/R&gt;&lt;C&gt;1&lt;/C&gt;&lt;D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xsi:type="xsd:double"&gt;1.02181&lt;/D&gt;&lt;/FQL&gt;&lt;FQL&gt;&lt;Q&gt;1918-HK^FF_DPS(ANN,-5AY,0)&lt;/Q&gt;&lt;R&gt;6&lt;/R&gt;&lt;C&gt;1&lt;/C&gt;&lt;D xsi:type="xsd:double"&gt;0.23&lt;/D&gt;&lt;D xsi:type="xsd:double"&gt;0.291&lt;/D&gt;&lt;D xsi:type="xsd:double"&gt;0.613&lt;/D&gt;&lt;D xsi:type="xsd:double"&gt;0.942&lt;/D&gt;&lt;D xsi:type="xsd:double"&gt;1.34&lt;/D&gt;&lt;D xsi:type="xsd:double"&gt;2&lt;/D&gt;&lt;/FQL&gt;&lt;FQL&gt;&lt;Q&gt;1917-HK^FF_DPS(ANN,-5AY,0)&lt;/Q&gt;&lt;R&gt;6&lt;/R&gt;&lt;C&gt;1&lt;/C&gt;&lt;D xsi:type="xsd:string"&gt;@NA&lt;/D&gt;&lt;D xsi:type="xsd:string"&gt;@NA&lt;/D&gt;&lt;D xsi:type="xsd:string"&gt;@NA&lt;/D&gt;&lt;D xsi:type="xsd:double"&gt;0&lt;/D&gt;&lt;D xsi:type="xsd:double"&gt;0&lt;/D&gt;&lt;D xsi:type="xsd:double"&gt;0&lt;/D&gt;&lt;/FQL&gt;&lt;FQL&gt;&lt;Q&gt;1916-HK^FF_DPS(ANN,-5AY,0)&lt;/Q&gt;&lt;R&gt;6&lt;/R&gt;&lt;C&gt;1&lt;/C&gt;&lt;D xsi:type="xsd:string"&gt;@NA&lt;/D&gt;&lt;D xsi:type="xsd:string"&gt;@NA&lt;/D&gt;&lt;D xsi:type="xsd:double"&gt;0.091034&lt;/D&gt;&lt;D xsi:type="xsd:double"&gt;0.054419&lt;/D&gt;&lt;D xsi:type="xsd:double"&gt;0.0603862&lt;/D&gt;&lt;D xsi:type="xsd:double"&gt;0.058579&lt;/D&gt;&lt;/FQL&gt;&lt;FQL&gt;&lt;Q&gt;1915-HK^FF_DPS(ANN,-5AY,0)&lt;/Q&gt;&lt;R&gt;6&lt;/R&gt;&lt;C&gt;1&lt;/C&gt;&lt;D xsi:type="xsd:string"&gt;@NA&lt;/D&gt;&lt;D xsi:type="xsd:double"&gt;0.0987798&lt;/D&gt;&lt;D xsi:type="xsd:double"&gt;0&lt;/D&gt;&lt;D xsi:type="xsd:double"&gt;0.0273767&lt;/D&gt;&lt;D xsi:type="xsd:double"&gt;0&lt;/D&gt;&lt;D xsi:type="xsd:double"&gt;0&lt;/D&gt;&lt;/FQL&gt;&lt;FQL&gt;&lt;Q&gt;1913-HK^FF_DPS(ANN,-5AY,0)&lt;/Q&gt;&lt;R&gt;6&lt;/R&gt;&lt;C&gt;1&lt;/C&gt;&lt;D xsi:type="xsd:string"&gt;@NA&lt;/D&gt;&lt;D xsi:type="xsd:double"&gt;1.7558706&lt;/D&gt;&lt;D xsi:type="xsd:double"&gt;0.526959&lt;/D&gt;&lt;D xsi:type="xsd:double"&gt;0&lt;/D&gt;&lt;D xsi:type="xsd:double"&gt;0.331494&lt;/D&gt;&lt;D xsi:type="xsd:double"&gt;0.579555&lt;/D&gt;&lt;/FQL&gt;&lt;FQL&gt;&lt;Q&gt;1912-HK^FF_DPS(ANN,-5AY,0)&lt;/Q&gt;&lt;R&gt;6&lt;/R&gt;&lt;C&gt;1&lt;/C&gt;&lt;D xsi:type="xsd:string"&gt;@NA&lt;/D&gt;&lt;D xsi:type="xsd:string"&gt;@NA&lt;/D&gt;&lt;D xsi:type="xsd:string"&gt;@NA&lt;/D&gt;&lt;D xsi:type="xsd:double"&gt;0&lt;/D&gt;&lt;D xsi:type="xsd:double"&gt;0&lt;/D&gt;&lt;D xsi:type="xsd:double"&gt;0&lt;/D&gt;&lt;/FQL&gt;&lt;FQL&gt;&lt;Q&gt;1911-HK^FF_DPS(ANN,-5AY,0)&lt;/Q&gt;&lt;R&gt;6&lt;/R&gt;&lt;C&gt;1&lt;/C&gt;&lt;D xsi:type="xsd:string"&gt;@NA&lt;/D&gt;&lt;D xsi:type="xsd:string"&gt;@NA&lt;/D&gt;&lt;D xsi:type="xsd:double"&gt;0&lt;/D&gt;&lt;D xsi:type="xsd:double"&gt;0.16405&lt;/D&gt;&lt;D xsi:type="xsd:double"&gt;0.45585&lt;/D&gt;&lt;D xsi:type="xsd:double"&gt;0.44543&lt;/D&gt;&lt;/FQL&gt;&lt;FQL&gt;&lt;Q&gt;1910-HK^FF_DPS(ANN,-5AY,0)&lt;/Q&gt;&lt;R&gt;6&lt;/R&gt;&lt;C&gt;1&lt;/C&gt;&lt;D xsi:type="xsd:double"&gt;0.5318&lt;/D&gt;&lt;D xsi:type="xsd:double"&gt;0.6031&lt;/D&gt;&lt;D xsi:type="xsd:double"&gt;0.6819&lt;/D&gt;&lt;D xsi:type="xsd:double"&gt;0&lt;/D&gt;&lt;D xsi:type="xsd:double"&gt;0&lt;/D&gt;&lt;D xsi:type="xsd:double"&gt;0&lt;/D&gt;&lt;/FQL&gt;&lt;FQL&gt;&lt;Q&gt;1909-HK^FF_DPS(ANN,-5AY,0)&lt;/Q&gt;&lt;R&gt;6&lt;/R&gt;&lt;C&gt;1&lt;/C&gt;&lt;D xsi:type="xsd:string"&gt;@NA&lt;/D&gt;&lt;D xsi:type="xsd:double"&gt;0&lt;/D&gt;&lt;D xsi:type="xsd:double"&gt;0.00885416578125&lt;/D&gt;&lt;D xsi:type="xsd:double"&gt;0.006249999375&lt;/D&gt;&lt;D xsi:type="xsd:double"&gt;0.00781249921875&lt;/D&gt;&lt;D xsi:type="xsd:double"&gt;0.01302&lt;/D&gt;&lt;/FQL&gt;&lt;FQL&gt;&lt;Q&gt;1908-HK^FF_DPS(ANN,-5AY,0)&lt;/Q&gt;&lt;R&gt;6&lt;/R&gt;&lt;C&gt;1&lt;/C&gt;&lt;D xsi:type="xsd:double"&gt;0.1&lt;/D&gt;&lt;D xsi:type="xsd:double"&gt;0.3&lt;/D&gt;&lt;D xsi:type="xsd:double"&gt;1.2&lt;/D&gt;&lt;D xsi:type="xsd:double"&gt;0.82&lt;/D&gt;&lt;D xsi:type="xsd:double"&gt;0&lt;/D&gt;&lt;D xsi:type="xsd:double"&gt;2.3&lt;/D&gt;&lt;/FQL&gt;&lt;FQL&gt;&lt;Q&gt;1907-HK^FF_DPS(ANN,-5AY,0)&lt;/Q&gt;&lt;R&gt;6&lt;/R&gt;&lt;C&gt;1&lt;/C&gt;&lt;D xsi:type="xsd:string"&gt;@NA&lt;/D&gt;&lt;D xsi:type="xsd:string"&gt;@NA&lt;/D&gt;&lt;D xsi:type="xsd:double"&gt;0.1744&lt;/D&gt;&lt;D xsi:type="xsd:double"&gt;0.1109&lt;/D&gt;&lt;D xsi:type="xsd:double"&gt;0.154&lt;/D&gt;&lt;D xsi:type="xsd:double"&gt;0.224&lt;/D&gt;&lt;/FQL&gt;&lt;FQL&gt;&lt;Q&gt;1906-HK^FF_DPS(ANN,-5AY,0)&lt;/Q&gt;&lt;R&gt;6&lt;/R&gt;&lt;C&gt;1&lt;/C&gt;&lt;D xsi:type="xsd:string"&gt;@NA&lt;/D&gt;&lt;D xsi:type="xsd:string"&gt;@NA&lt;/D&gt;&lt;D xsi:type="xsd:string"&gt;@NA&lt;/D&gt;&lt;D xsi:type="xsd:double"&gt;0&lt;/D&gt;&lt;D xsi:type="xsd:double"&gt;0&lt;/D&gt;&lt;D xsi:type="xsd:double"&gt;0&lt;/D&gt;&lt;/FQL&gt;&lt;FQL&gt;&lt;Q&gt;1905-HK^FF_DPS(ANN,-5AY,0)&lt;/Q&gt;&lt;R&gt;6&lt;/R&gt;&lt;C&gt;1&lt;/C&gt;&lt;D xsi:type="xsd:string"&gt;@NA&lt;/D&gt;&lt;D xsi:type="xsd:string"&gt;@NA&lt;/D&gt;&lt;D xsi:type="xsd:string"&gt;@NA&lt;/D&gt;&lt;D xsi:type="xsd:double"&gt;0.1036213&lt;/D&gt;&lt;D xsi:type="xsd:double"&gt;0.0630206&lt;/D&gt;&lt;D xsi:type="xsd:double"&gt;0.092974&lt;/D&gt;&lt;/FQL&gt;&lt;FQL&gt;&lt;Q&gt;1903-HK^FF_DPS(ANN,-5AY,0)&lt;/Q&gt;&lt;R&gt;6&lt;/R&gt;&lt;C&gt;1&lt;/C&gt;&lt;D xsi:type="xsd:string"&gt;@NA&lt;/D&gt;&lt;D xsi:type="xsd:string"&gt;@NA&lt;/D&gt;&lt;D xsi:type="xsd:double"&gt;0.02&lt;/D&gt;&lt;D xsi:type="xsd:double"&gt;0&lt;/D&gt;&lt;D xsi:type="xsd:double"&gt;0&lt;/D&gt;&lt;D xsi:type="xsd:double"&gt;0&lt;/D&gt;&lt;/FQL&gt;&lt;FQL&gt;&lt;Q&gt;1902-HK^FF_DPS(ANN,-5AY,0)&lt;/Q&gt;&lt;R&gt;6&lt;/R&gt;&lt;C&gt;1&lt;/C&gt;&lt;D xsi:type="xsd:string"&gt;@NA&lt;/D&gt;&lt;D xsi:type="xsd:string"&gt;@NA&lt;/D&gt;&lt;D xsi:type="xsd:string"&gt;@NA&lt;/D&gt;&lt;D xsi:type="xsd:double"&gt;0.0232&lt;/D&gt;&lt;D xsi:type="xsd:double"&gt;0.0306&lt;/D&gt;&lt;D xsi:type="xsd:double"&gt;0&lt;/D&gt;&lt;/FQL&gt;&lt;FQL&gt;&lt;Q&gt;1901-HK^FF_DPS(ANN,-5AY,0)&lt;/Q&gt;&lt;R&gt;6&lt;/R&gt;&lt;C&gt;1&lt;/C&gt;&lt;D xsi:type="xsd:string"&gt;@NA&lt;/D&gt;&lt;D xsi:type="xsd:string"&gt;@NA&lt;/D&gt;&lt;D xsi:type="xsd:string"&gt;@NA&lt;/D&gt;&lt;D xsi:type="xsd:double"&gt;0&lt;/D&gt;&lt;D xsi:type="xsd:double"&gt;0&lt;/D&gt;&lt;D xsi:type="xsd:double"&gt;0&lt;/D&gt;&lt;/FQL&gt;&lt;FQL&gt;&lt;Q&gt;1900-HK^FF_DPS(ANN,-5AY,0)&lt;/Q&gt;&lt;R&gt;6&lt;/R&gt;&lt;C&gt;1&lt;/C&gt;&lt;D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xsi:type="xsd:double"&gt;0&lt;/D&gt;&lt;/FQL&gt;&lt;FQL&gt;&lt;Q&gt;1899-HK^FF_DPS(ANN,-5AY,0)&lt;/Q&gt;&lt;R&gt;6&lt;/R&gt;&lt;C&gt;1&lt;/C&gt;&lt;D xsi:type="xsd:double"&gt;0.15&lt;/D&gt;&lt;D xsi:type="xsd:double"&gt;0.15&lt;/D&gt;&lt;D xsi:type="xsd:double"&gt;0.15&lt;/D&gt;&lt;D xsi:type="xsd:double"&gt;0.15&lt;/D&gt;&lt;D xsi:type="xsd:double"&gt;0.15&lt;/D&gt;&lt;D xsi:type="xsd:double"&gt;0.15&lt;/D&gt;&lt;/FQL&gt;&lt;FQL&gt;&lt;Q&gt;1898-HK^FF_DPS(ANN,-5AY,0)&lt;/Q&gt;&lt;R&gt;6&lt;/R&gt;&lt;C&gt;1&lt;/C&gt;&lt;D xsi:type="xsd:double"&gt;0.0446417&lt;/D&gt;&lt;D xsi:type="xsd:double"&gt;0.066886&lt;/D&gt;&lt;D xsi:type="xsd:double"&gt;0.0887887&lt;/D&gt;&lt;D xsi:type="xsd:double"&gt;0.13903&lt;/D&gt;&lt;D xsi:type="xsd:double"&gt;0.160897&lt;/D&gt;&lt;D xsi:type="xsd:double"&gt;0.35249&lt;/D&gt;&lt;/FQL&gt;&lt;FQL&gt;&lt;Q&gt;1897-HK^FF_DPS(ANN,-5AY,0)&lt;/Q&gt;&lt;R&gt;6&lt;/R&gt;&lt;C&gt;1&lt;/C&gt;&lt;D xsi:type="xsd:string"&gt;@NA&lt;/D&gt;&lt;D xsi:type="xsd:string"&gt;@NA&lt;/D&gt;&lt;D xsi:type="xsd:double"&gt;0.02&lt;/D&gt;&lt;D xsi:type="xsd:double"&gt;0.032&lt;/D&gt;&lt;D xsi:type="xsd:double"&gt;0.042&lt;/D&gt;&lt;D xsi:type="xsd:double"&gt;0.037&lt;/D&gt;&lt;/FQL&gt;&lt;FQL&gt;&lt;Q&gt;1896-HK^FF_DPS(ANN,-5AY,0)&lt;/Q&gt;&lt;R&gt;6&lt;/R&gt;&lt;C&gt;1&lt;/C&gt;&lt;D xsi:type="xsd:string"&gt;@NA&lt;/D&gt;&lt;D xsi:type="xsd:string"&gt;@NA&lt;/D&gt;&lt;D xsi:type="xsd:string"&gt;@NA&lt;/D&gt;&lt;D xsi:type="xsd:double"&gt;0&lt;/D&gt;&lt;D xsi:type="xsd:double"&gt;0&lt;/D&gt;&lt;D xsi:type="xsd:double"&gt;0&lt;/D&gt;&lt;/FQL&gt;&lt;FQL&gt;&lt;Q&gt;1895-HK^FF_DPS(ANN,-5AY,0)&lt;/Q&gt;&lt;R</t>
        </r>
      </text>
    </comment>
    <comment ref="A7" authorId="0" shapeId="0">
      <text>
        <r>
          <rPr>
            <b/>
            <sz val="9"/>
            <color indexed="81"/>
            <rFont val="Tahoma"/>
            <charset val="1"/>
          </rPr>
          <t>&gt;6&lt;/R&gt;&lt;C&gt;1&lt;/C&gt;&lt;D xsi:type="xsd:string"&gt;@NA&lt;/D&gt;&lt;D xsi:type="xsd:string"&gt;@NA&lt;/D&gt;&lt;D xsi:type="xsd:string"&gt;@NA&lt;/D&gt;&lt;D xsi:type="xsd:double"&gt;0.052&lt;/D&gt;&lt;D xsi:type="xsd:double"&gt;0.102&lt;/D&gt;&lt;D xsi:type="xsd:double"&gt;0.138&lt;/D&gt;&lt;/FQL&gt;&lt;FQL&gt;&lt;Q&gt;1894-HK^FF_DPS(ANN,-5AY,0)&lt;/Q&gt;&lt;R&gt;6&lt;/R&gt;&lt;C&gt;1&lt;/C&gt;&lt;D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xsi:type="xsd:double"&gt;0.018&lt;/D&gt;&lt;D xsi:type="xsd:double"&gt;0.003&lt;/D&gt;&lt;/FQL&gt;&lt;FQL&gt;&lt;Q&gt;1891-HK^FF_DPS(ANN,-5AY,0)&lt;/Q&gt;&lt;R&gt;0&lt;/R&gt;&lt;C&gt;0&lt;/C&gt;&lt;/FQL&gt;&lt;FQL&gt;&lt;Q&gt;1890-HK^FF_DPS(ANN,-5AY,0)&lt;/Q&gt;&lt;R&gt;6&lt;/R&gt;&lt;C&gt;1&lt;/C&gt;&lt;D xsi:type="xsd:string"&gt;@NA&lt;/D&gt;&lt;D xsi:type="xsd:double"&gt;0.1&lt;/D&gt;&lt;D xsi:type="xsd:double"&gt;0.1&lt;/D&gt;&lt;D xsi:type="xsd:double"&gt;0.12&lt;/D&gt;&lt;D xsi:type="xsd:double"&gt;0.06&lt;/D&gt;&lt;D xsi:type="xsd:double"&gt;0.12&lt;/D&gt;&lt;/FQL&gt;&lt;FQL&gt;&lt;Q&gt;1889-HK^FF_DPS(ANN,-5AY,0)&lt;/Q&gt;&lt;R&gt;6&lt;/R&gt;&lt;C&gt;1&lt;/C&gt;&lt;D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xsi:type="xsd:double"&gt;0&lt;/D&gt;&lt;/FQL&gt;&lt;FQL&gt;&lt;Q&gt;1888-HK^FF_DPS(ANN,-5AY,0)&lt;/Q&gt;&lt;R&gt;6&lt;/R&gt;&lt;C&gt;1&lt;/C&gt;&lt;D xsi:type="xsd:double"&gt;1.12&lt;/D&gt;&lt;D xsi:type="xsd:double"&gt;0.852&lt;/D&gt;&lt;D xsi:type="xsd:double"&gt;0.525&lt;/D&gt;&lt;D xsi:type="xsd:double"&gt;0.8&lt;/D&gt;&lt;D xsi:type="xsd:double"&gt;2.5&lt;/D&gt;&lt;D xsi:type="xsd:double"&gt;1.5&lt;/D&gt;&lt;/FQL&gt;&lt;FQL&gt;&lt;Q&gt;1885-HK^FF_DPS(ANN,-5AY,0)&lt;/Q&gt;&lt;R&gt;6&lt;/R&gt;&lt;C&gt;1&lt;/C&gt;&lt;D xsi:type="xsd:double"&gt;0&lt;/D&gt;&lt;D xsi:type="xsd:double"&gt;0.02&lt;/D&gt;&lt;D xsi:type="xsd:double"&gt;0.02&lt;/D&gt;&lt;D xsi:type="xsd:double"&gt;0.02&lt;/D&gt;&lt;D xsi:type="xsd:double"&gt;0&lt;/D&gt;&lt;D xsi:type="xsd:double"&gt;0&lt;/D&gt;&lt;/FQL&gt;&lt;FQL&gt;&lt;Q&gt;1884-HK^FF_DPS(ANN,-5AY,0)&lt;/Q&gt;&lt;R&gt;6&lt;/R&gt;&lt;C&gt;1&lt;/C&gt;&lt;D xsi:type="xsd:double"&gt;0.016&lt;/D&gt;&lt;D xsi:type="xsd:double"&gt;0.024&lt;/D&gt;&lt;D xsi:type="xsd:double"&gt;0.016&lt;/D&gt;&lt;D xsi:type="xsd:double"&gt;0&lt;/D&gt;&lt;D xsi:type="xsd:double"&gt;0&lt;/D&gt;&lt;D xsi:type="xsd:double"&gt;0.017&lt;/D&gt;&lt;/FQL&gt;&lt;FQL&gt;&lt;Q&gt;1883-HK^FF_DPS(ANN,-5AY,0)&lt;/Q&gt;&lt;R&gt;6&lt;/R&gt;&lt;C&gt;1&lt;/C&gt;&lt;D xsi:type="xsd:double"&gt;0.132&lt;/D&gt;&lt;D xsi:type="xsd:double"&gt;0.16&lt;/D&gt;&lt;D xsi:type="xsd:double"&gt;0.18&lt;/D&gt;&lt;D xsi:type="xsd:double"&gt;0.2&lt;/D&gt;&lt;D xsi:type="xsd:double"&gt;0.21&lt;/D&gt;&lt;D xsi:type="xsd:double"&gt;0.225&lt;/D&gt;&lt;/FQL&gt;&lt;FQL&gt;&lt;Q&gt;1882-HK^FF_DPS(ANN,-5AY,0)&lt;/Q&gt;&lt;R&gt;6&lt;/R&gt;&lt;C&gt;1&lt;/C&gt;&lt;D xsi:type="xsd:double"&gt;0.37&lt;/D&gt;&lt;D xsi:type="xsd:double"&gt;0.52&lt;/D&gt;&lt;D xsi:type="xsd:double"&gt;0.44&lt;/D&gt;&lt;D xsi:type="xsd:double"&gt;0.4&lt;/D&gt;&lt;D xsi:type="xsd:double"&gt;0.89&lt;/D&gt;&lt;D xsi:type="xsd:double"&gt;0.95&lt;/D&gt;&lt;/FQL&gt;&lt;FQL&gt;&lt;Q&gt;1880-HK^FF_DPS(ANN,-5AY,0)&lt;/Q&gt;&lt;R&gt;6&lt;/R&gt;&lt;C&gt;1&lt;/C&gt;&lt;D xsi:type="xsd:double"&gt;1&lt;/D&gt;&lt;D xsi:type="xsd:double"&gt;0.52&lt;/D&gt;&lt;D xsi:type="xsd:double"&gt;0.55&lt;/D&gt;&lt;D xsi:type="xsd:double"&gt;0.72&lt;/D&gt;&lt;D xsi:type="xsd:double"&gt;1&lt;/D&gt;&lt;D xsi:type="xsd:double"&gt;1.5&lt;/D&gt;&lt;/FQL&gt;&lt;FQL&gt;&lt;Q&gt;1878-HK^FF_DPS(ANN,-5AY,0)&lt;/Q&gt;&lt;R&gt;6&lt;/R&gt;&lt;C&gt;1&lt;/C&gt;&lt;D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xsi:type="xsd:double"&gt;0&lt;/D&gt;&lt;/FQL&gt;&lt;FQL&gt;&lt;Q&gt;1877-HK^FF_DPS(ANN,-5AY,0)&lt;/Q&gt;&lt;R&gt;6&lt;/R&gt;&lt;C&gt;1&lt;/C&gt;&lt;D xsi:type="xsd:string"&gt;@NA&lt;/D&gt;&lt;D xsi:type="xsd:string"&gt;@NA&lt;/D&gt;&lt;D xsi:type="xsd:double"&gt;0&lt;/D&gt;&lt;D xsi:type="xsd:double"&gt;0&lt;/D&gt;&lt;D xsi:type="xsd:double"&gt;0&lt;/D&gt;&lt;D xsi:type="xsd:double"&gt;0&lt;/D&gt;&lt;/FQL&gt;&lt;FQL&gt;&lt;Q&gt;1876-HK^FF_DPS(ANN,-5AY,0)&lt;/Q&gt;&lt;R&gt;6&lt;/R&gt;&lt;C&gt;1&lt;/C&gt;&lt;D xsi:type="xsd:string"&gt;@NA&lt;/D&gt;&lt;D xsi:type="xsd:string"&gt;@NA&lt;/D&gt;&lt;D xsi:type="xsd:string"&gt;@NA&lt;/D&gt;&lt;D xsi:type="xsd:double"&gt;0.2039&lt;/D&gt;&lt;D xsi:type="xsd:double"&gt;0.2196&lt;/D&gt;&lt;D xsi:type="xsd:double"&gt;0.2368&lt;/D&gt;&lt;/FQL&gt;&lt;FQL&gt;&lt;Q&gt;1875-HK^FF_DPS(ANN,-5AY,0)&lt;/Q&gt;&lt;R&gt;6&lt;/R&gt;&lt;C&gt;1&lt;/C&gt;&lt;D xsi:type="xsd:string"&gt;@NA&lt;/D&gt;&lt;D xsi:type="xsd:string"&gt;@NA&lt;/D&gt;&lt;D xsi:type="xsd:string"&gt;@NA&lt;/D&gt;&lt;D xsi:type="xsd:double"&gt;0&lt;/D&gt;&lt;D xsi:type="xsd:double"&gt;0&lt;/D&gt;&lt;D xsi:type="xsd:double"&gt;0&lt;/D&gt;&lt;/FQL&gt;&lt;FQL&gt;&lt;Q&gt;1873-HK^FF_DPS(ANN,-5AY,0)&lt;/Q&gt;&lt;R&gt;6&lt;/R&gt;&lt;C&gt;1&lt;/C&gt;&lt;D xsi:type="xsd:string"&gt;@NA&lt;/D&gt;&lt;D xsi:type="xsd:string"&gt;@NA&lt;/D&gt;&lt;D xsi:type="xsd:string"&gt;@NA&lt;/D&gt;&lt;D xsi:type="xsd:double"&gt;0.02&lt;/D&gt;&lt;D xsi:type="xsd:double"&gt;0.027&lt;/D&gt;&lt;D xsi:type="xsd:double"&gt;0&lt;/D&gt;&lt;/FQL&gt;&lt;FQL&gt;&lt;Q&gt;1872-HK^FF_DPS(ANN,-5AY,0)&lt;/Q&gt;&lt;R&gt;6&lt;/R&gt;&lt;C&gt;1&lt;/C&gt;&lt;D xsi:type="xsd:string"&gt;@NA&lt;/D&gt;&lt;D xsi:type="xsd:string"&gt;@NA&lt;/D&gt;&lt;D xsi:type="xsd:string"&gt;@NA&lt;/D&gt;&lt;D xsi:type="xsd:double"&gt;0&lt;/D&gt;&lt;D xsi:type="xsd:double"&gt;0&lt;/D&gt;&lt;D xsi:type="xsd:double"&gt;0&lt;/D&gt;&lt;/FQL&gt;&lt;FQL&gt;&lt;Q&gt;1871-HK^FF_DPS(ANN,-5AY,0)&lt;/Q&gt;&lt;R&gt;6&lt;/R&gt;&lt;C&gt;1&lt;/C&gt;&lt;D xsi:type="xsd:string"&gt;@NA&lt;/D&gt;&lt;D xsi:type="xsd:string"&gt;@NA&lt;/D&gt;&lt;D xsi:type="xsd:string"&gt;@NA&lt;/D&gt;&lt;D xsi:type="xsd:double"&gt;0&lt;/D&gt;&lt;D xsi:type="xsd:double"&gt;0&lt;/D&gt;&lt;D xsi:type="xsd:double"&gt;0&lt;/D&gt;&lt;/FQL&gt;&lt;FQL&gt;&lt;Q&gt;1870-HK^FF_DPS(ANN,-5AY,0)&lt;/Q&gt;&lt;R&gt;6&lt;/R&gt;&lt;C&gt;1&lt;/C&gt;&lt;D xsi:type="xsd:string"&gt;@NA&lt;/D&gt;&lt;D xsi:type="xsd:string"&gt;@NA&lt;/D&gt;&lt;D xsi:type="xsd:string"&gt;@NA&lt;/D&gt;&lt;D xsi:type="xsd:double"&gt;0.01&lt;/D&gt;&lt;D xsi:type="xsd:double"&gt;0&lt;/D&gt;&lt;D xsi:type="xsd:double"&gt;0&lt;/D&gt;&lt;/FQL&gt;&lt;FQL&gt;&lt;Q&gt;1869-HK^FF_DPS(ANN,-5AY,0)&lt;/Q&gt;&lt;R&gt;6&lt;/R&gt;&lt;C&gt;1&lt;/C&gt;&lt;D xsi:type="xsd:double"&gt;0.00842&lt;/D&gt;&lt;D xsi:type="xsd:double"&gt;0.01486&lt;/D&gt;&lt;D xsi:type="xsd:double"&gt;0.00495&lt;/D&gt;&lt;D xsi:type="xsd:double"&gt;0&lt;/D&gt;&lt;D xsi:type="xsd:double"&gt;0&lt;/D&gt;&lt;D xsi:type="xsd:double"&gt;0&lt;/D&gt;&lt;/FQL&gt;&lt;FQL&gt;&lt;Q&gt;1868-HK^FF_DPS(ANN,-5AY,0)&lt;/Q&gt;&lt;R&gt;6&lt;/R&gt;&lt;C&gt;1&lt;/C&gt;&lt;D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xsi:type="xsd:double"&gt;0&lt;/D&gt;&lt;/FQL&gt;&lt;FQL&gt;&lt;Q&gt;1867-HK^FF_DPS(ANN,-5AY,0)&lt;/Q&gt;&lt;R&gt;6&lt;/R&gt;&lt;C&gt;1&lt;/C&gt;&lt;D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xsi:type="xsd:double"&gt;0&lt;/D&gt;&lt;/FQL&gt;&lt;FQL&gt;&lt;Q&gt;1866-HK^FF_DPS(ANN,-5AY,0)&lt;/Q&gt;&lt;R&gt;6&lt;/R&gt;&lt;C&gt;1&lt;/C&gt;&lt;D xsi:type="xsd:double"&gt;0.0447&lt;/D&gt;&lt;D xsi:type="xsd:double"&gt;0.103&lt;/D&gt;&lt;D xsi:type="xsd:double"&gt;0.11556&lt;/D&gt;&lt;D xsi:type="xsd:double"&gt;0.087642&lt;/D&gt;&lt;D xsi:type="xsd:double"&gt;0.11882&lt;/D&gt;&lt;D xsi:type="xsd:double"&gt;0.2332&lt;/D&gt;&lt;/FQL&gt;&lt;FQL&gt;&lt;Q&gt;1865-HK^FF_DPS(ANN,-5AY,0)&lt;/Q&gt;&lt;R&gt;6&lt;/R&gt;&lt;C&gt;1&lt;/C&gt;&lt;D xsi:type="xsd:string"&gt;@NA&lt;/D&gt;&lt;D xsi:type="xsd:string"&gt;@NA&lt;/D&gt;&lt;D xsi:type="xsd:double"&gt;0&lt;/D&gt;&lt;D xsi:type="xsd:double"&gt;0&lt;/D&gt;&lt;D xsi:type="xsd:double"&gt;0&lt;/D&gt;&lt;D xsi:type="xsd:double"&gt;0&lt;/D&gt;&lt;/FQL&gt;&lt;FQL&gt;&lt;Q&gt;1863-HK^FF_DPS(ANN,-5AY,0)&lt;/Q&gt;&lt;R&gt;6&lt;/R&gt;&lt;C&gt;1&lt;/C&gt;&lt;D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xsi:type="xsd:double"&gt;0&lt;/D&gt;&lt;/FQL&gt;&lt;FQL&gt;&lt;Q&gt;1862-HK^FF_DPS(ANN,-5AY,0)&lt;/Q&gt;&lt;R&gt;6&lt;/R&gt;&lt;C&gt;1&lt;/C&gt;&lt;D xsi:type="xsd:double"&gt;0&lt;/D&gt;&lt;D xsi:type="xsd:double"&gt;0.25&lt;/D&gt;&lt;D xsi:type="xsd:double"&gt;0.3&lt;/D&gt;&lt;D xsi:type="xsd:double"&gt;0.24&lt;/D&gt;&lt;D xsi:type="xsd:double"&gt;0.25&lt;/D&gt;&lt;D xsi:type="xsd:double"&gt;0&lt;/D&gt;&lt;/FQL&gt;&lt;FQL&gt;&lt;Q&gt;1861-HK^FF_DPS(ANN,-5AY,0)&lt;/Q&gt;&lt;R&gt;6&lt;/R&gt;&lt;C&gt;1&lt;/C&gt;&lt;D xsi:type="xsd:string"&gt;@NA&lt;/D&gt;&lt;D xsi:type="xsd:string"&gt;@NA&lt;/D&gt;&lt;D xsi:type="xsd:string"&gt;@NA&lt;/D&gt;&lt;D xsi:type="xsd:double"&gt;0.0385&lt;/D&gt;&lt;D xsi:type="xsd:double"&gt;0.0445&lt;/D&gt;&lt;D xsi:type="xsd:double"&gt;0.013&lt;/D&gt;&lt;/FQL&gt;&lt;FQL&gt;&lt;Q&gt;1860-HK^FF_DPS(ANN,-5AY,0)&lt;/Q&gt;&lt;R&gt;6&lt;/R&gt;&lt;C&gt;1&lt;/C&gt;&lt;D xsi:type="xsd:string"&gt;@NA&lt;/D&gt;&lt;D xsi:type="xsd:string"&gt;@NA&lt;/D&gt;&lt;D xsi:type="xsd:double"&gt;0&lt;/D&gt;&lt;D xsi:type="xsd:double"&gt;0&lt;/D&gt;&lt;D xsi:type="xsd:double"&gt;0&lt;/D&gt;&lt;D xsi:type="xsd:double"&gt;0&lt;/D&gt;&lt;/FQL&gt;&lt;FQL&gt;&lt;Q&gt;1859-HK^FF_DPS(ANN,-5AY,0)&lt;/Q&gt;&lt;R&gt;6&lt;/R&gt;&lt;C&gt;1&lt;/C&gt;&lt;D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xsi:type="xsd:double"&gt;0&lt;/D&gt;&lt;D xsi:type="xsd:double"&gt;0&lt;/D&gt;&lt;/FQL&gt;&lt;FQL&gt;&lt;Q&gt;1858-HK^FF_DPS(ANN,-5AY,0)&lt;/Q&gt;&lt;R&gt;6&lt;/R&gt;&lt;C&gt;1&lt;/C&gt;&lt;D xsi:type="xsd:double"&gt;0.035466&lt;/D&gt;&lt;D xsi:type="xsd:double"&gt;0.055901&lt;/D&gt;&lt;D xsi:type="xsd:double"&gt;0.1302374&lt;/D&gt;&lt;D xsi:type="xsd:double"&gt;0.03336412&lt;/D&gt;&lt;D xsi:type="xsd:double"&gt;0&lt;/D&gt;&lt;D xsi:type="xsd:double"&gt;0.1527&lt;/D&gt;&lt;/FQL&gt;&lt;FQL&gt;&lt;Q&gt;1857-HK^FF_DPS(ANN,-5AY,0)&lt;/Q&gt;&lt;R&gt;6&lt;/R&gt;&lt;C&gt;1&lt;/C&gt;&lt;D xsi:type="xsd:double"&gt;0.0208026179289215&lt;/D&gt;&lt;D xsi:type="xsd:double"&gt;0.0276605604864271&lt;/D&gt;&lt;D xsi:type="xsd:double"&gt;0.0575050082119614&lt;/D&gt;&lt;D xsi:type="xsd:double"&gt;0.0758135210538499&lt;/D&gt;&lt;D xsi:type="xsd:double"&gt;0.0961495996837047&lt;/D&gt;&lt;D xsi:type="xsd:double"&gt;0.127247066526729&lt;/D&gt;&lt;/FQL&gt;&lt;FQL&gt;&lt;Q&gt;1856-HK^FF_DPS(ANN,-5AY,0)&lt;/Q&gt;&lt;R&gt;6&lt;/R&gt;&lt;C&gt;1&lt;/C&gt;&lt;D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xsi:type="xsd:double"&gt;0&lt;/D&gt;&lt;/FQL&gt;&lt;FQL&gt;&lt;Q&gt;1855-HK^FF_DPS(ANN,-5AY,0)&lt;/Q&gt;&lt;R&gt;6&lt;/R&gt;&lt;C&gt;1&lt;/C&gt;&lt;D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xsi:type="xsd:double"&gt;0&lt;/D&gt;&lt;/FQL&gt;&lt;FQL&gt;&lt;Q&gt;1854-HK^FF_DPS(ANN,-5AY,0)&lt;/Q&gt;&lt;R&gt;6&lt;/R&gt;&lt;C&gt;1&lt;/C&gt;&lt;D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xsi:type="xsd:double"&gt;0&lt;/D&gt;&lt;/FQL&gt;&lt;FQL&gt;&lt;Q&gt;1853-HK^FF_DPS(ANN,-5AY,0)&lt;/Q&gt;&lt;R&gt;6&lt;/R&gt;&lt;C&gt;1&lt;/C&gt;&lt;D xsi:type="xsd:string"&gt;@NA&lt;/D&gt;&lt;D xsi:type="xsd:string"&gt;@NA&lt;/D&gt;&lt;D xsi:type="xsd:string"&gt;@NA&lt;/D&gt;&lt;D xsi:type="xsd:double"&gt;0.1863&lt;/D&gt;&lt;D xsi:type="xsd:double"&gt;0.1243&lt;/D&gt;&lt;D xsi:type="xsd:double"&gt;0.1414&lt;/D&gt;&lt;/FQL&gt;&lt;FQL&gt;&lt;Q&gt;1851-HK^FF_DPS(ANN,-5AY,0)&lt;/Q&gt;&lt;R&gt;6&lt;/R&gt;&lt;C&gt;1&lt;/C&gt;&lt;D xsi:type="xsd:string"&gt;@NA&lt;/D&gt;&lt;D xsi:type="xsd:string"&gt;@NA&lt;/D&gt;&lt;D xsi:type="xsd:string"&gt;@NA&lt;/D&gt;&lt;D xsi:type="xsd:double"&gt;0&lt;/D&gt;&lt;D xsi:type="xsd:double"&gt;0&lt;/D&gt;&lt;D xsi:type="xsd:double"&gt;0&lt;/D&gt;&lt;/FQL&gt;&lt;FQL&gt;&lt;Q&gt;1850-HK^FF_DPS(ANN,-5AY,0)&lt;/Q&gt;&lt;R&gt;6&lt;/R&gt;&lt;C&gt;1&lt;/C&gt;&lt;D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xsi:type="xsd:double"&gt;0&lt;/D&gt;&lt;/FQL&gt;&lt;FQL&gt;&lt;Q&gt;1849-HK^FF_DPS(ANN,-5AY,0)&lt;/Q&gt;&lt;R&gt;6&lt;/R&gt;&lt;C&gt;1&lt;/C&gt;&lt;D xsi:type="xsd:string"&gt;@NA&lt;/D&gt;&lt;D xsi:type="xsd:string"&gt;@NA&lt;/D&gt;&lt;D xsi:type="xsd:double"&gt;0&lt;/D&gt;&lt;D xsi:type="xsd:double"&gt;0&lt;/D&gt;&lt;D xsi:type="xsd:double"&gt;0&lt;/D&gt;&lt;D xsi:type="xsd:double"&gt;0&lt;/D&gt;&lt;/FQL&gt;&lt;FQL&gt;&lt;Q&gt;1848-HK^FF_DPS(ANN,-5AY,0)&lt;/Q&gt;&lt;R&gt;6&lt;/R&gt;&lt;C&gt;1&lt;/C&gt;&lt;D xsi:type="xsd:double"&gt;0.53&lt;/D&gt;&lt;D xsi:type="xsd:double"&gt;0.6&lt;/D&gt;&lt;D xsi:type="xsd:double"&gt;0.66&lt;/D&gt;&lt;D xsi:type="xsd:double"&gt;0.71&lt;/D&gt;&lt;D xsi:type="xsd:double"&gt;0.4&lt;/D&gt;&lt;D xsi:type="xsd:double"&gt;0.41&lt;/D&gt;&lt;/FQL&gt;&lt;FQL&gt;&lt;Q&gt;1847-HK^FF_DPS(ANN,-5AY,0)&lt;/Q&gt;&lt;R&gt;6&lt;/R&gt;&lt;C&gt;1&lt;/C&gt;&lt;D xsi:type="xsd:string"&gt;@NA&lt;/D&gt;&lt;D xsi:type="xsd:string"&gt;@NA&lt;/D&gt;&lt;D xsi:type="xsd:string"&gt;@NA&lt;/D&gt;&lt;D xsi:type="xsd:double"&gt;0.1484&lt;/D&gt;&lt;D xsi:type="xsd:double"&gt;0.1485&lt;/D&gt;&lt;D xsi:type="xsd:double"&gt;0&lt;/D&gt;&lt;/FQL&gt;&lt;FQL&gt;&lt;Q&gt;1846-HK^FF_DPS(ANN,-5AY,0)&lt;/Q&gt;&lt;R&gt;6&lt;/R&gt;&lt;C&gt;1&lt;/C&gt;&lt;D xsi:type="xsd:string"&gt;@NA&lt;/D&gt;&lt;D xsi:type="xsd:string"&gt;@NA&lt;/D&gt;&lt;D xsi:type="xsd:string"&gt;@NA&lt;/D&gt;&lt;D xsi:type="xsd:double"&gt;0&lt;/D&gt;&lt;D xsi:type="xsd:double"&gt;0.02988&lt;/D&gt;&lt;D xsi:type="xsd:double"&gt;0.09932&lt;/D&gt;&lt;/FQL&gt;&lt;FQL&gt;&lt;Q&gt;1845-HK^FF_DPS(ANN,-5AY,0)&lt;/Q&gt;&lt;R&gt;6&lt;/R&gt;&lt;C&gt;1&lt;/C&gt;&lt;D xsi:type="xsd:string"&gt;@NA&lt;/D&gt;&lt;D xsi:type="xsd:string"&gt;@NA&lt;/D&gt;&lt;D xsi:type="xsd:string"&gt;@NA&lt;/D&gt;&lt;D xsi:type="xsd:double"&gt;0&lt;/D&gt;&lt;D xsi:type="xsd:double"&gt;0&lt;/D&gt;&lt;D xsi:type="xsd:double"&gt;0&lt;/D&gt;&lt;/FQL&gt;&lt;FQL&gt;&lt;Q&gt;1843-HK^FF_DPS(ANN,-5AY,0)&lt;/Q&gt;&lt;R&gt;6&lt;/R&gt;&lt;C&gt;1&lt;/C&gt;&lt;D xsi:type="xsd:string"&gt;@NA&lt;/D&gt;&lt;D xsi:type="xsd:string"&gt;@NA&lt;/D&gt;&lt;D xsi:type="xsd:string"&gt;@NA&lt;/D&gt;&lt;D xsi:type="xsd:double"&gt;0&lt;/D&gt;&lt;D xsi:type="xsd:double"&gt;0&lt;/D&gt;&lt;D xsi:type="xsd:double"&gt;0&lt;/D&gt;&lt;/FQL&gt;&lt;FQL&gt;&lt;Q&gt;1842-HK^FF_DPS(ANN,-5AY,0)&lt;/Q&gt;&lt;R&gt;6&lt;/R&gt;&lt;C&gt;1&lt;/C&gt;&lt;D xsi:type="xsd:string"&gt;@NA&lt;/D&gt;&lt;D xsi:type="xsd:string"&gt;@NA&lt;/D&gt;&lt;D xsi:type="xsd:string"&gt;@NA&lt;/D&gt;&lt;D xsi:type="xsd:double"&gt;0&lt;/D&gt;&lt;D xsi:type="xsd:double"&gt;0&lt;/D&gt;&lt;D xsi:type="xsd:double"&gt;0&lt;/D&gt;&lt;/FQL&gt;&lt;FQL&gt;&lt;Q&gt;1841-HK^FF_DPS(ANN,-5AY,0)&lt;/Q&gt;&lt;R&gt;6&lt;/R&gt;&lt;C&gt;1&lt;/C&gt;&lt;D xsi:type="xsd:string"&gt;@NA&lt;/D&gt;&lt;D xsi:type="xsd:double"&gt;0.025&lt;/D&gt;&lt;D xsi:type="xsd:double"&gt;0.025&lt;/D&gt;&lt;D xsi:type="xsd:double"&gt;0.025&lt;/D&gt;&lt;D xsi:type="xsd:double"&gt;0.125&lt;/D&gt;&lt;D xsi:type="xsd:double"&gt;0.08&lt;/D&gt;&lt;/FQL&gt;&lt;FQL&gt;&lt;Q&gt;1839-HK^FF_DPS(ANN,-5AY,0)&lt;/Q&gt;&lt;R&gt;6&lt;/R&gt;&lt;C&gt;1&lt;/C&gt;&lt;D xsi:type="xsd:string"&gt;@NA&lt;/D&gt;&lt;D xsi:type="xsd:string"&gt;@NA&lt;/D&gt;&lt;D xsi:type="xsd:string"&gt;@NA&lt;/D&gt;&lt;D xsi:type="xsd:double"&gt;0.4935&lt;/D&gt;&lt;D xsi:type="xsd:double"&gt;0&lt;/D&gt;&lt;D xsi:type="xsd:double"&gt;0.2354&lt;/D&gt;&lt;/FQL&gt;&lt;FQL&gt;&lt;Q&gt;1838-HK^FF_DPS(ANN,-5AY,0)&lt;/Q&gt;&lt;R&gt;6&lt;/R&gt;&lt;C&gt;1&lt;/C&gt;&lt;D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xsi:type="xsd:double"&gt;0&lt;/D&gt;&lt;/FQL&gt;&lt;FQL&gt;&lt;Q&gt;1837-HK^FF_DPS(ANN,-5AY,0)&lt;/Q&gt;&lt;R&gt;6&lt;/R&gt;&lt;C&gt;1&lt;/C&gt;&lt;D xsi:type="xsd:string"&gt;@NA&lt;/D&gt;&lt;D xsi:type="xsd:string"&gt;@NA&lt;/D&gt;&lt;D xsi:type="xsd:double"&gt;0.0233&lt;/D&gt;&lt;D xsi:type="xsd:double"&gt;0.02&lt;/D&gt;&lt;D xsi:type="xsd:double"&gt;0&lt;/D&gt;&lt;D xsi:type="xsd:double"&gt;0.02&lt;/D&gt;&lt;/FQL&gt;&lt;FQL&gt;&lt;Q&gt;1836-HK^FF_DPS(ANN,-5AY,0)&lt;/Q&gt;&lt;R&gt;6&lt;/R&gt;&lt;C&gt;1&lt;/C&gt;&lt;D xsi:type="xsd:double"&gt;0.7&lt;/D&gt;&lt;D xsi:type="xsd:double"&gt;0.6&lt;/D&gt;&lt;D xsi:type="xsd:double"&gt;0.75&lt;/D&gt;&lt;D xsi:type="xsd:double"&gt;0.85&lt;/D&gt;&lt;D xsi:type="xsd:double"&gt;0&lt;/D&gt;&lt;D xsi:type="xsd:double"&gt;0.77&lt;/D&gt;&lt;/FQL&gt;&lt;FQL&gt;&lt;Q&gt;1835-HK^FF_DPS(ANN,-5AY,0)&lt;/Q&gt;&lt;R&gt;6&lt;/R&gt;&lt;C&gt;1&lt;/C&gt;&lt;D xsi:type="xsd:string"&gt;@NA&lt;/D&gt;&lt;D xsi:type="xsd:string"&gt;@NA&lt;/D&gt;&lt;D xsi:type="xsd:double"&gt;0.0742&lt;/D&gt;&lt;D xsi:type="xsd:double"&gt;0&lt;/D&gt;&lt;D xsi:type="xsd:double"&gt;0&lt;/D&gt;&lt;D xsi:type="xsd:double"&gt;0&lt;/D&gt;&lt;/FQL&gt;&lt;FQL&gt;&lt;Q&gt;1833-HK^FF_DPS(ANN,-5AY,0)&lt;/Q&gt;&lt;R&gt;6&lt;/R&gt;&lt;C&gt;1&lt;/C&gt;&lt;D xsi:type="xsd:string"&gt;@NA&lt;/D&gt;&lt;D xsi:type="xsd:string"&gt;@NA&lt;/D&gt;&lt;D xsi:type="xsd:double"&gt;0&lt;/D&gt;&lt;D xsi:type="xsd:double"&gt;0&lt;/D&gt;&lt;D xsi:type="xsd:double"&gt;0&lt;/D&gt;&lt;D xsi:type="xsd:double"&gt;0&lt;/D&gt;&lt;/FQL&gt;&lt;FQL&gt;&lt;Q&gt;1832-HK^FF_DPS(ANN,-5AY,0)&lt;/Q&gt;&lt;R&gt;6&lt;/R&gt;&lt;C&gt;1&lt;/C&gt;&lt;D xsi:type="xsd:string"&gt;@NA&lt;/D&gt;&lt;D xsi:type="xsd:string"&gt;@NA&lt;/D&gt;&lt;D xsi:type="xsd:string"&gt;@NA&lt;/D&gt;&lt;D xsi:type="xsd:double"&gt;0.0219&lt;/D&gt;&lt;D xsi:type="xsd:double"&gt;0&lt;/D&gt;&lt;D xsi:type="xsd:double"&gt;0&lt;/D&gt;&lt;/FQL&gt;&lt;FQL&gt;&lt;Q&gt;1831-HK^FF_DPS(ANN,-5AY,0)&lt;/Q&gt;&lt;R&gt;6&lt;/R&gt;&lt;C&gt;1&lt;/C&gt;&lt;D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xsi:type="xsd:double"&gt;0&lt;/D&gt;&lt;/FQL&gt;&lt;FQL&gt;&lt;Q&gt;1830-HK^FF_DPS(ANN,-5AY,0)&lt;/Q&gt;&lt;R&gt;6&lt;/R&gt;&lt;C&gt;1&lt;/C&gt;&lt;D xsi:type="xsd:double"&gt;0.08&lt;/D&gt;&lt;D xsi:type="xsd:double"&gt;0.177&lt;/D&gt;&lt;D xsi:type="xsd:double"&gt;0.289&lt;/D&gt;&lt;D xsi:type="xsd:double"&gt;0.34&lt;/D&gt;&lt;D xsi:type="xsd:double"&gt;0.38&lt;/D&gt;&lt;D xsi:type="xsd:double"&gt;0.248&lt;/D&gt;&lt;/FQL&gt;&lt;FQL&gt;&lt;Q&gt;1827-HK^FF_DPS(ANN,-5AY,0)&lt;/Q&gt;&lt;R&gt;6&lt;/R&gt;&lt;C&gt;1&lt;/C&gt;&lt;D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xsi:type="xsd:double"&gt;0&lt;/D&gt;&lt;/FQL&gt;&lt;FQL&gt;&lt;Q&gt;1826-HK^FF_DPS(ANN,-5AY,0)&lt;/Q&gt;&lt;R&gt;0&lt;/R&gt;&lt;C&gt;0&lt;/C&gt;&lt;/FQL&gt;&lt;FQL&gt;&lt;Q&gt;1825-HK^FF_DPS(ANN,-5AY,0)&lt;/Q&gt;&lt;R&gt;6&lt;/R&gt;&lt;C&gt;1&lt;/C&gt;&lt;D xsi:type="xsd:string"&gt;@NA&lt;/D&gt;&lt;D xsi:type="xsd:string"&gt;@NA&lt;/D&gt;&lt;D xsi:type="xsd:double"&gt;0&lt;/D&gt;&lt;D xsi:type="xsd:double"&gt;0&lt;/D&gt;&lt;D xsi:type="xsd:double"&gt;0&lt;/D&gt;&lt;D xsi:type="xsd:double"&gt;0&lt;/D&gt;&lt;/FQL&gt;&lt;FQL&gt;&lt;Q&gt;1823-HK^FF_DPS(ANN,-5AY,0)&lt;/Q&gt;&lt;R&gt;6&lt;/R&gt;&lt;C&gt;1&lt;/C&gt;&lt;D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xsi:type="xsd:double"&gt;0&lt;/D&gt;&lt;/FQL&gt;&lt;FQL&gt;&lt;Q&gt;1822-HK^FF_DPS(ANN,-5AY,0)&lt;/Q&gt;&lt;R&gt;6&lt;/R&gt;&lt;C&gt;1&lt;/C&gt;&lt;D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xsi:type="xsd:double"&gt;0&lt;/D&gt;&lt;/FQL&gt;&lt;FQL&gt;&lt;Q&gt;1821-HK^FF_DPS(ANN,-5AY,0)&lt;/Q&gt;&lt;R&gt;6&lt;/R&gt;&lt;C&gt;1&lt;/C&gt;&lt;D xsi:type="xsd:string"&gt;@NA&lt;/D&gt;&lt;D xsi:type="xsd:string"&gt;@NA&lt;/D&gt;&lt;D xsi:type="xsd:string"&gt;@NA&lt;/D&gt;&lt;D xsi:type="xsd:double"&gt;0&lt;/D&gt;&lt;D xsi:type="xsd:double"&gt;0&lt;/D&gt;&lt;D xsi:type="xsd:double"&gt;0&lt;/D&gt;&lt;/FQL&gt;&lt;FQL&gt;&lt;Q&gt;1820-HK^FF_DPS(ANN,-5AY,0)&lt;/Q&gt;&lt;R&gt;6&lt;/R&gt;&lt;C&gt;1&lt;/C&gt;&lt;D xsi:type="xsd:string"&gt;@NA&lt;/D&gt;&lt;D xsi:type="xsd:string"&gt;@NA&lt;/D&gt;&lt;D xsi:type="xsd:double"&gt;0.1&lt;/D&gt;&lt;D xsi:type="xsd:double"&gt;0.075&lt;/D&gt;&lt;D xsi:type="xsd:double"&gt;0.16&lt;/D&gt;&lt;D xsi:type="xsd:double"&gt;0.16&lt;/D&gt;&lt;/FQL&gt;&lt;FQL&gt;&lt;Q&gt;1818-HK^FF_DPS(ANN,-5AY,0)&lt;/Q&gt;&lt;R&gt;6&lt;/R&gt;&lt;C&gt;1&lt;/C&gt;&lt;D xsi:type="xsd:double"&gt;0.0459&lt;/D&gt;&lt;D xsi:type="xsd:double"&gt;0.0735&lt;/D&gt;&lt;D xsi:type="xsd:double"&gt;0.0455&lt;/D&gt;&lt;D xsi:type="xsd:double"&gt;0.0436&lt;/D&gt;&lt;D xsi:type="xsd:double"&gt;0.0608&lt;/D&gt;&lt;D xsi:type="xsd:double"&gt;0&lt;/D&gt;&lt;/FQL&gt;&lt;FQL&gt;&lt;Q&gt;1817-HK^FF_DPS(ANN,-5AY,0)&lt;/Q&gt;&lt;R&gt;6&lt;/R&gt;&lt;C&gt;1&lt;/C&gt;&lt;D xsi:type="xsd:string"&gt;@NA&lt;/D&gt;&lt;D xsi:type="xsd:string"&gt;@NA&lt;/D&gt;&lt;D xsi:type="xsd:string"&gt;@NA&lt;/D&gt;&lt;D xsi:type="xsd:double"&gt;0&lt;/D&gt;&lt;D xsi:type="xsd:double"&gt;0&lt;/D&gt;&lt;D xsi:type="xsd:double"&gt;0&lt;/D&gt;&lt;/FQL&gt;&lt;FQL&gt;&lt;Q&gt;1816-HK^FF_DPS(ANN,-5AY,0)&lt;/Q&gt;&lt;R&gt;6&lt;/R&gt;&lt;C&gt;1&lt;/C&gt;&lt;D xsi:type="xsd:double"&gt;0.05779&lt;/D&gt;&lt;D xsi:type="xsd:double"&gt;0.0834&lt;/D&gt;&lt;D xsi:type="xsd:double"&gt;0.08426&lt;/D&gt;&lt;D xsi:type="xsd:double"&gt;0.08302&lt;/D&gt;&lt;D xsi:type="xsd:double"&gt;0.096549&lt;/D&gt;&lt;D xsi:type="xsd:double"&gt;0.09869&lt;/D&gt;&lt;/FQL&gt;&lt;FQL&gt;&lt;Q&gt;1815-HK^FF_DPS(ANN,-5AY,0)&lt;/Q&gt;&lt;R&gt;6&lt;/R&gt;&lt;C&gt;1&lt;/C&gt;&lt;D xsi:type="xsd:string"&gt;@NA&lt;/D&gt;&lt;D xsi:type="xsd:string"&gt;@NA&lt;/D&gt;&lt;D xsi:type="xsd:double"&gt;0&lt;/D&gt;&lt;D xsi:type="xsd:double"&gt;0&lt;/D&gt;&lt;D xsi:type="xsd:double"&gt;0&lt;/D&gt;&lt;D xsi:type="xsd:double"&gt;0&lt;/D&gt;&lt;/FQL&gt;&lt;FQL&gt;&lt;Q&gt;1813-HK^FF_DPS(ANN,-5AY,0)&lt;/Q&gt;&lt;R&gt;6&lt;/R&gt;&lt;C&gt;1&lt;/C&gt;&lt;D xsi:type="xsd:double"&gt;0.455368&lt;/D&gt;&lt;D xsi:type="xsd:double"&gt;0.498503&lt;/D&gt;&lt;D xsi:type="xsd:double"&gt;0.639091&lt;/D&gt;&lt;D xsi:type="xsd:double"&gt;0.811533&lt;/D&gt;&lt;D xsi:type="xsd:double"&gt;0.9960885&lt;/D&gt;&lt;D xsi:type="xsd:double"&gt;0.446012&lt;/D&gt;&lt;/FQL&gt;&lt;FQL&gt;&lt;Q&gt;1812-HK^FF_DPS(ANN,-5AY,0)&lt;/Q&gt;&lt;R&gt;6&lt;/R&gt;&lt;C&gt;1&lt;/C&gt;&lt;D xsi:type="xsd:double"&gt;0.528226695447436&lt;/D&gt;&lt;D xsi:type="xsd:double"&gt;0.565020548757154&lt;/D&gt;&lt;D xsi:type="xsd:double"&gt;0.323498046114402&lt;/D&gt;&lt;D xsi:type="xsd:double"&gt;0.181770213462292&lt;/D&gt;&lt;D xsi:type="xsd:double"&gt;0.251594945182264&lt;/D&gt;&lt;D xsi:type="xsd:double"&gt;0&lt;/D&gt;&lt;/FQL&gt;&lt;FQL&gt;&lt;Q&gt;1811-HK^FF_DPS(ANN,-5AY,0)&lt;/Q&gt;&lt;R&gt;6&lt;/R&gt;&lt;C&gt;1&lt;/C&gt;&lt;D xsi:type="xsd:double"&gt;0.0364&lt;/D&gt;&lt;D xsi:type="xsd:double"&gt;0.0281&lt;/D&gt;&lt;D xsi:type="xsd:double"&gt;0.0401&lt;/D&gt;&lt;D xsi:type="xsd:double"&gt;0&lt;/D&gt;&lt;D xsi:type="xsd:double"&gt;0.1242&lt;/D&gt;&lt;D xsi:type="xsd:double"&gt;0.0672&lt;/D&gt;&lt;/FQL&gt;&lt;FQL&gt;&lt;Q&gt;1810-HK^FF_DPS(ANN,-5AY,0)&lt;/Q&gt;&lt;R&gt;6&lt;/R&gt;&lt;C&gt;1&lt;/C&gt;&lt;D xsi:type="xsd:string"&gt;@NA&lt;/D&gt;&lt;D xsi:type="xsd:string"&gt;@NA&lt;/D&gt;&lt;D xsi:type="xsd:double"&gt;0&lt;/D&gt;&lt;D xsi:type="xsd:double"&gt;0&lt;/D&gt;&lt;D xsi:type="xsd:double"&gt;0&lt;/D&gt;&lt;D xsi:type="xsd:double"&gt;0&lt;/D&gt;&lt;/FQL&gt;&lt;FQL&gt;&lt;Q&gt;1809-HK^FF_DPS(ANN,-5AY,0)&lt;/Q&gt;&lt;R&gt;6&lt;/R&gt;&lt;C&gt;1&lt;/C&gt;&lt;D xsi:type="xsd:string"&gt;@NA&lt;/D&gt;&lt;D xsi:type="xsd:string"&gt;@NA&lt;/D&gt;&lt;D xsi:type="xsd:double"&gt;0.238&lt;/D&gt;&lt;D xsi:type="xsd:double"&gt;0.2&lt;/D&gt;&lt;D xsi:type="xsd:double"&gt;0.2&lt;/D&gt;&lt;D xsi:type="xsd:double"&gt;0.2&lt;/D&gt;&lt;/FQL&gt;&lt;FQL&gt;&lt;Q&gt;1808-HK^FF_DPS(ANN,-5AY,0)&lt;/Q&gt;&lt;R&gt;6&lt;/R&gt;&lt;C&gt;1&lt;/C&gt;&lt;D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xsi:type="xsd:double"&gt;0&lt;/D&gt;&lt;/FQL&gt;&lt;FQL&gt;&lt;Q&gt;1803-HK^FF_DPS(ANN,-5AY,0)&lt;/Q&gt;&lt;R&gt;6&lt;/R&gt;&lt;C&gt;1&lt;/C&gt;&lt;D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xsi:type="xsd:double"&gt;0&lt;/D&gt;&lt;/FQL&gt;&lt;FQL&gt;&lt;Q&gt;1802-HK^FF_DPS(ANN,-5AY,0)&lt;/Q&gt;&lt;R&gt;6&lt;/R&gt;&lt;C&gt;1&lt;/C&gt;&lt;D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xsi:type="xsd:double"&gt;0&lt;/D&gt;&lt;D xsi:type="xsd:double"&gt;0&lt;/D&gt;&lt;/FQL&gt;&lt;FQL&gt;&lt;Q&gt;1801-HK^FF_DPS(ANN,-5AY,0)&lt;/Q&gt;&lt;R&gt;6&lt;/R&gt;&lt;C&gt;1&lt;/C&gt;&lt;D xsi:type="xsd:string"&gt;@NA&lt;/D&gt;&lt;D xsi:type="xsd:string"&gt;@NA&lt;/D&gt;&lt;D xsi:type="xsd:double"&gt;0&lt;/D&gt;&lt;D xsi:type="xsd:double"&gt;0&lt;/D&gt;&lt;D xsi:type="xsd:double"&gt;0&lt;/D&gt;&lt;D xsi:type="xsd:double"&gt;0&lt;/D&gt;&lt;/FQL&gt;&lt;FQL&gt;&lt;Q&gt;1800-HK^FF_DPS(ANN,-5AY,0)&lt;/Q&gt;&lt;R&gt;6&lt;/R&gt;&lt;C&gt;1&lt;/C&gt;&lt;D xsi:type="xsd:double"&gt;0.2195871&lt;/D&gt;&lt;D xsi:type="xsd:double"&gt;0.3010616&lt;/D&gt;&lt;D xsi:type="xsd:double"&gt;0.269028&lt;/D&gt;&lt;D xsi:type="xsd:double"&gt;0.25474&lt;/D&gt;&lt;D xsi:type="xsd:double"&gt;0.21422&lt;/D&gt;&lt;D xsi:type="xsd:double"&gt;0.25082&lt;/D&gt;&lt;/FQL&gt;&lt;FQL&gt;&lt;Q&gt;1799-HK^FF_DPS(ANN,-5AY,0)&lt;/Q&gt;&lt;R&gt;6&lt;/R&gt;&lt;C&gt;1&lt;/C&gt;&lt;D xsi:type="xsd:double"&gt;0.137747&lt;/D&gt;&lt;D xsi:type="xsd:double"&gt;0.244973&lt;/D&gt;&lt;D xsi:type="xsd:double"&gt;0.170747&lt;/D&gt;&lt;D xsi:type="xsd:double"&gt;0.06572&lt;/D&gt;&lt;D xsi:type="xsd:double"&gt;0.12134&lt;/D&gt;&lt;D xsi:type="xsd:double"&gt;1.28077&lt;/D&gt;&lt;/FQL&gt;&lt;FQL&gt;&lt;Q&gt;1798-HK^FF_DPS(ANN,-5AY,0)&lt;/Q&gt;&lt;R&gt;6&lt;/R&gt;&lt;C&gt;1&lt;/C&gt;&lt;D xsi:type="xsd:double"&gt;0.014&lt;/D&gt;&lt;D xsi:type="xsd:double"&gt;0.022&lt;/D&gt;&lt;D xsi:type="xsd:double"&gt;0.023&lt;/D&gt;&lt;D xsi:type="xsd:double"&gt;0.033&lt;/D&gt;&lt;D xsi:type="xsd:double"&gt;0.036&lt;/D&gt;&lt;D xsi:type="xsd:double"&gt;0.035&lt;/D&gt;&lt;/FQL&gt;&lt;FQL&gt;&lt;Q&gt;1797-HK^FF_DPS(ANN,-5AY,0)&lt;/Q&gt;&lt;R&gt;6&lt;/R&gt;&lt;C&gt;1&lt;/C&gt;&lt;D xsi:type="xsd:string"&gt;@NA&lt;/D&gt;&lt;D xsi:type="xsd:string"&gt;@NA&lt;/D&gt;&lt;D xsi:type="xsd:double"&gt;0&lt;/D&gt;&lt;D xsi:type="xsd:double"&gt;0&lt;/D&gt;&lt;D xsi:type="xsd:double"&gt;0&lt;/D&gt;&lt;D xsi:type="xsd:double"&gt;0&lt;/D&gt;&lt;/FQL&gt;&lt;FQL&gt;&lt;Q&gt;1796-HK^FF_DPS(ANN,-5AY,0)&lt;/Q&gt;&lt;R&gt;6&lt;/R&gt;&lt;C&gt;1&lt;/C&gt;&lt;D xsi:type="xsd:string"&gt;@NA&lt;/D&gt;&lt;D xsi:type="xsd:string"&gt;@NA&lt;/D&gt;&lt;D xsi:type="xsd:double"&gt;0.08&lt;/D&gt;&lt;D xsi:type="xsd:string"&gt;@NA&lt;/D&gt;&lt;D xsi:type="xsd:double"&gt;0&lt;/D&gt;&lt;D xsi:type="xsd:double"&gt;0&lt;/D&gt;&lt;/FQL&gt;&lt;FQL&gt;&lt;Q&gt;1795-HK^FF_DPS(ANN,-5AY,0)&lt;/Q&gt;&lt;R&gt;6&lt;/R&gt;&lt;C&gt;1&lt;/C&gt;&lt;D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xsi:type="xsd:double"&gt;0.03&lt;/D&gt;&lt;D xsi:type="xsd:double"&gt;0.03&lt;/D&gt;&lt;/FQL&gt;&lt;FQL&gt;&lt;Q&gt;1793-HK^FF_DPS(ANN,-5AY,0)&lt;/Q&gt;&lt;R&gt;6&lt;/R&gt;&lt;C&gt;1&lt;/C&gt;&lt;D xsi:type="xsd:string"&gt;@NA&lt;/D&gt;&lt;D xsi:type="xsd:string"&gt;@NA&lt;/D&gt;&lt;D xsi:type="xsd:double"&gt;0.014&lt;/D&gt;&lt;D xsi:type="xsd:double"&gt;0.019&lt;/D&gt;&lt;D xsi:type="xsd:double"&gt;0.012&lt;/D&gt;&lt;D xsi:type="xsd:double"&gt;0.012&lt;/D&gt;&lt;/FQL&gt;&lt;FQL&gt;&lt;Q&gt;1792-HK^FF_DPS(ANN,-5AY,0)&lt;/Q&gt;&lt;R&gt;6&lt;/R&gt;&lt;C&gt;1&lt;/C&gt;&lt;D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xsi:type="xsd:double"&gt;0&lt;/D&gt;&lt;/FQL&gt;&lt;FQL&gt;&lt;Q&gt;1790-HK^FF_DPS(ANN,-5AY,0)&lt;/Q&gt;&lt;R&gt;6&lt;/R&gt;&lt;C&gt;1&lt;/C&gt;&lt;D xsi:type="xsd:string"&gt;@NA&lt;/D&gt;&lt;D xsi:type="xsd:string"&gt;@NA&lt;/D&gt;&lt;D xsi:type="xsd:double"&gt;0&lt;/D&gt;&lt;D xsi:type="xsd:double"&gt;0&lt;/D&gt;&lt;D xsi:type="xsd:double"&gt;0&lt;/D&gt;&lt;D xsi:type="xsd:double"&gt;0&lt;/D&gt;&lt;/FQL&gt;&lt;FQL&gt;&lt;Q&gt;1789-HK^FF_DPS(ANN,-5AY,0)&lt;/Q&gt;&lt;R&gt;6&lt;/R&gt;&lt;C&gt;1&lt;/C&gt;&lt;D xsi:type="xsd:string"&gt;@NA&lt;/D&gt;&lt;D xsi:type="xsd:double"&gt;0.035&lt;/D&gt;&lt;D xsi:type="xsd:double"&gt;0.035&lt;/D&gt;&lt;D xsi:type="xsd:double"&gt;0.075&lt;/D&gt;&lt;D xsi:type="xsd:double"&gt;0.04&lt;/D&gt;&lt;D xsi:type="xsd:double"&gt;0.025&lt;/D&gt;&lt;/FQL&gt;&lt;FQL&gt;&lt;Q&gt;1788-HK^FF_DPS(ANN,-5AY,0)&lt;/Q&gt;&lt;R&gt;6&lt;/R&gt;&lt;C&gt;1&lt;/C&gt;&lt;D xsi:type="xsd:double"&gt;0.075&lt;/D&gt;&lt;D xsi:type="xsd:double"&gt;0.09&lt;/D&gt;&lt;D xsi:type="xsd:double"&gt;0.053&lt;/D&gt;&lt;D xsi:type="xsd:double"&gt;0.062&lt;/D&gt;&lt;D xsi:type="xsd:double"&gt;0.085&lt;/D&gt;&lt;D xsi:type="xsd:double"&gt;0.06&lt;/D&gt;&lt;/FQL&gt;&lt;FQL&gt;&lt;Q&gt;1787-HK^FF_DPS(ANN,-5AY,0)&lt;/Q&gt;&lt;R&gt;6&lt;/R&gt;&lt;C&gt;1&lt;/C&gt;&lt;D xsi:type="xsd:double"&gt;0.05102&lt;/D&gt;&lt;D xsi:type="xsd:double"&gt;0.06122&lt;/D&gt;&lt;D xsi:type="xsd:double"&gt;0.05799996537757&lt;/D&gt;&lt;D xsi:type="xsd:double"&gt;0.07846431710001&lt;/D&gt;&lt;D xsi:type="xsd:double"&gt;0.06065&lt;/D&gt;&lt;D xsi:type="xsd:double"&gt;0.05892&lt;/D&gt;&lt;/FQL&gt;&lt;FQL&gt;&lt;Q&gt;1786-HK^FF_DPS(ANN,-5AY,0)&lt;/Q&gt;&lt;R&gt;6&lt;/R&gt;&lt;C&gt;1&lt;/C&gt;&lt;D xsi:type="xsd:double"&gt;0.18347&lt;/D&gt;&lt;D xsi:type="xsd:double"&gt;0.01202&lt;/D&gt;&lt;D xsi:type="xsd:double"&gt;0.05692&lt;/D&gt;&lt;D xsi:type="xsd:double"&gt;0.043749&lt;/D&gt;&lt;D xsi:type="xsd:double"&gt;0&lt;/D&gt;&lt;D xsi:type="xsd:double"&gt;0.011717&lt;/D&gt;&lt;/FQL&gt;&lt;FQL&gt;&lt;Q&gt;1785-HK^FF_DPS(ANN,-5AY,0)&lt;/Q&gt;&lt;R&gt;6&lt;/R&gt;&lt;C&gt;1&lt;/C&gt;&lt;D xsi:type="xsd:string"&gt;@NA&lt;/D&gt;&lt;D xsi:type="xsd:string"&gt;@NA&lt;/D&gt;&lt;D xsi:type="xsd:double"&gt;0.147829&lt;/D&gt;&lt;D xsi:type="xsd:double"&gt;0.130801&lt;/D&gt;&lt;D xsi:type="xsd:double"&gt;0.147213&lt;/D&gt;&lt;D xsi:type="xsd:double"&gt;0.16767&lt;/D&gt;&lt;/FQL&gt;&lt;FQL&gt;&lt;Q&gt;1783-HK^FF_DPS(ANN,-5AY,0)&lt;/Q&gt;&lt;R&gt;6&lt;/R&gt;&lt;C&gt;1&lt;/C&gt;&lt;D xsi:type="xsd:string"&gt;@NA&lt;/D&gt;&lt;D xsi:type="xsd:string"&gt;@NA&lt;/D&gt;&lt;D xsi:type="xsd:double"&gt;0&lt;/D&gt;&lt;D xsi:type="xsd:double"&gt;0.01&lt;/D&gt;&lt;D xsi:type="xsd:double"&gt;0&lt;/D&gt;&lt;D xsi:type="xsd:double"&gt;0&lt;/D&gt;&lt;/FQL&gt;&lt;FQL&gt;&lt;Q&gt;1782-HK^FF_DPS(ANN,-5AY,0)&lt;/Q&gt;&lt;R&gt;6&lt;/R&gt;&lt;C&gt;1&lt;/C&gt;&lt;D xsi:type="xsd:double"&gt;0&lt;/D&gt;&lt;D xsi:type="xsd:double"&gt;0.01551&lt;/D&gt;&lt;D xsi:type="xsd:double"&gt;0.01551&lt;/D&gt;&lt;D xsi:type="xsd:double"&gt;0&lt;/D&gt;&lt;D xsi:type="xsd:double"&gt;0&lt;/D&gt;&lt;D xsi:type="xsd:double"&gt;0&lt;/D&gt;&lt;/FQL&gt;&lt;FQL&gt;&lt;Q&gt;1780-HK^FF_DPS(ANN,-5AY,0)&lt;/Q&gt;&lt;R&gt;6&lt;/R&gt;&lt;C&gt;1&lt;/C&gt;&lt;D xsi:type="xsd:string"&gt;@NA&lt;/D&gt;&lt;D xsi:type="xsd:string"&gt;@NA&lt;/D&gt;&lt;D xsi:type="xsd:string"&gt;@NA&lt;/D&gt;&lt;D xsi:type="xsd:double"&gt;0.0484&lt;/D&gt;&lt;D xsi:type="xsd:double"&gt;0&lt;/D&gt;&lt;D xsi:type="xsd:double"&gt;0.0645&lt;/D&gt;&lt;/FQL&gt;&lt;FQL&gt;&lt;Q&gt;1778-HK^FF_DPS(ANN,-5AY,0)&lt;/Q&gt;&lt;R&gt;6&lt;/R&gt;&lt;C&gt;1&lt;/C&gt;&lt;D xsi:type="xsd:double"&gt;0.1&lt;/D&gt;&lt;D xsi:type="xsd:double"&gt;0.1&lt;/D&gt;&lt;D xsi:type="xsd:double"&gt;0.15&lt;/D&gt;&lt;D xsi:type="xsd:double"&gt;0.18&lt;/D&gt;&lt;D xsi:type="xsd:double"&gt;0.1004&lt;/D&gt;&lt;D xsi:type="xsd:double"&gt;0.1038&lt;/D&gt;&lt;/FQL&gt;&lt;FQL&gt;&lt;Q&gt;1777-HK^FF_DPS(ANN,-5AY,0)&lt;/Q&gt;&lt;R&gt;6&lt;/R&gt;&lt;C&gt;1&lt;/C&gt;&lt;D xsi:type="xsd:double"&gt;0.05&lt;/D&gt;&lt;D xsi:type="xsd:double"&gt;0.05&lt;/D&gt;&lt;D xsi:type="xsd:double"&gt;0.07&lt;/D&gt;&lt;D xsi:type="xsd:double"&gt;0.04&lt;/D&gt;&lt;D xsi:type="xsd:double"&gt;0.055&lt;/D&gt;&lt;D xsi:type="xsd:double"&gt;0.0705&lt;/D&gt;&lt;/FQL&gt;&lt;FQL&gt;&lt;Q&gt;1776-HK^FF_DPS(ANN,-5AY,0)&lt;/Q&gt;&lt;R&gt;6&lt;/R&gt;&lt;C&gt;1&lt;/C&gt;&lt;D xsi:type="xsd:double"&gt;0.394995&lt;/D&gt;&lt;D xsi:type="xsd:double"&gt;0.48082&lt;/D&gt;&lt;D xsi:type="xsd:double"&gt;0&lt;/D&gt;&lt;D xsi:type="xsd:double"&gt;0.603766&lt;/D&gt;&lt;D xsi:type="xsd:double"&gt;0.541914&lt;/D&gt;&lt;D xsi:type="xsd:double"&gt;0.579616&lt;/D&gt;&lt;/FQL&gt;&lt;FQL&gt;&lt;Q&gt;1775-HK^FF_DPS(ANN,-5AY,0)&lt;/Q&gt;&lt;R&gt;6&lt;/R&gt;&lt;C&gt;1&lt;/C&gt;&lt;D xsi:type="xsd:string"&gt;@NA&lt;/D&gt;&lt;D xsi:type="xsd:double"&gt;0.03&lt;/D&gt;&lt;D xsi:type="xsd:double"&gt;0.01&lt;/D&gt;&lt;D xsi:type="xsd:double"&gt;0.01&lt;/D&gt;&lt;D xsi:type="xsd:double"&gt;0&lt;/D&gt;&lt;D xsi:type="xsd:double"&gt;0&lt;/D&gt;&lt;/FQL&gt;&lt;FQL&gt;&lt;Q&gt;1773-HK^FF_DPS(ANN,-5AY,0)&lt;/Q&gt;&lt;R&gt;6&lt;/R&gt;&lt;C&gt;1&lt;/C&gt;&lt;D xsi:type="xsd:string"&gt;@NA&lt;/D&gt;&lt;D xsi:type="xsd:double"&gt;0.0326&lt;/D&gt;&lt;D xsi:type="xsd:double"&gt;0.041&lt;/D&gt;&lt;D xsi:type="xsd:double"&gt;0.0627&lt;/D&gt;&lt;D xsi:type="xsd:double"&gt;0.0456&lt;/D&gt;&lt;D xsi:type="xsd:double"&gt;0.0249&lt;/D&gt;&lt;/FQL&gt;&lt;FQL&gt;&lt;Q&gt;1772-HK^FF_DPS(ANN,-5AY,0)&lt;/Q&gt;&lt;R&gt;6&lt;/R&gt;&lt;C&gt;1&lt;/C&gt;&lt;D xsi:type="xsd:double"&gt;0.1&lt;/D&gt;&lt;D xsi:type="xsd:double"&gt;0.4&lt;/D&gt;&lt;D xsi:type="xsd:double"&gt;0.243865&lt;/D&gt;&lt;D xsi:type="xsd:double"&gt;0.234424&lt;/D&gt;&lt;D xsi:type="xsd:double"&gt;0.260902&lt;/D&gt;&lt;D xsi:type="xsd:double"&gt;0.250941&lt;/D&gt;&lt;/FQL&gt;&lt;FQL&gt;&lt;Q&gt;1771-HK^FF_DPS(ANN,-5AY,0)&lt;/Q&gt;&lt;R&gt;6&lt;/R&gt;&lt;C&gt;1&lt;/C&gt;&lt;D xsi:type="xsd:double"&gt;0.022&lt;/D&gt;&lt;D xsi:type="xsd:double"&gt;0.09&lt;/D&gt;&lt;D xsi:type="xsd:double"&gt;0.07&lt;/D&gt;&lt;D xsi:type="xsd:double"&gt;0.04&lt;/D&gt;&lt;D xsi:type="xsd:double"&gt;0.08&lt;/D&gt;&lt;D xsi:type="xsd:double"&gt;0.13&lt;/D&gt;&lt;/FQL&gt;&lt;FQL&gt;&lt;Q&gt;1769-HK^FF_DPS(ANN,-5AY,0)&lt;/Q&gt;&lt;R&gt;6&lt;/R&gt;&lt;C&gt;1&lt;/C&gt;&lt;D xsi:type="xsd:string"&gt;@NA&lt;/D&gt;&lt;D xsi:type="xsd:string"&gt;@NA&lt;/D&gt;&lt;D xsi:type="xsd:string"&gt;@NA&lt;/D&gt;&lt;D xsi:type="xsd:double"&gt;0.08&lt;/D&gt;&lt;D xsi:type="xsd:double"&gt;0.18&lt;/D&gt;&lt;D xsi:type="xsd:double"&gt;0.1&lt;/D&gt;&lt;/FQL&gt;&lt;FQL&gt;&lt;Q&gt;1767-HK^FF_DPS(ANN,-5AY,0)&lt;/Q&gt;&lt;R&gt;6&lt;/R&gt;&lt;C&gt;1&lt;/C&gt;&lt;D xsi:type="xsd:string"&gt;@NA&lt;/D&gt;&lt;D xsi:type="xsd:string"&gt;@NA&lt;/D&gt;&lt;D xsi:type="xsd:double"&gt;0.002&lt;/D&gt;&lt;D xsi:type="xsd:double"&gt;0&lt;/D&gt;&lt;D xsi:type="xsd:double"&gt;0&lt;/D&gt;&lt;D xsi:type="xsd:double"&gt;0&lt;/D&gt;&lt;/FQL&gt;&lt;FQL&gt;&lt;Q&gt;1766-HK^FF_DPS(ANN,-5AY,0)&lt;/Q&gt;&lt;R&gt;6&lt;/R&gt;&lt;C&gt;1&lt;/C&gt;&lt;D xsi:type="xsd:double"&gt;0.2397881&lt;/D&gt;&lt;D xsi:type="xsd:double"&gt;0.1837721&lt;/D&gt;&lt;D xsi:type="xsd:double"&gt;0.17078&lt;/D&gt;&lt;D xsi:type="xsd:double"&gt;0.1645446&lt;/D&gt;&lt;D xsi:type="xsd:double"&gt;0.21787&lt;/D&gt;&lt;D xsi:type="xsd:double"&gt;0.210083&lt;/D&gt;&lt;/FQL&gt;&lt;FQL&gt;&lt;Q&gt;1765-HK^FF_DPS(ANN,-5AY,0)&lt;/Q&gt;&lt;R&gt;6&lt;/R&gt;&lt;C&gt;1&lt;/C&gt;&lt;D xsi:type="xsd:string"&gt;@NA&lt;/D&gt;&lt;D xsi:type="xsd:double"&gt;0.018&lt;/D&gt;&lt;D xsi:type="xsd:double"&gt;0.025&lt;/D&gt;&lt;D xsi:type="xsd:double"&gt;0.0098&lt;/D&gt;&lt;D xsi:type="xsd:double"&gt;0.04&lt;/D&gt;&lt;D xsi:type="xsd:string"&gt;@NA&lt;/D&gt;&lt;/FQL&gt;&lt;FQL&gt;&lt;Q&gt;1763-HK^FF_DPS(ANN,-5AY,0)&lt;/Q&gt;&lt;R&gt;6&lt;/R&gt;&lt;C&gt;1&lt;/C&gt;&lt;D xsi:type="xsd:string"&gt;@NA&lt;/D&gt;&lt;D xsi:type="xsd:string"&gt;@NA&lt;/D&gt;&lt;D xsi:type="xsd:double"&gt;0.308769&lt;/D&gt;&lt;D xsi:type="xsd:double"&gt;0.1522&lt;/D&gt;&lt;D xsi:type="xsd:double"&gt;0.2171&lt;/D&gt;&lt;D xsi:type="xsd:double"&gt;0.44&lt;/D&gt;&lt;/FQL&gt;&lt;FQL&gt;&lt;Q&gt;1762-HK^FF_DPS(ANN,-5AY,0)&lt;/Q&gt;&lt;R&gt;6&lt;/R&gt;&lt;C&gt;1&lt;/C&gt;&lt;D xsi:type="xsd:string"&gt;@NA&lt;/D&gt;&lt;D xsi:type="xsd:string"&gt;@NA&lt;/D&gt;&lt;D xsi:type="xsd:double"&gt;0&lt;/D&gt;&lt;D xsi:type="xsd:double"&gt;0&lt;/D&gt;&lt;D xsi:type="xsd:double"&gt;0&lt;/D&gt;&lt;D xsi:type="xsd:double"&gt;0&lt;/D&gt;&lt;/FQL&gt;&lt;FQL&gt;&lt;Q&gt;1761-HK^FF_DPS(ANN,-5AY,0)&lt;/Q&gt;&lt;R&gt;6&lt;/R&gt;&lt;C&gt;1&lt;/C&gt;&lt;D xsi:type="xsd:string"&gt;@NA&lt;/D&gt;&lt;D xsi:type="xsd:string"&gt;@NA&lt;/D&gt;&lt;D xsi:type="xsd:double"&gt;0&lt;/D&gt;&lt;D xsi:type="xsd:double"&gt;0&lt;/D&gt;&lt;D xsi:type="xsd:double"&gt;0&lt;/D&gt;&lt;D xsi:type="xsd:double"&gt;0&lt;/D&gt;&lt;/FQL&gt;&lt;FQL&gt;&lt;Q&gt;1760-HK^FF_DPS(ANN,-5AY,0)&lt;/Q&gt;&lt;R&gt;6&lt;/R&gt;&lt;C&gt;1&lt;/C&gt;&lt;D xsi:type="xsd:string"&gt;@NA&lt;/D&gt;&lt;D xsi:type="xsd:string"&gt;@NA&lt;/D&gt;&lt;D xsi:type="xsd:double"&gt;0.055&lt;/D&gt;&lt;D xsi:type="xsd:double"&gt;0.038&lt;/D&gt;&lt;D xsi:type="xsd:double"&gt;0.032&lt;/D&gt;&lt;D xsi:type="xsd:double"&gt;0.068&lt;/D&gt;&lt;/FQL&gt;&lt;FQL&gt;&lt;Q&gt;1759-HK^FF_DPS(ANN,-5AY,0)&lt;/Q&gt;&lt;R&gt;6&lt;/R&gt;&lt;C&gt;1&lt;/C&gt;&lt;D xsi:type="xsd:string"&gt;@NA&lt;/D&gt;&lt;D xsi:type="xsd:string"&gt;@NA&lt;/D&gt;&lt;D xsi:type="xsd:double"&gt;0&lt;/D&gt;&lt;D xsi:type="xsd:double"&gt;0&lt;/D&gt;&lt;D xsi:type="xsd:double"&gt;0&lt;/D&gt;&lt;D xsi:type="xsd:double"&gt;0&lt;/D&gt;&lt;/FQL&gt;&lt;FQL&gt;&lt;Q&gt;1758-HK^FF_DPS(ANN,-5AY,0)&lt;/Q&gt;&lt;R&gt;6&lt;/R&gt;&lt;C&gt;1&lt;/C&gt;&lt;D xsi:type="xsd:string"&gt;@NA&lt;/D&gt;&lt;D xsi:type="xsd:string"&gt;@NA&lt;/D&gt;&lt;D xsi:type="xsd:string"&gt;@NA&lt;/D&gt;&lt;D xsi:type="xsd:double"&gt;0&lt;/D&gt;&lt;D xsi:type="xsd:double"&gt;0&lt;/D&gt;&lt;D xsi:type="xsd:double"&gt;0&lt;/D&gt;&lt;/FQL&gt;&lt;FQL&gt;&lt;Q&gt;1757-HK^FF_DPS(ANN,-5AY,0)&lt;/Q&gt;&lt;R&gt;6&lt;/R&gt;&lt;C&gt;1&lt;/C&gt;&lt;D xsi:type="xsd:string"&gt;@NA&lt;/D&gt;&lt;D xsi:type="xsd:string"&gt;@NA&lt;/D&gt;&lt;D xsi:type="xsd:double"&gt;0&lt;/D&gt;&lt;D xsi:type="xsd:double"&gt;0&lt;/D&gt;&lt;D xsi:type="xsd:double"&gt;0&lt;/D&gt;&lt;D xsi:type="xsd:double"&gt;0&lt;/D&gt;&lt;/FQL&gt;&lt;FQL&gt;&lt;Q&gt;1756-HK^FF_DPS(ANN,-5AY,0)&lt;/Q&gt;&lt;R&gt;6&lt;/R&gt;&lt;C&gt;1&lt;/C&gt;&lt;D xsi:type="xsd:string"&gt;@NA&lt;/D&gt;&lt;D xsi:type="xsd:string"&gt;@NA&lt;/D&gt;&lt;D xsi:type="xsd:string"&gt;@NA&lt;/D&gt;&lt;D xsi:type="xsd:double"&gt;0.1308&lt;/D&gt;&lt;D xsi:type="xsd:double"&gt;0.0502&lt;/D&gt;&lt;D xsi:type="xsd:string"&gt;@NA&lt;/D&gt;&lt;/FQL&gt;&lt;FQL&gt;&lt;Q&gt;1755-HK^FF_DPS(ANN,-5AY,0)&lt;/Q&gt;&lt;R&gt;6&lt;/R&gt;&lt;C&gt;1&lt;/C&gt;&lt;D xsi:type="xsd:string"&gt;@NA&lt;/D&gt;&lt;D xsi:type="xsd:string"&gt;@NA&lt;/D&gt;&lt;D xsi:type="xsd:double"&gt;0.1141&lt;/D&gt;&lt;D xsi:type="xsd:double"&gt;0.19688&lt;/D&gt;&lt;D xsi:type="xsd:double"&gt;0.33003&lt;/D&gt;&lt;D xsi:type="xsd:double"&gt;0.18167&lt;/D&gt;&lt;/FQL&gt;&lt;FQL&gt;&lt;Q&gt;1753-HK^FF_DPS(ANN,-5AY,0)&lt;/Q&gt;&lt;R&gt;6&lt;/R&gt;&lt;C&gt;1&lt;/C&gt;&lt;D xsi:type="xsd:string"&gt;@NA&lt;/D&gt;&lt;D xsi:type="xsd:string"&gt;@NA&lt;/D&gt;&lt;D xsi:type="xsd:string"&gt;@NA&lt;/D&gt;&lt;D xsi:type="xsd:double"&gt;0.099541&lt;/D&gt;&lt;D xsi:type="xsd:double"&gt;0&lt;/D&gt;&lt;D xsi:type="xsd:double"&gt;0&lt;/D&gt;&lt;/FQL&gt;&lt;FQL&gt;&lt;Q&gt;1752-HK^FF_DPS(ANN,-5AY,0)&lt;/Q&gt;&lt;R&gt;6&lt;/R&gt;&lt;C&gt;1&lt;/C&gt;&lt;D xsi:type="xsd:string"&gt;@NA&lt;/D&gt;&lt;D xsi:type="xsd:double"&gt;0&lt;/D&gt;&lt;D xsi:type="xsd:double"&gt;0.004&lt;/D&gt;&lt;D xsi:type="xsd:double"&gt;0.003&lt;/D&gt;&lt;D xsi:type="xsd:double"&gt;0&lt;/D&gt;&lt;D xsi:type="xsd:string"&gt;@NA&lt;/D&gt;&lt;/FQL&gt;&lt;FQL&gt;&lt;Q&gt;1751-HK^FF_DPS(ANN,-5AY,0)&lt;/Q&gt;&lt;R&gt;6&lt;/R&gt;&lt;C&gt;1&lt;/C&gt;&lt;D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xsi:type="xsd:double"&gt;0&lt;/D&gt;&lt;/FQL&gt;&lt;FQL&gt;&lt;Q&gt;1750-HK^FF_DPS(ANN,-5AY,0)&lt;/Q&gt;&lt;R&gt;6&lt;/R&gt;&lt;C&gt;1&lt;/C&gt;&lt;D xsi:type="xsd:string"&gt;@NA&lt;/D&gt;&lt;D xsi:type="xsd:string"&gt;@NA&lt;/D&gt;&lt;D xsi:type="xsd:double"&gt;0&lt;/D&gt;&lt;D xsi:type="xsd:double"&gt;0&lt;/D&gt;&lt;D xsi:type="xsd:double"&gt;0&lt;/D&gt;&lt;D xsi:type="xsd:double"&gt;0&lt;/D&gt;&lt;/FQL&gt;&lt;FQL&gt;&lt;Q&gt;1749-HK^FF_DPS(ANN,-5AY,0)&lt;/Q&gt;&lt;R&gt;6&lt;/R&gt;&lt;C&gt;1&lt;/C&gt;&lt;D xsi:type="xsd:string"&gt;@NA&lt;/D&gt;&lt;D xsi:type="xsd:string"&gt;@NA&lt;/D&gt;&lt;D xsi:type="xsd:double"&gt;0.068&lt;/D&gt;&lt;D xsi:type="xsd:double"&gt;0&lt;/D&gt;&lt;D xsi:type="xsd:double"&gt;0&lt;/D&gt;&lt;D xsi:type="xsd:double"&gt;0&lt;/D&gt;&lt;/FQL&gt;&lt;FQL&gt;&lt;Q&gt;1748-HK^FF_DPS(ANN,-5AY,0)&lt;/Q&gt;&lt;R&gt;6&lt;/R&gt;&lt;C&gt;1&lt;/C&gt;&lt;D xsi:type="xsd:string"&gt;@NA&lt;/D&gt;&lt;D xsi:type="xsd:string"&gt;@NA&lt;/D&gt;&lt;D xsi:type="xsd:double"&gt;0&lt;/D&gt;&lt;D xsi:type="xsd:double"&gt;0&lt;/D&gt;&lt;D xsi:type="xsd:double"&gt;0&lt;/D&gt;&lt;D xsi:type="xsd:double"&gt;0&lt;/D&gt;&lt;/FQL&gt;&lt;FQL&gt;&lt;Q&gt;1747-HK^FF_DPS(ANN,-5AY,0)&lt;/Q&gt;&lt;R&gt;6&lt;/R&gt;&lt;C&gt;1&lt;/C&gt;&lt;D xsi:type="xsd:string"&gt;@NA&lt;/D&gt;&lt;D xsi:type="xsd:string"&gt;@NA&lt;/D&gt;&lt;D xsi:type="xsd:string"&gt;@NA&lt;/D&gt;&lt;D xsi:type="xsd:double"&gt;0.0209&lt;/D&gt;&lt;D xsi:type="xsd:double"&gt;0.0287&lt;/D&gt;&lt;D xsi:type="xsd:double"&gt;0.0297&lt;/D&gt;&lt;/FQL&gt;&lt;FQL&gt;&lt;Q&gt;1746-HK^FF_DPS(ANN,-5AY,0)&lt;/Q&gt;&lt;R&gt;6&lt;/R&gt;&lt;C&gt;1&lt;/C&gt;&lt;D xsi:type="xsd:string"&gt;@NA&lt;/D&gt;&lt;D xsi:type="xsd:string"&gt;@NA&lt;/D&gt;&lt;D xsi:type="xsd:double"&gt;0&lt;/D&gt;&lt;D xsi:type="xsd:double"&gt;0&lt;/D&gt;&lt;D xsi:type="xsd:double"&gt;0&lt;/D&gt;&lt;D xsi:type="xsd:double"&gt;0&lt;/D&gt;&lt;/FQL&gt;&lt;FQL&gt;&lt;Q&gt;1745-HK^FF_DPS(ANN,-5AY,0)&lt;/Q&gt;&lt;R&gt;6&lt;/R&gt;&lt;C&gt;1&lt;/C&gt;&lt;D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xsi:type="xsd:double"&gt;0&lt;/D&gt;&lt;D xsi:type="xsd:double"&gt;0&lt;/D&gt;&lt;/FQL&gt;&lt;FQL&gt;&lt;Q&gt;1742-HK^FF_DPS(ANN,-5AY,0)&lt;/Q&gt;&lt;R&gt;6&lt;/R&gt;&lt;C&gt;1&lt;/C&gt;&lt;D xsi:type="xsd:string"&gt;@NA&lt;/D&gt;&lt;D xsi:type="xsd:string"&gt;@NA&lt;/D&gt;&lt;D xsi:type="xsd:double"&gt;0&lt;/D&gt;&lt;D xsi:type="xsd:double"&gt;0&lt;/D&gt;&lt;D xsi:type="xsd:double"&gt;0&lt;/D&gt;&lt;D xsi:type="xsd:double"&gt;0&lt;/D&gt;&lt;/FQL&gt;&lt;FQL&gt;&lt;Q&gt;1741-HK^FF_DPS(ANN,-5AY,0)&lt;/Q&gt;&lt;R&gt;6&lt;/R&gt;&lt;C&gt;1&lt;/C&gt;&lt;D xsi:type="xsd:string"&gt;@NA&lt;/D&gt;&lt;D xsi:type="xsd:string"&gt;@NA&lt;/D&gt;&lt;D xsi:type="xsd:string"&gt;@NA&lt;/D&gt;&lt;D xsi:type="xsd:double"&gt;0&lt;/D&gt;&lt;D xsi:type="xsd:double"&gt;0&lt;/D&gt;&lt;D xsi:type="xsd:double"&gt;0&lt;/D&gt;&lt;/FQL&gt;&lt;FQL&gt;&lt;Q&gt;1740-HK^FF_DPS(ANN,-5AY,0)&lt;/Q&gt;&lt;R&gt;6&lt;/R&gt;&lt;C&gt;1&lt;/C&gt;&lt;D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xsi:type="xsd:double"&gt;0&lt;/D&gt;&lt;D xsi:type="xsd:double"&gt;0&lt;/D&gt;&lt;/FQL&gt;&lt;FQL&gt;&lt;Q&gt;1739-HK^FF_DPS(ANN,-5AY,0)&lt;/Q&gt;&lt;R&gt;6&lt;/R&gt;&lt;C&gt;1&lt;/C&gt;&lt;D xsi:type="xsd:string"&gt;@NA&lt;/D&gt;&lt;D xsi:type="xsd:string"&gt;@NA&lt;/D&gt;&lt;D xsi:type="xsd:double"&gt;0&lt;/D&gt;&lt;D xsi:type="xsd:double"&gt;0.02&lt;/D&gt;&lt;D xsi:type="xsd:double"&gt;0&lt;/D&gt;&lt;D xsi:type="xsd:double"&gt;0&lt;/D&gt;&lt;/FQL&gt;&lt;FQL&gt;&lt;Q&gt;1738-HK^FF_DPS(ANN,-5AY,0)&lt;/Q&gt;&lt;R&gt;6&lt;/R&gt;&lt;C&gt;1&lt;/C&gt;&lt;D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xsi:type="xsd:double"&gt;0&lt;/D&gt;&lt;/FQL&gt;&lt;FQL&gt;&lt;Q&gt;1737-HK^FF_DPS(ANN,-5AY,0)&lt;/Q&gt;&lt;R&gt;6&lt;/R&gt;&lt;C&gt;1&lt;/C&gt;&lt;D xsi:type="xsd:string"&gt;@NA&lt;/D&gt;&lt;D xsi:type="xsd:double"&gt;0&lt;/D&gt;&lt;D xsi:type="xsd:double"&gt;0&lt;/D&gt;&lt;D xsi:type="xsd:double"&gt;0&lt;/D&gt;&lt;D xsi:type="xsd:double"&gt;0.03&lt;/D&gt;&lt;D xsi:type="xsd:double"&gt;0.025&lt;/D&gt;&lt;/FQL&gt;&lt;FQL&gt;&lt;Q&gt;1736-HK^FF_DPS(ANN,-5AY,0)&lt;/Q&gt;&lt;R&gt;6&lt;/R&gt;&lt;C&gt;1&lt;/C&gt;&lt;D xsi:type="xsd:double"&gt;0&lt;/D&gt;&lt;D xsi:type="xsd:double"&gt;0.0015&lt;/D&gt;&lt;D xsi:type="xsd:double"&gt;0&lt;/D&gt;&lt;D xsi:type="xsd:double"&gt;0&lt;/D&gt;&lt;D xsi:type="xsd:double"&gt;0&lt;/D&gt;&lt;D xsi:type="xsd:double"&gt;0&lt;/D&gt;&lt;/FQL&gt;&lt;FQL&gt;&lt;Q&gt;1735-HK^FF_DPS(ANN,-5AY,0)&lt;/Q&gt;&lt;R&gt;6&lt;/R&gt;&lt;C&gt;1&lt;/C&gt;&lt;D xsi:type="xsd:string"&gt;@NA&lt;/D&gt;&lt;D xsi:type="xsd:double"&gt;0&lt;/D&gt;&lt;D xsi:type="xsd:double"&gt;0&lt;/D&gt;&lt;D xsi:type="xsd:double"&gt;0&lt;/D&gt;&lt;D xsi:type="xsd:string"&gt;@NA&lt;/D&gt;&lt;D xsi:type="xsd:double"&gt;0&lt;/D&gt;&lt;/FQL&gt;&lt;FQL&gt;&lt;Q&gt;1733-HK^FF_DPS(ANN,-5AY,0)&lt;/Q&gt;&lt;R&gt;6&lt;/R&gt;&lt;C&gt;1&lt;/C&gt;&lt;D xsi:type="xsd:double"&gt;0.077&lt;/D&gt;&lt;D xsi:type="xsd:double"&gt;0.072&lt;/D&gt;&lt;D xsi:type="xsd:double"&gt;0.072&lt;/D&gt;&lt;D xsi:type="xsd:double"&gt;0&lt;/D&gt;&lt;D xsi:type="xsd:double"&gt;0&lt;/D&gt;&lt;D xsi:type="xsd:double"&gt;0.302&lt;/D&gt;&lt;/FQL&gt;&lt;FQL&gt;&lt;Q&gt;1732-HK^FF_DPS(ANN,-5AY,0)&lt;/Q&gt;&lt;R&gt;6&lt;/R&gt;&lt;C&gt;1&lt;/C&gt;&lt;D xsi:type="xsd:string"&gt;@NA&lt;/D&gt;&lt;D xsi:type="xsd:double"&gt;0&lt;/D&gt;&lt;D xsi:type="xsd:double"&gt;0&lt;/D&gt;&lt;D xsi:type="xsd:double"&gt;0&lt;/D&gt;&lt;D xsi:type="xsd:double"&gt;0&lt;/D&gt;&lt;D xsi:type="xsd:double"&gt;0&lt;/D&gt;&lt;/FQL&gt;&lt;FQL&gt;&lt;Q&gt;1731-HK^FF_DPS(ANN,-5AY,0)&lt;/Q&gt;&lt;R&gt;6&lt;/R&gt;&lt;C&gt;1&lt;/C&gt;&lt;D xsi:type="xsd:string"&gt;@NA&lt;/D&gt;&lt;D xsi:type="xsd:string"&gt;@NA&lt;/D&gt;&lt;D xsi:type="xsd:double"&gt;0.05&lt;/D&gt;&lt;D xsi:type="xsd:double"&gt;0&lt;/D&gt;&lt;D xsi:ty</t>
        </r>
      </text>
    </comment>
    <comment ref="A8" authorId="0" shapeId="0">
      <text>
        <r>
          <rPr>
            <b/>
            <sz val="9"/>
            <color indexed="81"/>
            <rFont val="Tahoma"/>
            <charset val="1"/>
          </rPr>
          <t>pe="xsd:double"&gt;0.07&lt;/D&gt;&lt;D xsi:type="xsd:double"&gt;0.035&lt;/D&gt;&lt;/FQL&gt;&lt;FQL&gt;&lt;Q&gt;1730-HK^FF_DPS(ANN,-5AY,0)&lt;/Q&gt;&lt;R&gt;6&lt;/R&gt;&lt;C&gt;1&lt;/C&gt;&lt;D xsi:type="xsd:double"&gt;0.0111580571820946&lt;/D&gt;&lt;D xsi:type="xsd:double"&gt;0&lt;/D&gt;&lt;D xsi:type="xsd:double"&gt;0.02865786292506&lt;/D&gt;&lt;D xsi:type="xsd:double"&gt;0.0702373726930432&lt;/D&gt;&lt;D xsi:type="xsd:double"&gt;0.159187433039476&lt;/D&gt;&lt;D xsi:type="xsd:double"&gt;0.0912629642904623&lt;/D&gt;&lt;/FQL&gt;&lt;FQL&gt;&lt;Q&gt;1729-HK^FF_DPS(ANN,-5AY,0)&lt;/Q&gt;&lt;R&gt;6&lt;/R&gt;&lt;C&gt;1&lt;/C&gt;&lt;D xsi:type="xsd:string"&gt;@NA&lt;/D&gt;&lt;D xsi:type="xsd:double"&gt;0.01&lt;/D&gt;&lt;D xsi:type="xsd:double"&gt;0.03&lt;/D&gt;&lt;D xsi:type="xsd:double"&gt;0.025&lt;/D&gt;&lt;D xsi:type="xsd:double"&gt;0.03&lt;/D&gt;&lt;D xsi:type="xsd:double"&gt;0.02&lt;/D&gt;&lt;/FQL&gt;&lt;FQL&gt;&lt;Q&gt;1728-HK^FF_DPS(ANN,-5AY,0)&lt;/Q&gt;&lt;R&gt;6&lt;/R&gt;&lt;C&gt;1&lt;/C&gt;&lt;D xsi:type="xsd:double"&gt;0.1&lt;/D&gt;&lt;D xsi:type="xsd:double"&gt;0.14&lt;/D&gt;&lt;D xsi:type="xsd:double"&gt;0.24&lt;/D&gt;&lt;D xsi:type="xsd:double"&gt;0.1&lt;/D&gt;&lt;D xsi:type="xsd:double"&gt;0&lt;/D&gt;&lt;D xsi:type="xsd:double"&gt;0&lt;/D&gt;&lt;/FQL&gt;&lt;FQL&gt;&lt;Q&gt;1727-HK^FF_DPS(ANN,-5AY,0)&lt;/Q&gt;&lt;R&gt;6&lt;/R&gt;&lt;C&gt;1&lt;/C&gt;&lt;D xsi:type="xsd:string"&gt;@NA&lt;/D&gt;&lt;D xsi:type="xsd:double"&gt;0&lt;/D&gt;&lt;D xsi:type="xsd:double"&gt;0.340954&lt;/D&gt;&lt;D xsi:type="xsd:double"&gt;0.1532&lt;/D&gt;&lt;D xsi:type="xsd:double"&gt;0.169754&lt;/D&gt;&lt;D xsi:type="xsd:double"&gt;0&lt;/D&gt;&lt;/FQL&gt;&lt;FQL&gt;&lt;Q&gt;1726-HK^FF_DPS(ANN,-5AY,0)&lt;/Q&gt;&lt;R&gt;6&lt;/R&gt;&lt;C&gt;1&lt;/C&gt;&lt;D xsi:type="xsd:string"&gt;@NA&lt;/D&gt;&lt;D xsi:type="xsd:double"&gt;0&lt;/D&gt;&lt;D xsi:type="xsd:double"&gt;0&lt;/D&gt;&lt;D xsi:type="xsd:double"&gt;0&lt;/D&gt;&lt;D xsi:type="xsd:double"&gt;0&lt;/D&gt;&lt;D xsi:type="xsd:double"&gt;0&lt;/D&gt;&lt;/FQL&gt;&lt;FQL&gt;&lt;Q&gt;1725-HK^FF_DPS(ANN,-5AY,0)&lt;/Q&gt;&lt;R&gt;6&lt;/R&gt;&lt;C&gt;1&lt;/C&gt;&lt;D xsi:type="xsd:string"&gt;@NA&lt;/D&gt;&lt;D xsi:type="xsd:string"&gt;@NA&lt;/D&gt;&lt;D xsi:type="xsd:double"&gt;0&lt;/D&gt;&lt;D xsi:type="xsd:double"&gt;0&lt;/D&gt;&lt;D xsi:type="xsd:double"&gt;0&lt;/D&gt;&lt;D xsi:type="xsd:double"&gt;0&lt;/D&gt;&lt;/FQL&gt;&lt;FQL&gt;&lt;Q&gt;1723-HK^FF_DPS(ANN,-5AY,0)&lt;/Q&gt;&lt;R&gt;6&lt;/R&gt;&lt;C&gt;1&lt;/C&gt;&lt;D xsi:type="xsd:string"&gt;@NA&lt;/D&gt;&lt;D xsi:type="xsd:string"&gt;@NA&lt;/D&gt;&lt;D xsi:type="xsd:double"&gt;0&lt;/D&gt;&lt;D xsi:type="xsd:double"&gt;0&lt;/D&gt;&lt;D xsi:type="xsd:double"&gt;0&lt;/D&gt;&lt;D xsi:type="xsd:double"&gt;0&lt;/D&gt;&lt;/FQL&gt;&lt;FQL&gt;&lt;Q&gt;1722-HK^FF_DPS(ANN,-5AY,0)&lt;/Q&gt;&lt;R&gt;6&lt;/R&gt;&lt;C&gt;1&lt;/C&gt;&lt;D xsi:type="xsd:string"&gt;@NA&lt;/D&gt;&lt;D xsi:type="xsd:double"&gt;0&lt;/D&gt;&lt;D xsi:type="xsd:double"&gt;0&lt;/D&gt;&lt;D xsi:type="xsd:double"&gt;0&lt;/D&gt;&lt;D xsi:type="xsd:double"&gt;0&lt;/D&gt;&lt;D xsi:type="xsd:double"&gt;0&lt;/D&gt;&lt;/FQL&gt;&lt;FQL&gt;&lt;Q&gt;1721-HK^FF_DPS(ANN,-5AY,0)&lt;/Q&gt;&lt;R&gt;6&lt;/R&gt;&lt;C&gt;1&lt;/C&gt;&lt;D xsi:type="xsd:string"&gt;@NA&lt;/D&gt;&lt;D xsi:type="xsd:string"&gt;@NA&lt;/D&gt;&lt;D xsi:type="xsd:double"&gt;0&lt;/D&gt;&lt;D xsi:type="xsd:double"&gt;0&lt;/D&gt;&lt;D xsi:type="xsd:double"&gt;0&lt;/D&gt;&lt;D xsi:type="xsd:double"&gt;0&lt;/D&gt;&lt;/FQL&gt;&lt;FQL&gt;&lt;Q&gt;1720-HK^FF_DPS(ANN,-5AY,0)&lt;/Q&gt;&lt;R&gt;6&lt;/R&gt;&lt;C&gt;1&lt;/C&gt;&lt;D xsi:type="xsd:string"&gt;@NA&lt;/D&gt;&lt;D xsi:type="xsd:double"&gt;0&lt;/D&gt;&lt;D xsi:type="xsd:double"&gt;0&lt;/D&gt;&lt;D xsi:type="xsd:double"&gt;0&lt;/D&gt;&lt;D xsi:type="xsd:double"&gt;0&lt;/D&gt;&lt;D xsi:type="xsd:double"&gt;0&lt;/D&gt;&lt;/FQL&gt;&lt;FQL&gt;&lt;Q&gt;1719-HK^FF_DPS(ANN,-5AY,0)&lt;/Q&gt;&lt;R&gt;6&lt;/R&gt;&lt;C&gt;1&lt;/C&gt;&lt;D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xsi:type="xsd:double"&gt;0&lt;/D&gt;&lt;/FQL&gt;&lt;FQL&gt;&lt;Q&gt;1718-HK^FF_DPS(ANN,-5AY,0)&lt;/Q&gt;&lt;R&gt;6&lt;/R&gt;&lt;C&gt;1&lt;/C&gt;&lt;D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xsi:type="xsd:double"&gt;0&lt;/D&gt;&lt;/FQL&gt;&lt;FQL&gt;&lt;Q&gt;1717-HK^FF_DPS(ANN,-5AY,0)&lt;/Q&gt;&lt;R&gt;6&lt;/R&gt;&lt;C&gt;1&lt;/C&gt;&lt;D xsi:type="xsd:double"&gt;0.05&lt;/D&gt;&lt;D xsi:type="xsd:double"&gt;0.1&lt;/D&gt;&lt;D xsi:type="xsd:double"&gt;0.15&lt;/D&gt;&lt;D xsi:type="xsd:double"&gt;0.22&lt;/D&gt;&lt;D xsi:type="xsd:double"&gt;0.27&lt;/D&gt;&lt;D xsi:type="xsd:double"&gt;0.28&lt;/D&gt;&lt;/FQL&gt;&lt;FQL&gt;&lt;Q&gt;1716-HK^FF_DPS(ANN,-5AY,0)&lt;/Q&gt;&lt;R&gt;6&lt;/R&gt;&lt;C&gt;1&lt;/C&gt;&lt;D xsi:type="xsd:string"&gt;@NA&lt;/D&gt;&lt;D xsi:type="xsd:double"&gt;0&lt;/D&gt;&lt;D xsi:type="xsd:double"&gt;0.052&lt;/D&gt;&lt;D xsi:type="xsd:double"&gt;0.048&lt;/D&gt;&lt;D xsi:type="xsd:double"&gt;0.034&lt;/D&gt;&lt;D xsi:type="xsd:double"&gt;0&lt;/D&gt;&lt;/FQL&gt;&lt;FQL&gt;&lt;Q&gt;1715-HK^FF_DPS(ANN,-5AY,0)&lt;/Q&gt;&lt;R&gt;6&lt;/R&gt;&lt;C&gt;1&lt;/C&gt;&lt;D xsi:type="xsd:string"&gt;@NA&lt;/D&gt;&lt;D xsi:type="xsd:string"&gt;@NA&lt;/D&gt;&lt;D xsi:type="xsd:double"&gt;0&lt;/D&gt;&lt;D xsi:type="xsd:double"&gt;0&lt;/D&gt;&lt;D xsi:type="xsd:double"&gt;0&lt;/D&gt;&lt;D xsi:type="xsd:double"&gt;0&lt;/D&gt;&lt;/FQL&gt;&lt;FQL&gt;&lt;Q&gt;1713-HK^FF_DPS(ANN,-5AY,0)&lt;/Q&gt;&lt;R&gt;6&lt;/R&gt;&lt;C&gt;1&lt;/C&gt;&lt;D xsi:type="xsd:string"&gt;@NA&lt;/D&gt;&lt;D xsi:type="xsd:string"&gt;@NA&lt;/D&gt;&lt;D xsi:type="xsd:double"&gt;0.09954&lt;/D&gt;&lt;D xsi:type="xsd:double"&gt;0.10999&lt;/D&gt;&lt;D xsi:type="xsd:double"&gt;0.1433&lt;/D&gt;&lt;D xsi:type="xsd:double"&gt;0.14773&lt;/D&gt;&lt;/FQL&gt;&lt;FQL&gt;&lt;Q&gt;1712-HK^FF_DPS(ANN,-5AY,0)&lt;/Q&gt;&lt;R&gt;6&lt;/R&gt;&lt;C&gt;1&lt;/C&gt;&lt;D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xsi:type="xsd:double"&gt;0&lt;/D&gt;&lt;/FQL&gt;&lt;FQL&gt;&lt;Q&gt;1711-HK^FF_DPS(ANN,-5AY,0)&lt;/Q&gt;&lt;R&gt;6&lt;/R&gt;&lt;C&gt;1&lt;/C&gt;&lt;D xsi:type="xsd:string"&gt;@NA&lt;/D&gt;&lt;D xsi:type="xsd:double"&gt;0&lt;/D&gt;&lt;D xsi:type="xsd:double"&gt;0&lt;/D&gt;&lt;D xsi:type="xsd:double"&gt;0&lt;/D&gt;&lt;D xsi:type="xsd:double"&gt;0.0063&lt;/D&gt;&lt;D xsi:type="xsd:double"&gt;0.005&lt;/D&gt;&lt;/FQL&gt;&lt;FQL&gt;&lt;Q&gt;1710-HK^FF_DPS(ANN,-5AY,0)&lt;/Q&gt;&lt;R&gt;6&lt;/R&gt;&lt;C&gt;1&lt;/C&gt;&lt;D xsi:type="xsd:string"&gt;@NA&lt;/D&gt;&lt;D xsi:type="xsd:double"&gt;0.02&lt;/D&gt;&lt;D xsi:type="xsd:double"&gt;0.018&lt;/D&gt;&lt;D xsi:type="xsd:double"&gt;0.016&lt;/D&gt;&lt;D xsi:type="xsd:double"&gt;0.02&lt;/D&gt;&lt;D xsi:type="xsd:double"&gt;0&lt;/D&gt;&lt;/FQL&gt;&lt;FQL&gt;&lt;Q&gt;1709-HK^FF_DPS(ANN,-5AY,0)&lt;/Q&gt;&lt;R&gt;6&lt;/R&gt;&lt;C&gt;1&lt;/C&gt;&lt;D xsi:type="xsd:double"&gt;0&lt;/D&gt;&lt;D xsi:type="xsd:double"&gt;0&lt;/D&gt;&lt;D xsi:type="xsd:double"&gt;0&lt;/D&gt;&lt;D xsi:type="xsd:double"&gt;0&lt;/D&gt;&lt;D xsi:type="xsd:double"&gt;0.0419&lt;/D&gt;&lt;D xsi:type="xsd:double"&gt;0.0239995&lt;/D&gt;&lt;/FQL&gt;&lt;FQL&gt;&lt;Q&gt;1708-HK^FF_DPS(ANN,-5AY,0)&lt;/Q&gt;&lt;R&gt;6&lt;/R&gt;&lt;C&gt;1&lt;/C&gt;&lt;D xsi:type="xsd:double"&gt;0.068&lt;/D&gt;&lt;D xsi:type="xsd:double"&gt;0.1202&lt;/D&gt;&lt;D xsi:type="xsd:double"&gt;0.1138&lt;/D&gt;&lt;D xsi:type="xsd:double"&gt;0&lt;/D&gt;&lt;D xsi:type="xsd:double"&gt;0&lt;/D&gt;&lt;D xsi:type="xsd:double"&gt;0&lt;/D&gt;&lt;/FQL&gt;&lt;FQL&gt;&lt;Q&gt;1707-HK^FF_DPS(ANN,-5AY,0)&lt;/Q&gt;&lt;R&gt;6&lt;/R&gt;&lt;C&gt;1&lt;/C&gt;&lt;D xsi:type="xsd:string"&gt;@NA&lt;/D&gt;&lt;D xsi:type="xsd:double"&gt;0&lt;/D&gt;&lt;D xsi:type="xsd:double"&gt;0&lt;/D&gt;&lt;D xsi:type="xsd:double"&gt;0&lt;/D&gt;&lt;D xsi:type="xsd:double"&gt;0&lt;/D&gt;&lt;D xsi:type="xsd:double"&gt;0&lt;/D&gt;&lt;/FQL&gt;&lt;FQL&gt;&lt;Q&gt;1706-HK^FF_DPS(ANN,-5AY,0)&lt;/Q&gt;&lt;R&gt;6&lt;/R&gt;&lt;C&gt;1&lt;/C&gt;&lt;D xsi:type="xsd:string"&gt;@NA&lt;/D&gt;&lt;D xsi:type="xsd:double"&gt;0&lt;/D&gt;&lt;D xsi:type="xsd:double"&gt;0&lt;/D&gt;&lt;D xsi:type="xsd:double"&gt;0&lt;/D&gt;&lt;D xsi:type="xsd:double"&gt;0&lt;/D&gt;&lt;D xsi:type="xsd:double"&gt;0&lt;/D&gt;&lt;/FQL&gt;&lt;FQL&gt;&lt;Q&gt;1705-HK^FF_DPS(ANN,-5AY,0)&lt;/Q&gt;&lt;R&gt;6&lt;/R&gt;&lt;C&gt;1&lt;/C&gt;&lt;D xsi:type="xsd:string"&gt;@NA&lt;/D&gt;&lt;D xsi:type="xsd:double"&gt;0.03&lt;/D&gt;&lt;D xsi:type="xsd:double"&gt;0.03&lt;/D&gt;&lt;D xsi:type="xsd:double"&gt;0&lt;/D&gt;&lt;D xsi:type="xsd:double"&gt;0.01&lt;/D&gt;&lt;D xsi:type="xsd:double"&gt;0&lt;/D&gt;&lt;/FQL&gt;&lt;FQL&gt;&lt;Q&gt;1703-HK^FF_DPS(ANN,-5AY,0)&lt;/Q&gt;&lt;R&gt;6&lt;/R&gt;&lt;C&gt;1&lt;/C&gt;&lt;D xsi:type="xsd:string"&gt;@NA&lt;/D&gt;&lt;D xsi:type="xsd:string"&gt;@NA&lt;/D&gt;&lt;D xsi:type="xsd:double"&gt;0&lt;/D&gt;&lt;D xsi:type="xsd:double"&gt;0&lt;/D&gt;&lt;D xsi:type="xsd:double"&gt;0&lt;/D&gt;&lt;D xsi:type="xsd:double"&gt;0&lt;/D&gt;&lt;/FQL&gt;&lt;FQL&gt;&lt;Q&gt;1702-HK^FF_DPS(ANN,-5AY,0)&lt;/Q&gt;&lt;R&gt;6&lt;/R&gt;&lt;C&gt;1&lt;/C&gt;&lt;D xsi:type="xsd:string"&gt;@NA&lt;/D&gt;&lt;D xsi:type="xsd:double"&gt;0.02&lt;/D&gt;&lt;D xsi:type="xsd:double"&gt;0.04&lt;/D&gt;&lt;D xsi:type="xsd:double"&gt;0.06&lt;/D&gt;&lt;D xsi:type="xsd:double"&gt;0.05&lt;/D&gt;&lt;D xsi:type="xsd:double"&gt;0.1&lt;/D&gt;&lt;/FQL&gt;&lt;FQL&gt;&lt;Q&gt;1701-HK^FF_DPS(ANN,-5AY,0)&lt;/Q&gt;&lt;R&gt;6&lt;/R&gt;&lt;C&gt;1&lt;/C&gt;&lt;D xsi:type="xsd:string"&gt;@NA&lt;/D&gt;&lt;D xsi:type="xsd:string"&gt;@NA&lt;/D&gt;&lt;D xsi:type="xsd:string"&gt;@NA&lt;/D&gt;&lt;D xsi:type="xsd:double"&gt;0&lt;/D&gt;&lt;D xsi:type="xsd:double"&gt;0&lt;/D&gt;&lt;D xsi:type="xsd:double"&gt;0&lt;/D&gt;&lt;/FQL&gt;&lt;FQL&gt;&lt;Q&gt;1699-HK^FF_DPS(ANN,-5AY,0)&lt;/Q&gt;&lt;R&gt;6&lt;/R&gt;&lt;C&gt;1&lt;/C&gt;&lt;D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xsi:type="xsd:double"&gt;0&lt;/D&gt;&lt;/FQL&gt;&lt;FQL&gt;&lt;Q&gt;1698-HK^FF_DPS(ANN,-5AY,0)&lt;/Q&gt;&lt;R&gt;6&lt;/R&gt;&lt;C&gt;1&lt;/C&gt;&lt;D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xsi:type="xsd:string"&gt;@NA&lt;/D&gt;&lt;/FQL&gt;&lt;FQL&gt;&lt;Q&gt;1697-HK^FF_DPS(ANN,-5AY,0)&lt;/Q&gt;&lt;R&gt;6&lt;/R&gt;&lt;C&gt;1&lt;/C&gt;&lt;D xsi:type="xsd:string"&gt;@NA&lt;/D&gt;&lt;D xsi:type="xsd:double"&gt;0.11824&lt;/D&gt;&lt;D xsi:type="xsd:double"&gt;0.0923&lt;/D&gt;&lt;D xsi:type="xsd:double"&gt;0.0602&lt;/D&gt;&lt;D xsi:type="xsd:double"&gt;0&lt;/D&gt;&lt;D xsi:type="xsd:double"&gt;0&lt;/D&gt;&lt;/FQL&gt;&lt;FQL&gt;&lt;Q&gt;1696-HK^FF_DPS(ANN,-5AY,0)&lt;/Q&gt;&lt;R&gt;6&lt;/R&gt;&lt;C&gt;1&lt;/C&gt;&lt;D xsi:type="xsd:string"&gt;@NA&lt;/D&gt;&lt;D xsi:type="xsd:double"&gt;0&lt;/D&gt;&lt;D xsi:type="xsd:double"&gt;0.1&lt;/D&gt;&lt;D xsi:type="xsd:double"&gt;0.11&lt;/D&gt;&lt;D xsi:type="xsd:double"&gt;0.07&lt;/D&gt;&lt;D xsi:type="xsd:double"&gt;0.157&lt;/D&gt;&lt;/FQL&gt;&lt;FQL&gt;&lt;Q&gt;1695-HK^FF_DPS(ANN,-5AY,0)&lt;/Q&gt;&lt;R&gt;6&lt;/R&gt;&lt;C&gt;1&lt;/C&gt;&lt;D xsi:type="xsd:string"&gt;@NA&lt;/D&gt;&lt;D xsi:type="xsd:double"&gt;0&lt;/D&gt;&lt;D xsi:type="xsd:double"&gt;0&lt;/D&gt;&lt;D xsi:type="xsd:double"&gt;0&lt;/D&gt;&lt;D xsi:type="xsd:double"&gt;0&lt;/D&gt;&lt;D xsi:type="xsd:double"&gt;0&lt;/D&gt;&lt;/FQL&gt;&lt;FQL&gt;&lt;Q&gt;1693-HK^FF_DPS(ANN,-5AY,0)&lt;/Q&gt;&lt;R&gt;5&lt;/R&gt;&lt;C&gt;1&lt;/C&gt;&lt;D xsi:type="xsd:double"&gt;0.015&lt;/D&gt;&lt;D xsi:type="xsd:double"&gt;0&lt;/D&gt;&lt;D xsi:type="xsd:double"&gt;0&lt;/D&gt;&lt;D xsi:type="xsd:double"&gt;0&lt;/D&gt;&lt;D xsi:type="xsd:double"&gt;0&lt;/D&gt;&lt;/FQL&gt;&lt;FQL&gt;&lt;Q&gt;1692-HK^FF_DPS(ANN,-5AY,0)&lt;/Q&gt;&lt;R&gt;6&lt;/R&gt;&lt;C&gt;1&lt;/C&gt;&lt;D xsi:type="xsd:string"&gt;@NA&lt;/D&gt;&lt;D xsi:type="xsd:string"&gt;@NA&lt;/D&gt;&lt;D xsi:type="xsd:string"&gt;@NA&lt;/D&gt;&lt;D xsi:type="xsd:double"&gt;0.106&lt;/D&gt;&lt;D xsi:type="xsd:double"&gt;0.233&lt;/D&gt;&lt;D xsi:type="xsd:double"&gt;0.258&lt;/D&gt;&lt;/FQL&gt;&lt;FQL&gt;&lt;Q&gt;1691-HK^FF_DPS(ANN,-5AY,0)&lt;/Q&gt;&lt;R&gt;6&lt;/R&gt;&lt;C&gt;1&lt;/C&gt;&lt;D xsi:type="xsd:string"&gt;@NA&lt;/D&gt;&lt;D xsi:type="xsd:string"&gt;@NA&lt;/D&gt;&lt;D xsi:type="xsd:string"&gt;@NA&lt;/D&gt;&lt;D xsi:type="xsd:double"&gt;0&lt;/D&gt;&lt;D xsi:type="xsd:double"&gt;0.2661&lt;/D&gt;&lt;D xsi:type="xsd:double"&gt;0.4098&lt;/D&gt;&lt;/FQL&gt;&lt;FQL&gt;&lt;Q&gt;1690-HK^FF_DPS(ANN,-5AY,0)&lt;/Q&gt;&lt;R&gt;6&lt;/R&gt;&lt;C&gt;1&lt;/C&gt;&lt;D xsi:type="xsd:double"&gt;0.0042&lt;/D&gt;&lt;D xsi:type="xsd:double"&gt;0.0078&lt;/D&gt;&lt;D xsi:type="xsd:double"&gt;0&lt;/D&gt;&lt;D xsi:type="xsd:double"&gt;0&lt;/D&gt;&lt;D xsi:type="xsd:double"&gt;0&lt;/D&gt;&lt;D xsi:type="xsd:double"&gt;0&lt;/D&gt;&lt;/FQL&gt;&lt;FQL&gt;&lt;Q&gt;1689-HK^FF_DPS(ANN,-5AY,0)&lt;/Q&gt;&lt;R&gt;6&lt;/R&gt;&lt;C&gt;1&lt;/C&gt;&lt;D xsi:type="xsd:double"&gt;0.05&lt;/D&gt;&lt;D xsi:type="xsd:double"&gt;0.043&lt;/D&gt;&lt;D xsi:type="xsd:string"&gt;@NA&lt;/D&gt;&lt;D xsi:type="xsd:double"&gt;0.122&lt;/D&gt;&lt;D xsi:type="xsd:double"&gt;0.08&lt;/D&gt;&lt;D xsi:type="xsd:double"&gt;0.04&lt;/D&gt;&lt;/FQL&gt;&lt;FQL&gt;&lt;Q&gt;1686-HK^FF_DPS(ANN,-5AY,0)&lt;/Q&gt;&lt;R&gt;6&lt;/R&gt;&lt;C&gt;1&lt;/C&gt;&lt;D xsi:type="xsd:double"&gt;0.137&lt;/D&gt;&lt;D xsi:type="xsd:double"&gt;0.151&lt;/D&gt;&lt;D xsi:type="xsd:double"&gt;0.165&lt;/D&gt;&lt;D xsi:type="xsd:double"&gt;0.175&lt;/D&gt;&lt;D xsi:type="xsd:double"&gt;0.194&lt;/D&gt;&lt;D xsi:type="xsd:double"&gt;0.208&lt;/D&gt;&lt;/FQL&gt;&lt;FQL&gt;&lt;Q&gt;1685-HK^FF_DPS(ANN,-5AY,0)&lt;/Q&gt;&lt;R&gt;6&lt;/R&gt;&lt;C&gt;1&lt;/C&gt;&lt;D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xsi:type="xsd:double"&gt;0&lt;/D&gt;&lt;/FQL&gt;&lt;FQL&gt;&lt;Q&gt;1683-HK^FF_DPS(ANN,-5AY,0)&lt;/Q&gt;&lt;R&gt;5&lt;/R&gt;&lt;C&gt;1&lt;/C&gt;&lt;D xsi:type="xsd:double"&gt;0&lt;/D&gt;&lt;D xsi:type="xsd:double"&gt;0&lt;/D&gt;&lt;D xsi:type="xsd:double"&gt;0&lt;/D&gt;&lt;D xsi:type="xsd:double"&gt;0&lt;/D&gt;&lt;D xsi:type="xsd:double"&gt;0&lt;/D&gt;&lt;/FQL&gt;&lt;FQL&gt;&lt;Q&gt;1682-HK^FF_DPS(ANN,-5AY,0)&lt;/Q&gt;&lt;R&gt;6&lt;/R&gt;&lt;C&gt;1&lt;/C&gt;&lt;D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xsi:type="xsd:double"&gt;0&lt;/D&gt;&lt;/FQL&gt;&lt;FQL&gt;&lt;Q&gt;1681-HK^FF_DPS(ANN,-5AY,0)&lt;/Q&gt;&lt;R&gt;6&lt;/R&gt;&lt;C&gt;1&lt;/C&gt;&lt;D xsi:type="xsd:double"&gt;0.1023&lt;/D&gt;&lt;D xsi:type="xsd:double"&gt;0.196&lt;/D&gt;&lt;D xsi:type="xsd:double"&gt;0.2&lt;/D&gt;&lt;D xsi:type="xsd:double"&gt;0.2&lt;/D&gt;&lt;D xsi:type="xsd:double"&gt;0.28&lt;/D&gt;&lt;D xsi:type="xsd:double"&gt;0.3&lt;/D&gt;&lt;/FQL&gt;&lt;FQL&gt;&lt;Q&gt;1680-HK^FF_DPS(ANN,-5AY,0)&lt;/Q&gt;&lt;R&gt;6&lt;/R&gt;&lt;C&gt;1&lt;/C&gt;&lt;D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xsi:type="xsd:double"&gt;0&lt;/D&gt;&lt;/FQL&gt;&lt;FQL&gt;&lt;Q&gt;1679-HK^FF_DPS(ANN,-5AY,0)&lt;/Q&gt;&lt;R&gt;6&lt;/R&gt;&lt;C&gt;1&lt;/C&gt;&lt;D xsi:type="xsd:string"&gt;@NA&lt;/D&gt;&lt;D xsi:type="xsd:double"&gt;0&lt;/D&gt;&lt;D xsi:type="xsd:double"&gt;0&lt;/D&gt;&lt;D xsi:type="xsd:double"&gt;0&lt;/D&gt;&lt;D xsi:type="xsd:double"&gt;0&lt;/D&gt;&lt;D xsi:type="xsd:double"&gt;0&lt;/D&gt;&lt;/FQL&gt;&lt;FQL&gt;&lt;Q&gt;1676-HK^FF_DPS(ANN,-5AY,0)&lt;/Q&gt;&lt;R&gt;6&lt;/R&gt;&lt;C&gt;1&lt;/C&gt;&lt;D xsi:type="xsd:string"&gt;@NA&lt;/D&gt;&lt;D xsi:type="xsd:double"&gt;0&lt;/D&gt;&lt;D xsi:type="xsd:double"&gt;0&lt;/D&gt;&lt;D xsi:type="xsd:double"&gt;0&lt;/D&gt;&lt;D xsi:type="xsd:double"&gt;0&lt;/D&gt;&lt;D xsi:type="xsd:double"&gt;0&lt;/D&gt;&lt;/FQL&gt;&lt;FQL&gt;&lt;Q&gt;1675-HK^FF_DPS(ANN,-5AY,0)&lt;/Q&gt;&lt;R&gt;6&lt;/R&gt;&lt;C&gt;1&lt;/C&gt;&lt;D xsi:type="xsd:string"&gt;@NA&lt;/D&gt;&lt;D xsi:type="xsd:string"&gt;@NA&lt;/D&gt;&lt;D xsi:type="xsd:double"&gt;0&lt;/D&gt;&lt;D xsi:type="xsd:double"&gt;0.252&lt;/D&gt;&lt;D xsi:type="xsd:double"&gt;0.345&lt;/D&gt;&lt;D xsi:type="xsd:double"&gt;0.416&lt;/D&gt;&lt;/FQL&gt;&lt;FQL&gt;&lt;Q&gt;1673-HK^FF_DPS(ANN,-5AY,0)&lt;/Q&gt;&lt;R&gt;6&lt;/R&gt;&lt;C&gt;1&lt;/C&gt;&lt;D xsi:type="xsd:double"&gt;0.02&lt;/D&gt;&lt;D xsi:type="xsd:double"&gt;0.024&lt;/D&gt;&lt;D xsi:type="xsd:double"&gt;0.03&lt;/D&gt;&lt;D xsi:type="xsd:double"&gt;0&lt;/D&gt;&lt;D xsi:type="xsd:double"&gt;0&lt;/D&gt;&lt;D xsi:type="xsd:double"&gt;0&lt;/D&gt;&lt;/FQL&gt;&lt;FQL&gt;&lt;Q&gt;1672-HK^FF_DPS(ANN,-5AY,0)&lt;/Q&gt;&lt;R&gt;6&lt;/R&gt;&lt;C&gt;1&lt;/C&gt;&lt;D xsi:type="xsd:string"&gt;@NA&lt;/D&gt;&lt;D xsi:type="xsd:string"&gt;@NA&lt;/D&gt;&lt;D xsi:type="xsd:double"&gt;0&lt;/D&gt;&lt;D xsi:type="xsd:double"&gt;0&lt;/D&gt;&lt;D xsi:type="xsd:double"&gt;0&lt;/D&gt;&lt;D xsi:type="xsd:double"&gt;0&lt;/D&gt;&lt;/FQL&gt;&lt;FQL&gt;&lt;Q&gt;1671-HK^FF_DPS(ANN,-5AY,0)&lt;/Q&gt;&lt;R&gt;6&lt;/R&gt;&lt;C&gt;1&lt;/C&gt;&lt;D xsi:type="xsd:string"&gt;@NA&lt;/D&gt;&lt;D xsi:type="xsd:string"&gt;@NA&lt;/D&gt;&lt;D xsi:type="xsd:double"&gt;0.091043&lt;/D&gt;&lt;D xsi:type="xsd:double"&gt;0.03286&lt;/D&gt;&lt;D xsi:type="xsd:double"&gt;0.060639&lt;/D&gt;&lt;D xsi:type="xsd:double"&gt;0&lt;/D&gt;&lt;/FQL&gt;&lt;FQL&gt;&lt;Q&gt;1669-HK^FF_DPS(ANN,-5AY,0)&lt;/Q&gt;&lt;R&gt;6&lt;/R&gt;&lt;C&gt;1&lt;/C&gt;&lt;D xsi:type="xsd:double"&gt;0.058&lt;/D&gt;&lt;D xsi:type="xsd:double"&gt;0.049&lt;/D&gt;&lt;D xsi:type="xsd:double"&gt;0.051&lt;/D&gt;&lt;D xsi:type="xsd:double"&gt;0.047&lt;/D&gt;&lt;D xsi:type="xsd:double"&gt;0.064&lt;/D&gt;&lt;D xsi:type="xsd:double"&gt;0.053&lt;/D&gt;&lt;/FQL&gt;&lt;FQL&gt;&lt;Q&gt;1668-HK^FF_DPS(ANN,-5AY,0)&lt;/Q&gt;&lt;R&gt;6&lt;/R&gt;&lt;C&gt;1&lt;/C&gt;&lt;D xsi:type="xsd:double"&gt;0.05&lt;/D&gt;&lt;D xsi:type="xsd:double"&gt;0.05&lt;/D&gt;&lt;D xsi:type="xsd:double"&gt;0.05&lt;/D&gt;&lt;D xsi:type="xsd:double"&gt;0.03&lt;/D&gt;&lt;D xsi:type="xsd:double"&gt;0.03&lt;/D&gt;&lt;D xsi:type="xsd:double"&gt;0&lt;/D&gt;&lt;/FQL&gt;&lt;FQL&gt;&lt;Q&gt;1667-HK^FF_DPS(ANN,-5AY,0)&lt;/Q&gt;&lt;R&gt;6&lt;/R&gt;&lt;C&gt;1&lt;/C&gt;&lt;D xsi:type="xsd:double"&gt;0.003&lt;/D&gt;&lt;D xsi:type="xsd:double"&gt;0&lt;/D&gt;&lt;D xsi:type="xsd:double"&gt;0&lt;/D&gt;&lt;D xsi:type="xsd:double"&gt;0&lt;/D&gt;&lt;D xsi:type="xsd:double"&gt;0&lt;/D&gt;&lt;D xsi:type="xsd:double"&gt;0&lt;/D&gt;&lt;/FQL&gt;&lt;FQL&gt;&lt;Q&gt;1666-HK^FF_DPS(ANN,-5AY,0)&lt;/Q&gt;&lt;R&gt;6&lt;/R&gt;&lt;C&gt;1&lt;/C&gt;&lt;D xsi:type="xsd:double"&gt;0.183588&lt;/D&gt;&lt;D xsi:type="xsd:double"&gt;0.208306&lt;/D&gt;&lt;D xsi:type="xsd:double"&gt;0.204847&lt;/D&gt;&lt;D xsi:type="xsd:double"&gt;0.175149&lt;/D&gt;&lt;D xsi:type="xsd:double"&gt;0.194464&lt;/D&gt;&lt;D xsi:type="xsd:double"&gt;0.186895&lt;/D&gt;&lt;/FQL&gt;&lt;FQL&gt;&lt;Q&gt;1665-HK^FF_DPS(ANN,-5AY,0)&lt;/Q&gt;&lt;R&gt;6&lt;/R&gt;&lt;C&gt;1&lt;/C&gt;&lt;D xsi:type="xsd:string"&gt;@NA&lt;/D&gt;&lt;D xsi:type="xsd:string"&gt;@NA&lt;/D&gt;&lt;D xsi:type="xsd:double"&gt;0.01&lt;/D&gt;&lt;D xsi:type="xsd:double"&gt;0.01&lt;/D&gt;&lt;D xsi:type="xsd:double"&gt;0.013333&lt;/D&gt;&lt;D xsi:type="xsd:double"&gt;0.02&lt;/D&gt;&lt;/FQL&gt;&lt;FQL&gt;&lt;Q&gt;1663-HK^FF_DPS(ANN,-5AY,0)&lt;/Q&gt;&lt;R&gt;6&lt;/R&gt;&lt;C&gt;1&lt;/C&gt;&lt;D xsi:type="xsd:double"&gt;0.01&lt;/D&gt;&lt;D xsi:type="xsd:double"&gt;0.01&lt;/D&gt;&lt;D xsi:type="xsd:double"&gt;0&lt;/D&gt;&lt;D xsi:type="xsd:double"&gt;0.01&lt;/D&gt;&lt;D xsi:type="xsd:double"&gt;0.01&lt;/D&gt;&lt;D xsi:type="xsd:double"&gt;0.01&lt;/D&gt;&lt;/FQL&gt;&lt;FQL&gt;&lt;Q&gt;1662-HK^FF_DPS(ANN,-5AY,0)&lt;/Q&gt;&lt;R&gt;6&lt;/R&gt;&lt;C&gt;1&lt;/C&gt;&lt;D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xsi:type="xsd:double"&gt;0&lt;/D&gt;&lt;/FQL&gt;&lt;FQL&gt;&lt;Q&gt;1661-HK^FF_DPS(ANN,-5AY,0)&lt;/Q&gt;&lt;R&gt;6&lt;/R&gt;&lt;C&gt;1&lt;/C&gt;&lt;D xsi:type="xsd:double"&gt;0&lt;/D&gt;&lt;D xsi:type="xsd:double"&gt;0.1207633&lt;/D&gt;&lt;D xsi:type="xsd:double"&gt;0.0704319&lt;/D&gt;&lt;D xsi:type="xsd:double"&gt;0&lt;/D&gt;&lt;D xsi:type="xsd:double"&gt;0&lt;/D&gt;&lt;D xsi:type="xsd:double"&gt;0&lt;/D&gt;&lt;/FQL&gt;&lt;FQL&gt;&lt;Q&gt;1660-HK^FF_DPS(ANN,-5AY,0)&lt;/Q&gt;&lt;R&gt;6&lt;/R&gt;&lt;C&gt;1&lt;/C&gt;&lt;D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xsi:type="xsd:double"&gt;0&lt;/D&gt;&lt;/FQL&gt;&lt;FQL&gt;&lt;Q&gt;1658-HK^FF_DPS(ANN,-5AY,0)&lt;/Q&gt;&lt;R&gt;6&lt;/R&gt;&lt;C&gt;1&lt;/C&gt;&lt;D xsi:type="xsd:double"&gt;0.084575&lt;/D&gt;&lt;D xsi:type="xsd:double"&gt;0.175&lt;/D&gt;&lt;D xsi:type="xsd:double"&gt;0.22&lt;/D&gt;&lt;D xsi:type="xsd:double"&gt;0.228625&lt;/D&gt;&lt;D xsi:type="xsd:double"&gt;0.250649&lt;/D&gt;&lt;D xsi:type="xsd:double"&gt;0.290018&lt;/D&gt;&lt;/FQL&gt;&lt;FQL&gt;&lt;Q&gt;1657-HK^FF_DPS(ANN,-5AY,0)&lt;/Q&gt;&lt;R&gt;6&lt;/R&gt;&lt;C&gt;1&lt;/C&gt;&lt;D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xsi:type="xsd:double"&gt;0&lt;/D&gt;&lt;/FQL&gt;&lt;FQL&gt;&lt;Q&gt;1656-HK^FF_DPS(ANN,-5AY,0)&lt;/Q&gt;&lt;R&gt;6&lt;/R&gt;&lt;C&gt;1&lt;/C&gt;&lt;D xsi:type="xsd:double"&gt;0.0168669875099363&lt;/D&gt;&lt;D xsi:type="xsd:double"&gt;0.0338700740650128&lt;/D&gt;&lt;D xsi:type="xsd:double"&gt;0.0406601068165384&lt;/D&gt;&lt;D xsi:type="xsd:double"&gt;0.0229737942587424&lt;/D&gt;&lt;D xsi:type="xsd:double"&gt;0.0449822688578735&lt;/D&gt;&lt;D xsi:type="xsd:double"&gt;0.0838673847562533&lt;/D&gt;&lt;/FQL&gt;&lt;FQL&gt;&lt;Q&gt;1655-HK^FF_DPS(ANN,-5AY,0)&lt;/Q&gt;&lt;R&gt;6&lt;/R&gt;&lt;C&gt;1&lt;/C&gt;&lt;D xsi:type="xsd:string"&gt;@NA&lt;/D&gt;&lt;D xsi:type="xsd:double"&gt;0&lt;/D&gt;&lt;D xsi:type="xsd:double"&gt;0&lt;/D&gt;&lt;D xsi:type="xsd:double"&gt;0&lt;/D&gt;&lt;D xsi:type="xsd:double"&gt;0&lt;/D&gt;&lt;D xsi:type="xsd:double"&gt;0&lt;/D&gt;&lt;/FQL&gt;&lt;FQL&gt;&lt;Q&gt;1653-HK^FF_DPS(ANN,-5AY,0)&lt;/Q&gt;&lt;R&gt;6&lt;/R&gt;&lt;C&gt;1&lt;/C&gt;&lt;D xsi:type="xsd:string"&gt;@NA&lt;/D&gt;&lt;D xsi:type="xsd:string"&gt;@NA&lt;/D&gt;&lt;D xsi:type="xsd:double"&gt;0&lt;/D&gt;&lt;D xsi:type="xsd:double"&gt;0&lt;/D&gt;&lt;D xsi:type="xsd:double"&gt;0&lt;/D&gt;&lt;D xsi:type="xsd:double"&gt;0&lt;/D&gt;&lt;/FQL&gt;&lt;FQL&gt;&lt;Q&gt;1652-HK^FF_DPS(ANN,-5AY,0)&lt;/Q&gt;&lt;R&gt;6&lt;/R&gt;&lt;C&gt;1&lt;/C&gt;&lt;D xsi:type="xsd:string"&gt;@NA&lt;/D&gt;&lt;D xsi:type="xsd:string"&gt;@NA&lt;/D&gt;&lt;D xsi:type="xsd:double"&gt;0.0148&lt;/D&gt;&lt;D xsi:type="xsd:double"&gt;0.0073&lt;/D&gt;&lt;D xsi:type="xsd:double"&gt;0.0105&lt;/D&gt;&lt;D xsi:type="xsd:double"&gt;0.011&lt;/D&gt;&lt;/FQL&gt;&lt;FQL&gt;&lt;Q&gt;1651-HK^FF_DPS(ANN,-5AY,0)&lt;/Q&gt;&lt;R&gt;6&lt;/R&gt;&lt;C&gt;1&lt;/C&gt;&lt;D xsi:type="xsd:string"&gt;@NA&lt;/D&gt;&lt;D xsi:type="xsd:double"&gt;0.16&lt;/D&gt;&lt;D xsi:type="xsd:double"&gt;0.35&lt;/D&gt;&lt;D xsi:type="xsd:double"&gt;0.3&lt;/D&gt;&lt;D xsi:type="xsd:double"&gt;0.4&lt;/D&gt;&lt;D xsi:type="xsd:double"&gt;0.8&lt;/D&gt;&lt;/FQL&gt;&lt;FQL&gt;&lt;Q&gt;1650-HK^FF_DPS(ANN,-5AY,0)&lt;/Q&gt;&lt;R&gt;6&lt;/R&gt;&lt;C&gt;1&lt;/C&gt;&lt;D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xsi:type="xsd:double"&gt;0.008301&lt;/D&gt;&lt;D xsi:type="xsd:double"&gt;0.00415&lt;/D&gt;&lt;/FQL&gt;&lt;FQL&gt;&lt;Q&gt;1647-HK^FF_DPS(ANN,-5AY,0)&lt;/Q&gt;&lt;R&gt;6&lt;/R&gt;&lt;C&gt;1&lt;/C&gt;&lt;D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xsi:type="xsd:double"&gt;0&lt;/D&gt;&lt;/FQL&gt;&lt;FQL&gt;&lt;Q&gt;1645-HK^FF_DPS(ANN,-5AY,0)&lt;/Q&gt;&lt;R&gt;6&lt;/R&gt;&lt;C&gt;1&lt;/C&gt;&lt;D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xsi:type="xsd:double"&gt;0.05&lt;/D&gt;&lt;D xsi:type="xsd:double"&gt;0&lt;/D&gt;&lt;/FQL&gt;&lt;FQL&gt;&lt;Q&gt;1643-HK^FF_DPS(ANN,-5AY,0)&lt;/Q&gt;&lt;R&gt;6&lt;/R&gt;&lt;C&gt;1&lt;/C&gt;&lt;D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xsi:type="xsd:double"&gt;0.0167&lt;/D&gt;&lt;/FQL&gt;&lt;FQL&gt;&lt;Q&gt;1640-HK^FF_DPS(ANN,-5AY,0)&lt;/Q&gt;&lt;R&gt;6&lt;/R&gt;&lt;C&gt;1&lt;/C&gt;&lt;D xsi:type="xsd:string"&gt;@NA&lt;/D&gt;&lt;D xsi:type="xsd:string"&gt;@NA&lt;/D&gt;&lt;D xsi:type="xsd:string"&gt;@NA&lt;/D&gt;&lt;D xsi:type="xsd:double"&gt;0&lt;/D&gt;&lt;D xsi:type="xsd:double"&gt;0&lt;/D&gt;&lt;D xsi:type="xsd:double"&gt;0&lt;/D&gt;&lt;/FQL&gt;&lt;FQL&gt;&lt;Q&gt;1638-HK^FF_DPS(ANN,-5AY,0)&lt;/Q&gt;&lt;R&gt;6&lt;/R&gt;&lt;C&gt;1&lt;/C&gt;&lt;D xsi:type="xsd:double"&gt;0&lt;/D&gt;&lt;D xsi:type="xsd:double"&gt;0&lt;/D&gt;&lt;D xsi:type="xsd:double"&gt;0.11458&lt;/D&gt;&lt;D xsi:type="xsd:double"&gt;0.11652&lt;/D&gt;&lt;D xsi:type="xsd:double"&gt;0.12623&lt;/D&gt;&lt;D xsi:type="xsd:double"&gt;0.1491309&lt;/D&gt;&lt;/FQL&gt;&lt;FQL&gt;&lt;Q&gt;1637-HK^FF_DPS(ANN,-5AY,0)&lt;/Q&gt;&lt;R&gt;6&lt;/R&gt;&lt;C&gt;1&lt;/C&gt;&lt;D xsi:type="xsd:double"&gt;0&lt;/D&gt;&lt;D xsi:type="xsd:double"&gt;0.022&lt;/D&gt;&lt;D xsi:type="xsd:double"&gt;0.014&lt;/D&gt;&lt;D xsi:type="xsd:double"&gt;0.017&lt;/D&gt;&lt;D xsi:type="xsd:double"&gt;0.039&lt;/D&gt;&lt;D xsi:type="xsd:double"&gt;0.01&lt;/D&gt;&lt;/FQL&gt;&lt;FQL&gt;&lt;Q&gt;1636-HK^FF_DPS(ANN,-5AY,0)&lt;/Q&gt;&lt;R&gt;6&lt;/R&gt;&lt;C&gt;1&lt;/C&gt;&lt;D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xsi:type="xsd:double"&gt;0&lt;/D&gt;&lt;/FQL&gt;&lt;FQL&gt;&lt;Q&gt;1635-HK^FF_DPS(ANN,-5AY,0)&lt;/Q&gt;&lt;R&gt;6&lt;/R&gt;&lt;C&gt;1&lt;/C&gt;&lt;D xsi:type="xsd:double"&gt;0.067994&lt;/D&gt;&lt;D xsi:type="xsd:double"&gt;0.0741422&lt;/D&gt;&lt;D xsi:type="xsd:double"&gt;0.0682793&lt;/D&gt;&lt;D xsi:type="xsd:double"&gt;0.065616&lt;/D&gt;&lt;D xsi:type="xsd:double"&gt;0.06665&lt;/D&gt;&lt;D xsi:type="xsd:double"&gt;0.05873&lt;/D&gt;&lt;/FQL&gt;&lt;FQL&gt;&lt;Q&gt;1633-HK^FF_DPS(ANN,-5AY,0)&lt;/Q&gt;&lt;R&gt;6&lt;/R&gt;&lt;C&gt;1&lt;/C&gt;&lt;D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xsi:type="xsd:double"&gt;0&lt;/D&gt;&lt;/FQL&gt;&lt;FQL&gt;&lt;Q&gt;1632-HK^FF_DPS(ANN,-5AY,0)&lt;/Q&gt;&lt;R&gt;6&lt;/R&gt;&lt;C&gt;1&lt;/C&gt;&lt;D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xsi:type="xsd:double"&gt;0&lt;/D&gt;&lt;/FQL&gt;&lt;FQL&gt;&lt;Q&gt;1631-HK^FF_DPS(ANN,-5AY,0)&lt;/Q&gt;&lt;R&gt;6&lt;/R&gt;&lt;C&gt;1&lt;/C&gt;&lt;D xsi:type="xsd:double"&gt;0&lt;/D&gt;&lt;D xsi:type="xsd:double"&gt;0&lt;/D&gt;&lt;D xsi:type="xsd:double"&gt;0&lt;/D&gt;&lt;D xsi:type="xsd:double"&gt;0&lt;/D&gt;&lt;D xsi:type="xsd:double"&gt;0.5&lt;/D&gt;&lt;D xsi:type="xsd:double"&gt;0.2&lt;/D&gt;&lt;/FQL&gt;&lt;FQL&gt;&lt;Q&gt;1630-HK^FF_DPS(ANN,-5AY,0)&lt;/Q&gt;&lt;R&gt;6&lt;/R&gt;&lt;C&gt;1&lt;/C&gt;&lt;D xsi:type="xsd:string"&gt;@NA&lt;/D&gt;&lt;D xsi:type="xsd:double"&gt;0&lt;/D&gt;&lt;D xsi:type="xsd:double"&gt;0&lt;/D&gt;&lt;D xsi:type="xsd:double"&gt;0&lt;/D&gt;&lt;D xsi:type="xsd:double"&gt;0&lt;/D&gt;&lt;D xsi:type="xsd:double"&gt;0&lt;/D&gt;&lt;/FQL&gt;&lt;FQL&gt;&lt;Q&gt;1629-HK^FF_DPS(ANN,-5AY,0)&lt;/Q&gt;&lt;R&gt;6&lt;/R&gt;&lt;C&gt;1&lt;/C&gt;&lt;D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xsi:type="xsd:double"&gt;0&lt;/D&gt;&lt;/FQL&gt;&lt;FQL&gt;&lt;Q&gt;1628-HK^FF_DPS(ANN,-5AY,0)&lt;/Q&gt;&lt;R&gt;6&lt;/R&gt;&lt;C&gt;1&lt;/C&gt;&lt;D xsi:type="xsd:double"&gt;0.19142&lt;/D&gt;&lt;D xsi:type="xsd:double"&gt;0.26102&lt;/D&gt;&lt;D xsi:type="xsd:double"&gt;0.27407&lt;/D&gt;&lt;D xsi:type="xsd:double"&gt;0.34803&lt;/D&gt;&lt;D xsi:type="xsd:double"&gt;0.10441&lt;/D&gt;&lt;D xsi:type="xsd:double"&gt;0&lt;/D&gt;&lt;/FQL&gt;&lt;FQL&gt;&lt;Q&gt;1627-HK^FF_DPS(ANN,-5AY,0)&lt;/Q&gt;&lt;R&gt;6&lt;/R&gt;&lt;C&gt;1&lt;/C&gt;&lt;D xsi:type="xsd:double"&gt;0&lt;/D&gt;&lt;D xsi:type="xsd:double"&gt;0.05&lt;/D&gt;&lt;D xsi:type="xsd:double"&gt;0.04&lt;/D&gt;&lt;D xsi:type="xsd:double"&gt;0&lt;/D&gt;&lt;D xsi:type="xsd:double"&gt;0.025&lt;/D&gt;&lt;D xsi:type="xsd:double"&gt;0.035&lt;/D&gt;&lt;/FQL&gt;&lt;FQL&gt;&lt;Q&gt;1626-HK^FF_DPS(ANN,-5AY,0)&lt;/Q&gt;&lt;R&gt;6&lt;/R&gt;&lt;C&gt;1&lt;/C&gt;&lt;D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xsi:type="xsd:double"&gt;0&lt;/D&gt;&lt;/FQL&gt;&lt;FQL&gt;&lt;Q&gt;1623-HK^FF_DPS(ANN,-5AY,0)&lt;/Q&gt;&lt;R&gt;6&lt;/R&gt;&lt;C&gt;1&lt;/C&gt;&lt;D xsi:type="xsd:double"&gt;0.01&lt;/D&gt;&lt;D xsi:type="xsd:double"&gt;0.01&lt;/D&gt;&lt;D xsi:type="xsd:double"&gt;0.01&lt;/D&gt;&lt;D xsi:type="xsd:double"&gt;0&lt;/D&gt;&lt;D xsi:type="xsd:double"&gt;0&lt;/D&gt;&lt;D xsi:type="xsd:double"&gt;0&lt;/D&gt;&lt;/FQL&gt;&lt;FQL&gt;&lt;Q&gt;1622-HK^FF_DPS(ANN,-5AY,0)&lt;/Q&gt;&lt;R&gt;6&lt;/R&gt;&lt;C&gt;1&lt;/C&gt;&lt;D xsi:type="xsd:double"&gt;0&lt;/D&gt;&lt;D xsi:type="xsd:double"&gt;0.06045&lt;/D&gt;&lt;D xsi:type="xsd:double"&gt;0.0628818&lt;/D&gt;&lt;D xsi:type="xsd:double"&gt;0.032909&lt;/D&gt;&lt;D xsi:type="xsd:double"&gt;0.060114&lt;/D&gt;&lt;D xsi:type="xsd:double"&gt;0&lt;/D&gt;&lt;/FQL&gt;&lt;FQL&gt;&lt;Q&gt;1621-HK^FF_DPS(ANN,-5AY,0)&lt;/Q&gt;&lt;R&gt;6&lt;/R&gt;&lt;C&gt;1&lt;/C&gt;&lt;D xsi:type="xsd:string"&gt;@NA&lt;/D&gt;&lt;D xsi:type="xsd:double"&gt;0&lt;/D&gt;&lt;D xsi:type="xsd:double"&gt;0.01&lt;/D&gt;&lt;D xsi:type="xsd:double"&gt;0&lt;/D&gt;&lt;D xsi:type="xsd:double"&gt;0&lt;/D&gt;&lt;D xsi:type="xsd:double"&gt;0.01&lt;/D&gt;&lt;/FQL&gt;&lt;FQL&gt;&lt;Q&gt;1620-HK^FF_DPS(ANN,-5AY,0)&lt;/Q&gt;&lt;R&gt;6&lt;/R&gt;&lt;C&gt;1&lt;/C&gt;&lt;D xsi:type="xsd:string"&gt;@NA&lt;/D&gt;&lt;D xsi:type="xsd:string"&gt;@NA&lt;/D&gt;&lt;D xsi:type="xsd:double"&gt;0.0046&lt;/D&gt;&lt;D xsi:type="xsd:double"&gt;0.0054&lt;/D&gt;&lt;D xsi:type="xsd:double"&gt;0&lt;/D&gt;&lt;D xsi:type="xsd:double"&gt;0&lt;/D&gt;&lt;/FQL&gt;&lt;FQL&gt;&lt;Q&gt;1618-HK^FF_DPS(ANN,-5AY,0)&lt;/Q&gt;&lt;R&gt;6&lt;/R&gt;&lt;C&gt;1&lt;/C&gt;&lt;D xsi:type="xsd:double"&gt;0.06868&lt;/D&gt;&lt;D xsi:type="xsd:double"&gt;0.0825393&lt;/D&gt;&lt;D xsi:type="xsd:double"&gt;0.0796976&lt;/D&gt;&lt;D xsi:type="xsd:double"&gt;0.0788371&lt;/D&gt;&lt;D xsi:type="xsd:double"&gt;0.090155&lt;/D&gt;&lt;D xsi:type="xsd:double"&gt;0.091394&lt;/D&gt;&lt;/FQL&gt;&lt;FQL&gt;&lt;Q&gt;1617-HK^FF_DPS(ANN,-5AY,0)&lt;/Q&gt;&lt;R&gt;6&lt;/R&gt;&lt;C&gt;1&lt;/C&gt;&lt;D xsi:type="xsd:double"&gt;0.027&lt;/D&gt;&lt;D xsi:type="xsd:double"&gt;0.075&lt;/D&gt;&lt;D xsi:type="xsd:double"&gt;0.07098&lt;/D&gt;&lt;D xsi:type="xsd:double"&gt;0.03828&lt;/D&gt;&lt;D xsi:type="xsd:double"&gt;0&lt;/D&gt;&lt;D xsi:type="xsd:double"&gt;0&lt;/D&gt;&lt;/FQL&gt;&lt;FQL&gt;&lt;Q&gt;1616-HK^FF_DPS(ANN,-5AY,0)&lt;/Q&gt;&lt;R&gt;6&lt;/R&gt;&lt;C&gt;1&lt;/C&gt;&lt;D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xsi:type="xsd:double"&gt;0&lt;/D&gt;&lt;/FQL&gt;&lt;FQL&gt;&lt;Q&gt;1615-HK^FF_DPS(ANN,-5AY,0)&lt;/Q&gt;&lt;R&gt;6&lt;/R&gt;&lt;C&gt;1&lt;/C&gt;&lt;D xsi:type="xsd:string"&gt;@NA&lt;/D&gt;&lt;D xsi:type="xsd:string"&gt;@NA&lt;/D&gt;&lt;D xsi:type="xsd:double"&gt;0.01&lt;/D&gt;&lt;D xsi:type="xsd:double"&gt;0&lt;/D&gt;&lt;D xsi:type="xsd:double"&gt;0&lt;/D&gt;&lt;D xsi:type="xsd:double"&gt;0&lt;/D&gt;&lt;/FQL&gt;&lt;FQL&gt;&lt;Q&gt;1613-HK^FF_DPS(ANN,-5AY,0)&lt;/Q&gt;&lt;R&gt;6&lt;/R&gt;&lt;C&gt;1&lt;/C&gt;&lt;D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xsi:type="xsd:double"&gt;0&lt;/D&gt;&lt;/FQL&gt;&lt;FQL&gt;&lt;Q&gt;1612-HK^FF_DPS(ANN,-5AY,0)&lt;/Q&gt;&lt;R&gt;6&lt;/R&gt;&lt;C&gt;1&lt;/C&gt;&lt;D xsi:type="xsd:double"&gt;0.015&lt;/D&gt;&lt;D xsi:type="xsd:double"&gt;0.015&lt;/D&gt;&lt;D xsi:type="xsd:double"&gt;0.016&lt;/D&gt;&lt;D xsi:type="xsd:double"&gt;0.011&lt;/D&gt;&lt;D xsi:type="xsd:double"&gt;0.11&lt;/D&gt;&lt;D xsi:type="xsd:double"&gt;0.045&lt;/D&gt;&lt;/FQL&gt;&lt;FQL&gt;&lt;Q&gt;1611-HK^FF_DPS(ANN,-5AY,0)&lt;/Q&gt;&lt;R&gt;6&lt;/R&gt;&lt;C&gt;1&lt;/C&gt;&lt;D xsi:type="xsd:string"&gt;@NA&lt;/D&gt;&lt;D xsi:type="xsd:double"&gt;0&lt;/D&gt;&lt;D xsi:type="xsd:double"&gt;0&lt;/D&gt;&lt;D xsi:type="xsd:double"&gt;0&lt;/D&gt;&lt;D xsi:type="xsd:double"&gt;0&lt;/D&gt;&lt;D xsi:type="xsd:double"&gt;0&lt;/D&gt;&lt;/FQL&gt;&lt;FQL&gt;&lt;Q&gt;1610-HK^FF_DPS(ANN,-5AY,0)&lt;/Q&gt;&lt;R&gt;6&lt;/R&gt;&lt;C&gt;1&lt;/C&gt;&lt;D xsi:type="xsd:double"&gt;0&lt;/D&gt;&lt;D xsi:type="xsd:double"&gt;0&lt;/D&gt;&lt;D xsi:type="xsd:double"&gt;0&lt;/D&gt;&lt;D xsi:type="xsd:double"&gt;0.048&lt;/D&gt;&lt;D xsi:type="xsd:double"&gt;0.324&lt;/D&gt;&lt;D xsi:type="xsd:double"&gt;0.18&lt;/D&gt;&lt;/FQL&gt;&lt;FQL&gt;&lt;Q&gt;1609-HK^FF_DPS(ANN,-5AY,0)&lt;/Q&gt;&lt;R&gt;6&lt;/R&gt;&lt;C&gt;1&lt;/C&gt;&lt;D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xsi:type="xsd:double"&gt;0&lt;/D&gt;&lt;/FQL&gt;&lt;FQL&gt;&lt;Q&gt;1608-HK^FF_DPS(ANN,-5AY,0)&lt;/Q&gt;&lt;R&gt;6&lt;/R&gt;&lt;C&gt;1&lt;/C&gt;&lt;D xsi:type="xsd:double"&gt;0.0257&lt;/D&gt;&lt;D xsi:type="xsd:double"&gt;0.0323&lt;/D&gt;&lt;D xsi:type="xsd:double"&gt;0.0195&lt;/D&gt;&lt;D xsi:type="xsd:double"&gt;0.0275&lt;/D&gt;&lt;D xsi:type="xsd:double"&gt;0.0496&lt;/D&gt;&lt;D xsi:type="xsd:double"&gt;0.0075&lt;/D&gt;&lt;/FQL&gt;&lt;FQL&gt;&lt;Q&gt;1606-HK^FF_DPS(ANN,-5AY,0)&lt;/Q&gt;&lt;R&gt;6&lt;/R&gt;&lt;C&gt;1&lt;/C&gt;&lt;D xsi:type="xsd:double"&gt;0.063&lt;/D&gt;&lt;D xsi:type="xsd:double"&gt;0.093&lt;/D&gt;&lt;D xsi:type="xsd:double"&gt;0.10157&lt;/D&gt;&lt;D xsi:type="xsd:double"&gt;0.114408&lt;/D&gt;&lt;D xsi:type="xsd:double"&gt;0.093103&lt;/D&gt;&lt;D xsi:type="xsd:double"&gt;0.10908&lt;/D&gt;&lt;/FQL&gt;&lt;FQL&gt;&lt;Q&gt;1601-HK^FF_DPS(ANN,-5AY,0)&lt;/Q&gt;&lt;R&gt;6&lt;/R&gt;&lt;C&gt;1&lt;/C&gt;&lt;D xsi:type="xsd:string"&gt;@NA&lt;/D&gt;&lt;D xsi:type="xsd:string"&gt;@NA&lt;/D&gt;&lt;D xsi:type="xsd:string"&gt;@NA&lt;/D&gt;&lt;D xsi:type="xsd:double"&gt;0.041&lt;/D&gt;&lt;D xsi:type="xsd:double"&gt;0.0526&lt;/D&gt;&lt;D xsi:type="xsd:double"&gt;0.0522&lt;/D&gt;&lt;/FQL&gt;&lt;FQL&gt;&lt;Q&gt;1600-HK^FF_DPS(ANN,-5AY,0)&lt;/Q&gt;&lt;R&gt;6&lt;/R&gt;&lt;C&gt;1&lt;/C&gt;&lt;D xsi:type="xsd:double"&gt;0.083&lt;/D&gt;&lt;D xsi:type="xsd:double"&gt;0.12&lt;/D&gt;&lt;D xsi:type="xsd:double"&gt;0.1737&lt;/D&gt;&lt;D xsi:type="xsd:double"&gt;0.2571&lt;/D&gt;&lt;D xsi:type="xsd:double"&gt;0.3212&lt;/D&gt;&lt;D xsi:type="xsd:double"&gt;0.3337&lt;/D&gt;&lt;/FQL&gt;&lt;FQL&gt;&lt;Q&gt;1599-HK^FF_DPS(ANN,-5AY,0)&lt;/Q&gt;&lt;R&gt;6&lt;/R&gt;&lt;C&gt;1&lt;/C&gt;&lt;D xsi:type="xsd:double"&gt;0.11364&lt;/D&gt;&lt;D xsi:type="xsd:double"&gt;0.122089&lt;/D&gt;&lt;D xsi:type="xsd:double"&gt;0.125398&lt;/D&gt;&lt;D xsi:type="xsd:double"&gt;0.146834&lt;/D&gt;&lt;D xsi:type="xsd:double"&gt;0.189535&lt;/D&gt;&lt;D xsi:type="xsd:double"&gt;0.197199&lt;/D&gt;&lt;/FQL&gt;&lt;FQL&gt;&lt;Q&gt;1598-HK^FF_DPS(ANN,-5AY,0)&lt;/Q&gt;&lt;R&gt;6&lt;/R&gt;&lt;C&gt;1&lt;/C&gt;&lt;D xsi:type="xsd:string"&gt;@NA&lt;/D&gt;&lt;D xsi:type="xsd:string"&gt;@NA&lt;/D&gt;&lt;D xsi:type="xsd:double"&gt;0&lt;/D&gt;&lt;D xsi:type="xsd:double"&gt;0.0222&lt;/D&gt;&lt;D xsi:type="xsd:double"&gt;0.0157&lt;/D&gt;&lt;D xsi:type="xsd:double"&gt;0.0063&lt;/D&gt;&lt;/FQL&gt;&lt;FQL&gt;&lt;Q&gt;1597-HK^FF_DPS(ANN,-5AY,0)&lt;/Q&gt;&lt;R&gt;0&lt;/R&gt;&lt;C&gt;0&lt;/C&gt;&lt;/FQL&gt;&lt;FQL&gt;&lt;Q&gt;1596-HK^FF_DPS(ANN,-5AY,0)&lt;/Q&gt;&lt;R&gt;6&lt;/R&gt;&lt;C&gt;1&lt;/C&gt;&lt;D xsi:type="xsd:double"&gt;0.189219&lt;/D&gt;&lt;D xsi:type="xsd:double"&gt;0.0242158&lt;/D&gt;&lt;D xsi:type="xsd:double"&gt;0.0879735&lt;/D&gt;&lt;D xsi:type="xsd:double"&gt;0.0456291&lt;/D&gt;&lt;D xsi:type="xsd:double"&gt;0.0197028&lt;/D&gt;&lt;D xsi:type="xsd:double"&gt;0.0648&lt;/D&gt;&lt;/FQL&gt;&lt;FQL&gt;&lt;Q&gt;1593-HK^FF_DPS(ANN,-5AY,0)&lt;/Q&gt;&lt;R&gt;6&lt;/R&gt;&lt;C&gt;1&lt;/C&gt;&lt;D xsi:type="xsd:string"&gt;@NA&lt;/D&gt;&lt;D xsi:type="xsd:string"&gt;@NA&lt;/D&gt;&lt;D xsi:type="xsd:double"&gt;0.0207&lt;/D&gt;&lt;D xsi:type="xsd:double"&gt;0.0223&lt;/D&gt;&lt;D xsi:type="xsd:double"&gt;0&lt;/D&gt;&lt;D xsi:type="xsd:string"&gt;@NA&lt;/D&gt;&lt;/FQL&gt;&lt;FQL&gt;&lt;Q&gt;1592-HK^FF_DPS(ANN,-5AY,0)&lt;/Q&gt;&lt;R&gt;6&lt;/R&gt;&lt;C&gt;1&lt;/C&gt;&lt;D xsi:type="xsd:string"&gt;@NA&lt;/D&gt;&lt;D xsi:type="xsd:string"&gt;@NA&lt;/D&gt;&lt;D xsi:type="xsd:double"&gt;0.01&lt;/D&gt;&lt;D xsi:type="xsd:double"&gt;0&lt;/D&gt;&lt;D xsi:type="xsd:double"&gt;0&lt;/D&gt;&lt;D xsi:type="xsd:double"&gt;0&lt;/D&gt;&lt;/FQL&gt;&lt;FQL&gt;&lt;Q&gt;1591-HK^FF_DPS(ANN,-5AY,0)&lt;/Q&gt;&lt;R&gt;6&lt;/R&gt;&lt;C&gt;1&lt;/C&gt;&lt;D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xsi:type="xsd:double"&gt;0&lt;/D&gt;&lt;/FQL&gt;&lt;FQL&gt;&lt;Q&gt;1588-HK^FF_DPS(ANN,-5AY,0)&lt;/Q&gt;&lt;R&gt;6&lt;/R&gt;&lt;C&gt;1&lt;/C&gt;&lt;D xsi:type="xsd:double"&gt;0&lt;/D&gt;&lt;D xsi:type="xsd:double"&gt;0&lt;/D&gt;&lt;D xsi:type="xsd:double"&gt;0.34667&lt;/D&gt;&lt;D xsi:type="xsd:double"&gt;0.29067&lt;/D&gt;&lt;D xsi:type="xsd:double"&gt;0.06433&lt;/D&gt;&lt;D xsi:type="xsd:double"&gt;0&lt;/D&gt;&lt;/FQL&gt;&lt;FQL&gt;&lt;Q&gt;1587-HK^FF_DPS(ANN,-5AY,0)&lt;/Q&gt;&lt;R&gt;6&lt;/R&gt;&lt;C&gt;1&lt;/C&gt;&lt;D xsi:type="xsd:string"&gt;@NA&lt;/D&gt;&lt;D xsi:type="xsd:string"&gt;@NA&lt;/D&gt;&lt;D xsi:type="xsd:double"&gt;0&lt;/D&gt;&lt;D xsi:type="xsd:double"&gt;0&lt;/D&gt;&lt;D xsi:type="xsd:double"&gt;0.015&lt;/D&gt;&lt;D xsi:type="xsd:double"&gt;0.0225&lt;/D&gt;&lt;/FQL&gt;&lt;FQL&gt;&lt;Q&gt;1586-HK^FF_DPS(ANN,-5AY,0)&lt;/Q&gt;&lt;R&gt;6&lt;/R&gt;&lt;C&gt;1&lt;/C&gt;&lt;D xsi:type="xsd:double"&gt;0.02314&lt;/D&gt;&lt;D xsi:type="xsd:double"&gt;0.02562&lt;/D&gt;&lt;D xsi:type="xsd:double"&gt;0.00744&lt;/D&gt;&lt;D xsi:type="xsd:double"&gt;0.03388&lt;/D&gt;&lt;D xsi:type="xsd:double"&gt;0.0373518&lt;/D&gt;&lt;D xsi:type="xsd:double"&gt;0.0368185&lt;/D&gt;&lt;/FQL&gt;&lt;FQL&gt;&lt;Q&gt;1585-HK^FF_DPS(ANN,-5AY,0)&lt;/Q&gt;&lt;R&gt;6&lt;/R&gt;&lt;C&gt;1&lt;/C&gt;&lt;D xsi:type="xsd:double"&gt;0.04&lt;/D&gt;&lt;D xsi:type="xsd:double"&gt;0.04&lt;/D&gt;&lt;D xsi:type="xsd:double"&gt;0.04&lt;/D&gt;&lt;D xsi:type="xsd:double"&gt;0&lt;/D&gt;&lt;D xsi:type="xsd:double"&gt;0.19&lt;/D&gt;&lt;D xsi:type="xsd:double"&gt;0.28&lt;/D&gt;&lt;/FQL&gt;&lt;FQL&gt;&lt;Q&gt;1583-HK^FF_DPS(ANN,-5AY,0)&lt;/Q&gt;&lt;R&gt;6&lt;/R&gt;&lt;C&gt;1&lt;/C&gt;&lt;D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xsi:type="xsd:double"&gt;0&lt;/D&gt;&lt;/FQL&gt;&lt;FQL&gt;&lt;Q&gt;1582-HK^FF_DPS(ANN,-5AY,0)&lt;/Q&gt;&lt;R&gt;6&lt;/R&gt;&lt;C&gt;1&lt;/C&gt;&lt;D xsi:type="xsd:string"&gt;@NA&lt;/D&gt;&lt;D xsi:type="xsd:string"&gt;@NA&lt;/D&gt;&lt;D xsi:type="xsd:string"&gt;@NA&lt;/D&gt;&lt;D xsi:type="xsd:double"&gt;0.05&lt;/D&gt;&lt;D xsi:type="xsd:double"&gt;0.0525&lt;/D&gt;&lt;D xsi:type="xsd:double"&gt;0.043&lt;/D&gt;&lt;/FQL&gt;&lt;FQL&gt;&lt;Q&gt;1581-HK^FF_DPS(ANN,-5AY,0)&lt;/Q&gt;&lt;R&gt;6&lt;/R&gt;&lt;C&gt;1&lt;/C&gt;&lt;D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xsi:type="xsd:double"&gt;0&lt;/D&gt;&lt;/FQL&gt;&lt;FQL&gt;&lt;Q&gt;1580-HK^FF_DPS(ANN,-5AY,0)&lt;/Q&gt;&lt;R&gt;6&lt;/R&gt;&lt;C&gt;1&lt;/C&gt;&lt;D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xsi:type="xsd:double"&gt;0&lt;/D&gt;&lt;/FQL&gt;&lt;FQL&gt;&lt;Q&gt;1579-HK^FF_DPS(ANN,-5AY,0)&lt;/Q&gt;&lt;R&gt;6&lt;/R&gt;&lt;C&gt;1&lt;/C&gt;&lt;D xsi:type="xsd:double"&gt;0.040226&lt;/D&gt;&lt;D xsi:type="xsd:double"&gt;0.0617415&lt;/D&gt;&lt;D xsi:type="xsd:double"&gt;0.17378&lt;/D&gt;&lt;D xsi:type="xsd:double"&gt;0.22583&lt;/D&gt;&lt;D xsi:type="xsd:double"&gt;0.30291&lt;/D&gt;&lt;D xsi:type="xsd:double"&gt;0.270062&lt;/D&gt;&lt;/FQL&gt;&lt;FQL&gt;&lt;Q&gt;1578-HK^FF_DPS(ANN,-5AY,0)&lt;/Q&gt;&lt;R&gt;6&lt;/R&gt;&lt;C&gt;1&lt;/C&gt;&lt;D xsi:type="xsd:double"&gt;0.2258253&lt;/D&gt;&lt;D xsi:type="xsd:double"&gt;0.221961&lt;/D&gt;&lt;D xsi:type="xsd:double"&gt;0.206807&lt;/D&gt;&lt;D xsi:type="xsd:double"&gt;0.197018&lt;/D&gt;&lt;D xsi:type="xsd:double"&gt;0&lt;/D&gt;&lt;D xsi:type="xsd:double"&gt;0&lt;/D&gt;&lt;/FQL&gt;&lt;FQL&gt;&lt;Q&gt;1577-HK^FF_DPS(ANN,-5AY,0)&lt;/Q&gt;&lt;R&gt;6&lt;/R&gt;&lt;C&gt;1&lt;/C&gt;&lt;D xsi:type="xsd:double"&gt;0.057371&lt;/D&gt;&lt;D xsi:type="xsd:double"&gt;0.061266&lt;/D&gt;&lt;D xsi:type="xsd:double"&gt;0.056899&lt;/D&gt;&lt;D xsi:type="xsd:double"&gt;0.054754&lt;/D&gt;&lt;D xsi:type="xsd:double"&gt;0.06064&lt;/D&gt;&lt;D xsi:type="xsd:double"&gt;0.058752&lt;/D&gt;&lt;/FQL&gt;&lt;FQL&gt;&lt;Q&gt;1576-HK^FF_DPS(ANN,-5AY,0)&lt;/Q&gt;&lt;R&gt;6&lt;/R&gt;&lt;C&gt;1&lt;/C&gt;&lt;D xsi:type="xsd:string"&gt;@NA&lt;/D&gt;&lt;D xsi:type="xsd:string"&gt;@NA&lt;/D&gt;&lt;D xsi:type="xsd:double"&gt;0.146456&lt;/D&gt;&lt;D xsi:type="xsd:double"&gt;0.178291&lt;/D&gt;&lt;D xsi:type="xsd:double"&gt;0.216714&lt;/D&gt;&lt;D xsi:type="xsd:double"&gt;0.210957&lt;/D&gt;&lt;/FQL&gt;&lt;FQL&gt;&lt;Q&gt;1575-HK^FF_DPS(ANN,-5AY,0)&lt;/Q&gt;&lt;R&gt;6&lt;/R&gt;&lt;C&gt;1&lt;/C&gt;&lt;D xsi:type="xsd:double"&gt;0.018&lt;/D&gt;&lt;D xsi:type="xsd:double"&gt;0.053&lt;/D&gt;&lt;D xsi:type="xsd:double"&gt;0.031&lt;/D&gt;&lt;D xsi:type="xsd:double"&gt;0&lt;/D&gt;&lt;D xsi:type="xsd:double"&gt;0&lt;/D&gt;&lt;D xsi:type="xsd:double"&gt;0&lt;/D&gt;&lt;/FQL&gt;&lt;FQL&gt;&lt;Q&gt;1572-HK^FF_DPS(ANN,-5AY,0)&lt;/Q&gt;&lt;R&gt;6&lt;/R&gt;&lt;C&gt;1&lt;/C&gt;&lt;D xsi:type="xsd:double"&gt;0.03&lt;/D&gt;&lt;D xsi:type="xsd:double"&gt;0.02&lt;/D&gt;&lt;D xsi:type="xsd:double"&gt;0.01&lt;/D&gt;&lt;D xsi:type="xsd:double"&gt;0&lt;/D&gt;&lt;D xsi:type="xsd:double"&gt;0&lt;/D&gt;&lt;D xsi:type="xsd:double"&gt;0&lt;/D&gt;&lt;/FQL&gt;&lt;FQL&gt;&lt;Q&gt;1571-HK^FF_DPS(ANN,-5AY,0)&lt;/Q&gt;&lt;R&gt;6&lt;/R&gt;&lt;C&gt;1&lt;/C&gt;&lt;D xsi:type="xsd:string"&gt;@NA&lt;/D&gt;&lt;D xsi:type="xsd:double"&gt;0.1451&lt;/D&gt;&lt;D xsi:type="xsd:double"&gt;0.1827&lt;/D&gt;&lt;D xsi:type="xsd:double"&gt;0.1342&lt;/D&gt;&lt;D xsi:type="xsd:double"&gt;0.1675&lt;/D&gt;&lt;D xsi:type="xsd:double"&gt;0.0759&lt;/D&gt;&lt;/FQL&gt;&lt;FQL&gt;&lt;Q&gt;1570-HK^FF_DPS(ANN,-5AY,0)&lt;/Q&gt;&lt;R&gt;6&lt;/R&gt;&lt;C&gt;1&lt;/C&gt;&lt;D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xsi:type="xsd:double"&gt;0&lt;/D&gt;&lt;/FQL&gt;&lt;FQL&gt;&lt;Q&gt;1569-HK^FF_DPS(ANN,-5AY,0)&lt;/Q&gt;&lt;R&gt;6&lt;/R&gt;&lt;C&gt;1&lt;/C&gt;&lt;D xsi:type="xsd:string"&gt;@NA&lt;/D&gt;&lt;D xsi:type="xsd:double"&gt;0&lt;/D&gt;&lt;D xsi:type="xsd:double"&gt;0&lt;/D&gt;&lt;D xsi:type="xsd:double"&gt;0.0284&lt;/D&gt;&lt;D xsi:type="xsd:double"&gt;0.0107&lt;/D&gt;&lt;D xsi:type="xsd:double"&gt;0.0532&lt;/D&gt;&lt;/FQL&gt;&lt;FQL&gt;&lt;Q&gt;1568-HK^FF_DPS(ANN,-5AY,0)&lt;/Q&gt;&lt;R&gt;6&lt;/R&gt;&lt;C&gt;1&lt;/C&gt;&lt;D xsi:type="xsd:double"&gt;0.08&lt;/D&gt;&lt;D xsi:type="xsd:double"&gt;0.09&lt;/D&gt;&lt;D xsi:type="xsd:double"&gt;0.07&lt;/D&gt;&lt;D xsi:type="xsd:double"&gt;0.025&lt;/D&gt;&lt;D xsi:type="xsd:double"&gt;0.08&lt;/D&gt;&lt;D xsi:type="xsd:double"&gt;0.07&lt;/D&gt;&lt;/FQL&gt;&lt;FQL&gt;&lt;Q&gt;1566-HK^FF_DPS(ANN,-5AY,0)&lt;/Q&gt;&lt;R&gt;6&lt;/R&gt;&lt;C&gt;1&lt;/C&gt;&lt;D xsi:type="xsd:double"&gt;0.01956&lt;/D&gt;&lt;D xsi:type="xsd:double"&gt;0.0225&lt;/D&gt;&lt;D xsi:type="xsd:double"&gt;0.0225&lt;/D&gt;&lt;D xsi:type="xsd:double"&gt;0&lt;/D&gt;&lt;D xsi:type="xsd:double"&gt;0&lt;/D&gt;&lt;D xsi:type="xsd:double"&gt;0&lt;/D&gt;&lt;/FQL&gt;&lt;FQL&gt;&lt;Q&gt;1565-HK^FF_DPS(ANN,-5AY,0)&lt;/Q&gt;&lt;R&gt;6&lt;/R&gt;&lt;C&gt;1&lt;/C&gt;&lt;D xsi:type="xsd:double"&gt;0.04&lt;/D&gt;&lt;D xsi:type="xsd:double"&gt;0.08&lt;/D&gt;&lt;D xsi:type="xsd:double"&gt;0.08&lt;/D&gt;&lt;D xsi:type="xsd:double"&gt;0.065&lt;/D&gt;&lt;D xsi:type="xsd:double"&gt;0.019&lt;/D&gt;&lt;D xsi:type="xsd:string"&gt;@NA&lt;/D&gt;&lt;/FQL&gt;&lt;FQL&gt;&lt;Q&gt;1563-HK^FF_DPS(ANN,-5AY,0)&lt;/Q&gt;&lt;R&gt;6&lt;/R&gt;&lt;C&gt;1&lt;/C&gt;&lt;D xsi:type="xsd:string"&gt;@NA&lt;/D&gt;&lt;D xsi:type="xsd:string"&gt;@NA&lt;/D&gt;&lt;D xsi:type="xsd:string"&gt;@NA&lt;/D&gt;&lt;D xsi:type="xsd:double"&gt;0&lt;/D&gt;&lt;D xsi:type="xsd:double"&gt;0&lt;/D&gt;&lt;D xsi:type="xsd:double"&gt;0&lt;/D&gt;&lt;/FQL&gt;&lt;FQL&gt;&lt;Q&gt;1561-HK^FF_DPS(ANN,-5AY,0)&lt;/Q&gt;&lt;R&gt;6&lt;/R&gt;&lt;C&gt;1&lt;/C&gt;&lt;D xsi:type="xsd:double"&gt;0.025&lt;/D&gt;&lt;D xsi:type="xsd:double"&gt;0.025&lt;/D&gt;&lt;D xsi:type="xsd:double"&gt;0.02&lt;/D&gt;&lt;D xsi:type="xsd:double"&gt;0&lt;/D&gt;&lt;D xsi:type="xsd:double"&gt;0&lt;/D&gt;&lt;D xsi:type="xsd:double"&gt;0&lt;/D&gt;&lt;/FQL&gt;&lt;FQL&gt;&lt;Q&gt;1560-HK^FF_DPS(ANN,-5AY,0)&lt;/Q&gt;&lt;R&gt;6&lt;/R&gt;&lt;C&gt;1&lt;/C&gt;&lt;D xsi:type="xsd:double"&gt;0.10476191024943&lt;/D&gt;&lt;D xsi:type="xsd:double"&gt;0.056&lt;/D&gt;&lt;D xsi:type="xsd:double"&gt;0.179&lt;/D&gt;&lt;D xsi:type="xsd:double"&gt;0.002&lt;/D&gt;&lt;D xsi:type="xsd:double"&gt;0.02&lt;/D&gt;&lt;D xsi:type="xsd:double"&gt;0&lt;/D&gt;&lt;/FQL&gt;&lt;FQL&gt;&lt;Q&gt;1559-HK^FF_DPS(ANN,-5AY,0)&lt;/Q&gt;&lt;R&gt;6&lt;/R&gt;&lt;C&gt;1&lt;/C&gt;&lt;D xsi:type="xsd:double"&gt;0&lt;/D&gt;&lt;D xsi:type="xsd:double"&gt;0&lt;/D&gt;&lt;D xsi:type="xsd:double"&gt;0&lt;</t>
        </r>
      </text>
    </comment>
    <comment ref="A9" authorId="0" shapeId="0">
      <text>
        <r>
          <rPr>
            <b/>
            <sz val="9"/>
            <color indexed="81"/>
            <rFont val="Tahoma"/>
            <charset val="1"/>
          </rPr>
          <t>/D&gt;&lt;D xsi:type="xsd:double"&gt;0&lt;/D&gt;&lt;D xsi:type="xsd:double"&gt;0&lt;/D&gt;&lt;D xsi:type="xsd:double"&gt;0&lt;/D&gt;&lt;/FQL&gt;&lt;FQL&gt;&lt;Q&gt;1558-HK^FF_DPS(ANN,-5AY,0)&lt;/Q&gt;&lt;R&gt;6&lt;/R&gt;&lt;C&gt;1&lt;/C&gt;&lt;D xsi:type="xsd:double"&gt;0.17&lt;/D&gt;&lt;D xsi:type="xsd:double"&gt;0.418818&lt;/D&gt;&lt;D xsi:type="xsd:double"&gt;0.5685&lt;/D&gt;&lt;D xsi:type="xsd:double"&gt;0.71836&lt;/D&gt;&lt;D xsi:type="xsd:double"&gt;0.1136&lt;/D&gt;&lt;D xsi:type="xsd:double"&gt;0&lt;/D&gt;&lt;/FQL&gt;&lt;FQL&gt;&lt;Q&gt;1557-HK^FF_DPS(ANN,-5AY,0)&lt;/Q&gt;&lt;R&gt;6&lt;/R&gt;&lt;C&gt;1&lt;/C&gt;&lt;D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xsi:type="xsd:double"&gt;0&lt;/D&gt;&lt;/FQL&gt;&lt;FQL&gt;&lt;Q&gt;1556-HK^FF_DPS(ANN,-5AY,0)&lt;/Q&gt;&lt;R&gt;6&lt;/R&gt;&lt;C&gt;1&lt;/C&gt;&lt;D xsi:type="xsd:double"&gt;0.04&lt;/D&gt;&lt;D xsi:type="xsd:double"&gt;0.03&lt;/D&gt;&lt;D xsi:type="xsd:double"&gt;0.02&lt;/D&gt;&lt;D xsi:type="xsd:double"&gt;0.015&lt;/D&gt;&lt;D xsi:type="xsd:double"&gt;0.015&lt;/D&gt;&lt;D xsi:type="xsd:double"&gt;0.015&lt;/D&gt;&lt;/FQL&gt;&lt;FQL&gt;&lt;Q&gt;1555-HK^FF_DPS(ANN,-5AY,0)&lt;/Q&gt;&lt;R&gt;6&lt;/R&gt;&lt;C&gt;1&lt;/C&gt;&lt;D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xsi:type="xsd:double"&gt;0&lt;/D&gt;&lt;/FQL&gt;&lt;FQL&gt;&lt;Q&gt;1553-HK^FF_DPS(ANN,-5AY,0)&lt;/Q&gt;&lt;R&gt;6&lt;/R&gt;&lt;C&gt;1&lt;/C&gt;&lt;D xsi:type="xsd:string"&gt;@NA&lt;/D&gt;&lt;D xsi:type="xsd:string"&gt;@NA&lt;/D&gt;&lt;D xsi:type="xsd:string"&gt;@NA&lt;/D&gt;&lt;D xsi:type="xsd:double"&gt;0&lt;/D&gt;&lt;D xsi:type="xsd:double"&gt;0.12&lt;/D&gt;&lt;D xsi:type="xsd:double"&gt;0.1&lt;/D&gt;&lt;/FQL&gt;&lt;FQL&gt;&lt;Q&gt;1552-HK^FF_DPS(ANN,-5AY,0)&lt;/Q&gt;&lt;R&gt;6&lt;/R&gt;&lt;C&gt;1&lt;/C&gt;&lt;D xsi:type="xsd:string"&gt;@NA&lt;/D&gt;&lt;D xsi:type="xsd:double"&gt;0&lt;/D&gt;&lt;D xsi:type="xsd:double"&gt;0&lt;/D&gt;&lt;D xsi:type="xsd:double"&gt;0&lt;/D&gt;&lt;D xsi:type="xsd:double"&gt;0&lt;/D&gt;&lt;D xsi:type="xsd:double"&gt;0&lt;/D&gt;&lt;/FQL&gt;&lt;FQL&gt;&lt;Q&gt;1551-HK^FF_DPS(ANN,-5AY,0)&lt;/Q&gt;&lt;R&gt;6&lt;/R&gt;&lt;C&gt;1&lt;/C&gt;&lt;D xsi:type="xsd:string"&gt;@NA&lt;/D&gt;&lt;D xsi:type="xsd:double"&gt;0.24503&lt;/D&gt;&lt;D xsi:type="xsd:double"&gt;0.22754&lt;/D&gt;&lt;D xsi:type="xsd:double"&gt;0.21854&lt;/D&gt;&lt;D xsi:type="xsd:double"&gt;0.24281&lt;/D&gt;&lt;D xsi:type="xsd:double"&gt;0.12255&lt;/D&gt;&lt;/FQL&gt;&lt;FQL&gt;&lt;Q&gt;1549-HK^FF_DPS(ANN,-5AY,0)&lt;/Q&gt;&lt;R&gt;6&lt;/R&gt;&lt;C&gt;1&lt;/C&gt;&lt;D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xsi:type="xsd:double"&gt;0&lt;/D&gt;&lt;/FQL&gt;&lt;FQL&gt;&lt;Q&gt;1548-HK^FF_DPS(ANN,-5AY,0)&lt;/Q&gt;&lt;R&gt;6&lt;/R&gt;&lt;C&gt;1&lt;/C&gt;&lt;D xsi:type="xsd:double"&gt;0.012&lt;/D&gt;&lt;D xsi:type="xsd:double"&gt;0&lt;/D&gt;&lt;D xsi:type="xsd:double"&gt;0&lt;/D&gt;&lt;D xsi:type="xsd:double"&gt;0&lt;/D&gt;&lt;D xsi:type="xsd:double"&gt;0&lt;/D&gt;&lt;D xsi:type="xsd:double"&gt;0&lt;/D&gt;&lt;/FQL&gt;&lt;FQL&gt;&lt;Q&gt;1547-HK^FF_DPS(ANN,-5AY,0)&lt;/Q&gt;&lt;R&gt;6&lt;/R&gt;&lt;C&gt;1&lt;/C&gt;&lt;D xsi:type="xsd:double"&gt;0.01&lt;/D&gt;&lt;D xsi:type="xsd:double"&gt;0.035&lt;/D&gt;&lt;D xsi:type="xsd:double"&gt;0.025&lt;/D&gt;&lt;D xsi:type="xsd:double"&gt;0.01&lt;/D&gt;&lt;D xsi:type="xsd:double"&gt;0.05&lt;/D&gt;&lt;D xsi:type="xsd:double"&gt;0.02&lt;/D&gt;&lt;/FQL&gt;&lt;FQL&gt;&lt;Q&gt;1546-HK^FF_DPS(ANN,-5AY,0)&lt;/Q&gt;&lt;R&gt;6&lt;/R&gt;&lt;C&gt;1&lt;/C&gt;&lt;D xsi:type="xsd:double"&gt;0&lt;/D&gt;&lt;D xsi:type="xsd:double"&gt;0.045&lt;/D&gt;&lt;D xsi:type="xsd:double"&gt;0.0375&lt;/D&gt;&lt;D xsi:type="xsd:double"&gt;0.01&lt;/D&gt;&lt;D xsi:type="xsd:double"&gt;0&lt;/D&gt;&lt;D xsi:type="xsd:double"&gt;0&lt;/D&gt;&lt;/FQL&gt;&lt;FQL&gt;&lt;Q&gt;1545-HK^FF_DPS(ANN,-5AY,0)&lt;/Q&gt;&lt;R&gt;6&lt;/R&gt;&lt;C&gt;1&lt;/C&gt;&lt;D xsi:type="xsd:string"&gt;@NA&lt;/D&gt;&lt;D xsi:type="xsd:string"&gt;@NA&lt;/D&gt;&lt;D xsi:type="xsd:string"&gt;@NA&lt;/D&gt;&lt;D xsi:type="xsd:double"&gt;0.0088&lt;/D&gt;&lt;D xsi:type="xsd:double"&gt;0.0128&lt;/D&gt;&lt;D xsi:type="xsd:double"&gt;0.01&lt;/D&gt;&lt;/FQL&gt;&lt;FQL&gt;&lt;Q&gt;1543-HK^FF_DPS(ANN,-5AY,0)&lt;/Q&gt;&lt;R&gt;6&lt;/R&gt;&lt;C&gt;1&lt;/C&gt;&lt;D xsi:type="xsd:double"&gt;0.097&lt;/D&gt;&lt;D xsi:type="xsd:double"&gt;0.093&lt;/D&gt;&lt;D xsi:type="xsd:double"&gt;0.06145&lt;/D&gt;&lt;D xsi:type="xsd:double"&gt;0.0657&lt;/D&gt;&lt;D xsi:type="xsd:double"&gt;0.07305&lt;/D&gt;&lt;D xsi:type="xsd:double"&gt;0.05849&lt;/D&gt;&lt;/FQL&gt;&lt;FQL&gt;&lt;Q&gt;1542-HK^FF_DPS(ANN,-5AY,0)&lt;/Q&gt;&lt;R&gt;6&lt;/R&gt;&lt;C&gt;1&lt;/C&gt;&lt;D xsi:type="xsd:string"&gt;@NA&lt;/D&gt;&lt;D xsi:type="xsd:string"&gt;@NA&lt;/D&gt;&lt;D xsi:type="xsd:string"&gt;@NA&lt;/D&gt;&lt;D xsi:type="xsd:double"&gt;0.1744&lt;/D&gt;&lt;D xsi:type="xsd:double"&gt;0.205&lt;/D&gt;&lt;D xsi:type="xsd:double"&gt;0.1992&lt;/D&gt;&lt;/FQL&gt;&lt;FQL&gt;&lt;Q&gt;1540-HK^FF_DPS(ANN,-5AY,0)&lt;/Q&gt;&lt;R&gt;6&lt;/R&gt;&lt;C&gt;1&lt;/C&gt;&lt;D xsi:type="xsd:string"&gt;@NA&lt;/D&gt;&lt;D xsi:type="xsd:string"&gt;@NA&lt;/D&gt;&lt;D xsi:type="xsd:double"&gt;0.05&lt;/D&gt;&lt;D xsi:type="xsd:double"&gt;0.08&lt;/D&gt;&lt;D xsi:type="xsd:double"&gt;0.03&lt;/D&gt;&lt;D xsi:type="xsd:double"&gt;0.05&lt;/D&gt;&lt;/FQL&gt;&lt;FQL&gt;&lt;Q&gt;1539-HK^FF_DPS(ANN,-5AY,0)&lt;/Q&gt;&lt;R&gt;6&lt;/R&gt;&lt;C&gt;1&lt;/C&gt;&lt;D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xsi:type="xsd:double"&gt;0&lt;/D&gt;&lt;/FQL&gt;&lt;FQL&gt;&lt;Q&gt;1538-HK^FF_DPS(ANN,-5AY,0)&lt;/Q&gt;&lt;R&gt;6&lt;/R&gt;&lt;C&gt;1&lt;/C&gt;&lt;D xsi:type="xsd:double"&gt;0&lt;/D&gt;&lt;D xsi:type="xsd:double"&gt;0.05&lt;/D&gt;&lt;D xsi:type="xsd:double"&gt;0.025&lt;/D&gt;&lt;D xsi:type="xsd:double"&gt;0.0275&lt;/D&gt;&lt;D xsi:type="xsd:double"&gt;0.03&lt;/D&gt;&lt;D xsi:type="xsd:double"&gt;0.025&lt;/D&gt;&lt;/FQL&gt;&lt;FQL&gt;&lt;Q&gt;1536-HK^FF_DPS(ANN,-5AY,0)&lt;/Q&gt;&lt;R&gt;6&lt;/R&gt;&lt;C&gt;1&lt;/C&gt;&lt;D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xsi:type="xsd:double"&gt;0&lt;/D&gt;&lt;/FQL&gt;&lt;FQL&gt;&lt;Q&gt;1532-HK^FF_DPS(ANN,-5AY,0)&lt;/Q&gt;&lt;R&gt;6&lt;/R&gt;&lt;C&gt;1&lt;/C&gt;&lt;D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xsi:type="xsd:double"&gt;0&lt;/D&gt;&lt;/FQL&gt;&lt;FQL&gt;&lt;Q&gt;1530-HK^FF_DPS(ANN,-5AY,0)&lt;/Q&gt;&lt;R&gt;6&lt;/R&gt;&lt;C&gt;1&lt;/C&gt;&lt;D xsi:type="xsd:double"&gt;0&lt;/D&gt;&lt;D xsi:type="xsd:double"&gt;0.0685&lt;/D&gt;&lt;D xsi:type="xsd:double"&gt;0&lt;/D&gt;&lt;D xsi:type="xsd:double"&gt;0&lt;/D&gt;&lt;D xsi:type="xsd:double"&gt;0&lt;/D&gt;&lt;D xsi:type="xsd:double"&gt;0.2&lt;/D&gt;&lt;/FQL&gt;&lt;FQL&gt;&lt;Q&gt;1529-HK^FF_DPS(ANN,-5AY,0)&lt;/Q&gt;&lt;R&gt;6&lt;/R&gt;&lt;C&gt;1&lt;/C&gt;&lt;D xsi:type="xsd:string"&gt;@NA&lt;/D&gt;&lt;D xsi:type="xsd:double"&gt;0&lt;/D&gt;&lt;D xsi:type="xsd:double"&gt;0&lt;/D&gt;&lt;D xsi:type="xsd:double"&gt;0&lt;/D&gt;&lt;D xsi:type="xsd:double"&gt;0&lt;/D&gt;&lt;D xsi:type="xsd:double"&gt;0&lt;/D&gt;&lt;/FQL&gt;&lt;FQL&gt;&lt;Q&gt;1528-HK^FF_DPS(ANN,-5AY,0)&lt;/Q&gt;&lt;R&gt;6&lt;/R&gt;&lt;C&gt;1&lt;/C&gt;&lt;D xsi:type="xsd:double"&gt;0.4376631346754&lt;/D&gt;&lt;D xsi:type="xsd:double"&gt;0.3562112174393&lt;/D&gt;&lt;D xsi:type="xsd:double"&gt;0.2828443010117&lt;/D&gt;&lt;D xsi:type="xsd:double"&gt;0.2517766615413&lt;/D&gt;&lt;D xsi:type="xsd:double"&gt;0&lt;/D&gt;&lt;D xsi:type="xsd:double"&gt;0.115923&lt;/D&gt;&lt;/FQL&gt;&lt;FQL&gt;&lt;Q&gt;1527-HK^FF_DPS(ANN,-5AY,0)&lt;/Q&gt;&lt;R&gt;6&lt;/R&gt;&lt;C&gt;1&lt;/C&gt;&lt;D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xsi:type="xsd:double"&gt;0&lt;/D&gt;&lt;/FQL&gt;&lt;FQL&gt;&lt;Q&gt;1526-HK^FF_DPS(ANN,-5AY,0)&lt;/Q&gt;&lt;R&gt;6&lt;/R&gt;&lt;C&gt;1&lt;/C&gt;&lt;D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xsi:type="xsd:double"&gt;0&lt;/D&gt;&lt;/FQL&gt;&lt;FQL&gt;&lt;Q&gt;1525-HK^FF_DPS(ANN,-5AY,0)&lt;/Q&gt;&lt;R&gt;6&lt;/R&gt;&lt;C&gt;1&lt;/C&gt;&lt;D xsi:type="xsd:string"&gt;@NA&lt;/D&gt;&lt;D xsi:type="xsd:string"&gt;@NA&lt;/D&gt;&lt;D xsi:type="xsd:string"&gt;@NA&lt;/D&gt;&lt;D xsi:type="xsd:double"&gt;0.1&lt;/D&gt;&lt;D xsi:type="xsd:double"&gt;0.18&lt;/D&gt;&lt;D xsi:type="xsd:double"&gt;0.2&lt;/D&gt;&lt;/FQL&gt;&lt;FQL&gt;&lt;Q&gt;1523-HK^FF_DPS(ANN,-5AY,0)&lt;/Q&gt;&lt;R&gt;6&lt;/R&gt;&lt;C&gt;1&lt;/C&gt;&lt;D xsi:type="xsd:double"&gt;0.0366&lt;/D&gt;&lt;D xsi:type="xsd:double"&gt;0.0608&lt;/D&gt;&lt;D xsi:type="xsd:double"&gt;0.088&lt;/D&gt;&lt;D xsi:type="xsd:double"&gt;0.1111&lt;/D&gt;&lt;D xsi:type="xsd:double"&gt;0.1143&lt;/D&gt;&lt;D xsi:type="xsd:double"&gt;0.143&lt;/D&gt;&lt;/FQL&gt;&lt;FQL&gt;&lt;Q&gt;1522-HK^FF_DPS(ANN,-5AY,0)&lt;/Q&gt;&lt;R&gt;6&lt;/R&gt;&lt;C&gt;1&lt;/C&gt;&lt;D xsi:type="xsd:double"&gt;0&lt;/D&gt;&lt;D xsi:type="xsd:double"&gt;0.01&lt;/D&gt;&lt;D xsi:type="xsd:double"&gt;0.01&lt;/D&gt;&lt;D xsi:type="xsd:double"&gt;0.02&lt;/D&gt;&lt;D xsi:type="xsd:double"&gt;0.025&lt;/D&gt;&lt;D xsi:type="xsd:double"&gt;0.027&lt;/D&gt;&lt;/FQL&gt;&lt;FQL&gt;&lt;Q&gt;1521-HK^FF_DPS(ANN,-5AY,0)&lt;/Q&gt;&lt;R&gt;6&lt;/R&gt;&lt;C&gt;1&lt;/C&gt;&lt;D xsi:type="xsd:string"&gt;@NA&lt;/D&gt;&lt;D xsi:type="xsd:string"&gt;@NA&lt;/D&gt;&lt;D xsi:type="xsd:string"&gt;@NA&lt;/D&gt;&lt;D xsi:type="xsd:double"&gt;0&lt;/D&gt;&lt;D xsi:type="xsd:double"&gt;0&lt;/D&gt;&lt;D xsi:type="xsd:double"&gt;0&lt;/D&gt;&lt;/FQL&gt;&lt;FQL&gt;&lt;Q&gt;1520-HK^FF_DPS(ANN,-5AY,0)&lt;/Q&gt;&lt;R&gt;6&lt;/R&gt;&lt;C&gt;1&lt;/C&gt;&lt;D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xsi:type="xsd:double"&gt;0&lt;/D&gt;&lt;/FQL&gt;&lt;FQL&gt;&lt;Q&gt;1518-HK^FF_DPS(ANN,-5AY,0)&lt;/Q&gt;&lt;R&gt;6&lt;/R&gt;&lt;C&gt;1&lt;/C&gt;&lt;D xsi:type="xsd:string"&gt;@NA&lt;/D&gt;&lt;D xsi:type="xsd:double"&gt;0.05&lt;/D&gt;&lt;D xsi:type="xsd:double"&gt;0&lt;/D&gt;&lt;D xsi:type="xsd:double"&gt;0&lt;/D&gt;&lt;D xsi:type="xsd:double"&gt;0&lt;/D&gt;&lt;D xsi:type="xsd:double"&gt;0&lt;/D&gt;&lt;/FQL&gt;&lt;FQL&gt;&lt;Q&gt;1516-HK^FF_DPS(ANN,-5AY,0)&lt;/Q&gt;&lt;R&gt;6&lt;/R&gt;&lt;C&gt;1&lt;/C&gt;&lt;D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xsi:type="xsd:double"&gt;0.07&lt;/D&gt;&lt;D xsi:type="xsd:double"&gt;0.146&lt;/D&gt;&lt;/FQL&gt;&lt;FQL&gt;&lt;Q&gt;1515-HK^FF_DPS(ANN,-5AY,0)&lt;/Q&gt;&lt;R&gt;6&lt;/R&gt;&lt;C&gt;1&lt;/C&gt;&lt;D xsi:type="xsd:double"&gt;0.063&lt;/D&gt;&lt;D xsi:type="xsd:double"&gt;0.11&lt;/D&gt;&lt;D xsi:type="xsd:double"&gt;0.12&lt;/D&gt;&lt;D xsi:type="xsd:double"&gt;0.1&lt;/D&gt;&lt;D xsi:type="xsd:double"&gt;0.0882&lt;/D&gt;&lt;D xsi:type="xsd:double"&gt;0.12&lt;/D&gt;&lt;/FQL&gt;&lt;FQL&gt;&lt;Q&gt;1513-HK^FF_DPS(ANN,-5AY,0)&lt;/Q&gt;&lt;R&gt;6&lt;/R&gt;&lt;C&gt;1&lt;/C&gt;&lt;D xsi:type="xsd:double"&gt;0.26010478647564&lt;/D&gt;&lt;D xsi:type="xsd:double"&gt;1.45488177732748&lt;/D&gt;&lt;D xsi:type="xsd:double"&gt;1.0502077327003&lt;/D&gt;&lt;D xsi:type="xsd:double"&gt;1.25272&lt;/D&gt;&lt;D xsi:type="xsd:double"&gt;1.50575&lt;/D&gt;&lt;D xsi:type="xsd:double"&gt;1.51156&lt;/D&gt;&lt;/FQL&gt;&lt;FQL&gt;&lt;Q&gt;1508-HK^FF_DPS(ANN,-5AY,0)&lt;/Q&gt;&lt;R&gt;6&lt;/R&gt;&lt;C&gt;1&lt;/C&gt;&lt;D xsi:type="xsd:double"&gt;0.055078&lt;/D&gt;&lt;D xsi:type="xsd:double"&gt;0.057698&lt;/D&gt;&lt;D xsi:type="xsd:double"&gt;0.035252&lt;/D&gt;&lt;D xsi:type="xsd:double"&gt;0.048135&lt;/D&gt;&lt;D xsi:type="xsd:double"&gt;0.049223&lt;/D&gt;&lt;D xsi:type="xsd:double"&gt;0.05271&lt;/D&gt;&lt;/FQL&gt;&lt;FQL&gt;&lt;Q&gt;1502-HK^FF_DPS(ANN,-5AY,0)&lt;/Q&gt;&lt;R&gt;6&lt;/R&gt;&lt;C&gt;1&lt;/C&gt;&lt;D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xsi:type="xsd:double"&gt;0.18541&lt;/D&gt;&lt;D xsi:type="xsd:double"&gt;0.26088&lt;/D&gt;&lt;/FQL&gt;&lt;FQL&gt;&lt;Q&gt;1501-HK^FF_DPS(ANN,-5AY,0)&lt;/Q&gt;&lt;R&gt;6&lt;/R&gt;&lt;C&gt;1&lt;/C&gt;&lt;D xsi:type="xsd:string"&gt;@NA&lt;/D&gt;&lt;D xsi:type="xsd:string"&gt;@NA&lt;/D&gt;&lt;D xsi:type="xsd:string"&gt;@NA&lt;/D&gt;&lt;D xsi:type="xsd:double"&gt;0.195&lt;/D&gt;&lt;D xsi:type="xsd:double"&gt;0.341&lt;/D&gt;&lt;D xsi:type="xsd:double"&gt;0.32&lt;/D&gt;&lt;/FQL&gt;&lt;FQL&gt;&lt;Q&gt;1500-HK^FF_DPS(ANN,-5AY,0)&lt;/Q&gt;&lt;R&gt;6&lt;/R&gt;&lt;C&gt;1&lt;/C&gt;&lt;D xsi:type="xsd:double"&gt;0.2&lt;/D&gt;&lt;D xsi:type="xsd:double"&gt;0.03&lt;/D&gt;&lt;D xsi:type="xsd:double"&gt;0&lt;/D&gt;&lt;D xsi:type="xsd:double"&gt;0&lt;/D&gt;&lt;D xsi:type="xsd:double"&gt;0&lt;/D&gt;&lt;D xsi:type="xsd:double"&gt;0.06&lt;/D&gt;&lt;/FQL&gt;&lt;FQL&gt;&lt;Q&gt;1499-HK^FF_DPS(ANN,-5AY,0)&lt;/Q&gt;&lt;R&gt;6&lt;/R&gt;&lt;C&gt;1&lt;/C&gt;&lt;D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xsi:type="xsd:double"&gt;0&lt;/D&gt;&lt;/FQL&gt;&lt;FQL&gt;&lt;Q&gt;1498-HK^FF_DPS(ANN,-5AY,0)&lt;/Q&gt;&lt;R&gt;6&lt;/R&gt;&lt;C&gt;1&lt;/C&gt;&lt;D xsi:type="xsd:double"&gt;0.01908&lt;/D&gt;&lt;D xsi:type="xsd:double"&gt;0&lt;/D&gt;&lt;D xsi:type="xsd:double"&gt;0&lt;/D&gt;&lt;D xsi:type="xsd:double"&gt;0&lt;/D&gt;&lt;D xsi:type="xsd:double"&gt;0&lt;/D&gt;&lt;D xsi:type="xsd:double"&gt;0&lt;/D&gt;&lt;/FQL&gt;&lt;FQL&gt;&lt;Q&gt;1496-HK^FF_DPS(ANN,-5AY,0)&lt;/Q&gt;&lt;R&gt;6&lt;/R&gt;&lt;C&gt;1&lt;/C&gt;&lt;D xsi:type="xsd:double"&gt;0.0056&lt;/D&gt;&lt;D xsi:type="xsd:double"&gt;0.0103&lt;/D&gt;&lt;D xsi:type="xsd:double"&gt;0&lt;/D&gt;&lt;D xsi:type="xsd:double"&gt;0&lt;/D&gt;&lt;D xsi:type="xsd:double"&gt;0&lt;/D&gt;&lt;D xsi:type="xsd:double"&gt;0&lt;/D&gt;&lt;/FQL&gt;&lt;FQL&gt;&lt;Q&gt;1495-HK^FF_DPS(ANN,-5AY,0)&lt;/Q&gt;&lt;R&gt;6&lt;/R&gt;&lt;C&gt;1&lt;/C&gt;&lt;D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xsi:type="xsd:double"&gt;0&lt;/D&gt;&lt;/FQL&gt;&lt;FQL&gt;&lt;Q&gt;1490-HK^FF_DPS(ANN,-5AY,0)&lt;/Q&gt;&lt;R&gt;6&lt;/R&gt;&lt;C&gt;1&lt;/C&gt;&lt;D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xsi:type="xsd:double"&gt;0&lt;/D&gt;&lt;/FQL&gt;&lt;FQL&gt;&lt;Q&gt;1489-HK^FF_DPS(ANN,-5AY,0)&lt;/Q&gt;&lt;R&gt;0&lt;/R&gt;&lt;C&gt;0&lt;/C&gt;&lt;/FQL&gt;&lt;FQL&gt;&lt;Q&gt;1488-HK^FF_DPS(ANN,-5AY,0)&lt;/Q&gt;&lt;R&gt;6&lt;/R&gt;&lt;C&gt;1&lt;/C&gt;&lt;D xsi:type="xsd:double"&gt;0&lt;/D&gt;&lt;D xsi:type="xsd:double"&gt;0.015&lt;/D&gt;&lt;D xsi:type="xsd:double"&gt;0&lt;/D&gt;&lt;D xsi:type="xsd:double"&gt;0&lt;/D&gt;&lt;D xsi:type="xsd:double"&gt;0&lt;/D&gt;&lt;D xsi:type="xsd:double"&gt;0&lt;/D&gt;&lt;/FQL&gt;&lt;FQL&gt;&lt;Q&gt;1486-HK^FF_DPS(ANN,-5AY,0)&lt;/Q&gt;&lt;R&gt;6&lt;/R&gt;&lt;C&gt;1&lt;/C&gt;&lt;D xsi:type="xsd:double"&gt;0.03&lt;/D&gt;&lt;D xsi:type="xsd:double"&gt;0.04&lt;/D&gt;&lt;D xsi:type="xsd:double"&gt;0.05&lt;/D&gt;&lt;D xsi:type="xsd:double"&gt;0&lt;/D&gt;&lt;D xsi:type="xsd:double"&gt;0&lt;/D&gt;&lt;D xsi:type="xsd:double"&gt;0&lt;/D&gt;&lt;/FQL&gt;&lt;FQL&gt;&lt;Q&gt;1483-HK^FF_DPS(ANN,-5AY,0)&lt;/Q&gt;&lt;R&gt;6&lt;/R&gt;&lt;C&gt;1&lt;/C&gt;&lt;D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xsi:type="xsd:double"&gt;0&lt;/D&gt;&lt;/FQL&gt;&lt;FQL&gt;&lt;Q&gt;1481-HK^FF_DPS(ANN,-5AY,0)&lt;/Q&gt;&lt;R&gt;6&lt;/R&gt;&lt;C&gt;1&lt;/C&gt;&lt;D xsi:type="xsd:string"&gt;@NA&lt;/D&gt;&lt;D xsi:type="xsd:double"&gt;0&lt;/D&gt;&lt;D xsi:type="xsd:double"&gt;0&lt;/D&gt;&lt;D xsi:type="xsd:double"&gt;0.004&lt;/D&gt;&lt;D xsi:type="xsd:double"&gt;0.005&lt;/D&gt;&lt;D xsi:type="xsd:double"&gt;0&lt;/D&gt;&lt;/FQL&gt;&lt;FQL&gt;&lt;Q&gt;1480-HK^FF_DPS(ANN,-5AY,0)&lt;/Q&gt;&lt;R&gt;6&lt;/R&gt;&lt;C&gt;1&lt;/C&gt;&lt;D xsi:type="xsd:double"&gt;0&lt;/D&gt;&lt;D xsi:type="xsd:double"&gt;0&lt;/D&gt;&lt;D xsi:type="xsd:double"&gt;0.06&lt;/D&gt;&lt;D xsi:type="xsd:double"&gt;0&lt;/D&gt;&lt;D xsi:type="xsd:double"&gt;0.06&lt;/D&gt;&lt;D xsi:type="xsd:double"&gt;0.06&lt;/D&gt;&lt;/FQL&gt;&lt;FQL&gt;&lt;Q&gt;1478-HK^FF_DPS(ANN,-5AY,0)&lt;/Q&gt;&lt;R&gt;6&lt;/R&gt;&lt;C&gt;1&lt;/C&gt;&lt;D xsi:type="xsd:double"&gt;0.039&lt;/D&gt;&lt;D xsi:type="xsd:double"&gt;0.096&lt;/D&gt;&lt;D xsi:type="xsd:double"&gt;0&lt;/D&gt;&lt;D xsi:type="xsd:double"&gt;0.1&lt;/D&gt;&lt;D xsi:type="xsd:double"&gt;0.05&lt;/D&gt;&lt;D xsi:type="xsd:double"&gt;0&lt;/D&gt;&lt;/FQL&gt;&lt;FQL&gt;&lt;Q&gt;1477-HK^FF_DPS(ANN,-5AY,0)&lt;/Q&gt;&lt;R&gt;6&lt;/R&gt;&lt;C&gt;1&lt;/C&gt;&lt;D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xsi:type="xsd:double"&gt;0&lt;/D&gt;&lt;D xsi:type="xsd:double"&gt;0&lt;/D&gt;&lt;/FQL&gt;&lt;FQL&gt;&lt;Q&gt;1476-HK^FF_DPS(ANN,-5AY,0)&lt;/Q&gt;&lt;R&gt;6&lt;/R&gt;&lt;C&gt;1&lt;/C&gt;&lt;D xsi:type="xsd:double"&gt;0&lt;/D&gt;&lt;D xsi:type="xsd:double"&gt;0.1226464&lt;/D&gt;&lt;D xsi:type="xsd:double"&gt;0&lt;/D&gt;&lt;D xsi:type="xsd:double"&gt;0&lt;/D&gt;&lt;D xsi:type="xsd:double"&gt;0&lt;/D&gt;&lt;D xsi:type="xsd:double"&gt;0&lt;/D&gt;&lt;/FQL&gt;&lt;FQL&gt;&lt;Q&gt;1475-HK^FF_DPS(ANN,-5AY,0)&lt;/Q&gt;&lt;R&gt;6&lt;/R&gt;&lt;C&gt;1&lt;/C&gt;&lt;D xsi:type="xsd:string"&gt;@NA&lt;/D&gt;&lt;D xsi:type="xsd:double"&gt;0.073&lt;/D&gt;&lt;D xsi:type="xsd:double"&gt;0.095&lt;/D&gt;&lt;D xsi:type="xsd:double"&gt;0.117&lt;/D&gt;&lt;D xsi:type="xsd:double"&gt;0.1405&lt;/D&gt;&lt;D xsi:type="xsd:double"&gt;0.1456&lt;/D&gt;&lt;/FQL&gt;&lt;FQL&gt;&lt;Q&gt;1473-HK^FF_DPS(ANN,-5AY,0)&lt;/Q&gt;&lt;R&gt;6&lt;/R&gt;&lt;C&gt;1&lt;/C&gt;&lt;D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xsi:type="xsd:double"&gt;0.013&lt;/D&gt;&lt;D xsi:type="xsd:double"&gt;0&lt;/D&gt;&lt;/FQL&gt;&lt;FQL&gt;&lt;Q&gt;1472-HK^FF_DPS(ANN,-5AY,0)&lt;/Q&gt;&lt;R&gt;6&lt;/R&gt;&lt;C&gt;1&lt;/C&gt;&lt;D xsi:type="xsd:string"&gt;@NA&lt;/D&gt;&lt;D xsi:type="xsd:string"&gt;@NA&lt;/D&gt;&lt;D xsi:type="xsd:string"&gt;@NA&lt;/D&gt;&lt;D xsi:type="xsd:double"&gt;0.01&lt;/D&gt;&lt;D xsi:type="xsd:double"&gt;0&lt;/D&gt;&lt;D xsi:type="xsd:double"&gt;0&lt;/D&gt;&lt;/FQL&gt;&lt;FQL&gt;&lt;Q&gt;1470-HK^FF_DPS(ANN,-5AY,0)&lt;/Q&gt;&lt;R&gt;6&lt;/R&gt;&lt;C&gt;1&lt;/C&gt;&lt;D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xsi:type="xsd:double"&gt;0&lt;/D&gt;&lt;/FQL&gt;&lt;FQL&gt;&lt;Q&gt;1469-HK^FF_DPS(ANN,-5AY,0)&lt;/Q&gt;&lt;R&gt;6&lt;/R&gt;&lt;C&gt;1&lt;/C&gt;&lt;D xsi:type="xsd:double"&gt;0.05&lt;/D&gt;&lt;D xsi:type="xsd:double"&gt;0.055&lt;/D&gt;&lt;D xsi:type="xsd:double"&gt;0.07&lt;/D&gt;&lt;D xsi:type="xsd:double"&gt;0.05&lt;/D&gt;&lt;D xsi:type="xsd:double"&gt;0.06&lt;/D&gt;&lt;D xsi:type="xsd:double"&gt;0.06&lt;/D&gt;&lt;/FQL&gt;&lt;FQL&gt;&lt;Q&gt;1468-HK^FF_DPS(ANN,-5AY,0)&lt;/Q&gt;&lt;R&gt;6&lt;/R&gt;&lt;C&gt;1&lt;/C&gt;&lt;D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xsi:type="xsd:double"&gt;0&lt;/D&gt;&lt;/FQL&gt;&lt;FQL&gt;&lt;Q&gt;1466-HK^FF_DPS(ANN,-5AY,0)&lt;/Q&gt;&lt;R&gt;6&lt;/R&gt;&lt;C&gt;1&lt;/C&gt;&lt;D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xsi:type="xsd:double"&gt;0&lt;/D&gt;&lt;/FQL&gt;&lt;FQL&gt;&lt;Q&gt;1463-HK^FF_DPS(ANN,-5AY,0)&lt;/Q&gt;&lt;R&gt;6&lt;/R&gt;&lt;C&gt;1&lt;/C&gt;&lt;D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xsi:type="xsd:double"&gt;0&lt;/D&gt;&lt;D xsi:type="xsd:double"&gt;0&lt;/D&gt;&lt;/FQL&gt;&lt;FQL&gt;&lt;Q&gt;1461-HK^FF_DPS(ANN,-5AY,0)&lt;/Q&gt;&lt;R&gt;6&lt;/R&gt;&lt;C&gt;1&lt;/C&gt;&lt;D xsi:type="xsd:double"&gt;0.055&lt;/D&gt;&lt;D xsi:type="xsd:double"&gt;0.082&lt;/D&gt;&lt;D xsi:type="xsd:double"&gt;0.062&lt;/D&gt;&lt;D xsi:type="xsd:double"&gt;0&lt;/D&gt;&lt;D xsi:type="xsd:double"&gt;0.0286&lt;/D&gt;&lt;D xsi:type="xsd:double"&gt;0.021&lt;/D&gt;&lt;/FQL&gt;&lt;FQL&gt;&lt;Q&gt;1460-HK^FF_DPS(ANN,-5AY,0)&lt;/Q&gt;&lt;R&gt;6&lt;/R&gt;&lt;C&gt;1&lt;/C&gt;&lt;D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xsi:type="xsd:double"&gt;0&lt;/D&gt;&lt;/FQL&gt;&lt;FQL&gt;&lt;Q&gt;1459-HK^FF_DPS(ANN,-5AY,0)&lt;/Q&gt;&lt;R&gt;6&lt;/R&gt;&lt;C&gt;1&lt;/C&gt;&lt;D xsi:type="xsd:double"&gt;0&lt;/D&gt;&lt;D xsi:type="xsd:double"&gt;0&lt;/D&gt;&lt;D xsi:type="xsd:double"&gt;0.04&lt;/D&gt;&lt;D xsi:type="xsd:double"&gt;0.04&lt;/D&gt;&lt;D xsi:type="xsd:double"&gt;0.04&lt;/D&gt;&lt;D xsi:type="xsd:double"&gt;0.04&lt;/D&gt;&lt;/FQL&gt;&lt;FQL&gt;&lt;Q&gt;1458-HK^FF_DPS(ANN,-5AY,0)&lt;/Q&gt;&lt;R&gt;6&lt;/R&gt;&lt;C&gt;1&lt;/C&gt;&lt;D xsi:type="xsd:double"&gt;0.1&lt;/D&gt;&lt;D xsi:type="xsd:double"&gt;0.12&lt;/D&gt;&lt;D xsi:type="xsd:double"&gt;0.16&lt;/D&gt;&lt;D xsi:type="xsd:double"&gt;0.11&lt;/D&gt;&lt;D xsi:type="xsd:double"&gt;0.08&lt;/D&gt;&lt;D xsi:type="xsd:double"&gt;0.12&lt;/D&gt;&lt;/FQL&gt;&lt;FQL&gt;&lt;Q&gt;1456-HK^FF_DPS(ANN,-5AY,0)&lt;/Q&gt;&lt;R&gt;6&lt;/R&gt;&lt;C&gt;1&lt;/C&gt;&lt;D xsi:type="xsd:double"&gt;0.1601072&lt;/D&gt;&lt;D xsi:type="xsd:double"&gt;0&lt;/D&gt;&lt;D xsi:type="xsd:double"&gt;0.056808&lt;/D&gt;&lt;D xsi:type="xsd:double"&gt;0&lt;/D&gt;&lt;D xsi:type="xsd:double"&gt;0.144426&lt;/D&gt;&lt;D xsi:type="xsd:double"&gt;0.116843&lt;/D&gt;&lt;/FQL&gt;&lt;FQL&gt;&lt;Q&gt;1455-HK^FF_DPS(ANN,-5AY,0)&lt;/Q&gt;&lt;R&gt;6&lt;/R&gt;&lt;C&gt;1&lt;/C&gt;&lt;D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xsi:type="xsd:double"&gt;0.038&lt;/D&gt;&lt;D xsi:type="xsd:double"&gt;0.015&lt;/D&gt;&lt;/FQL&gt;&lt;FQL&gt;&lt;Q&gt;1452-HK^FF_DPS(ANN,-5AY,0)&lt;/Q&gt;&lt;R&gt;6&lt;/R&gt;&lt;C&gt;1&lt;/C&gt;&lt;D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xsi:type="xsd:double"&gt;0&lt;/D&gt;&lt;/FQL&gt;&lt;FQL&gt;&lt;Q&gt;1451-HK^FF_DPS(ANN,-5AY,0)&lt;/Q&gt;&lt;R&gt;6&lt;/R&gt;&lt;C&gt;1&lt;/C&gt;&lt;D xsi:type="xsd:string"&gt;@NA&lt;/D&gt;&lt;D xsi:type="xsd:string"&gt;@NA&lt;/D&gt;&lt;D xsi:type="xsd:double"&gt;0&lt;/D&gt;&lt;D xsi:type="xsd:double"&gt;0&lt;/D&gt;&lt;D xsi:type="xsd:double"&gt;0&lt;/D&gt;&lt;D xsi:type="xsd:double"&gt;0&lt;/D&gt;&lt;/FQL&gt;&lt;FQL&gt;&lt;Q&gt;1450-HK^FF_DPS(ANN,-5AY,0)&lt;/Q&gt;&lt;R&gt;6&lt;/R&gt;&lt;C&gt;1&lt;/C&gt;&lt;D xsi:type="xsd:double"&gt;0.006&lt;/D&gt;&lt;D xsi:type="xsd:double"&gt;0&lt;/D&gt;&lt;D xsi:type="xsd:double"&gt;0&lt;/D&gt;&lt;D xsi:type="xsd:double"&gt;0&lt;/D&gt;&lt;D xsi:type="xsd:double"&gt;0&lt;/D&gt;&lt;D xsi:type="xsd:double"&gt;0&lt;/D&gt;&lt;/FQL&gt;&lt;FQL&gt;&lt;Q&gt;1449-HK^FF_DPS(ANN,-5AY,0)&lt;/Q&gt;&lt;R&gt;6&lt;/R&gt;&lt;C&gt;1&lt;/C&gt;&lt;D xsi:type="xsd:string"&gt;@NA&lt;/D&gt;&lt;D xsi:type="xsd:string"&gt;@NA&lt;/D&gt;&lt;D xsi:type="xsd:string"&gt;@NA&lt;/D&gt;&lt;D xsi:type="xsd:double"&gt;0&lt;/D&gt;&lt;D xsi:type="xsd:double"&gt;0&lt;/D&gt;&lt;D xsi:type="xsd:string"&gt;@NA&lt;/D&gt;&lt;/FQL&gt;&lt;FQL&gt;&lt;Q&gt;1448-HK^FF_DPS(ANN,-5AY,0)&lt;/Q&gt;&lt;R&gt;6&lt;/R&gt;&lt;C&gt;1&lt;/C&gt;&lt;D xsi:type="xsd:double"&gt;0.0517&lt;/D&gt;&lt;D xsi:type="xsd:double"&gt;0.0648&lt;/D&gt;&lt;D xsi:type="xsd:double"&gt;0.0744&lt;/D&gt;&lt;D xsi:type="xsd:double"&gt;0.0842&lt;/D&gt;&lt;D xsi:type="xsd:double"&gt;0.0881&lt;/D&gt;&lt;D xsi:type="xsd:double"&gt;0.1128&lt;/D&gt;&lt;/FQL&gt;&lt;FQL&gt;&lt;Q&gt;1447-HK^FF_DPS(ANN,-5AY,0)&lt;/Q&gt;&lt;R&gt;6&lt;/R&gt;&lt;C&gt;1&lt;/C&gt;&lt;D xsi:type="xsd:double"&gt;0.265&lt;/D&gt;&lt;D xsi:type="xsd:double"&gt;0.31&lt;/D&gt;&lt;D xsi:type="xsd:double"&gt;0.13&lt;/D&gt;&lt;D xsi:type="xsd:double"&gt;0.04&lt;/D&gt;&lt;D xsi:type="xsd:double"&gt;0.12&lt;/D&gt;&lt;D xsi:type="xsd:double"&gt;0.05&lt;/D&gt;&lt;/FQL&gt;&lt;FQL&gt;&lt;Q&gt;1446-HK^FF_DPS(ANN,-5AY,0)&lt;/Q&gt;&lt;R&gt;6&lt;/R&gt;&lt;C&gt;1&lt;/C&gt;&lt;D xsi:type="xsd:double"&gt;0.0076&lt;/D&gt;&lt;D xsi:type="xsd:double"&gt;0.0068&lt;/D&gt;&lt;D xsi:type="xsd:double"&gt;0.0079&lt;/D&gt;&lt;D xsi:type="xsd:double"&gt;0.0084&lt;/D&gt;&lt;D xsi:type="xsd:double"&gt;0.0196&lt;/D&gt;&lt;D xsi:type="xsd:double"&gt;0.0068&lt;/D&gt;&lt;/FQL&gt;&lt;FQL&gt;&lt;Q&gt;1443-HK^FF_DPS(ANN,-5AY,0)&lt;/Q&gt;&lt;R&gt;6&lt;/R&gt;&lt;C&gt;1&lt;/C&gt;&lt;D xsi:type="xsd:double"&gt;0.0255&lt;/D&gt;&lt;D xsi:type="xsd:double"&gt;0.0131&lt;/D&gt;&lt;D xsi:type="xsd:double"&gt;0.0079&lt;/D&gt;&lt;D xsi:type="xsd:double"&gt;0&lt;/D&gt;&lt;D xsi:type="xsd:double"&gt;0&lt;/D&gt;&lt;D xsi:type="xsd:double"&gt;0&lt;/D&gt;&lt;/FQL&gt;&lt;FQL&gt;&lt;Q&gt;1442-HK^FF_DPS(ANN,-5AY,0)&lt;/Q&gt;&lt;R&gt;6&lt;/R&gt;&lt;C&gt;1&lt;/C&gt;&lt;D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xsi:type="xsd:double"&gt;0.0054251&lt;/D&gt;&lt;D xsi:type="xsd:double"&gt;0&lt;/D&gt;&lt;/FQL&gt;&lt;FQL&gt;&lt;Q&gt;1440-HK^FF_DPS(ANN,-5AY,0)&lt;/Q&gt;&lt;R&gt;6&lt;/R&gt;&lt;C&gt;1&lt;/C&gt;&lt;D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xsi:type="xsd:double"&gt;0&lt;/D&gt;&lt;/FQL&gt;&lt;FQL&gt;&lt;Q&gt;1439-HK^FF_DPS(ANN,-5AY,0)&lt;/Q&gt;&lt;R&gt;6&lt;/R&gt;&lt;C&gt;1&lt;/C&gt;&lt;D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xsi:type="xsd:double"&gt;0&lt;/D&gt;&lt;/FQL&gt;&lt;FQL&gt;&lt;Q&gt;1433-HK^FF_DPS(ANN,-5AY,0)&lt;/Q&gt;&lt;R&gt;6&lt;/R&gt;&lt;C&gt;1&lt;/C&gt;&lt;D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xsi:type="xsd:double"&gt;0.00075&lt;/D&gt;&lt;D xsi:type="xsd:double"&gt;0.0025&lt;/D&gt;&lt;/FQL&gt;&lt;FQL&gt;&lt;Q&gt;1432-HK^FF_DPS(ANN,-5AY,0)&lt;/Q&gt;&lt;R&gt;6&lt;/R&gt;&lt;C&gt;1&lt;/C&gt;&lt;D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xsi:type="xsd:double"&gt;0&lt;/D&gt;&lt;/FQL&gt;&lt;FQL&gt;&lt;Q&gt;1431-HK^FF_DPS(ANN,-5AY,0)&lt;/Q&gt;&lt;R&gt;6&lt;/R&gt;&lt;C&gt;1&lt;/C&gt;&lt;D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xsi:type="xsd:double"&gt;0&lt;/D&gt;&lt;/FQL&gt;&lt;FQL&gt;&lt;Q&gt;1429-HK^FF_DPS(ANN,-5AY,0)&lt;/Q&gt;&lt;R&gt;6&lt;/R&gt;&lt;C&gt;1&lt;/C&gt;&lt;D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xsi:type="xsd:double"&gt;0&lt;/D&gt;&lt;D xsi:type="xsd:double"&gt;0&lt;/D&gt;&lt;/FQL&gt;&lt;FQL&gt;&lt;Q&gt;1428-HK^FF_DPS(ANN,-5AY,0)&lt;/Q&gt;&lt;R&gt;6&lt;/R&gt;&lt;C&gt;1&lt;/C&gt;&lt;D xsi:type="xsd:double"&gt;0.048&lt;/D&gt;&lt;D xsi:type="xsd:double"&gt;0.091&lt;/D&gt;&lt;D xsi:type="xsd:double"&gt;0.078&lt;/D&gt;&lt;D xsi:type="xsd:double"&gt;0.28&lt;/D&gt;&lt;D xsi:type="xsd:double"&gt;0.13&lt;/D&gt;&lt;D xsi:type="xsd:double"&gt;0.1&lt;/D&gt;&lt;/FQL&gt;&lt;FQL&gt;&lt;Q&gt;1427-HK^FF_DPS(ANN,-5AY,0)&lt;/Q&gt;&lt;R&gt;6&lt;/R&gt;&lt;C&gt;1&lt;/C&gt;&lt;D xsi:type="xsd:string"&gt;@NA&lt;/D&gt;&lt;D xsi:type="xsd:string"&gt;@NA&lt;/D&gt;&lt;D xsi:type="xsd:string"&gt;@NA&lt;/D&gt;&lt;D xsi:type="xsd:double"&gt;0&lt;/D&gt;&lt;D xsi:type="xsd:double"&gt;0.05&lt;/D&gt;&lt;D xsi:type="xsd:double"&gt;0&lt;/D&gt;&lt;/FQL&gt;&lt;FQL&gt;&lt;Q&gt;1425-HK^FF_DPS(ANN,-5AY,0)&lt;/Q&gt;&lt;R&gt;6&lt;/R&gt;&lt;C&gt;1&lt;/C&gt;&lt;D xsi:type="xsd:string"&gt;@NA&lt;/D&gt;&lt;D xsi:type="xsd:string"&gt;@NA&lt;/D&gt;&lt;D xsi:type="xsd:string"&gt;@NA&lt;/D&gt;&lt;D xsi:type="xsd:double"&gt;0.0228&lt;/D&gt;&lt;D xsi:type="xsd:double"&gt;0.036&lt;/D&gt;&lt;D xsi:type="xsd:double"&gt;0.059&lt;/D&gt;&lt;/FQL&gt;&lt;FQL&gt;&lt;Q&gt;1421-HK^FF_DPS(ANN,-5AY,0)&lt;/Q&gt;&lt;R&gt;6&lt;/R&gt;&lt;C&gt;1&lt;/C&gt;&lt;D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xsi:type="xsd:double"&gt;0&lt;/D&gt;&lt;/FQL&gt;&lt;FQL&gt;&lt;Q&gt;1420-HK^FF_DPS(ANN,-5AY,0)&lt;/Q&gt;&lt;R&gt;6&lt;/R&gt;&lt;C&gt;1&lt;/C&gt;&lt;D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xsi:type="xsd:double"&gt;0&lt;/D&gt;&lt;/FQL&gt;&lt;FQL&gt;&lt;Q&gt;1419-HK^FF_DPS(ANN,-5AY,0)&lt;/Q&gt;&lt;R&gt;6&lt;/R&gt;&lt;C&gt;1&lt;/C&gt;&lt;D xsi:type="xsd:double"&gt;0.02&lt;/D&gt;&lt;D xsi:type="xsd:double"&gt;0.03&lt;/D&gt;&lt;D xsi:type="xsd:double"&gt;0.03&lt;/D&gt;&lt;D xsi:type="xsd:double"&gt;0&lt;/D&gt;&lt;D xsi:type="xsd:double"&gt;0.12&lt;/D&gt;&lt;D xsi:type="xsd:double"&gt;0.3&lt;/D&gt;&lt;/FQL&gt;&lt;FQL&gt;&lt;Q&gt;1418-HK^FF_DPS(ANN,-5AY,0)&lt;/Q&gt;&lt;R&gt;6&lt;/R&gt;&lt;C&gt;1&lt;/C&gt;&lt;D xsi:type="xsd:double"&gt;0.016&lt;/D&gt;&lt;D xsi:type="xsd:double"&gt;0.01&lt;/D&gt;&lt;D xsi:type="xsd:double"&gt;0&lt;/D&gt;&lt;D xsi:type="xsd:double"&gt;0&lt;/D&gt;&lt;D xsi:type="xsd:double"&gt;0&lt;/D&gt;&lt;D xsi:type="xsd:double"&gt;0.004&lt;/D&gt;&lt;/FQL&gt;&lt;FQL&gt;&lt;Q&gt;1417-HK^FF_DPS(ANN,-5AY,0)&lt;/Q&gt;&lt;R&gt;6&lt;/R&gt;&lt;C&gt;1&lt;/C&gt;&lt;D xsi:type="xsd:string"&gt;@NA&lt;/D&gt;&lt;D xsi:type="xsd:double"&gt;0.03&lt;/D&gt;&lt;D xsi:type="xsd:double"&gt;0.01&lt;/D&gt;&lt;D xsi:type="xsd:double"&gt;0.008&lt;/D&gt;&lt;D xsi:type="xsd:double"&gt;0.022&lt;/D&gt;&lt;D xsi:type="xsd:double"&gt;0.035&lt;/D&gt;&lt;/FQL&gt;&lt;FQL&gt;&lt;Q&gt;1416-HK^FF_DPS(ANN,-5AY,0)&lt;/Q&gt;&lt;R&gt;6&lt;/R&gt;&lt;C&gt;1&lt;/C&gt;&lt;D xsi:type="xsd:string"&gt;@NA&lt;/D&gt;&lt;D xsi:type="xsd:string"&gt;@NA&lt;/D&gt;&lt;D xsi:type="xsd:string"&gt;@NA&lt;/D&gt;&lt;D xsi:type="xsd:double"&gt;0&lt;/D&gt;&lt;D xsi:type="xsd:double"&gt;0&lt;/D&gt;&lt;D xsi:type="xsd:double"&gt;0&lt;/D&gt;&lt;/FQL&gt;&lt;FQL&gt;&lt;Q&gt;1415-HK^FF_DPS(ANN,-5AY,0)&lt;/Q&gt;&lt;R&gt;6&lt;/R&gt;&lt;C&gt;1&lt;/C&gt;&lt;D xsi:type="xsd:double"&gt;0.07977&lt;/D&gt;&lt;D xsi:type="xsd:double"&gt;0.068732&lt;/D&gt;&lt;D xsi:type="xsd:double"&gt;0.111987&lt;/D&gt;&lt;D xsi:type="xsd:double"&gt;0.24264&lt;/D&gt;&lt;D xsi:type="xsd:double"&gt;0&lt;/D&gt;&lt;D xsi:type="xsd:double"&gt;0&lt;/D&gt;&lt;/FQL&gt;&lt;FQL&gt;&lt;Q&gt;1413-HK^FF_DPS(ANN,-5AY,0)&lt;/Q&gt;&lt;R&gt;6&lt;/R&gt;&lt;C&gt;1&lt;/C&gt;&lt;D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xsi:type="xsd:double"&gt;0&lt;/D&gt;&lt;D xsi:type="xsd:double"&gt;0&lt;/D&gt;&lt;/FQL&gt;&lt;FQL&gt;&lt;Q&gt;1412-HK^FF_DPS(ANN,-5AY,0)&lt;/Q&gt;&lt;R&gt;6&lt;/R&gt;&lt;C&gt;1&lt;/C&gt;&lt;D xsi:type="xsd:string"&gt;@NA&lt;/D&gt;&lt;D xsi:type="xsd:string"&gt;@NA&lt;/D&gt;&lt;D xsi:type="xsd:string"&gt;@NA&lt;/D&gt;&lt;D xsi:type="xsd:double"&gt;0.09&lt;/D&gt;&lt;D xsi:type="xsd:double"&gt;0.14&lt;/D&gt;&lt;D xsi:type="xsd:double"&gt;0.13&lt;/D&gt;&lt;/FQL&gt;&lt;FQL&gt;&lt;Q&gt;1410-HK^FF_DPS(ANN,-5AY,0)&lt;/Q&gt;&lt;R&gt;6&lt;/R&gt;&lt;C&gt;1&lt;/C&gt;&lt;D xsi:type="xsd:string"&gt;@NA&lt;/D&gt;&lt;D xsi:type="xsd:double"&gt;0.01&lt;/D&gt;&lt;D xsi:type="xsd:double"&gt;0.03&lt;/D&gt;&lt;D xsi:type="xsd:double"&gt;0.01&lt;/D&gt;&lt;D xsi:type="xsd:double"&gt;0.01&lt;/D&gt;&lt;D xsi:type="xsd:double"&gt;0&lt;/D&gt;&lt;/FQL&gt;&lt;FQL&gt;&lt;Q&gt;1408-HK^FF_DPS(ANN,-5AY,0)&lt;/Q&gt;&lt;R&gt;6&lt;/R&gt;&lt;C&gt;1&lt;/C&gt;&lt;D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xsi:type="xsd:double"&gt;0&lt;/D&gt;&lt;D xsi:type="xsd:double"&gt;0.0203&lt;/D&gt;&lt;/FQL&gt;&lt;FQL&gt;&lt;Q&gt;1407-HK^FF_DPS(ANN,-5AY,0)&lt;/Q&gt;&lt;R&gt;6&lt;/R&gt;&lt;C&gt;1&lt;/C&gt;&lt;D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xsi:type="xsd:string"&gt;@NA&lt;/D&gt;&lt;/FQL&gt;&lt;FQL&gt;&lt;Q&gt;1406-HK^FF_DPS(ANN,-5AY,0)&lt;/Q&gt;&lt;R&gt;6&lt;/R&gt;&lt;C&gt;1&lt;/C&gt;&lt;D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xsi:type="xsd:double"&gt;0&lt;/D&gt;&lt;/FQL&gt;&lt;FQL&gt;&lt;Q&gt;1402-HK^FF_DPS(ANN,-5AY,0)&lt;/Q&gt;&lt;R&gt;6&lt;/R&gt;&lt;C&gt;1&lt;/C&gt;&lt;D xsi:type="xsd:double"&gt;0.01&lt;/D&gt;&lt;D xsi:type="xsd:double"&gt;0.008&lt;/D&gt;&lt;D xsi:type="xsd:double"&gt;0.012&lt;/D&gt;&lt;D xsi:type="xsd:double"&gt;0.009&lt;/D&gt;&lt;D xsi:type="xsd:double"&gt;0.0065&lt;/D&gt;&lt;D xsi:type="xsd:double"&gt;0.005&lt;/D&gt;&lt;/FQL&gt;&lt;FQL&gt;&lt;Q&gt;1401-HK^FF_DPS(ANN,-5AY,0)&lt;/Q&gt;&lt;R&gt;6&lt;/R&gt;&lt;C&gt;1&lt;/C&gt;&lt;D xsi:type="xsd:string"&gt;@NA&lt;/D&gt;&lt;D xsi:type="xsd:string"&gt;@NA&lt;/D&gt;&lt;D xsi:type="xsd:string"&gt;@NA&lt;/D&gt;&lt;D xsi:type="xsd:double"&gt;0&lt;/D&gt;&lt;D xsi:type="xsd:double"&gt;0&lt;/D&gt;&lt;D xsi:type="xsd:double"&gt;0&lt;/D&gt;&lt;/FQL&gt;&lt;FQL&gt;&lt;Q&gt;1400-HK^FF_DPS(ANN,-5AY,0)&lt;/Q&gt;&lt;R&gt;6&lt;/R&gt;&lt;C&gt;1&lt;/C&gt;&lt;D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xsi:type="xsd:double"&gt;0&lt;/D&gt;&lt;/FQL&gt;&lt;FQL&gt;&lt;Q&gt;1399-HK^FF_DPS(ANN,-5AY,0)&lt;/Q&gt;&lt;R&gt;6&lt;/R&gt;&lt;C&gt;1&lt;/C&gt;&lt;D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xsi:type="xsd:double"&gt;0&lt;/D&gt;&lt;/FQL&gt;&lt;FQL&gt;&lt;Q&gt;1398-HK^FF_DPS(ANN,-5AY,0)&lt;/Q&gt;&lt;R&gt;6&lt;/R&gt;&lt;C&gt;1&lt;/C&gt;&lt;D xsi:type="xsd:double"&gt;0.267573&lt;/D&gt;&lt;D xsi:type="xsd:double"&gt;0.289921&lt;/D&gt;&lt;D xsi:type="xsd:double"&gt;0.284773&lt;/D&gt;&lt;D xsi:type="xsd:double"&gt;0.287433&lt;/D&gt;&lt;D xsi:type="xsd:double"&gt;0.319911&lt;/D&gt;&lt;D xsi:type="xsd:double"&gt;0.343218&lt;/D&gt;&lt;/FQL&gt;&lt;FQL&gt;&lt;Q&gt;1397-HK^FF_DPS(ANN,-5AY,0)&lt;/Q&gt;&lt;R&gt;6&lt;/R&gt;&lt;C&gt;1&lt;/C&gt;&lt;D xsi:type="xsd:double"&gt;0.017&lt;/D&gt;&lt;D xsi:type="xsd:double"&gt;0.014&lt;/D&gt;&lt;D xsi:type="xsd:double"&gt;0.007&lt;/D&gt;&lt;D xsi:type="xsd:double"&gt;0&lt;/D&gt;&lt;D xsi:type="xsd:double"&gt;0.036&lt;/D&gt;&lt;D xsi:type="xsd:double"&gt;0.009&lt;/D&gt;&lt;/FQL&gt;&lt;FQL&gt;&lt;Q&gt;1396-HK^FF_DPS(ANN,-5AY,0)&lt;/Q&gt;&lt;R&gt;6&lt;/R&gt;&lt;C&gt;1&lt;/C&gt;&lt;D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xsi:type="xsd:double"&gt;0&lt;/D&gt;&lt;/FQL&gt;&lt;FQL&gt;&lt;Q&gt;1395-HK^FF_DPS(ANN,-5AY,0)&lt;/Q&gt;&lt;R&gt;6&lt;/R&gt;&lt;C&gt;1&lt;/C&gt;&lt;D xsi:type="xsd:double"&gt;0&lt;/D&gt;&lt;D xsi:type="xsd:double"&gt;0&lt;/D&gt;&lt;D xsi:type="xsd:double"&gt;0&lt;/D&gt;&lt;D xsi:type="xsd:double"&gt;0.005&lt;/D&gt;&lt;D xsi:type="xsd:double"&gt;0&lt;/D&gt;&lt;D xsi:type="xsd:double"&gt;0.005&lt;/D&gt;&lt;/FQL&gt;&lt;FQL&gt;&lt;Q&gt;1393-HK^FF_DPS(ANN,-5AY,0)&lt;/Q&gt;&lt;R&gt;6&lt;/R&gt;&lt;C&gt;1&lt;/C&gt;&lt;D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xsi:type="xsd:double"&gt;0&lt;/D&gt;&lt;/FQL&gt;&lt;FQL&gt;&lt;Q&gt;1389-HK^FF_DPS(ANN,-5AY,0)&lt;/Q&gt;&lt;R&gt;6&lt;/R&gt;&lt;C&gt;1&lt;/C&gt;&lt;D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xsi:type="xsd:double"&gt;0&lt;/D&gt;&lt;/FQL&gt;&lt;FQL&gt;&lt;Q&gt;1388-HK^FF_DPS(ANN,-5AY,0)&lt;/Q&gt;&lt;R&gt;6&lt;/R&gt;&lt;C&gt;1&lt;/C&gt;&lt;D xsi:type="xsd:double"&gt;0.068&lt;/D&gt;&lt;D xsi:type="xsd:double"&gt;0.105&lt;/D&gt;&lt;D xsi:type="xsd:double"&gt;0.105&lt;/D&gt;&lt;D xsi:type="xsd:double"&gt;0.05&lt;/D&gt;&lt;D xsi:type="xsd:double"&gt;0.025&lt;/D&gt;&lt;D xsi:type="xsd:double"&gt;0.02&lt;/D&gt;&lt;/FQL&gt;&lt;FQL&gt;&lt;Q&gt;1387-HK^FF_DPS(ANN,-5AY,0)&lt;/Q&gt;&lt;R&gt;6&lt;/R&gt;&lt;C&gt;1&lt;/C&gt;&lt;D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xsi:type="xsd:double"&gt;0&lt;/D&gt;&lt;/FQL&gt;&lt;FQL&gt;&lt;Q&gt;1386-HK^FF_DPS(ANN,-5AY,0)&lt;/Q&gt;&lt;R&gt;6&lt;/R&gt;&lt;C&gt;1&lt;/C&gt;&lt;D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xsi:type="xsd:double"&gt;0&lt;/D&gt;&lt;/FQL&gt;&lt;FQL&gt;&lt;Q&gt;1385-HK^FF_DPS(ANN,-5AY,0)&lt;/Q&gt;&lt;R&gt;6&lt;/R&gt;&lt;C&gt;1&lt;/C&gt;&lt;D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xsi:type="xsd:double"&gt;0.0763&lt;/D&gt;&lt;/FQL&gt;&lt;FQL&gt;&lt;Q&gt;1383-HK^FF_DPS(ANN,-5AY,0)&lt;/Q&gt;&lt;R&gt;6&lt;/R&gt;&lt;C&gt;1&lt;/C&gt;&lt;D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xsi:type="xsd:double"&gt;0&lt;/D&gt;&lt;/FQL&gt;&lt;FQL&gt;&lt;Q&gt;1382-HK^FF_DPS(ANN,-5AY,0)&lt;/Q&gt;&lt;R&gt;6&lt;/R&gt;&lt;C&gt;1&lt;/C&gt;&lt;D xsi:type="xsd:double"&gt;0.6&lt;/D&gt;&lt;D xsi:type="xsd:double"&gt;0.45&lt;/D&gt;&lt;D xsi:type="xsd:double"&gt;0.57&lt;/D&gt;&lt;D xsi:type="xsd:double"&gt;0.44&lt;/D&gt;&lt;D xsi:type="xsd:double"&gt;0.44&lt;/D&gt;&lt;D xsi:type="xsd:double"&gt;0.35&lt;/D&gt;&lt;/FQL&gt;&lt;FQL&gt;&lt;Q&gt;1381-HK^FF_DPS(ANN,-5AY,0)&lt;/Q&gt;&lt;R&gt;6&lt;/R&gt;&lt;C&gt;1&lt;/C&gt;&lt;D xsi:type="xsd:double"&gt;0.027&lt;/D&gt;&lt;D xsi:type="xsd:double"&gt;0.033&lt;/D&gt;&lt;D xsi:type="xsd:double"&gt;0.046&lt;/D&gt;&lt;D xsi:type="xsd:double"&gt;0.073&lt;/D&gt;&lt;D xsi:type="xsd:double"&gt;0.086&lt;/D&gt;&lt;D xsi:type="xsd:double"&gt;0.108&lt;/D&gt;&lt;/FQL&gt;&lt;FQL&gt;&lt;Q&gt;1380-HK^FF_DPS(ANN,-5AY,0)&lt;/Q&gt;&lt;R&gt;6&lt;/R&gt;&lt;C&gt;1&lt;/C&gt;&lt;D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xsi:type="xsd:double"&gt;0&lt;/D&gt;&lt;/FQL&gt;&lt;FQL&gt;&lt;Q&gt;1379-HK^FF_DPS(ANN,-5AY,0)&lt;/Q&gt;&lt;R&gt;6&lt;/R&gt;&lt;C&gt;1&lt;/C&gt;&lt;D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xsi:type="xsd:double"&gt;0&lt;/D&gt;&lt;D xsi:type="xsd:double"&gt;0.3794&lt;/D&gt;&lt;/FQL&gt;&lt;FQL&gt;&lt;Q&gt;1378-HK^FF_DPS(ANN,-5AY,0)&lt;/Q&gt;&lt;R&gt;6&lt;/R&gt;&lt;C&gt;1&lt;/C&gt;&lt;D xsi:type="xsd:double"&gt;0&lt;/D&gt;&lt;D xsi:type="xsd:double"&gt;0.47&lt;/D&gt;&lt;D xsi:type="xsd:double"&gt;0.24&lt;/D&gt;&lt;D xsi:type="xsd:double"&gt;0.34&lt;/D&gt;&lt;D xsi:type="xsd:double"&gt;0.65&lt;/D&gt;&lt;D xsi:type="xsd:double"&gt;1.05&lt;/D&gt;&lt;/FQL&gt;&lt;FQL&gt;&lt;Q&gt;1376-HK^FF_DPS(ANN,-5AY,0)&lt;/Q&gt;&lt;R&gt;6&lt;/R&gt;&lt;C&gt;1&lt;/C&gt;&lt;D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xsi:type="xsd:double"&gt;0&lt;/D&gt;&lt;D xsi:type="xsd:double"&gt;0&lt;/D&gt;&lt;/FQL&gt;&lt;FQL&gt;&lt;Q&gt;1375-HK^FF_DPS(ANN,-5AY,0)&lt;/Q&gt;&lt;R&gt;6&lt;/R&gt;&lt;C&gt;1&lt;/C&gt;&lt;D xsi:type="xsd:double"&gt;0.252921&lt;/D&gt;&lt;D xsi:type="xsd:double"&gt;0.129475&lt;/D&gt;&lt;D xsi:type="xsd:double"&gt;0.011338&lt;/D&gt;&lt;D xsi:type="xsd:double"&gt;0.02228&lt;/D&gt;&lt;D xsi:type="xsd:double"&gt;0.02041&lt;/D&gt;&lt;D xsi:type="xsd:double"&gt;0.04568&lt;/D&gt;&lt;/FQL&gt;&lt;FQL&gt;&lt;Q&gt;1373-HK^FF_DPS(ANN,-5AY,0)&lt;/Q&gt;&lt;R&gt;6&lt;/R&gt;&lt;C&gt;1&lt;/C&gt;&lt;D xsi:type="xsd:double"&gt;0.106&lt;/D&gt;&lt;D xsi:type="xsd:double"&gt;0.122&lt;/D&gt;&lt;D xsi:type="xsd:double"&gt;0.143&lt;/D&gt;&lt;D xsi:type="xsd:double"&gt;0.165&lt;/D&gt;&lt;D xsi:type="xsd:double"&gt;0.2&lt;/D&gt;&lt;D xsi:type="xsd:double"&gt;0.225&lt;/D&gt;&lt;/FQL&gt;&lt;FQL&gt;&lt;Q&gt;1372-HK^FF_DPS(ANN,-5AY,0)&lt;/Q&gt;&lt;R&gt;6&lt;/R&gt;&lt;C&gt;1&lt;/C&gt;&lt;D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xsi:type="xsd:double"&gt;0&lt;/D&gt;&lt;/FQL&gt;&lt;FQL&gt;&lt;Q&gt;1371-HK^FF_DPS(ANN,-5AY,0)&lt;/Q&gt;&lt;R&gt;6&lt;/R&gt;&lt;C&gt;1&lt;/C&gt;&lt;D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xsi:type="xsd:double"&gt;0&lt;/D&gt;&lt;/FQL&gt;&lt;FQL&gt;&lt;Q&gt;1370-HK^FF_DPS(ANN,-5AY,0)&lt;/Q&gt;&lt;R&gt;6&lt;/R&gt;&lt;C&gt;1&lt;/C&gt;&lt;D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xsi:type="xsd:double"&gt;0&lt;/D&gt;&lt;/FQL&gt;&lt;FQL&gt;&lt;Q&gt;1368-HK^FF_DPS(ANN,-5AY,0)&lt;/Q&gt;&lt;R&gt;6&lt;/R&gt;&lt;C&gt;1&lt;/C&gt;&lt;D xsi:type="xsd:double"&gt;0.165&lt;/D&gt;&lt;D xsi:type="xsd:double"&gt;0.23&lt;/D&gt;&lt;D xsi:type="xsd:double"&gt;0.2&lt;/D&gt;&lt;D xsi:type="xsd:double"&gt;0.2&lt;/D&gt;&lt;D xsi:type="xsd:double"&gt;0.14&lt;/D&gt;&lt;D xsi:type="xsd:double"&gt;0.25&lt;/D&gt;&lt;/FQL&gt;&lt;FQL&gt;&lt;Q&gt;1366-HK^FF_DPS(ANN,-5AY,0)&lt;/Q&gt;&lt;R&gt;6&lt;/R&gt;&lt;C&gt;1&lt;/C&gt;&lt;D xsi:type="xsd:double"&gt;0.03082&lt;/D&gt;&lt;D xsi:type="xsd:double"&gt;0&lt;/D&gt;&lt;D xsi:type="xsd:double"&gt;0&lt;/D&gt;&lt;D xsi:type="xsd:double"&gt;0.005&lt;/D&gt;&lt;D xsi:type="xsd:double"&gt;0&lt;/D&gt;&lt;D xsi:type="xsd:double"&gt;0&lt;/D&gt;&lt;/FQL&gt;&lt;FQL&gt;&lt;Q&gt;1362-HK^FF_DPS(ANN,-5AY,0)&lt;/Q&gt;&lt;R&gt;6&lt;/R&gt;&lt;C&gt;1&lt;/C&gt;&lt;D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xsi:type="xsd:double"&gt;0&lt;/D&gt;&lt;/FQL&gt;&lt;FQL&gt;&lt;Q&gt;1361-HK^FF_DPS(ANN,-5AY,0)&lt;/Q&gt;&lt;R&gt;6&lt;/R&gt;&lt;C&gt;1&lt;/C&gt;&lt;D xsi:type="xsd:double"&gt;0.069&lt;/D&gt;&lt;D xsi:type="xsd:double"&gt;0.106&lt;/D&gt;&lt;D xsi:type="xsd:double"&gt;0.076&lt;/D&gt;&lt;D xsi:type="xsd:double"&gt;0.097&lt;/D&gt;&lt;D xsi:type="xsd:double"&gt;0&lt;/D&gt;&lt;D xsi:type="xsd:double"&gt;0&lt;/D&gt;&lt;/FQL&gt;&lt;FQL&gt;&lt;Q&gt;1360-HK^FF_DPS(ANN,-5AY,0)&lt;/Q&gt;&lt;R&gt;6&lt;/R&gt;&lt;C&gt;1&lt;/C&gt;&lt;D xsi:type="xsd:double"&gt;0&lt;/D&gt;&lt;D xsi:type="xsd:double"&gt;0.01&lt;/D&gt;&lt;D xsi:type="xsd:double"&gt;0.05&lt;/D&gt;&lt;D xsi:type="xsd:double"&gt;0&lt;/D&gt;&lt;D xsi:type="xsd:double"&gt;0&lt;/D&gt;&lt;D xsi:type="xsd:double"&gt;0&lt;/D&gt;&lt;/FQL&gt;&lt;FQL&gt;&lt;Q&gt;1359-HK^FF_DPS(ANN,-5AY,0)&lt;/Q&gt;&lt;R&gt;6&lt;/R&gt;&lt;C&gt;1&lt;/C&gt;&lt;D xsi:type="xsd:double"&gt;0.139864&lt;/D&gt;&lt;D xsi:type="xsd:double"&gt;0.169996&lt;/D&gt;&lt;D xsi:type="xsd:double"&gt;0.108161&lt;/D&gt;&lt;D xsi:type="xsd:double"&gt;0.112442&lt;/D&gt;&lt;D xsi:type="xsd:double"&gt;0.124979&lt;/D&gt;&lt;D xsi:type="xsd:double"&gt;0.111078&lt;/D&gt;&lt;/FQL&gt;&lt;FQL&gt;&lt;Q&gt;1358-HK^FF_DPS(ANN,-5AY,0)&lt;/Q&gt;&lt;R&gt;6&lt;/R&gt;&lt;C&gt;1&lt;/C&gt;&lt;D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xsi:type="xsd:double"&gt;0&lt;/D&gt;&lt;/FQL&gt;&lt;FQL&gt;&lt;Q&gt;1357-HK^FF_DPS(ANN,-5AY,0)&lt;/Q&gt;&lt;R&gt;6&lt;/R&gt;&lt;C&gt;1&lt;/C&gt;&lt;D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xsi:type="xsd:double"&gt;0&lt;/D&gt;&lt;/FQL&gt;&lt;FQL&gt;&lt;Q&gt;1355-HK^FF_DPS(ANN,-5AY,0)&lt;/Q&gt;&lt;R&gt;6&lt;/R&gt;&lt;C&gt;1&lt;/C&gt;&lt;D xsi:type="xsd:double"&gt;0&lt;/D&gt;&lt;D xsi:type="xsd:double"&gt;0&lt;/D&gt;&lt;D xsi</t>
        </r>
      </text>
    </comment>
    <comment ref="A10" authorId="0" shapeId="0">
      <text>
        <r>
          <rPr>
            <b/>
            <sz val="9"/>
            <color indexed="81"/>
            <rFont val="Tahoma"/>
            <charset val="1"/>
          </rPr>
          <t>:type="xsd:double"&gt;0&lt;/D&gt;&lt;D xsi:type="xsd:double"&gt;0&lt;/D&gt;&lt;D xsi:type="xsd:double"&gt;0&lt;/D&gt;&lt;D xsi:type="xsd:double"&gt;0&lt;/D&gt;&lt;/FQL&gt;&lt;FQL&gt;&lt;Q&gt;1351-HK^FF_DPS(ANN,-5AY,0)&lt;/Q&gt;&lt;R&gt;6&lt;/R&gt;&lt;C&gt;1&lt;/C&gt;&lt;D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xsi:type="xsd:double"&gt;0&lt;/D&gt;&lt;D xsi:type="xsd:double"&gt;0.2&lt;/D&gt;&lt;/FQL&gt;&lt;FQL&gt;&lt;Q&gt;1349-HK^FF_DPS(ANN,-5AY,0)&lt;/Q&gt;&lt;R&gt;6&lt;/R&gt;&lt;C&gt;1&lt;/C&gt;&lt;D xsi:type="xsd:double"&gt;0.0573924&lt;/D&gt;&lt;D xsi:type="xsd:double"&gt;0.0367592&lt;/D&gt;&lt;D xsi:type="xsd:double"&gt;0.0815191&lt;/D&gt;&lt;D xsi:type="xsd:double"&gt;0.0764423&lt;/D&gt;&lt;D xsi:type="xsd:double"&gt;0.060838&lt;/D&gt;&lt;D xsi:type="xsd:double"&gt;0.0859&lt;/D&gt;&lt;/FQL&gt;&lt;FQL&gt;&lt;Q&gt;1348-HK^FF_DPS(ANN,-5AY,0)&lt;/Q&gt;&lt;R&gt;6&lt;/R&gt;&lt;C&gt;1&lt;/C&gt;&lt;D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xsi:type="xsd:double"&gt;0&lt;/D&gt;&lt;/FQL&gt;&lt;FQL&gt;&lt;Q&gt;1347-HK^FF_DPS(ANN,-5AY,0)&lt;/Q&gt;&lt;R&gt;6&lt;/R&gt;&lt;C&gt;1&lt;/C&gt;&lt;D xsi:type="xsd:double"&gt;0.3&lt;/D&gt;&lt;D xsi:type="xsd:double"&gt;0.31&lt;/D&gt;&lt;D xsi:type="xsd:double"&gt;0.31&lt;/D&gt;&lt;D xsi:type="xsd:double"&gt;0&lt;/D&gt;&lt;D xsi:type="xsd:double"&gt;0&lt;/D&gt;&lt;D xsi:type="xsd:double"&gt;0&lt;/D&gt;&lt;/FQL&gt;&lt;FQL&gt;&lt;Q&gt;1346-HK^FF_DPS(ANN,-5AY,0)&lt;/Q&gt;&lt;R&gt;6&lt;/R&gt;&lt;C&gt;1&lt;/C&gt;&lt;D xsi:type="xsd:string"&gt;@NA&lt;/D&gt;&lt;D xsi:type="xsd:string"&gt;@NA&lt;/D&gt;&lt;D xsi:type="xsd:string"&gt;@NA&lt;/D&gt;&lt;D xsi:type="xsd:double"&gt;0.04&lt;/D&gt;&lt;D xsi:type="xsd:double"&gt;0&lt;/D&gt;&lt;D xsi:type="xsd:double"&gt;0.025&lt;/D&gt;&lt;/FQL&gt;&lt;FQL&gt;&lt;Q&gt;1345-HK^FF_DPS(ANN,-5AY,0)&lt;/Q&gt;&lt;R&gt;6&lt;/R&gt;&lt;C&gt;1&lt;/C&gt;&lt;D xsi:type="xsd:double"&gt;0.1987516&lt;/D&gt;&lt;D xsi:type="xsd:double"&gt;0.0757971&lt;/D&gt;&lt;D xsi:type="xsd:double"&gt;0&lt;/D&gt;&lt;D xsi:type="xsd:double"&gt;0.035&lt;/D&gt;&lt;D xsi:type="xsd:double"&gt;0.146&lt;/D&gt;&lt;D xsi:type="xsd:double"&gt;0.12&lt;/D&gt;&lt;/FQL&gt;&lt;FQL&gt;&lt;Q&gt;1343-HK^FF_DPS(ANN,-5AY,0)&lt;/Q&gt;&lt;R&gt;6&lt;/R&gt;&lt;C&gt;1&lt;/C&gt;&lt;D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xsi:type="xsd:double"&gt;0&lt;/D&gt;&lt;D xsi:type="xsd:double"&gt;0&lt;/D&gt;&lt;/FQL&gt;&lt;FQL&gt;&lt;Q&gt;1341-HK^FF_DPS(ANN,-5AY,0)&lt;/Q&gt;&lt;R&gt;6&lt;/R&gt;&lt;C&gt;1&lt;/C&gt;&lt;D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xsi:type="xsd:double"&gt;0&lt;/D&gt;&lt;/FQL&gt;&lt;FQL&gt;&lt;Q&gt;1340-HK^FF_DPS(ANN,-5AY,0)&lt;/Q&gt;&lt;R&gt;6&lt;/R&gt;&lt;C&gt;1&lt;/C&gt;&lt;D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xsi:type="xsd:double"&gt;0&lt;/D&gt;&lt;/FQL&gt;&lt;FQL&gt;&lt;Q&gt;1339-HK^FF_DPS(ANN,-5AY,0)&lt;/Q&gt;&lt;R&gt;6&lt;/R&gt;&lt;C&gt;1&lt;/C&gt;&lt;D xsi:type="xsd:double"&gt;0.0387064&lt;/D&gt;&lt;D xsi:type="xsd:double"&gt;0.049217&lt;/D&gt;&lt;D xsi:type="xsd:double"&gt;0.0519287&lt;/D&gt;&lt;D xsi:type="xsd:double"&gt;0.1269013&lt;/D&gt;&lt;D xsi:type="xsd:double"&gt;0.187067&lt;/D&gt;&lt;D xsi:type="xsd:double"&gt;0.192284&lt;/D&gt;&lt;/FQL&gt;&lt;FQL&gt;&lt;Q&gt;1338-HK^FF_DPS(ANN,-5AY,0)&lt;/Q&gt;&lt;R&gt;6&lt;/R&gt;&lt;C&gt;1&lt;/C&gt;&lt;D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xsi:type="xsd:double"&gt;0&lt;/D&gt;&lt;/FQL&gt;&lt;FQL&gt;&lt;Q&gt;1336-HK^FF_DPS(ANN,-5AY,0)&lt;/Q&gt;&lt;R&gt;6&lt;/R&gt;&lt;C&gt;1&lt;/C&gt;&lt;D xsi:type="xsd:double"&gt;0.549029&lt;/D&gt;&lt;D xsi:type="xsd:double"&gt;0.6293159&lt;/D&gt;&lt;D xsi:type="xsd:double"&gt;0.8766377&lt;/D&gt;&lt;D xsi:type="xsd:double"&gt;1.542143&lt;/D&gt;&lt;D xsi:type="xsd:double"&gt;1.668563&lt;/D&gt;&lt;D xsi:type="xsd:double"&gt;1.687653&lt;/D&gt;&lt;/FQL&gt;&lt;FQL&gt;&lt;Q&gt;1335-HK^FF_DPS(ANN,-5AY,0)&lt;/Q&gt;&lt;R&gt;6&lt;/R&gt;&lt;C&gt;1&lt;/C&gt;&lt;D xsi:type="xsd:double"&gt;0.05&lt;/D&gt;&lt;D xsi:type="xsd:double"&gt;0.01&lt;/D&gt;&lt;D xsi:type="xsd:double"&gt;0&lt;/D&gt;&lt;D xsi:type="xsd:double"&gt;0&lt;/D&gt;&lt;D xsi:type="xsd:double"&gt;0.01&lt;/D&gt;&lt;D xsi:type="xsd:double"&gt;0&lt;/D&gt;&lt;/FQL&gt;&lt;FQL&gt;&lt;Q&gt;1333-HK^FF_DPS(ANN,-5AY,0)&lt;/Q&gt;&lt;R&gt;6&lt;/R&gt;&lt;C&gt;1&lt;/C&gt;&lt;D xsi:type="xsd:double"&gt;0.17&lt;/D&gt;&lt;D xsi:type="xsd:double"&gt;0.21&lt;/D&gt;&lt;D xsi:type="xsd:double"&gt;0.25&lt;/D&gt;&lt;D xsi:type="xsd:double"&gt;0.27&lt;/D&gt;&lt;D xsi:type="xsd:double"&gt;0.1&lt;/D&gt;&lt;D xsi:type="xsd:string"&gt;@NA&lt;/D&gt;&lt;/FQL&gt;&lt;FQL&gt;&lt;Q&gt;1332-HK^FF_DPS(ANN,-5AY,0)&lt;/Q&gt;&lt;R&gt;6&lt;/R&gt;&lt;C&gt;1&lt;/C&gt;&lt;D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xsi:type="xsd:double"&gt;0&lt;/D&gt;&lt;/FQL&gt;&lt;FQL&gt;&lt;Q&gt;1330-HK^FF_DPS(ANN,-5AY,0)&lt;/Q&gt;&lt;R&gt;6&lt;/R&gt;&lt;C&gt;1&lt;/C&gt;&lt;D xsi:type="xsd:double"&gt;0.068845&lt;/D&gt;&lt;D xsi:type="xsd:double"&gt;0&lt;/D&gt;&lt;D xsi:type="xsd:double"&gt;0.1131305&lt;/D&gt;&lt;D xsi:type="xsd:double"&gt;0.1086532&lt;/D&gt;&lt;D xsi:type="xsd:double"&gt;0.241149&lt;/D&gt;&lt;D xsi:type="xsd:double"&gt;0.11674&lt;/D&gt;&lt;/FQL&gt;&lt;FQL&gt;&lt;Q&gt;1329-HK^FF_DPS(ANN,-5AY,0)&lt;/Q&gt;&lt;R&gt;6&lt;/R&gt;&lt;C&gt;1&lt;/C&gt;&lt;D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xsi:type="xsd:double"&gt;0&lt;/D&gt;&lt;/FQL&gt;&lt;FQL&gt;&lt;Q&gt;1328-HK^FF_DPS(ANN,-5AY,0)&lt;/Q&gt;&lt;R&gt;6&lt;/R&gt;&lt;C&gt;1&lt;/C&gt;&lt;D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xsi:type="xsd:double"&gt;0&lt;/D&gt;&lt;/FQL&gt;&lt;FQL&gt;&lt;Q&gt;1327-HK^FF_DPS(ANN,-5AY,0)&lt;/Q&gt;&lt;R&gt;6&lt;/R&gt;&lt;C&gt;1&lt;/C&gt;&lt;D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xsi:type="xsd:double"&gt;0&lt;/D&gt;&lt;/FQL&gt;&lt;FQL&gt;&lt;Q&gt;1326-HK^FF_DPS(ANN,-5AY,0)&lt;/Q&gt;&lt;R&gt;6&lt;/R&gt;&lt;C&gt;1&lt;/C&gt;&lt;D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xsi:type="xsd:double"&gt;0&lt;/D&gt;&lt;/FQL&gt;&lt;FQL&gt;&lt;Q&gt;1323-HK^FF_DPS(ANN,-5AY,0)&lt;/Q&gt;&lt;R&gt;6&lt;/R&gt;&lt;C&gt;1&lt;/C&gt;&lt;D xsi:type="xsd:double"&gt;0&lt;/D&gt;&lt;D xsi:type="xsd:double"&gt;0&lt;/D&gt;&lt;D xsi:type="xsd:double"&gt;0&lt;/D&gt;&lt;D xsi:type="xsd:double"&gt;0&lt;/D&gt;&lt;D xsi:type="xsd:double"&gt;0.003&lt;/D&gt;&lt;D xsi:type="xsd:double"&gt;0&lt;/D&gt;&lt;/FQL&gt;&lt;FQL&gt;&lt;Q&gt;1321-HK^FF_DPS(ANN,-5AY,0)&lt;/Q&gt;&lt;R&gt;6&lt;/R&gt;&lt;C&gt;1&lt;/C&gt;&lt;D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xsi:type="xsd:double"&gt;0&lt;/D&gt;&lt;/FQL&gt;&lt;FQL&gt;&lt;Q&gt;1319-HK^FF_DPS(ANN,-5AY,0)&lt;/Q&gt;&lt;R&gt;6&lt;/R&gt;&lt;C&gt;1&lt;/C&gt;&lt;D xsi:type="xsd:double"&gt;0.0145&lt;/D&gt;&lt;D xsi:type="xsd:double"&gt;0.0078&lt;/D&gt;&lt;D xsi:type="xsd:double"&gt;0.0156&lt;/D&gt;&lt;D xsi:type="xsd:double"&gt;0.0222&lt;/D&gt;&lt;D xsi:type="xsd:double"&gt;0.0145&lt;/D&gt;&lt;D xsi:type="xsd:double"&gt;0.0186&lt;/D&gt;&lt;/FQL&gt;&lt;FQL&gt;&lt;Q&gt;1317-HK^FF_DPS(ANN,-5AY,0)&lt;/Q&gt;&lt;R&gt;6&lt;/R&gt;&lt;C&gt;1&lt;/C&gt;&lt;D xsi:type="xsd:double"&gt;0.05&lt;/D&gt;&lt;D xsi:type="xsd:double"&gt;0.073&lt;/D&gt;&lt;D xsi:type="xsd:double"&gt;0.091&lt;/D&gt;&lt;D xsi:type="xsd:double"&gt;0.103&lt;/D&gt;&lt;D xsi:type="xsd:double"&gt;0&lt;/D&gt;&lt;D xsi:type="xsd:double"&gt;0&lt;/D&gt;&lt;/FQL&gt;&lt;FQL&gt;&lt;Q&gt;1316-HK^FF_DPS(ANN,-5AY,0)&lt;/Q&gt;&lt;R&gt;6&lt;/R&gt;&lt;C&gt;1&lt;/C&gt;&lt;D xsi:type="xsd:double"&gt;0.1862&lt;/D&gt;&lt;D xsi:type="xsd:double"&gt;0.2188&lt;/D&gt;&lt;D xsi:type="xsd:double"&gt;0.2421&lt;/D&gt;&lt;D xsi:type="xsd:double"&gt;0.2509&lt;/D&gt;&lt;D xsi:type="xsd:double"&gt;0.0727&lt;/D&gt;&lt;D xsi:type="xsd:double"&gt;0.0743&lt;/D&gt;&lt;/FQL&gt;&lt;FQL&gt;&lt;Q&gt;1315-HK^FF_DPS(ANN,-5AY,0)&lt;/Q&gt;&lt;R&gt;6&lt;/R&gt;&lt;C&gt;1&lt;/C&gt;&lt;D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xsi:type="xsd:double"&gt;0&lt;/D&gt;&lt;/FQL&gt;&lt;FQL&gt;&lt;Q&gt;1314-HK^FF_DPS(ANN,-5AY,0)&lt;/Q&gt;&lt;R&gt;6&lt;/R&gt;&lt;C&gt;1&lt;/C&gt;&lt;D xsi:type="xsd:double"&gt;0.055&lt;/D&gt;&lt;D xsi:type="xsd:double"&gt;0.05&lt;/D&gt;&lt;D xsi:type="xsd:double"&gt;0.02&lt;/D&gt;&lt;D xsi:type="xsd:double"&gt;0&lt;/D&gt;&lt;D xsi:type="xsd:double"&gt;0&lt;/D&gt;&lt;D xsi:type="xsd:double"&gt;0&lt;/D&gt;&lt;/FQL&gt;&lt;FQL&gt;&lt;Q&gt;1313-HK^FF_DPS(ANN,-5AY,0)&lt;/Q&gt;&lt;R&gt;6&lt;/R&gt;&lt;C&gt;1&lt;/C&gt;&lt;D xsi:type="xsd:double"&gt;0.09&lt;/D&gt;&lt;D xsi:type="xsd:double"&gt;0.27&lt;/D&gt;&lt;D xsi:type="xsd:double"&gt;0.548&lt;/D&gt;&lt;D xsi:type="xsd:double"&gt;0.595&lt;/D&gt;&lt;D xsi:type="xsd:double"&gt;0.615&lt;/D&gt;&lt;D xsi:type="xsd:double"&gt;0.52&lt;/D&gt;&lt;/FQL&gt;&lt;FQL&gt;&lt;Q&gt;1312-HK^FF_DPS(ANN,-5AY,0)&lt;/Q&gt;&lt;R&gt;6&lt;/R&gt;&lt;C&gt;1&lt;/C&gt;&lt;D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xsi:type="xsd:double"&gt;0&lt;/D&gt;&lt;/FQL&gt;&lt;FQL&gt;&lt;Q&gt;1310-HK^FF_DPS(ANN,-5AY,0)&lt;/Q&gt;&lt;R&gt;6&lt;/R&gt;&lt;C&gt;1&lt;/C&gt;&lt;D xsi:type="xsd:double"&gt;0.45&lt;/D&gt;&lt;D xsi:type="xsd:double"&gt;0.56&lt;/D&gt;&lt;D xsi:type="xsd:double"&gt;0.7&lt;/D&gt;&lt;D xsi:type="xsd:double"&gt;0.75&lt;/D&gt;&lt;D xsi:type="xsd:double"&gt;0.765&lt;/D&gt;&lt;D xsi:type="xsd:double"&gt;0.6&lt;/D&gt;&lt;/FQL&gt;&lt;FQL&gt;&lt;Q&gt;1308-HK^FF_DPS(ANN,-5AY,0)&lt;/Q&gt;&lt;R&gt;6&lt;/R&gt;&lt;C&gt;1&lt;/C&gt;&lt;D xsi:type="xsd:double"&gt;0.26&lt;/D&gt;&lt;D xsi:type="xsd:double"&gt;0.4&lt;/D&gt;&lt;D xsi:type="xsd:double"&gt;0.41&lt;/D&gt;&lt;D xsi:type="xsd:double"&gt;0.75&lt;/D&gt;&lt;D xsi:type="xsd:double"&gt;0.82&lt;/D&gt;&lt;D xsi:type="xsd:double"&gt;2.4&lt;/D&gt;&lt;/FQL&gt;&lt;FQL&gt;&lt;Q&gt;1305-HK^FF_DPS(ANN,-5AY,0)&lt;/Q&gt;&lt;R&gt;6&lt;/R&gt;&lt;C&gt;1&lt;/C&gt;&lt;D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xsi:type="xsd:double"&gt;0&lt;/D&gt;&lt;/FQL&gt;&lt;FQL&gt;&lt;Q&gt;1303-HK^FF_DPS(ANN,-5AY,0)&lt;/Q&gt;&lt;R&gt;6&lt;/R&gt;&lt;C&gt;1&lt;/C&gt;&lt;D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xsi:type="xsd:double"&gt;0&lt;/D&gt;&lt;/FQL&gt;&lt;FQL&gt;&lt;Q&gt;1302-HK^FF_DPS(ANN,-5AY,0)&lt;/Q&gt;&lt;R&gt;6&lt;/R&gt;&lt;C&gt;1&lt;/C&gt;&lt;D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xsi:type="xsd:double"&gt;0&lt;/D&gt;&lt;/FQL&gt;&lt;FQL&gt;&lt;Q&gt;1301-HK^FF_DPS(ANN,-5AY,0)&lt;/Q&gt;&lt;R&gt;6&lt;/R&gt;&lt;C&gt;1&lt;/C&gt;&lt;D xsi:type="xsd:double"&gt;0.018&lt;/D&gt;&lt;D xsi:type="xsd:double"&gt;0&lt;/D&gt;&lt;D xsi:type="xsd:double"&gt;0&lt;/D&gt;&lt;D xsi:type="xsd:double"&gt;0&lt;/D&gt;&lt;D xsi:type="xsd:double"&gt;0&lt;/D&gt;&lt;D xsi:type="xsd:double"&gt;0.012&lt;/D&gt;&lt;/FQL&gt;&lt;FQL&gt;&lt;Q&gt;1300-HK^FF_DPS(ANN,-5AY,0)&lt;/Q&gt;&lt;R&gt;6&lt;/R&gt;&lt;C&gt;1&lt;/C&gt;&lt;D xsi:type="xsd:double"&gt;0.028&lt;/D&gt;&lt;D xsi:type="xsd:double"&gt;0.038&lt;/D&gt;&lt;D xsi:type="xsd:double"&gt;0.045&lt;/D&gt;&lt;D xsi:type="xsd:double"&gt;0&lt;/D&gt;&lt;D xsi:type="xsd:double"&gt;0&lt;/D&gt;&lt;D xsi:type="xsd:double"&gt;0&lt;/D&gt;&lt;/FQL&gt;&lt;FQL&gt;&lt;Q&gt;1299-HK^FF_DPS(ANN,-5AY,0)&lt;/Q&gt;&lt;R&gt;5&lt;/R&gt;&lt;C&gt;1&lt;/C&gt;&lt;D xsi:type="xsd:double"&gt;1&lt;/D&gt;&lt;D xsi:type="xsd:double"&gt;1.14&lt;/D&gt;&lt;D xsi:type="xsd:double"&gt;1.266&lt;/D&gt;&lt;D xsi:type="xsd:double"&gt;1.353&lt;/D&gt;&lt;D xsi:type="xsd:double"&gt;1.46&lt;/D&gt;&lt;/FQL&gt;&lt;FQL&gt;&lt;Q&gt;1298-HK^FF_DPS(ANN,-5AY,0)&lt;/Q&gt;&lt;R&gt;6&lt;/R&gt;&lt;C&gt;1&lt;/C&gt;&lt;D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xsi:type="xsd:double"&gt;0&lt;/D&gt;&lt;/FQL&gt;&lt;FQL&gt;&lt;Q&gt;1297-HK^FF_DPS(ANN,-5AY,0)&lt;/Q&gt;&lt;R&gt;6&lt;/R&gt;&lt;C&gt;1&lt;/C&gt;&lt;D xsi:type="xsd:double"&gt;0.0267&lt;/D&gt;&lt;D xsi:type="xsd:double"&gt;0.0341&lt;/D&gt;&lt;D xsi:type="xsd:double"&gt;0.0227&lt;/D&gt;&lt;D xsi:type="xsd:double"&gt;0&lt;/D&gt;&lt;D xsi:type="xsd:double"&gt;0.2419&lt;/D&gt;&lt;D xsi:type="xsd:double"&gt;0&lt;/D&gt;&lt;/FQL&gt;&lt;FQL&gt;&lt;Q&gt;1293-HK^FF_DPS(ANN,-5AY,0)&lt;/Q&gt;&lt;R&gt;6&lt;/R&gt;&lt;C&gt;1&lt;/C&gt;&lt;D xsi:type="xsd:double"&gt;0&lt;/D&gt;&lt;D xsi:type="xsd:double"&gt;0.1&lt;/D&gt;&lt;D xsi:type="xsd:double"&gt;0&lt;/D&gt;&lt;D xsi:type="xsd:double"&gt;0&lt;/D&gt;&lt;D xsi:type="xsd:double"&gt;0&lt;/D&gt;&lt;D xsi:type="xsd:double"&gt;0&lt;/D&gt;&lt;/FQL&gt;&lt;FQL&gt;&lt;Q&gt;1292-HK^FF_DPS(ANN,-5AY,0)&lt;/Q&gt;&lt;R&gt;6&lt;/R&gt;&lt;C&gt;1&lt;/C&gt;&lt;D xsi:type="xsd:double"&gt;0.1144578&lt;/D&gt;&lt;D xsi:type="xsd:double"&gt;0.1803057&lt;/D&gt;&lt;D xsi:type="xsd:double"&gt;0.11383&lt;/D&gt;&lt;D xsi:type="xsd:double"&gt;0&lt;/D&gt;&lt;D xsi:type="xsd:double"&gt;0&lt;/D&gt;&lt;D xsi:type="xsd:double"&gt;0.05859&lt;/D&gt;&lt;/FQL&gt;&lt;FQL&gt;&lt;Q&gt;1290-HK^FF_DPS(ANN,-5AY,0)&lt;/Q&gt;&lt;R&gt;6&lt;/R&gt;&lt;C&gt;1&lt;/C&gt;&lt;D xsi:type="xsd:double"&gt;0&lt;/D&gt;&lt;D xsi:type="xsd:double"&gt;0.0132&lt;/D&gt;&lt;D xsi:type="xsd:double"&gt;0.013&lt;/D&gt;&lt;D xsi:type="xsd:double"&gt;0.013&lt;/D&gt;&lt;D xsi:type="xsd:double"&gt;0&lt;/D&gt;&lt;D xsi:type="xsd:double"&gt;0.04&lt;/D&gt;&lt;/FQL&gt;&lt;FQL&gt;&lt;Q&gt;1289-HK^FF_DPS(ANN,-5AY,0)&lt;/Q&gt;&lt;R&gt;6&lt;/R&gt;&lt;C&gt;1&lt;/C&gt;&lt;D xsi:type="xsd:double"&gt;0.0573&lt;/D&gt;&lt;D xsi:type="xsd:double"&gt;0.0612&lt;/D&gt;&lt;D xsi:type="xsd:double"&gt;0.0569&lt;/D&gt;&lt;D xsi:type="xsd:double"&gt;0&lt;/D&gt;&lt;D xsi:type="xsd:double"&gt;0.060261&lt;/D&gt;&lt;D xsi:type="xsd:double"&gt;0&lt;/D&gt;&lt;/FQL&gt;&lt;FQL&gt;&lt;Q&gt;1288-HK^FF_DPS(ANN,-5AY,0)&lt;/Q&gt;&lt;R&gt;6&lt;/R&gt;&lt;C&gt;1&lt;/C&gt;&lt;D xsi:type="xsd:double"&gt;0.194856&lt;/D&gt;&lt;D xsi:type="xsd:double"&gt;0.2203275&lt;/D&gt;&lt;D xsi:type="xsd:double"&gt;0.1978497&lt;/D&gt;&lt;D xsi:type="xsd:double"&gt;0.1991003&lt;/D&gt;&lt;D xsi:type="xsd:double"&gt;0.224415&lt;/D&gt;&lt;D xsi:type="xsd:double"&gt;0.242033&lt;/D&gt;&lt;/FQL&gt;&lt;FQL&gt;&lt;Q&gt;1286-HK^FF_DPS(ANN,-5AY,0)&lt;/Q&gt;&lt;R&gt;6&lt;/R&gt;&lt;C&gt;1&lt;/C&gt;&lt;D xsi:type="xsd:string"&gt;@NA&lt;/D&gt;&lt;D xsi:type="xsd:string"&gt;@NA&lt;/D&gt;&lt;D xsi:type="xsd:string"&gt;@NA&lt;/D&gt;&lt;D xsi:type="xsd:double"&gt;0.072&lt;/D&gt;&lt;D xsi:type="xsd:double"&gt;0.042&lt;/D&gt;&lt;D xsi:type="xsd:double"&gt;0.101&lt;/D&gt;&lt;/FQL&gt;&lt;FQL&gt;&lt;Q&gt;1285-HK^FF_DPS(ANN,-5AY,0)&lt;/Q&gt;&lt;R&gt;6&lt;/R&gt;&lt;C&gt;1&lt;/C&gt;&lt;D xsi:type="xsd:double"&gt;0.15&lt;/D&gt;&lt;D xsi:type="xsd:double"&gt;0.15&lt;/D&gt;&lt;D xsi:type="xsd:double"&gt;0.05&lt;/D&gt;&lt;D xsi:type="xsd:double"&gt;0.1&lt;/D&gt;&lt;D xsi:type="xsd:double"&gt;0.05&lt;/D&gt;&lt;D xsi:type="xsd:double"&gt;0.15&lt;/D&gt;&lt;/FQL&gt;&lt;FQL&gt;&lt;Q&gt;1283-HK^FF_DPS(ANN,-5AY,0)&lt;/Q&gt;&lt;R&gt;6&lt;/R&gt;&lt;C&gt;1&lt;/C&gt;&lt;D xsi:type="xsd:string"&gt;@NA&lt;/D&gt;&lt;D xsi:type="xsd:string"&gt;@NA&lt;/D&gt;&lt;D xsi:type="xsd:string"&gt;@NA&lt;/D&gt;&lt;D xsi:type="xsd:double"&gt;0.032&lt;/D&gt;&lt;D xsi:type="xsd:double"&gt;0.041&lt;/D&gt;&lt;D xsi:type="xsd:double"&gt;0.042&lt;/D&gt;&lt;/FQL&gt;&lt;FQL&gt;&lt;Q&gt;1282-HK^FF_DPS(ANN,-5AY,0)&lt;/Q&gt;&lt;R&gt;6&lt;/R&gt;&lt;C&gt;1&lt;/C&gt;&lt;D xsi:type="xsd:double"&gt;0.064&lt;/D&gt;&lt;D xsi:type="xsd:double"&gt;0.102&lt;/D&gt;&lt;D xsi:type="xsd:double"&gt;0.04&lt;/D&gt;&lt;D xsi:type="xsd:double"&gt;0&lt;/D&gt;&lt;D xsi:type="xsd:double"&gt;0&lt;/D&gt;&lt;D xsi:type="xsd:double"&gt;0&lt;/D&gt;&lt;/FQL&gt;&lt;FQL&gt;&lt;Q&gt;1281-HK^FF_DPS(ANN,-5AY,0)&lt;/Q&gt;&lt;R&gt;6&lt;/R&gt;&lt;C&gt;1&lt;/C&gt;&lt;D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xsi:type="xsd:double"&gt;0&lt;/D&gt;&lt;/FQL&gt;&lt;FQL&gt;&lt;Q&gt;1280-HK^FF_DPS(ANN,-5AY,0)&lt;/Q&gt;&lt;R&gt;6&lt;/R&gt;&lt;C&gt;1&lt;/C&gt;&lt;D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xsi:type="xsd:double"&gt;0&lt;/D&gt;&lt;/FQL&gt;&lt;FQL&gt;&lt;Q&gt;1278-HK^FF_DPS(ANN,-5AY,0)&lt;/Q&gt;&lt;R&gt;6&lt;/R&gt;&lt;C&gt;1&lt;/C&gt;&lt;D xsi:type="xsd:double"&gt;0&lt;/D&gt;&lt;D xsi:type="xsd:double"&gt;0.0116&lt;/D&gt;&lt;D xsi:type="xsd:double"&gt;0.006&lt;/D&gt;&lt;D xsi:type="xsd:double"&gt;0.0044&lt;/D&gt;&lt;D xsi:type="xsd:double"&gt;0&lt;/D&gt;&lt;D xsi:type="xsd:double"&gt;0&lt;/D&gt;&lt;/FQL&gt;&lt;FQL&gt;&lt;Q&gt;1277-HK^FF_DPS(ANN,-5AY,0)&lt;/Q&gt;&lt;R&gt;6&lt;/R&gt;&lt;C&gt;1&lt;/C&gt;&lt;D xsi:type="xsd:double"&gt;0.02&lt;/D&gt;&lt;D xsi:type="xsd:double"&gt;0.04&lt;/D&gt;&lt;D xsi:type="xsd:double"&gt;0.045&lt;/D&gt;&lt;D xsi:type="xsd:double"&gt;0.045&lt;/D&gt;&lt;D xsi:type="xsd:double"&gt;0.055&lt;/D&gt;&lt;D xsi:type="xsd:double"&gt;0.12&lt;/D&gt;&lt;/FQL&gt;&lt;FQL&gt;&lt;Q&gt;1273-HK^FF_DPS(ANN,-5AY,0)&lt;/Q&gt;&lt;R&gt;6&lt;/R&gt;&lt;C&gt;1&lt;/C&gt;&lt;D xsi:type="xsd:double"&gt;0.027&lt;/D&gt;&lt;D xsi:type="xsd:double"&gt;0.02&lt;/D&gt;&lt;D xsi:type="xsd:double"&gt;0.025&lt;/D&gt;&lt;D xsi:type="xsd:double"&gt;0.026&lt;/D&gt;&lt;D xsi:type="xsd:double"&gt;0.026&lt;/D&gt;&lt;D xsi:type="xsd:double"&gt;0.026&lt;/D&gt;&lt;/FQL&gt;&lt;FQL&gt;&lt;Q&gt;1272-HK^FF_DPS(ANN,-5AY,0)&lt;/Q&gt;&lt;R&gt;6&lt;/R&gt;&lt;C&gt;1&lt;/C&gt;&lt;D xsi:type="xsd:double"&gt;0.1435141&lt;/D&gt;&lt;D xsi:type="xsd:double"&gt;0.156265&lt;/D&gt;&lt;D xsi:type="xsd:double"&gt;0.1252339&lt;/D&gt;&lt;D xsi:type="xsd:double"&gt;0.0370002&lt;/D&gt;&lt;D xsi:type="xsd:double"&gt;0.053543&lt;/D&gt;&lt;D xsi:type="xsd:double"&gt;0.034917&lt;/D&gt;&lt;/FQL&gt;&lt;FQL&gt;&lt;Q&gt;1271-HK^FF_DPS(ANN,-5AY,0)&lt;/Q&gt;&lt;R&gt;6&lt;/R&gt;&lt;C&gt;1&lt;/C&gt;&lt;D xsi:type="xsd:double"&gt;0.03636363603306&lt;/D&gt;&lt;D xsi:type="xsd:double"&gt;0.049&lt;/D&gt;&lt;D xsi:type="xsd:double"&gt;0.049&lt;/D&gt;&lt;D xsi:type="xsd:double"&gt;0.04&lt;/D&gt;&lt;D xsi:type="xsd:double"&gt;0.08&lt;/D&gt;&lt;D xsi:type="xsd:double"&gt;0.08&lt;/D&gt;&lt;/FQL&gt;&lt;FQL&gt;&lt;Q&gt;1270-HK^FF_DPS(ANN,-5AY,0)&lt;/Q&gt;&lt;R&gt;6&lt;/R&gt;&lt;C&gt;1&lt;/C&gt;&lt;D xsi:type="xsd:double"&gt;0.25411&lt;/D&gt;&lt;D xsi:type="xsd:double"&gt;0.21326&lt;/D&gt;&lt;D xsi:type="xsd:double"&gt;0.19432&lt;/D&gt;&lt;D xsi:type="xsd:double"&gt;0.12058&lt;/D&gt;&lt;D xsi:type="xsd:double"&gt;0&lt;/D&gt;&lt;D xsi:type="xsd:double"&gt;0.027&lt;/D&gt;&lt;/FQL&gt;&lt;FQL&gt;&lt;Q&gt;1269-HK^FF_DPS(ANN,-5AY,0)&lt;/Q&gt;&lt;R&gt;6&lt;/R&gt;&lt;C&gt;1&lt;/C&gt;&lt;D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xsi:type="xsd:double"&gt;0&lt;/D&gt;&lt;/FQL&gt;&lt;FQL&gt;&lt;Q&gt;1268-HK^FF_DPS(ANN,-5AY,0)&lt;/Q&gt;&lt;R&gt;6&lt;/R&gt;&lt;C&gt;1&lt;/C&gt;&lt;D xsi:type="xsd:double"&gt;0.0723441&lt;/D&gt;&lt;D xsi:type="xsd:double"&gt;0.15&lt;/D&gt;&lt;D xsi:type="xsd:double"&gt;0.1460913&lt;/D&gt;&lt;D xsi:type="xsd:double"&gt;0.2853703&lt;/D&gt;&lt;D xsi:type="xsd:double"&gt;0.4587038&lt;/D&gt;&lt;D xsi:type="xsd:double"&gt;0.9696&lt;/D&gt;&lt;/FQL&gt;&lt;FQL&gt;&lt;Q&gt;1266-HK^FF_DPS(ANN,-5AY,0)&lt;/Q&gt;&lt;R&gt;6&lt;/R&gt;&lt;C&gt;1&lt;/C&gt;&lt;D xsi:type="xsd:double"&gt;0&lt;/D&gt;&lt;D xsi:type="xsd:double"&gt;0.16&lt;/D&gt;&lt;D xsi:type="xsd:double"&gt;0.1455&lt;/D&gt;&lt;D xsi:type="xsd:double"&gt;0&lt;/D&gt;&lt;D xsi:type="xsd:double"&gt;0&lt;/D&gt;&lt;D xsi:type="xsd:double"&gt;0&lt;/D&gt;&lt;/FQL&gt;&lt;FQL&gt;&lt;Q&gt;1265-HK^FF_DPS(ANN,-5AY,0)&lt;/Q&gt;&lt;R&gt;6&lt;/R&gt;&lt;C&gt;1&lt;/C&gt;&lt;D xsi:type="xsd:double"&gt;0&lt;/D&gt;&lt;D xsi:type="xsd:double"&gt;0.02063&lt;/D&gt;&lt;D xsi:type="xsd:double"&gt;0&lt;/D&gt;&lt;D xsi:type="xsd:double"&gt;0&lt;/D&gt;&lt;D xsi:type="xsd:double"&gt;0.0601&lt;/D&gt;&lt;D xsi:type="xsd:double"&gt;0&lt;/D&gt;&lt;/FQL&gt;&lt;FQL&gt;&lt;Q&gt;1263-HK^FF_DPS(ANN,-5AY,0)&lt;/Q&gt;&lt;R&gt;6&lt;/R&gt;&lt;C&gt;1&lt;/C&gt;&lt;D xsi:type="xsd:double"&gt;0.143&lt;/D&gt;&lt;D xsi:type="xsd:double"&gt;0.32&lt;/D&gt;&lt;D xsi:type="xsd:double"&gt;0.275&lt;/D&gt;&lt;D xsi:type="xsd:double"&gt;0&lt;/D&gt;&lt;D xsi:type="xsd:double"&gt;0.22&lt;/D&gt;&lt;D xsi:type="xsd:double"&gt;2.45&lt;/D&gt;&lt;/FQL&gt;&lt;FQL&gt;&lt;Q&gt;1262-HK^FF_DPS(ANN,-5AY,0)&lt;/Q&gt;&lt;R&gt;6&lt;/R&gt;&lt;C&gt;1&lt;/C&gt;&lt;D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xsi:type="xsd:double"&gt;0&lt;/D&gt;&lt;/FQL&gt;&lt;FQL&gt;&lt;Q&gt;1260-HK^FF_DPS(ANN,-5AY,0)&lt;/Q&gt;&lt;R&gt;6&lt;/R&gt;&lt;C&gt;1&lt;/C&gt;&lt;D xsi:type="xsd:double"&gt;0.137&lt;/D&gt;&lt;D xsi:type="xsd:double"&gt;0&lt;/D&gt;&lt;D xsi:type="xsd:double"&gt;0.027&lt;/D&gt;&lt;D xsi:type="xsd:double"&gt;0&lt;/D&gt;&lt;D xsi:type="xsd:double"&gt;0&lt;/D&gt;&lt;D xsi:type="xsd:double"&gt;0&lt;/D&gt;&lt;/FQL&gt;&lt;FQL&gt;&lt;Q&gt;1259-HK^FF_DPS(ANN,-5AY,0)&lt;/Q&gt;&lt;R&gt;6&lt;/R&gt;&lt;C&gt;1&lt;/C&gt;&lt;D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xsi:type="xsd:double"&gt;0&lt;/D&gt;&lt;/FQL&gt;&lt;FQL&gt;&lt;Q&gt;1258-HK^FF_DPS(ANN,-5AY,0)&lt;/Q&gt;&lt;R&gt;6&lt;/R&gt;&lt;C&gt;1&lt;/C&gt;&lt;D xsi:type="xsd:double"&gt;0&lt;/D&gt;&lt;D xsi:type="xsd:double"&gt;0.048033&lt;/D&gt;&lt;D xsi:type="xsd:double"&gt;0.065759&lt;/D&gt;&lt;D xsi:type="xsd:double"&gt;0.059987&lt;/D&gt;&lt;D xsi:type="xsd:double"&gt;0.111245&lt;/D&gt;&lt;D xsi:type="xsd:double"&gt;0.299814&lt;/D&gt;&lt;/FQL&gt;&lt;FQL&gt;&lt;Q&gt;1257-HK^FF_DPS(ANN,-5AY,0)&lt;/Q&gt;&lt;R&gt;6&lt;/R&gt;&lt;C&gt;1&lt;/C&gt;&lt;D xsi:type="xsd:string"&gt;@NA&lt;/D&gt;&lt;D xsi:type="xsd:double"&gt;0.09&lt;/D&gt;&lt;D xsi:type="xsd:double"&gt;0.125&lt;/D&gt;&lt;D xsi:type="xsd:double"&gt;0.16&lt;/D&gt;&lt;D xsi:type="xsd:double"&gt;0.15&lt;/D&gt;&lt;D xsi:type="xsd:double"&gt;0.11&lt;/D&gt;&lt;/FQL&gt;&lt;FQL&gt;&lt;Q&gt;1255-HK^FF_DPS(ANN,-5AY,0)&lt;/Q&gt;&lt;R&gt;6&lt;/R&gt;&lt;C&gt;1&lt;/C&gt;&lt;D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xsi:type="xsd:double"&gt;0&lt;/D&gt;&lt;/FQL&gt;&lt;FQL&gt;&lt;Q&gt;1253-HK^FF_DPS(ANN,-5AY,0)&lt;/Q&gt;&lt;R&gt;6&lt;/R&gt;&lt;C&gt;1&lt;/C&gt;&lt;D xsi:type="xsd:double"&gt;0.012&lt;/D&gt;&lt;D xsi:type="xsd:double"&gt;0.014&lt;/D&gt;&lt;D xsi:type="xsd:double"&gt;0&lt;/D&gt;&lt;D xsi:type="xsd:double"&gt;0&lt;/D&gt;&lt;D xsi:type="xsd:double"&gt;0&lt;/D&gt;&lt;D xsi:type="xsd:double"&gt;0&lt;/D&gt;&lt;/FQL&gt;&lt;FQL&gt;&lt;Q&gt;1252-HK^FF_DPS(ANN,-5AY,0)&lt;/Q&gt;&lt;R&gt;6&lt;/R&gt;&lt;C&gt;1&lt;/C&gt;&lt;D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xsi:type="xsd:double"&gt;0&lt;/D&gt;&lt;/FQL&gt;&lt;FQL&gt;&lt;Q&gt;1251-HK^FF_DPS(ANN,-5AY,0)&lt;/Q&gt;&lt;R&gt;6&lt;/R&gt;&lt;C&gt;1&lt;/C&gt;&lt;D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xsi:type="xsd:double"&gt;0&lt;/D&gt;&lt;/FQL&gt;&lt;FQL&gt;&lt;Q&gt;1250-HK^FF_DPS(ANN,-5AY,0)&lt;/Q&gt;&lt;R&gt;6&lt;/R&gt;&lt;C&gt;1&lt;/C&gt;&lt;D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xsi:type="xsd:double"&gt;0&lt;/D&gt;&lt;/FQL&gt;&lt;FQL&gt;&lt;Q&gt;1247-HK^FF_DPS(ANN,-5AY,0)&lt;/Q&gt;&lt;R&gt;6&lt;/R&gt;&lt;C&gt;1&lt;/C&gt;&lt;D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xsi:type="xsd:double"&gt;0&lt;/D&gt;&lt;/FQL&gt;&lt;FQL&gt;&lt;Q&gt;1246-HK^FF_DPS(ANN,-5AY,0)&lt;/Q&gt;&lt;R&gt;6&lt;/R&gt;&lt;C&gt;1&lt;/C&gt;&lt;D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xsi:type="xsd:double"&gt;0&lt;/D&gt;&lt;/FQL&gt;&lt;FQL&gt;&lt;Q&gt;1245-HK^FF_DPS(ANN,-5AY,0)&lt;/Q&gt;&lt;R&gt;6&lt;/R&gt;&lt;C&gt;1&lt;/C&gt;&lt;D xsi:type="xsd:double"&gt;0.008&lt;/D&gt;&lt;D xsi:type="xsd:double"&gt;0.009&lt;/D&gt;&lt;D xsi:type="xsd:double"&gt;0.011&lt;/D&gt;&lt;D xsi:type="xsd:double"&gt;0.007&lt;/D&gt;&lt;D xsi:type="xsd:double"&gt;0&lt;/D&gt;&lt;D xsi:type="xsd:double"&gt;0.023&lt;/D&gt;&lt;/FQL&gt;&lt;FQL&gt;&lt;Q&gt;1243-HK^FF_DPS(ANN,-5AY,0)&lt;/Q&gt;&lt;R&gt;6&lt;/R&gt;&lt;C&gt;1&lt;/C&gt;&lt;D xsi:type="xsd:double"&gt;0&lt;/D&gt;&lt;D xsi:type="xsd:double"&gt;0.0065&lt;/D&gt;&lt;D xsi:type="xsd:double"&gt;0.007&lt;/D&gt;&lt;D xsi:type="xsd:double"&gt;0.0072&lt;/D&gt;&lt;D xsi:type="xsd:double"&gt;0.0074&lt;/D&gt;&lt;D xsi:type="xsd:double"&gt;0.0075&lt;/D&gt;&lt;/FQL&gt;&lt;FQL&gt;&lt;Q&gt;1241-HK^FF_DPS(ANN,-5AY,0)&lt;/Q&gt;&lt;R&gt;6&lt;/R&gt;&lt;C&gt;1&lt;/C&gt;&lt;D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xsi:type="xsd:double"&gt;0&lt;/D&gt;&lt;/FQL&gt;&lt;FQL&gt;&lt;Q&gt;1240-HK^FF_DPS(ANN,-5AY,0)&lt;/Q&gt;&lt;R&gt;6&lt;/R&gt;&lt;C&gt;1&lt;/C&gt;&lt;D xsi:type="xsd:double"&gt;0.16&lt;/D&gt;&lt;D xsi:type="xsd:double"&gt;0.16&lt;/D&gt;&lt;D xsi:type="xsd:double"&gt;0.11&lt;/D&gt;&lt;D xsi:type="xsd:double"&gt;0.1&lt;/D&gt;&lt;D xsi:type="xsd:double"&gt;0.08&lt;/D&gt;&lt;D xsi:type="xsd:double"&gt;0.06&lt;/D&gt;&lt;/FQL&gt;&lt;FQL&gt;&lt;Q&gt;1239-HK^FF_DPS(ANN,-5AY,0)&lt;/Q&gt;&lt;R&gt;6&lt;/R&gt;&lt;C&gt;1&lt;/C&gt;&lt;D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xsi:type="xsd:double"&gt;0&lt;/D&gt;&lt;/FQL&gt;&lt;FQL&gt;&lt;Q&gt;1238-HK^FF_DPS(ANN,-5AY,0)&lt;/Q&gt;&lt;R&gt;6&lt;/R&gt;&lt;C&gt;1&lt;/C&gt;&lt;D xsi:type="xsd:double"&gt;0.16&lt;/D&gt;&lt;D xsi:type="xsd:double"&gt;0.25&lt;/D&gt;&lt;D xsi:type="xsd:double"&gt;0.3&lt;/D&gt;&lt;D xsi:type="xsd:double"&gt;0.36&lt;/D&gt;&lt;D xsi:type="xsd:double"&gt;0.45&lt;/D&gt;&lt;D xsi:type="xsd:double"&gt;0.28&lt;/D&gt;&lt;/FQL&gt;&lt;FQL&gt;&lt;Q&gt;1237-HK^FF_DPS(ANN,-5AY,0)&lt;/Q&gt;&lt;R&gt;6&lt;/R&gt;&lt;C&gt;1&lt;/C&gt;&lt;D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xsi:type="xsd:double"&gt;0&lt;/D&gt;&lt;/FQL&gt;&lt;FQL&gt;&lt;Q&gt;1235-HK^FF_DPS(ANN,-5AY,0)&lt;/Q&gt;&lt;R&gt;6&lt;/R&gt;&lt;C&gt;1&lt;/C&gt;&lt;D xsi:type="xsd:double"&gt;0.02&lt;/D&gt;&lt;D xsi:type="xsd:double"&gt;0.02&lt;/D&gt;&lt;D xsi:type="xsd:double"&gt;0.02&lt;/D&gt;&lt;D xsi:type="xsd:double"&gt;0&lt;/D&gt;&lt;D xsi:type="xsd:double"&gt;0&lt;/D&gt;&lt;D xsi:type="xsd:double"&gt;0&lt;/D&gt;&lt;/FQL&gt;&lt;FQL&gt;&lt;Q&gt;1234-HK^FF_DPS(ANN,-5AY,0)&lt;/Q&gt;&lt;R&gt;6&lt;/R&gt;&lt;C&gt;1&lt;/C&gt;&lt;D xsi:type="xsd:double"&gt;0.4&lt;/D&gt;&lt;D xsi:type="xsd:double"&gt;0.44&lt;/D&gt;&lt;D xsi:type="xsd:double"&gt;0.54&lt;/D&gt;&lt;D xsi:type="xsd:double"&gt;0.57&lt;/D&gt;&lt;D xsi:type="xsd:double"&gt;0.44&lt;/D&gt;&lt;D xsi:type="xsd:double"&gt;0.34&lt;/D&gt;&lt;/FQL&gt;&lt;FQL&gt;&lt;Q&gt;1233-HK^FF_DPS(ANN,-5AY,0)&lt;/Q&gt;&lt;R&gt;6&lt;/R&gt;&lt;C&gt;1&lt;/C&gt;&lt;D xsi:type="xsd:double"&gt;0.3574&lt;/D&gt;&lt;D xsi:type="xsd:double"&gt;0.51&lt;/D&gt;&lt;D xsi:type="xsd:double"&gt;0.7839&lt;/D&gt;&lt;D xsi:type="xsd:double"&gt;0.9229&lt;/D&gt;&lt;D xsi:type="xsd:double"&gt;0.9257&lt;/D&gt;&lt;D xsi:type="xsd:string"&gt;@NA&lt;/D&gt;&lt;/FQL&gt;&lt;FQL&gt;&lt;Q&gt;1232-HK^FF_DPS(ANN,-5AY,0)&lt;/Q&gt;&lt;R&gt;6&lt;/R&gt;&lt;C&gt;1&lt;/C&gt;&lt;D xsi:type="xsd:double"&gt;0.0442&lt;/D&gt;&lt;D xsi:type="xsd:double"&gt;0.0566214&lt;/D&gt;&lt;D xsi:type="xsd:double"&gt;0.035&lt;/D&gt;&lt;D xsi:type="xsd:double"&gt;0.016&lt;/D&gt;&lt;D xsi:type="xsd:double"&gt;0&lt;/D&gt;&lt;D xsi:type="xsd:double"&gt;0&lt;/D&gt;&lt;/FQL&gt;&lt;FQL&gt;&lt;Q&gt;1231-HK^FF_DPS(ANN,-5AY,0)&lt;/Q&gt;&lt;R&gt;6&lt;/R&gt;&lt;C&gt;1&lt;/C&gt;&lt;D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xsi:type="xsd:double"&gt;0&lt;/D&gt;&lt;/FQL&gt;&lt;FQL&gt;&lt;Q&gt;1230-HK^FF_DPS(ANN,-5AY,0)&lt;/Q&gt;&lt;R&gt;6&lt;/R&gt;&lt;C&gt;1&lt;/C&gt;&lt;D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xsi:type="xsd:double"&gt;0&lt;/D&gt;&lt;/FQL&gt;&lt;FQL&gt;&lt;Q&gt;1229-HK^FF_DPS(ANN,-5AY,0)&lt;/Q&gt;&lt;R&gt;6&lt;/R&gt;&lt;C&gt;1&lt;/C&gt;&lt;D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xsi:type="xsd:double"&gt;0&lt;/D&gt;&lt;/FQL&gt;&lt;FQL&gt;&lt;Q&gt;1228-HK^FF_DPS(ANN,-5AY,0)&lt;/Q&gt;&lt;R&gt;6&lt;/R&gt;&lt;C&gt;1&lt;/C&gt;&lt;D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xsi:type="xsd:double"&gt;0&lt;/D&gt;&lt;/FQL&gt;&lt;FQL&gt;&lt;Q&gt;1225-HK^FF_DPS(ANN,-5AY,0)&lt;/Q&gt;&lt;R&gt;6&lt;/R&gt;&lt;C&gt;1&lt;/C&gt;&lt;D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xsi:type="xsd:double"&gt;0&lt;/D&gt;&lt;/FQL&gt;&lt;FQL&gt;&lt;Q&gt;1224-HK^FF_DPS(ANN,-5AY,0)&lt;/Q&gt;&lt;R&gt;6&lt;/R&gt;&lt;C&gt;1&lt;/C&gt;&lt;D xsi:type="xsd:double"&gt;0&lt;/D&gt;&lt;D xsi:type="xsd:double"&gt;0.02&lt;/D&gt;&lt;D xsi:type="xsd:double"&gt;0.02&lt;/D&gt;&lt;D xsi:type="xsd:double"&gt;0.02&lt;/D&gt;&lt;D xsi:type="xsd:double"&gt;0.02&lt;/D&gt;&lt;D xsi:type="xsd:double"&gt;0.02&lt;/D&gt;&lt;/FQL&gt;&lt;FQL&gt;&lt;Q&gt;1223-HK^FF_DPS(ANN,-5AY,0)&lt;/Q&gt;&lt;R&gt;6&lt;/R&gt;&lt;C&gt;1&lt;/C&gt;&lt;D xsi:type="xsd:double"&gt;0.0038&lt;/D&gt;&lt;D xsi:type="xsd:double"&gt;0.005&lt;/D&gt;&lt;D xsi:type="xsd:double"&gt;0.012&lt;/D&gt;&lt;D xsi:type="xsd:double"&gt;0.008&lt;/D&gt;&lt;D xsi:type="xsd:double"&gt;0.005&lt;/D&gt;&lt;D xsi:type="xsd:double"&gt;0.005&lt;/D&gt;&lt;/FQL&gt;&lt;FQL&gt;&lt;Q&gt;1222-HK^FF_DPS(ANN,-5AY,0)&lt;/Q&gt;&lt;R&gt;6&lt;/R&gt;&lt;C&gt;1&lt;/C&gt;&lt;D xsi:type="xsd:double"&gt;0.006&lt;/D&gt;&lt;D xsi:type="xsd:double"&gt;0.006&lt;/D&gt;&lt;D xsi:type="xsd:double"&gt;0.0094&lt;/D&gt;&lt;D xsi:type="xsd:double"&gt;0.006&lt;/D&gt;&lt;D xsi:type="xsd:double"&gt;0.003&lt;/D&gt;&lt;D xsi:type="xsd:double"&gt;0.001&lt;/D&gt;&lt;/FQL&gt;&lt;FQL&gt;&lt;Q&gt;1221-HK^FF_DPS(ANN,-5AY,0)&lt;/Q&gt;&lt;R&gt;6&lt;/R&gt;&lt;C&gt;1&lt;/C&gt;&lt;D xsi:type="xsd:double"&gt;0.085&lt;/D&gt;&lt;D xsi:type="xsd:double"&gt;0.095&lt;/D&gt;&lt;D xsi:type="xsd:double"&gt;0.095&lt;/D&gt;&lt;D xsi:type="xsd:double"&gt;0.01&lt;/D&gt;&lt;D xsi:type="xsd:double"&gt;0&lt;/D&gt;&lt;D xsi:type="xsd:double"&gt;0&lt;/D&gt;&lt;/FQL&gt;&lt;FQL&gt;&lt;Q&gt;1220-HK^FF_DPS(ANN,-5AY,0)&lt;/Q&gt;&lt;R&gt;6&lt;/R&gt;&lt;C&gt;1&lt;/C&gt;&lt;D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xsi:type="xsd:double"&gt;0&lt;/D&gt;&lt;/FQL&gt;&lt;FQL&gt;&lt;Q&gt;1218-HK^FF_DPS(ANN,-5AY,0)&lt;/Q&gt;&lt;R&gt;6&lt;/R&gt;&lt;C&gt;1&lt;/C&gt;&lt;D xsi:type="xsd:double"&gt;0.05&lt;/D&gt;&lt;D xsi:type="xsd:double"&gt;0.05&lt;/D&gt;&lt;D xsi:type="xsd:double"&gt;0.05&lt;/D&gt;&lt;D xsi:type="xsd:double"&gt;0&lt;/D&gt;&lt;D xsi:type="xsd:double"&gt;0&lt;/D&gt;&lt;D xsi:type="xsd:double"&gt;0&lt;/D&gt;&lt;/FQL&gt;&lt;FQL&gt;&lt;Q&gt;1216-HK^FF_DPS(ANN,-5AY,0)&lt;/Q&gt;&lt;R&gt;6&lt;/R&gt;&lt;C&gt;1&lt;/C&gt;&lt;D xsi:type="xsd:string"&gt;@NA&lt;/D&gt;&lt;D xsi:type="xsd:double"&gt;0.0876671&lt;/D&gt;&lt;D xsi:type="xsd:double"&gt;0.0399832&lt;/D&gt;&lt;D xsi:type="xsd:double"&gt;0.049168&lt;/D&gt;&lt;D xsi:type="xsd:double"&gt;0&lt;/D&gt;&lt;D xsi:type="xsd:double"&gt;0&lt;/D&gt;&lt;/FQL&gt;&lt;FQL&gt;&lt;Q&gt;1215-HK^FF_DPS(ANN,-5AY,0)&lt;/Q&gt;&lt;R&gt;6&lt;/R&gt;&lt;C&gt;1&lt;/C&gt;&lt;D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xsi:type="xsd:double"&gt;0&lt;/D&gt;&lt;/FQL&gt;&lt;FQL&gt;&lt;Q&gt;1213-HK^FF_DPS(ANN,-5AY,0)&lt;/Q&gt;&lt;R&gt;6&lt;/R&gt;&lt;C&gt;1&lt;/C&gt;&lt;D xsi:type="xsd:double"&gt;0.01&lt;/D&gt;&lt;D xsi:type="xsd:double"&gt;0.01&lt;/D&gt;&lt;D xsi:type="xsd:double"&gt;0.01&lt;/D&gt;&lt;D xsi:type="xsd:double"&gt;0.01&lt;/D&gt;&lt;D xsi:type="xsd:double"&gt;0.01&lt;/D&gt;&lt;D xsi:type="xsd:double"&gt;0.01&lt;/D&gt;&lt;/FQL&gt;&lt;FQL&gt;&lt;Q&gt;1212-HK^FF_DPS(ANN,-5AY,0)&lt;/Q&gt;&lt;R&gt;6&lt;/R&gt;&lt;C&gt;1&lt;/C&gt;&lt;D xsi:type="xsd:double"&gt;0.632&lt;/D&gt;&lt;D xsi:type="xsd:double"&gt;0.632&lt;/D&gt;&lt;D xsi:type="xsd:double"&gt;0.665&lt;/D&gt;&lt;D xsi:type="xsd:double"&gt;0.3&lt;/D&gt;&lt;D xsi:type="xsd:double"&gt;0&lt;/D&gt;&lt;D xsi:type="xsd:double"&gt;0&lt;/D&gt;&lt;/FQL&gt;&lt;FQL&gt;&lt;Q&gt;1211-HK^FF_DPS(ANN,-5AY,0)&lt;/Q&gt;&lt;R&gt;6&lt;/R&gt;&lt;C&gt;1&lt;/C&gt;&lt;D xsi:type="xsd:double"&gt;0.62332&lt;/D&gt;&lt;D xsi:type="xsd:double"&gt;0.17248&lt;/D&gt;&lt;D xsi:type="xsd:double"&gt;0.23216&lt;/D&gt;&lt;D xsi:type="xsd:double"&gt;0.06562&lt;/D&gt;&lt;D xsi:type="xsd:double"&gt;0.17988&lt;/D&gt;&lt;D xsi:type="xsd:double"&gt;0.12345&lt;/D&gt;&lt;/FQL&gt;&lt;FQL&gt;&lt;Q&gt;1210-HK^FF_DPS(ANN,-5AY,0)&lt;/Q&gt;&lt;R&gt;6&lt;/R&gt;&lt;C&gt;1&lt;/C&gt;&lt;D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xsi:type="xsd:double"&gt;0&lt;/D&gt;&lt;/FQL&gt;&lt;FQL&gt;&lt;Q&gt;1209-HK^FF_DPS(ANN,-5AY,0)&lt;/Q&gt;&lt;R&gt;6&lt;/R&gt;&lt;C&gt;1&lt;/C&gt;&lt;D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xsi:type="xsd:double"&gt;0.158&lt;/D&gt;&lt;D xsi:type="xsd:double"&gt;0.339&lt;/D&gt;&lt;/FQL&gt;&lt;FQL&gt;&lt;Q&gt;1208-HK^FF_DPS(ANN,-5AY,0)&lt;/Q&gt;&lt;R&gt;6&lt;/R&gt;&lt;C&gt;1&lt;/C&gt;&lt;D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xsi:type="xsd:double"&gt;0&lt;/D&gt;&lt;/FQL&gt;&lt;FQL&gt;&lt;Q&gt;1207-HK^FF_DPS(ANN,-5AY,0)&lt;/Q&gt;&lt;R&gt;6&lt;/R&gt;&lt;C&gt;1&lt;/C&gt;&lt;D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xsi:type="xsd:double"&gt;0&lt;/D&gt;&lt;/FQL&gt;&lt;FQL&gt;&lt;Q&gt;1206-HK^FF_DPS(ANN,-5AY,0)&lt;/Q&gt;&lt;R&gt;6&lt;/R&gt;&lt;C&gt;1&lt;/C&gt;&lt;D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xsi:type="xsd:double"&gt;0&lt;/D&gt;&lt;/FQL&gt;&lt;FQL&gt;&lt;Q&gt;1205-HK^FF_DPS(ANN,-5AY,0)&lt;/Q&gt;&lt;R&gt;6&lt;/R&gt;&lt;C&gt;1&lt;/C&gt;&lt;D xsi:type="xsd:double"&gt;0.015&lt;/D&gt;&lt;D xsi:type="xsd:double"&gt;0.025&lt;/D&gt;&lt;D xsi:type="xsd:double"&gt;0.035&lt;/D&gt;&lt;D xsi:type="xsd:double"&gt;0&lt;/D&gt;&lt;D xsi:type="xsd:double"&gt;0&lt;/D&gt;&lt;D xsi:type="xsd:double"&gt;0.045&lt;/D&gt;&lt;/FQL&gt;&lt;FQL&gt;&lt;Q&gt;1204-HK^FF_DPS(ANN,-5AY,0)&lt;/Q&gt;&lt;R&gt;6&lt;/R&gt;&lt;C&gt;1&lt;/C&gt;&lt;D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xsi:type="xsd:string"&gt;@NA&lt;/D&gt;&lt;/FQL&gt;&lt;FQL&gt;&lt;Q&gt;1203-HK^FF_DPS(ANN,-5AY,0)&lt;/Q&gt;&lt;R&gt;6&lt;/R&gt;&lt;C&gt;1&lt;/C&gt;&lt;D xsi:type="xsd:double"&gt;0.04&lt;/D&gt;&lt;D xsi:type="xsd:double"&gt;0.04&lt;/D&gt;&lt;D xsi:type="xsd:double"&gt;0.04&lt;/D&gt;&lt;D xsi:type="xsd:double"&gt;0.04&lt;/D&gt;&lt;D xsi:type="xsd:double"&gt;0.025&lt;/D&gt;&lt;D xsi:type="xsd:double"&gt;0.025&lt;/D&gt;&lt;/FQL&gt;&lt;FQL&gt;&lt;Q&gt;1202-HK^FF_DPS(ANN,-5AY,0)&lt;/Q&gt;&lt;R&gt;6&lt;/R&gt;&lt;C&gt;1&lt;/C&gt;&lt;D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xsi:type="xsd:double"&gt;0&lt;/D&gt;&lt;/FQL&gt;&lt;FQL&gt;&lt;Q&gt;1201-HK^FF_DPS(ANN,-5AY,0)&lt;/Q&gt;&lt;R&gt;6&lt;/R&gt;&lt;C&gt;1&lt;/C&gt;&lt;D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xsi:type="xsd:double"&gt;0&lt;/D&gt;&lt;/FQL&gt;&lt;FQL&gt;&lt;Q&gt;1200-HK^FF_DPS(ANN,-5AY,0)&lt;/Q&gt;&lt;R&gt;6&lt;/R&gt;&lt;C&gt;1&lt;/C&gt;&lt;D xsi:type="xsd:double"&gt;0&lt;/D&gt;&lt;D xsi:type="xsd:double"&gt;0.05&lt;/D&gt;&lt;D xsi:type="xsd:double"&gt;0.032&lt;/D&gt;&lt;D xsi:type="xsd:double"&gt;0&lt;/D&gt;&lt;D xsi:type="xsd:double"&gt;0&lt;/D&gt;&lt;D xsi:type="xsd:double"&gt;0&lt;/D&gt;&lt;/FQL&gt;&lt;FQL&gt;&lt;Q&gt;1199-HK^FF_DPS(ANN,-5AY,0)&lt;/Q&gt;&lt;R&gt;6&lt;/R&gt;&lt;C&gt;1&lt;/C&gt;&lt;D xsi:type="xsd:double"&gt;0.258&lt;/D&gt;&lt;D xsi:type="xsd:double"&gt;0.234&lt;/D&gt;&lt;D xsi:type="xsd:double"&gt;0.331&lt;/D&gt;&lt;D xsi:type="xsd:double"&gt;0.305&lt;/D&gt;&lt;D xsi:type="xsd:double"&gt;0.335&lt;/D&gt;&lt;D xsi:type="xsd:double"&gt;0.334&lt;/D&gt;&lt;/FQL&gt;&lt;FQL&gt;&lt;Q&gt;1198-HK^FF_DPS(ANN,-5AY,0)&lt;/Q&gt;&lt;R&gt;6&lt;/R&gt;&lt;C&gt;1&lt;/C&gt;&lt;D xsi:type="xsd:double"&gt;0&lt;/D&gt;&lt;D xsi:type="xsd:double"&gt;0&lt;/D&gt;&lt;D xsi:type="xsd:double"&gt;0&lt;/D&gt;&lt;D xsi:type="xsd:double"&gt;0&lt;/D&gt;&lt;D xsi:type="xsd:double"&gt;0.1&lt;/D&gt;&lt;D xsi:type="xsd:double"&gt;0.05&lt;/D&gt;&lt;/FQL&gt;&lt;FQL&gt;&lt;Q&gt;1196-HK^FF_DPS(ANN,-5AY,0)&lt;/Q&gt;&lt;R&gt;6&lt;/R&gt;&lt;C&gt;1&lt;/C&gt;&lt;D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xsi:type="xsd:double"&gt;0&lt;/D&gt;&lt;/FQL&gt;&lt;FQL&gt;&lt;Q&gt;1195-HK^FF_DPS(ANN,-5AY,0)&lt;/Q&gt;&lt;R&gt;6&lt;/R&gt;&lt;C&gt;1&lt;/C&gt;&lt;D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xsi:type="xsd:double"&gt;0&lt;/D&gt;&lt;/FQL&gt;&lt;FQL&gt;&lt;Q&gt;1194-HK^FF_DPS(ANN,-5AY,0)&lt;/Q&gt;&lt;R&gt;6&lt;/R&gt;&lt;C&gt;1&lt;/C&gt;&lt;D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xsi:type="xsd:double"&gt;0&lt;/D&gt;&lt;/FQL&gt;&lt;FQL&gt;&lt;Q&gt;1193-HK^FF_DPS(ANN,-5AY,0)&lt;/Q&gt;&lt;R&gt;6&lt;/R&gt;&lt;C&gt;1&lt;/C&gt;&lt;D xsi:type="xsd:double"&gt;0.45&lt;/D&gt;&lt;D xsi:type="xsd:double"&gt;0.55&lt;/D&gt;&lt;D xsi:type="xsd:double"&gt;0.77&lt;/D&gt;&lt;D xsi:type="xsd:double"&gt;0.87&lt;/D&gt;&lt;D xsi:type="xsd:double"&gt;0.93&lt;/D&gt;&lt;D xsi:type="xsd:double"&gt;1.27&lt;/D&gt;&lt;/FQL&gt;&lt;FQL&gt;&lt;Q&gt;1192-HK^FF_DPS(ANN,-5AY,0)&lt;/Q&gt;&lt;R&gt;6&lt;/R&gt;&lt;C&gt;1&lt;/C&gt;&lt;D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xsi:type="xsd:double"&gt;0&lt;/D&gt;&lt;/FQL&gt;&lt;FQL&gt;&lt;Q&gt;1191-HK^FF_DPS(ANN,-5AY,0)&lt;/Q&gt;&lt;R&gt;5&lt;/R&gt;&lt;C&gt;1&lt;/C&gt;&lt;D xsi:type="xsd:double"&gt;0&lt;/D&gt;&lt;D xsi:type="xsd:double"&gt;0&lt;/D&gt;&lt;D xsi:type="xsd:double"&gt;0&lt;/D&gt;&lt;D xsi:type="xsd:double"&gt;0&lt;/D&gt;&lt;D xsi:type="xsd:double"&gt;0&lt;/D&gt;&lt;/FQL&gt;&lt;FQL&gt;&lt;Q&gt;1189-HK^FF_DPS(ANN,-5AY,0)&lt;/Q&gt;&lt;R&gt;6&lt;/R&gt;&lt;C&gt;1&lt;/C&gt;&lt;D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xsi:type="xsd:double"&gt;0&lt;/D&gt;&lt;/FQL&gt;&lt;FQL&gt;&lt;Q&gt;1188-HK^FF_DPS(ANN,-5AY,0)&lt;/Q&gt;&lt;R&gt;6&lt;/R&gt;&lt;C&gt;1&lt;/C&gt;&lt;D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xsi:type="xsd:double"&gt;0&lt;/D&gt;&lt;/FQL&gt;&lt;FQL&gt;&lt;Q&gt;1186-HK^FF_DPS(ANN,-5AY,0)&lt;/Q&gt;&lt;R&gt;6&lt;/R&gt;&lt;C&gt;1&lt;/C&gt;&lt;D xsi:type="xsd:double"&gt;0.1836&lt;/D&gt;&lt;D xsi:type="xsd:double"&gt;0.2205&lt;/D&gt;&lt;D xsi:type="xsd:double"&gt;0.2386&lt;/D&gt;&lt;D xsi:type="xsd:double"&gt;0.2297&lt;/D&gt;&lt;D xsi:type="xsd:double"&gt;0.2761&lt;/D&gt;&lt;D xsi:type="xsd:double"&gt;0.2881&lt;/D&gt;&lt;/FQL&gt;&lt;FQL&gt;&lt;Q&gt;1185-HK^FF_DPS(ANN,-5AY,0)&lt;/Q&gt;&lt;R&gt;6&lt;/R&gt;&lt;C&gt;1&lt;/C&gt;&lt;D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xsi:type="xsd:double"&gt;0&lt;/D&gt;&lt;/FQL&gt;&lt;FQL&gt;&lt;Q&gt;1184-HK^FF_DPS(ANN,-5AY,0)&lt;/Q&gt;&lt;R&gt;6&lt;/R&gt;&lt;C&gt;1&lt;/C&gt;&lt;D xsi:type="xsd:double"&gt;0.15&lt;/D&gt;&lt;D xsi:type="xsd:double"&gt;0.2&lt;/D&gt;&lt;D xsi:type="xsd:double"&gt;0.21&lt;/D&gt;&lt;D xsi:type="xsd:double"&gt;0.21&lt;/D&gt;&lt;D xsi:type="xsd:double"&gt;0.21&lt;/D&gt;&lt;D xsi:type="xsd:double"&gt;0.45&lt;/D&gt;&lt;/FQL&gt;&lt;FQL&gt;&lt;Q&gt;1183-HK^FF_DPS(ANN,-5AY,0)&lt;/Q&gt;&lt;R&gt;6&lt;/R&gt;&lt;C&gt;1&lt;/C&gt;&lt;D xsi:type="xsd:string"&gt;@NA&lt;/D&gt;&lt;D xsi:type="xsd:double"&gt;0.02978&lt;/D&gt;&lt;D xsi:type="xsd:double"&gt;0.01956&lt;/D&gt;&lt;D xsi:type="xsd:double"&gt;0.02&lt;/D&gt;&lt;D xsi:type="xsd:double"&gt;0.01778&lt;/D&gt;&lt;D xsi:type="xsd:double"&gt;0.0406667&lt;/D&gt;&lt;/FQL&gt;&lt;FQL&gt;&lt;Q&gt;1182-HK^FF_DPS(ANN,-5AY,0)&lt;/Q&gt;&lt;R&gt;6&lt;/R&gt;&lt;C&gt;1&lt;/C&gt;&lt;D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xsi:type="xsd:double"&gt;0&lt;/D&gt;&lt;/FQL&gt;&lt;FQL&gt;&lt;Q&gt;1181-HK^FF_DPS(ANN,-5AY,0)&lt;/Q&gt;&lt;R&gt;6&lt;/R&gt;&lt;C&gt;1&lt;/C&gt;&lt;D xsi:type="xsd:double"&gt;0.084&lt;/D&gt;&lt;D xsi:type="xsd:double"&gt;0.115&lt;/D&gt;&lt;D xsi:type="xsd:double"&gt;0.092&lt;/D&gt;&lt;D xsi:type="xsd:double"&gt;0&lt;/D&gt;&lt;D xsi:type="xsd:double"&gt;0.03&lt;/D&gt;&lt;D xsi:type="xsd:double"&gt;0.025&lt;/D&gt;&lt;/FQL&gt;&lt;FQL&gt;&lt;Q&gt;1180-HK^FF_DPS(ANN,-5AY,0)&lt;/Q&gt;&lt;R&gt;6&lt;/R&gt;&lt;C&gt;1&lt;/C&gt;&lt;D xsi:type="xsd:double"&gt;0&lt;/D&gt;&lt;D xsi:type="xsd:double"&gt;0&lt;/D&gt;&lt;D xsi:type="xsd:double"&gt;0.025&lt;/D&gt;&lt;D xsi:type="xsd:double"&gt;0&lt;/D&gt;&lt;D xsi:type="xsd:double"&gt;0&lt;/D&gt;&lt;D xsi:type="xsd:double"&gt;0&lt;/D&gt;&lt;/FQL&gt;&lt;FQL&gt;&lt;Q&gt;1179-HK^FF_DPS(ANN,-5AY,0)&lt;/Q&gt;&lt;R&gt;6&lt;/R&gt;&lt;C&gt;1&lt;/C&gt;&lt;D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xsi:type="xsd:double"&gt;0&lt;/D&gt;&lt;D xsi:type="xsd:double"&gt;0&lt;/D&gt;&lt;/FQL&gt;&lt;FQL&gt;&lt;Q&gt;1177-HK^FF_DPS(ANN,-5AY,0)&lt;/Q&gt;&lt;R&gt;6&lt;/R&gt;&lt;C&gt;1&lt;/C&gt;&lt;D xsi:type="xsd:double"&gt;0.02666661333344&lt;/D&gt;&lt;D xsi:type="xsd:double"&gt;0.0333332666668&lt;/D&gt;&lt;D xsi:type="xsd:double"&gt;0.04888881777785&lt;/D&gt;&lt;D xsi:type="xsd:double"&gt;0.05333328000005&lt;/D&gt;&lt;D</t>
        </r>
      </text>
    </comment>
    <comment ref="A11" authorId="0" shapeId="0">
      <text>
        <r>
          <rPr>
            <b/>
            <sz val="9"/>
            <color indexed="81"/>
            <rFont val="Tahoma"/>
            <charset val="1"/>
          </rPr>
          <t xml:space="preserve"> xsi:type="xsd:double"&gt;0.0733333&lt;/D&gt;&lt;D xsi:type="xsd:double"&gt;0.08&lt;/D&gt;&lt;/FQL&gt;&lt;FQL&gt;&lt;Q&gt;1176-HK^FF_DPS(ANN,-5AY,0)&lt;/Q&gt;&lt;R&gt;6&lt;/R&gt;&lt;C&gt;1&lt;/C&gt;&lt;D xsi:type="xsd:double"&gt;0&lt;/D&gt;&lt;D xsi:type="xsd:double"&gt;0&lt;/D&gt;&lt;D xsi:type="xsd:double"&gt;0&lt;/D&gt;&lt;D xsi:type="xsd:double"&gt;0&lt;/D&gt;&lt;D xsi:type="xsd:double"&gt;0.1&lt;/D&gt;&lt;D xsi:type="xsd:double"&gt;0&lt;/D&gt;&lt;/FQL&gt;&lt;FQL&gt;&lt;Q&gt;1175-HK^FF_DPS(ANN,-5AY,0)&lt;/Q&gt;&lt;R&gt;6&lt;/R&gt;&lt;C&gt;1&lt;/C&gt;&lt;D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xsi:type="xsd:double"&gt;0&lt;/D&gt;&lt;/FQL&gt;&lt;FQL&gt;&lt;Q&gt;1173-HK^FF_DPS(ANN,-5AY,0)&lt;/Q&gt;&lt;R&gt;6&lt;/R&gt;&lt;C&gt;1&lt;/C&gt;&lt;D xsi:type="xsd:double"&gt;0.006&lt;/D&gt;&lt;D xsi:type="xsd:double"&gt;0.01&lt;/D&gt;&lt;D xsi:type="xsd:double"&gt;0.003&lt;/D&gt;&lt;D xsi:type="xsd:double"&gt;0&lt;/D&gt;&lt;D xsi:type="xsd:double"&gt;0&lt;/D&gt;&lt;D xsi:type="xsd:double"&gt;0&lt;/D&gt;&lt;/FQL&gt;&lt;FQL&gt;&lt;Q&gt;1172-HK^FF_DPS(ANN,-5AY,0)&lt;/Q&gt;&lt;R&gt;6&lt;/R&gt;&lt;C&gt;1&lt;/C&gt;&lt;D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xsi:type="xsd:double"&gt;0&lt;/D&gt;&lt;/FQL&gt;&lt;FQL&gt;&lt;Q&gt;1171-HK^FF_DPS(ANN,-5AY,0)&lt;/Q&gt;&lt;R&gt;6&lt;/R&gt;&lt;C&gt;1&lt;/C&gt;&lt;D xsi:type="xsd:double"&gt;0.1372&lt;/D&gt;&lt;D xsi:type="xsd:double"&gt;0.5905&lt;/D&gt;&lt;D xsi:type="xsd:double"&gt;0.6146&lt;/D&gt;&lt;D xsi:type="xsd:double"&gt;1.7439&lt;/D&gt;&lt;D xsi:type="xsd:double"&gt;1.2118&lt;/D&gt;&lt;D xsi:type="xsd:double"&gt;2.3434&lt;/D&gt;&lt;/FQL&gt;&lt;FQL&gt;&lt;Q&gt;1170-HK^FF_DPS(ANN,-5AY,0)&lt;/Q&gt;&lt;R&gt;6&lt;/R&gt;&lt;C&gt;1&lt;/C&gt;&lt;D xsi:type="xsd:double"&gt;0.18&lt;/D&gt;&lt;D xsi:type="xsd:double"&gt;0.3&lt;/D&gt;&lt;D xsi:type="xsd:double"&gt;0.04&lt;/D&gt;&lt;D xsi:type="xsd:double"&gt;0&lt;/D&gt;&lt;D xsi:type="xsd:double"&gt;0.05&lt;/D&gt;&lt;D xsi:type="xsd:double"&gt;0&lt;/D&gt;&lt;/FQL&gt;&lt;FQL&gt;&lt;Q&gt;1168-HK^FF_DPS(ANN,-5AY,0)&lt;/Q&gt;&lt;R&gt;6&lt;/R&gt;&lt;C&gt;1&lt;/C&gt;&lt;D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xsi:type="xsd:double"&gt;0&lt;/D&gt;&lt;/FQL&gt;&lt;FQL&gt;&lt;Q&gt;1167-HK^FF_DPS(ANN,-5AY,0)&lt;/Q&gt;&lt;R&gt;6&lt;/R&gt;&lt;C&gt;1&lt;/C&gt;&lt;D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xsi:type="xsd:double"&gt;0&lt;/D&gt;&lt;D xsi:type="xsd:double"&gt;0&lt;/D&gt;&lt;/FQL&gt;&lt;FQL&gt;&lt;Q&gt;1166-HK^FF_DPS(ANN,-5AY,0)&lt;/Q&gt;&lt;R&gt;6&lt;/R&gt;&lt;C&gt;1&lt;/C&gt;&lt;D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xsi:type="xsd:double"&gt;0&lt;/D&gt;&lt;/FQL&gt;&lt;FQL&gt;&lt;Q&gt;1165-HK^FF_DPS(ANN,-5AY,0)&lt;/Q&gt;&lt;R&gt;6&lt;/R&gt;&lt;C&gt;1&lt;/C&gt;&lt;D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xsi:type="xsd:double"&gt;0&lt;/D&gt;&lt;/FQL&gt;&lt;FQL&gt;&lt;Q&gt;1164-HK^FF_DPS(ANN,-5AY,0)&lt;/Q&gt;&lt;R&gt;6&lt;/R&gt;&lt;C&gt;1&lt;/C&gt;&lt;D xsi:type="xsd:double"&gt;0.02&lt;/D&gt;&lt;D xsi:type="xsd:double"&gt;0.002&lt;/D&gt;&lt;D xsi:type="xsd:double"&gt;0.005&lt;/D&gt;&lt;D xsi:type="xsd:double"&gt;0.01&lt;/D&gt;&lt;D xsi:type="xsd:double"&gt;0.005&lt;/D&gt;&lt;D xsi:type="xsd:double"&gt;0&lt;/D&gt;&lt;/FQL&gt;&lt;FQL&gt;&lt;Q&gt;1163-HK^FF_DPS(ANN,-5AY,0)&lt;/Q&gt;&lt;R&gt;6&lt;/R&gt;&lt;C&gt;1&lt;/C&gt;&lt;D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xsi:type="xsd:double"&gt;0&lt;/D&gt;&lt;D xsi:type="xsd:double"&gt;0&lt;/D&gt;&lt;/FQL&gt;&lt;FQL&gt;&lt;Q&gt;1162-HK^FF_DPS(ANN,-5AY,0)&lt;/Q&gt;&lt;R&gt;6&lt;/R&gt;&lt;C&gt;1&lt;/C&gt;&lt;D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xsi:type="xsd:double"&gt;0&lt;/D&gt;&lt;/FQL&gt;&lt;FQL&gt;&lt;Q&gt;1161-HK^FF_DPS(ANN,-5AY,0)&lt;/Q&gt;&lt;R&gt;6&lt;/R&gt;&lt;C&gt;1&lt;/C&gt;&lt;D xsi:type="xsd:double"&gt;0.08&lt;/D&gt;&lt;D xsi:type="xsd:double"&gt;0.085&lt;/D&gt;&lt;D xsi:type="xsd:double"&gt;0.15&lt;/D&gt;&lt;D xsi:type="xsd:double"&gt;0.06&lt;/D&gt;&lt;D xsi:type="xsd:double"&gt;0.22&lt;/D&gt;&lt;D xsi:type="xsd:double"&gt;0.075&lt;/D&gt;&lt;/FQL&gt;&lt;FQL&gt;&lt;Q&gt;1159-HK^FF_DPS(ANN,-5AY,0)&lt;/Q&gt;&lt;R&gt;6&lt;/R&gt;&lt;C&gt;1&lt;/C&gt;&lt;D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xsi:type="xsd:double"&gt;0&lt;/D&gt;&lt;/FQL&gt;&lt;FQL&gt;&lt;Q&gt;1157-HK^FF_DPS(ANN,-5AY,0)&lt;/Q&gt;&lt;R&gt;6&lt;/R&gt;&lt;C&gt;1&lt;/C&gt;&lt;D xsi:type="xsd:double"&gt;0.1716&lt;/D&gt;&lt;D xsi:type="xsd:double"&gt;0.2404&lt;/D&gt;&lt;D xsi:type="xsd:double"&gt;0.2841&lt;/D&gt;&lt;D xsi:type="xsd:double"&gt;0&lt;/D&gt;&lt;D xsi:type="xsd:double"&gt;0.6249&lt;/D&gt;&lt;D xsi:type="xsd:double"&gt;0.3755&lt;/D&gt;&lt;/FQL&gt;&lt;FQL&gt;&lt;Q&gt;1156-HK^FF_DPS(ANN,-5AY,0)&lt;/Q&gt;&lt;R&gt;6&lt;/R&gt;&lt;C&gt;1&lt;/C&gt;&lt;D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xsi:type="xsd:double"&gt;0&lt;/D&gt;&lt;D xsi:type="xsd:double"&gt;0&lt;/D&gt;&lt;/FQL&gt;&lt;FQL&gt;&lt;Q&gt;1153-HK^FF_DPS(ANN,-5AY,0)&lt;/Q&gt;&lt;R&gt;6&lt;/R&gt;&lt;C&gt;1&lt;/C&gt;&lt;D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xsi:type="xsd:double"&gt;0.64&lt;/D&gt;&lt;D xsi:type="xsd:double"&gt;0&lt;/D&gt;&lt;/FQL&gt;&lt;FQL&gt;&lt;Q&gt;1152-HK^FF_DPS(ANN,-5AY,0)&lt;/Q&gt;&lt;R&gt;6&lt;/R&gt;&lt;C&gt;1&lt;/C&gt;&lt;D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xsi:type="xsd:double"&gt;0&lt;/D&gt;&lt;/FQL&gt;&lt;FQL&gt;&lt;Q&gt;1150-HK^FF_DPS(ANN,-5AY,0)&lt;/Q&gt;&lt;R&gt;6&lt;/R&gt;&lt;C&gt;1&lt;/C&gt;&lt;D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xsi:type="xsd:double"&gt;0&lt;/D&gt;&lt;/FQL&gt;&lt;FQL&gt;&lt;Q&gt;1148-HK^FF_DPS(ANN,-5AY,0)&lt;/Q&gt;&lt;R&gt;6&lt;/R&gt;&lt;C&gt;1&lt;/C&gt;&lt;D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xsi:type="xsd:double"&gt;0&lt;/D&gt;&lt;/FQL&gt;&lt;FQL&gt;&lt;Q&gt;1147-HK^FF_DPS(ANN,-5AY,0)&lt;/Q&gt;&lt;R&gt;6&lt;/R&gt;&lt;C&gt;1&lt;/C&gt;&lt;D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xsi:type="xsd:double"&gt;0&lt;/D&gt;&lt;D xsi:type="xsd:double"&gt;0.0018&lt;/D&gt;&lt;/FQL&gt;&lt;FQL&gt;&lt;Q&gt;1146-HK^FF_DPS(ANN,-5AY,0)&lt;/Q&gt;&lt;R&gt;6&lt;/R&gt;&lt;C&gt;1&lt;/C&gt;&lt;D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xsi:type="xsd:double"&gt;0&lt;/D&gt;&lt;/FQL&gt;&lt;FQL&gt;&lt;Q&gt;1145-HK^FF_DPS(ANN,-5AY,0)&lt;/Q&gt;&lt;R&gt;6&lt;/R&gt;&lt;C&gt;1&lt;/C&gt;&lt;D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xsi:type="xsd:double"&gt;0&lt;/D&gt;&lt;/FQL&gt;&lt;FQL&gt;&lt;Q&gt;1143-HK^FF_DPS(ANN,-5AY,0)&lt;/Q&gt;&lt;R&gt;6&lt;/R&gt;&lt;C&gt;1&lt;/C&gt;&lt;D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xsi:type="xsd:double"&gt;0&lt;/D&gt;&lt;/FQL&gt;&lt;FQL&gt;&lt;Q&gt;1142-HK^FF_DPS(ANN,-5AY,0)&lt;/Q&gt;&lt;R&gt;6&lt;/R&gt;&lt;C&gt;1&lt;/C&gt;&lt;D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xsi:type="xsd:double"&gt;0&lt;/D&gt;&lt;/FQL&gt;&lt;FQL&gt;&lt;Q&gt;1141-HK^FF_DPS(ANN,-5AY,0)&lt;/Q&gt;&lt;R&gt;6&lt;/R&gt;&lt;C&gt;1&lt;/C&gt;&lt;D xsi:type="xsd:string"&gt;@NA&lt;/D&gt;&lt;D xsi:type="xsd:double"&gt;0&lt;/D&gt;&lt;D xsi:type="xsd:double"&gt;0.08&lt;/D&gt;&lt;D xsi:type="xsd:double"&gt;0.132&lt;/D&gt;&lt;D xsi:type="xsd:double"&gt;0.132&lt;/D&gt;&lt;D xsi:type="xsd:double"&gt;0.0748&lt;/D&gt;&lt;/FQL&gt;&lt;FQL&gt;&lt;Q&gt;1138-HK^FF_DPS(ANN,-5AY,0)&lt;/Q&gt;&lt;R&gt;6&lt;/R&gt;&lt;C&gt;1&lt;/C&gt;&lt;D xsi:type="xsd:double"&gt;0.218035&lt;/D&gt;&lt;D xsi:type="xsd:double"&gt;0.05949&lt;/D&gt;&lt;D xsi:type="xsd:double"&gt;0.022757&lt;/D&gt;&lt;D xsi:type="xsd:double"&gt;0.043747&lt;/D&gt;&lt;D xsi:type="xsd:double"&gt;0.24036&lt;/D&gt;&lt;D xsi:type="xsd:double"&gt;0&lt;/D&gt;&lt;/FQL&gt;&lt;FQL&gt;&lt;Q&gt;1137-HK^FF_DPS(ANN,-5AY,0)&lt;/Q&gt;&lt;R&gt;6&lt;/R&gt;&lt;C&gt;1&lt;/C&gt;&lt;D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xsi:type="xsd:double"&gt;0.08&lt;/D&gt;&lt;/FQL&gt;&lt;FQL&gt;&lt;Q&gt;1134-HK^FF_DPS(ANN,-5AY,0)&lt;/Q&gt;&lt;R&gt;6&lt;/R&gt;&lt;C&gt;1&lt;/C&gt;&lt;D xsi:type="xsd:string"&gt;@NA&lt;/D&gt;&lt;D xsi:type="xsd:string"&gt;@NA&lt;/D&gt;&lt;D xsi:type="xsd:string"&gt;@NA&lt;/D&gt;&lt;D xsi:type="xsd:double"&gt;0.02&lt;/D&gt;&lt;D xsi:type="xsd:double"&gt;0&lt;/D&gt;&lt;D xsi:type="xsd:double"&gt;0&lt;/D&gt;&lt;/FQL&gt;&lt;FQL&gt;&lt;Q&gt;1133-HK^FF_DPS(ANN,-5AY,0)&lt;/Q&gt;&lt;R&gt;6&lt;/R&gt;&lt;C&gt;1&lt;/C&gt;&lt;D xsi:type="xsd:double"&gt;0.0338&lt;/D&gt;&lt;D xsi:type="xsd:double"&gt;0.0186&lt;/D&gt;&lt;D xsi:type="xsd:double"&gt;0&lt;/D&gt;&lt;D xsi:type="xsd:double"&gt;0&lt;/D&gt;&lt;D xsi:type="xsd:double"&gt;0&lt;/D&gt;&lt;D xsi:type="xsd:double"&gt;0&lt;/D&gt;&lt;/FQL&gt;&lt;FQL&gt;&lt;Q&gt;1132-HK^FF_DPS(ANN,-5AY,0)&lt;/Q&gt;&lt;R&gt;6&lt;/R&gt;&lt;C&gt;1&lt;/C&gt;&lt;D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xsi:type="xsd:double"&gt;0&lt;/D&gt;&lt;/FQL&gt;&lt;FQL&gt;&lt;Q&gt;1130-HK^FF_DPS(ANN,-5AY,0)&lt;/Q&gt;&lt;R&gt;6&lt;/R&gt;&lt;C&gt;1&lt;/C&gt;&lt;D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xsi:type="xsd:string"&gt;@NA&lt;/D&gt;&lt;/FQL&gt;&lt;FQL&gt;&lt;Q&gt;1129-HK^FF_DPS(ANN,-5AY,0)&lt;/Q&gt;&lt;R&gt;6&lt;/R&gt;&lt;C&gt;1&lt;/C&gt;&lt;D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xsi:type="xsd:double"&gt;0&lt;/D&gt;&lt;/FQL&gt;&lt;FQL&gt;&lt;Q&gt;1128-HK^FF_DPS(ANN,-5AY,0)&lt;/Q&gt;&lt;R&gt;6&lt;/R&gt;&lt;C&gt;1&lt;/C&gt;&lt;D xsi:type="xsd:double"&gt;0.42&lt;/D&gt;&lt;D xsi:type="xsd:double"&gt;0.21&lt;/D&gt;&lt;D xsi:type="xsd:double"&gt;1.2&lt;/D&gt;&lt;D xsi:type="xsd:double"&gt;0.45&lt;/D&gt;&lt;D xsi:type="xsd:double"&gt;0&lt;/D&gt;&lt;D xsi:type="xsd:double"&gt;0&lt;/D&gt;&lt;/FQL&gt;&lt;FQL&gt;&lt;Q&gt;1127-HK^FF_DPS(ANN,-5AY,0)&lt;/Q&gt;&lt;R&gt;6&lt;/R&gt;&lt;C&gt;1&lt;/C&gt;&lt;D xsi:type="xsd:double"&gt;0.07&lt;/D&gt;&lt;D xsi:type="xsd:double"&gt;0.095&lt;/D&gt;&lt;D xsi:type="xsd:double"&gt;0.1&lt;/D&gt;&lt;D xsi:type="xsd:double"&gt;0.07&lt;/D&gt;&lt;D xsi:type="xsd:double"&gt;0.05&lt;/D&gt;&lt;D xsi:type="xsd:double"&gt;0.09&lt;/D&gt;&lt;/FQL&gt;&lt;FQL&gt;&lt;Q&gt;1126-HK^FF_DPS(ANN,-5AY,0)&lt;/Q&gt;&lt;R&gt;6&lt;/R&gt;&lt;C&gt;1&lt;/C&gt;&lt;D xsi:type="xsd:double"&gt;0.04&lt;/D&gt;&lt;D xsi:type="xsd:double"&gt;0.04&lt;/D&gt;&lt;D xsi:type="xsd:double"&gt;0.09&lt;/D&gt;&lt;D xsi:type="xsd:double"&gt;0.13&lt;/D&gt;&lt;D xsi:type="xsd:double"&gt;0.12&lt;/D&gt;&lt;D xsi:type="xsd:double"&gt;0.12&lt;/D&gt;&lt;/FQL&gt;&lt;FQL&gt;&lt;Q&gt;1125-HK^FF_DPS(ANN,-5AY,0)&lt;/Q&gt;&lt;R&gt;6&lt;/R&gt;&lt;C&gt;1&lt;/C&gt;&lt;D xsi:type="xsd:double"&gt;0.2&lt;/D&gt;&lt;D xsi:type="xsd:double"&gt;0.2&lt;/D&gt;&lt;D xsi:type="xsd:double"&gt;0.2&lt;/D&gt;&lt;D xsi:type="xsd:double"&gt;0&lt;/D&gt;&lt;D xsi:type="xsd:double"&gt;0&lt;/D&gt;&lt;D xsi:type="xsd:double"&gt;0&lt;/D&gt;&lt;/FQL&gt;&lt;FQL&gt;&lt;Q&gt;1124-HK^FF_DPS(ANN,-5AY,0)&lt;/Q&gt;&lt;R&gt;6&lt;/R&gt;&lt;C&gt;1&lt;/C&gt;&lt;D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xsi:type="xsd:double"&gt;0&lt;/D&gt;&lt;/FQL&gt;&lt;FQL&gt;&lt;Q&gt;1123-HK^FF_DPS(ANN,-5AY,0)&lt;/Q&gt;&lt;R&gt;6&lt;/R&gt;&lt;C&gt;1&lt;/C&gt;&lt;D xsi:type="xsd:double"&gt;0&lt;/D&gt;&lt;D xsi:type="xsd:double"&gt;0&lt;/D&gt;&lt;D xsi:type="xsd:double"&gt;0&lt;/D&gt;&lt;D xsi:type="xsd:double"&gt;0&lt;/D&gt;&lt;D xsi:type="xsd:double"&gt;0.01&lt;/D&gt;&lt;D xsi:type="xsd:double"&gt;0.01&lt;/D&gt;&lt;/FQL&gt;&lt;FQL&gt;&lt;Q&gt;1122-HK^FF_DPS(ANN,-5AY,0)&lt;/Q&gt;&lt;R&gt;6&lt;/R&gt;&lt;C&gt;1&lt;/C&gt;&lt;D xsi:type="xsd:double"&gt;0.18263&lt;/D&gt;&lt;D xsi:type="xsd:double"&gt;0.196766&lt;/D&gt;&lt;D xsi:type="xsd:double"&gt;0.18203&lt;/D&gt;&lt;D xsi:type="xsd:double"&gt;0.17414&lt;/D&gt;&lt;D xsi:type="xsd:double"&gt;0.121039&lt;/D&gt;&lt;D xsi:type="xsd:double"&gt;0.12924&lt;/D&gt;&lt;/FQL&gt;&lt;FQL&gt;&lt;Q&gt;1121-HK^FF_DPS(ANN,-5AY,0)&lt;/Q&gt;&lt;R&gt;6&lt;/R&gt;&lt;C&gt;1&lt;/C&gt;&lt;D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xsi:type="xsd:double"&gt;0&lt;/D&gt;&lt;/FQL&gt;&lt;FQL&gt;&lt;Q&gt;1120-HK^FF_DPS(ANN,-5AY,0)&lt;/Q&gt;&lt;R&gt;6&lt;/R&gt;&lt;C&gt;1&lt;/C&gt;&lt;D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xsi:type="xsd:double"&gt;0&lt;/D&gt;&lt;/FQL&gt;&lt;FQL&gt;&lt;Q&gt;1119-HK^FF_DPS(ANN,-5AY,0)&lt;/Q&gt;&lt;R&gt;6&lt;/R&gt;&lt;C&gt;1&lt;/C&gt;&lt;D xsi:type="xsd:string"&gt;@NA&lt;/D&gt;&lt;D xsi:type="xsd:string"&gt;@NA&lt;/D&gt;&lt;D xsi:type="xsd:double"&gt;0&lt;/D&gt;&lt;D xsi:type="xsd:double"&gt;0&lt;/D&gt;&lt;D xsi:type="xsd:double"&gt;0&lt;/D&gt;&lt;D xsi:type="xsd:double"&gt;0&lt;/D&gt;&lt;/FQL&gt;&lt;FQL&gt;&lt;Q&gt;1118-HK^FF_DPS(ANN,-5AY,0)&lt;/Q&gt;&lt;R&gt;6&lt;/R&gt;&lt;C&gt;1&lt;/C&gt;&lt;D xsi:type="xsd:double"&gt;0.045&lt;/D&gt;&lt;D xsi:type="xsd:double"&gt;0.045&lt;/D&gt;&lt;D xsi:type="xsd:double"&gt;0.03&lt;/D&gt;&lt;D xsi:type="xsd:double"&gt;0.02&lt;/D&gt;&lt;D xsi:type="xsd:double"&gt;0.035&lt;/D&gt;&lt;D xsi:type="xsd:double"&gt;0.05&lt;/D&gt;&lt;/FQL&gt;&lt;FQL&gt;&lt;Q&gt;1117-HK^FF_DPS(ANN,-5AY,0)&lt;/Q&gt;&lt;R&gt;6&lt;/R&gt;&lt;C&gt;1&lt;/C&gt;&lt;D xsi:type="xsd:double"&gt;0&lt;/D&gt;&lt;D xsi:type="xsd:double"&gt;0&lt;/D&gt;&lt;D xsi:type="xsd:double"&gt;0&lt;/D&gt;&lt;D xsi:type="xsd:double"&gt;0&lt;/D&gt;&lt;D xsi:type="xsd:double"&gt;0.0243&lt;/D&gt;&lt;D xsi:type="xsd:double"&gt;0.03061&lt;/D&gt;&lt;/FQL&gt;&lt;FQL&gt;&lt;Q&gt;1116-HK^FF_DPS(ANN,-5AY,0)&lt;/Q&gt;&lt;R&gt;6&lt;/R&gt;&lt;C&gt;1&lt;/C&gt;&lt;D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xsi:type="xsd:double"&gt;0&lt;/D&gt;&lt;/FQL&gt;&lt;FQL&gt;&lt;Q&gt;1115-HK^FF_DPS(ANN,-5AY,0)&lt;/Q&gt;&lt;R&gt;6&lt;/R&gt;&lt;C&gt;1&lt;/C&gt;&lt;D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xsi:type="xsd:double"&gt;0&lt;/D&gt;&lt;/FQL&gt;&lt;FQL&gt;&lt;Q&gt;1114-HK^FF_DPS(ANN,-5AY,0)&lt;/Q&gt;&lt;R&gt;6&lt;/R&gt;&lt;C&gt;1&lt;/C&gt;&lt;D xsi:type="xsd:double"&gt;0.11&lt;/D&gt;&lt;D xsi:type="xsd:double"&gt;0.11&lt;/D&gt;&lt;D xsi:type="xsd:double"&gt;0.11&lt;/D&gt;&lt;D xsi:type="xsd:double"&gt;0.11&lt;/D&gt;&lt;D xsi:type="xsd:double"&gt;0.11&lt;/D&gt;&lt;D xsi:type="xsd:double"&gt;0.11&lt;/D&gt;&lt;/FQL&gt;&lt;FQL&gt;&lt;Q&gt;1113-HK^FF_DPS(ANN,-5AY,0)&lt;/Q&gt;&lt;R&gt;6&lt;/R&gt;&lt;C&gt;1&lt;/C&gt;&lt;D xsi:type="xsd:double"&gt;1.53&lt;/D&gt;&lt;D xsi:type="xsd:double"&gt;1.7&lt;/D&gt;&lt;D xsi:type="xsd:double"&gt;1.9&lt;/D&gt;&lt;D xsi:type="xsd:double"&gt;2.1&lt;/D&gt;&lt;D xsi:type="xsd:double"&gt;1.8&lt;/D&gt;&lt;D xsi:type="xsd:double"&gt;2.2&lt;/D&gt;&lt;/FQL&gt;&lt;FQL&gt;&lt;Q&gt;1112-HK^FF_DPS(ANN,-5AY,0)&lt;/Q&gt;&lt;R&gt;6&lt;/R&gt;&lt;C&gt;1&lt;/C&gt;&lt;D xsi:type="xsd:double"&gt;0&lt;/D&gt;&lt;D xsi:type="xsd:double"&gt;0&lt;/D&gt;&lt;D xsi:type="xsd:double"&gt;0.48&lt;/D&gt;&lt;D xsi:type="xsd:double"&gt;0.85&lt;/D&gt;&lt;D xsi:type="xsd:double"&gt;1.02&lt;/D&gt;&lt;D xsi:type="xsd:double"&gt;0.54&lt;/D&gt;&lt;/FQL&gt;&lt;FQL&gt;&lt;Q&gt;1110-HK^FF_DPS(ANN,-5AY,0)&lt;/Q&gt;&lt;R&gt;6&lt;/R&gt;&lt;C&gt;1&lt;/C&gt;&lt;D xsi:type="xsd:double"&gt;0.0295&lt;/D&gt;&lt;D xsi:type="xsd:double"&gt;0.0343&lt;/D&gt;&lt;D xsi:type="xsd:double"&gt;0.0225&lt;/D&gt;&lt;D xsi:type="xsd:double"&gt;0.0234&lt;/D&gt;&lt;D xsi:type="xsd:double"&gt;0.0065&lt;/D&gt;&lt;D xsi:type="xsd:double"&gt;0.0239&lt;/D&gt;&lt;/FQL&gt;&lt;FQL&gt;&lt;Q&gt;1109-HK^FF_DPS(ANN,-5AY,0)&lt;/Q&gt;&lt;R&gt;6&lt;/R&gt;&lt;C&gt;1&lt;/C&gt;&lt;D xsi:type="xsd:double"&gt;0.704&lt;/D&gt;&lt;D xsi:type="xsd:double"&gt;0.967&lt;/D&gt;&lt;D xsi:type="xsd:double"&gt;1.242&lt;/D&gt;&lt;D xsi:type="xsd:double"&gt;1.17&lt;/D&gt;&lt;D xsi:type="xsd:double"&gt;1.48&lt;/D&gt;&lt;D xsi:type="xsd:double"&gt;1.692&lt;/D&gt;&lt;/FQL&gt;&lt;FQL&gt;&lt;Q&gt;1108-HK^FF_DPS(ANN,-5AY,0)&lt;/Q&gt;&lt;R&gt;6&lt;/R&gt;&lt;C&gt;1&lt;/C&gt;&lt;D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xsi:type="xsd:double"&gt;0&lt;/D&gt;&lt;/FQL&gt;&lt;FQL&gt;&lt;Q&gt;1107-HK^FF_DPS(ANN,-5AY,0)&lt;/Q&gt;&lt;R&gt;6&lt;/R&gt;&lt;C&gt;1&lt;/C&gt;&lt;D xsi:type="xsd:double"&gt;0.09&lt;/D&gt;&lt;D xsi:type="xsd:double"&gt;0.05727&lt;/D&gt;&lt;D xsi:type="xsd:double"&gt;0.0569091&lt;/D&gt;&lt;D xsi:type="xsd:double"&gt;0.0428&lt;/D&gt;&lt;D xsi:type="xsd:double"&gt;0.0725&lt;/D&gt;&lt;D xsi:type="xsd:double"&gt;0.0763&lt;/D&gt;&lt;/FQL&gt;&lt;FQL&gt;&lt;Q&gt;1105-HK^FF_DPS(ANN,-5AY,0)&lt;/Q&gt;&lt;R&gt;6&lt;/R&gt;&lt;C&gt;1&lt;/C&gt;&lt;D xsi:type="xsd:double"&gt;0.08&lt;/D&gt;&lt;D xsi:type="xsd:double"&gt;0.1&lt;/D&gt;&lt;D xsi:type="xsd:double"&gt;0.14&lt;/D&gt;&lt;D xsi:type="xsd:double"&gt;0.035&lt;/D&gt;&lt;D xsi:type="xsd:double"&gt;0.02&lt;/D&gt;&lt;D xsi:type="xsd:double"&gt;0&lt;/D&gt;&lt;/FQL&gt;&lt;FQL&gt;&lt;Q&gt;1104-HK^FF_DPS(ANN,-5AY,0)&lt;/Q&gt;&lt;R&gt;6&lt;/R&gt;&lt;C&gt;1&lt;/C&gt;&lt;D xsi:type="xsd:double"&gt;0.01455&lt;/D&gt;&lt;D xsi:type="xsd:double"&gt;0.05818181987438&lt;/D&gt;&lt;D xsi:type="xsd:double"&gt;0.1&lt;/D&gt;&lt;D xsi:type="xsd:double"&gt;0.1&lt;/D&gt;&lt;D xsi:type="xsd:double"&gt;0.1&lt;/D&gt;&lt;D xsi:type="xsd:double"&gt;0.1&lt;/D&gt;&lt;/FQL&gt;&lt;FQL&gt;&lt;Q&gt;1103-HK^FF_DPS(ANN,-5AY,0)&lt;/Q&gt;&lt;R&gt;6&lt;/R&gt;&lt;C&gt;1&lt;/C&gt;&lt;D xsi:type="xsd:double"&gt;0.0114774&lt;/D&gt;&lt;D xsi:type="xsd:double"&gt;0&lt;/D&gt;&lt;D xsi:type="xsd:double"&gt;0&lt;/D&gt;&lt;D xsi:type="xsd:double"&gt;0&lt;/D&gt;&lt;D xsi:type="xsd:double"&gt;0&lt;/D&gt;&lt;D xsi:type="xsd:double"&gt;0&lt;/D&gt;&lt;/FQL&gt;&lt;FQL&gt;&lt;Q&gt;1102-HK^FF_DPS(ANN,-5AY,0)&lt;/Q&gt;&lt;R&gt;6&lt;/R&gt;&lt;C&gt;1&lt;/C&gt;&lt;D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xsi:type="xsd:double"&gt;0&lt;/D&gt;&lt;/FQL&gt;&lt;FQL&gt;&lt;Q&gt;1101-HK^FF_DPS(ANN,-5AY,0)&lt;/Q&gt;&lt;R&gt;6&lt;/R&gt;&lt;C&gt;1&lt;/C&gt;&lt;D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xsi:type="xsd:double"&gt;0&lt;/D&gt;&lt;/FQL&gt;&lt;FQL&gt;&lt;Q&gt;1100-HK^FF_DPS(ANN,-5AY,0)&lt;/Q&gt;&lt;R&gt;6&lt;/R&gt;&lt;C&gt;1&lt;/C&gt;&lt;D xsi:type="xsd:double"&gt;0.04762&lt;/D&gt;&lt;D xsi:type="xsd:double"&gt;0.04762&lt;/D&gt;&lt;D xsi:type="xsd:double"&gt;0.04762&lt;/D&gt;&lt;D xsi:type="xsd:double"&gt;0.04762&lt;/D&gt;&lt;D xsi:type="xsd:double"&gt;0.04762&lt;/D&gt;&lt;D xsi:type="xsd:double"&gt;0.0666664&lt;/D&gt;&lt;/FQL&gt;&lt;FQL&gt;&lt;Q&gt;1099-HK^FF_DPS(ANN,-5AY,0)&lt;/Q&gt;&lt;R&gt;6&lt;/R&gt;&lt;C&gt;1&lt;/C&gt;&lt;D xsi:type="xsd:double"&gt;0.5720823&lt;/D&gt;&lt;D xsi:type="xsd:double"&gt;0.6867469&lt;/D&gt;&lt;D xsi:type="xsd:double"&gt;0.671217&lt;/D&gt;&lt;D xsi:type="xsd:double"&gt;0.652174&lt;/D&gt;&lt;D xsi:type="xsd:double"&gt;0.839416&lt;/D&gt;&lt;D xsi:type="xsd:double"&gt;0.872&lt;/D&gt;&lt;/FQL&gt;&lt;FQL&gt;&lt;Q&gt;1098-HK^FF_DPS(ANN,-5AY,0)&lt;/Q&gt;&lt;R&gt;6&lt;/R&gt;&lt;C&gt;1&lt;/C&gt;&lt;D xsi:type="xsd:double"&gt;0.68&lt;/D&gt;&lt;D xsi:type="xsd:double"&gt;0.93&lt;/D&gt;&lt;D xsi:type="xsd:double"&gt;1.18&lt;/D&gt;&lt;D xsi:type="xsd:double"&gt;1.18&lt;/D&gt;&lt;D xsi:type="xsd:double"&gt;0.75&lt;/D&gt;&lt;D xsi:type="xsd:double"&gt;0.35&lt;/D&gt;&lt;/FQL&gt;&lt;FQL&gt;&lt;Q&gt;1097-HK^FF_DPS(ANN,-5AY,0)&lt;/Q&gt;&lt;R&gt;6&lt;/R&gt;&lt;C&gt;1&lt;/C&gt;&lt;D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xsi:type="xsd:double"&gt;0&lt;/D&gt;&lt;/FQL&gt;&lt;FQL&gt;&lt;Q&gt;1096-HK^FF_DPS(ANN,-5AY,0)&lt;/Q&gt;&lt;R&gt;6&lt;/R&gt;&lt;C&gt;1&lt;/C&gt;&lt;D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xsi:type="xsd:double"&gt;0&lt;/D&gt;&lt;/FQL&gt;&lt;FQL&gt;&lt;Q&gt;1094-HK^FF_DPS(ANN,-5AY,0)&lt;/Q&gt;&lt;R&gt;5&lt;/R&gt;&lt;C&gt;1&lt;/C&gt;&lt;D xsi:type="xsd:double"&gt;0&lt;/D&gt;&lt;D xsi:type="xsd:double"&gt;0&lt;/D&gt;&lt;D xsi:type="xsd:double"&gt;0&lt;/D&gt;&lt;D xsi:type="xsd:double"&gt;0&lt;/D&gt;&lt;D xsi:type="xsd:double"&gt;0&lt;/D&gt;&lt;/FQL&gt;&lt;FQL&gt;&lt;Q&gt;1093-HK^FF_DPS(ANN,-5AY,0)&lt;/Q&gt;&lt;R&gt;6&lt;/R&gt;&lt;C&gt;1&lt;/C&gt;&lt;D xsi:type="xsd:double"&gt;0.06249999772135&lt;/D&gt;&lt;D xsi:type="xsd:double"&gt;0.07812499715169&lt;/D&gt;&lt;D xsi:type="xsd:double"&gt;0.09374999658203&lt;/D&gt;&lt;D xsi:type="xsd:double"&gt;0.10416666286892&lt;/D&gt;&lt;D xsi:type="xsd:double"&gt;0.1275&lt;/D&gt;&lt;D xsi:type="xsd:double"&gt;0.18&lt;/D&gt;&lt;/FQL&gt;&lt;FQL&gt;&lt;Q&gt;1091-HK^FF_DPS(ANN,-5AY,0)&lt;/Q&gt;&lt;R&gt;6&lt;/R&gt;&lt;C&gt;1&lt;/C&gt;&lt;D xsi:type="xsd:double"&gt;0&lt;/D&gt;&lt;D xsi:type="xsd:double"&gt;0&lt;/D&gt;&lt;D xsi:type="xsd:double"&gt;0.01&lt;/D&gt;&lt;D xsi:type="xsd:double"&gt;0&lt;/D&gt;&lt;D xsi:type="xsd:double"&gt;0&lt;/D&gt;&lt;D xsi:type="xsd:double"&gt;0&lt;/D&gt;&lt;/FQL&gt;&lt;FQL&gt;&lt;Q&gt;1090-HK^FF_DPS(ANN,-5AY,0)&lt;/Q&gt;&lt;R&gt;6&lt;/R&gt;&lt;C&gt;1&lt;/C&gt;&lt;D xsi:type="xsd:double"&gt;0.12&lt;/D&gt;&lt;D xsi:type="xsd:double"&gt;0&lt;/D&gt;&lt;D xsi:type="xsd:double"&gt;0.05&lt;/D&gt;&lt;D xsi:type="xsd:double"&gt;0.06&lt;/D&gt;&lt;D xsi:type="xsd:double"&gt;0.06&lt;/D&gt;&lt;D xsi:type="xsd:double"&gt;0.12&lt;/D&gt;&lt;/FQL&gt;&lt;FQL&gt;&lt;Q&gt;1088-HK^FF_DPS(ANN,-5AY,0)&lt;/Q&gt;&lt;R&gt;6&lt;/R&gt;&lt;C&gt;1&lt;/C&gt;&lt;D xsi:type="xsd:double"&gt;0.526955&lt;/D&gt;&lt;D xsi:type="xsd:double"&gt;1.127745&lt;/D&gt;&lt;D xsi:type="xsd:double"&gt;1.030155&lt;/D&gt;&lt;D xsi:type="xsd:double"&gt;1.378707&lt;/D&gt;&lt;D xsi:type="xsd:double"&gt;2.157279&lt;/D&gt;&lt;D xsi:type="xsd:double"&gt;3.125&lt;/D&gt;&lt;/FQL&gt;&lt;FQL&gt;&lt;Q&gt;1087-HK^FF_DPS(ANN,-5AY,0)&lt;/Q&gt;&lt;R&gt;6&lt;/R&gt;&lt;C&gt;1&lt;/C&gt;&lt;D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xsi:type="xsd:double"&gt;0&lt;/D&gt;&lt;/FQL&gt;&lt;FQL&gt;&lt;Q&gt;1086-HK^FF_DPS(ANN,-5AY,0)&lt;/Q&gt;&lt;R&gt;6&lt;/R&gt;&lt;C&gt;1&lt;/C&gt;&lt;D xsi:type="xsd:double"&gt;0.05&lt;/D&gt;&lt;D xsi:type="xsd:double"&gt;0.05&lt;/D&gt;&lt;D xsi:type="xsd:double"&gt;0&lt;/D&gt;&lt;D xsi:type="xsd:double"&gt;0&lt;/D&gt;&lt;D xsi:type="xsd:double"&gt;0&lt;/D&gt;&lt;D xsi:type="xsd:double"&gt;0&lt;/D&gt;&lt;/FQL&gt;&lt;FQL&gt;&lt;Q&gt;1085-HK^FF_DPS(ANN,-5AY,0)&lt;/Q&gt;&lt;R&gt;6&lt;/R&gt;&lt;C&gt;1&lt;/C&gt;&lt;D xsi:type="xsd:double"&gt;0.029&lt;/D&gt;&lt;D xsi:type="xsd:double"&gt;0.0364&lt;/D&gt;&lt;D xsi:type="xsd:double"&gt;0.0527&lt;/D&gt;&lt;D xsi:type="xsd:double"&gt;0.0319&lt;/D&gt;&lt;D xsi:type="xsd:double"&gt;0.0191&lt;/D&gt;&lt;D xsi:type="xsd:double"&gt;0&lt;/D&gt;&lt;/FQL&gt;&lt;FQL&gt;&lt;Q&gt;1084-HK^FF_DPS(ANN,-5AY,0)&lt;/Q&gt;&lt;R&gt;6&lt;/R&gt;&lt;C&gt;1&lt;/C&gt;&lt;D xsi:type="xsd:string"&gt;@NA&lt;/D&gt;&lt;D xsi:type="xsd:string"&gt;@NA&lt;/D&gt;&lt;D xsi:type="xsd:string"&gt;@NA&lt;/D&gt;&lt;D xsi:type="xsd:double"&gt;0.05&lt;/D&gt;&lt;D xsi:type="xsd:double"&gt;0.05&lt;/D&gt;&lt;D xsi:type="xsd:double"&gt;0.04&lt;/D&gt;&lt;/FQL&gt;&lt;FQL&gt;&lt;Q&gt;1083-HK^FF_DPS(ANN,-5AY,0)&lt;/Q&gt;&lt;R&gt;6&lt;/R&gt;&lt;C&gt;1&lt;/C&gt;&lt;D xsi:type="xsd:double"&gt;0.12&lt;/D&gt;&lt;D xsi:type="xsd:double"&gt;0.15&lt;/D&gt;&lt;D xsi:type="xsd:double"&gt;0.15&lt;/D&gt;&lt;D xsi:type="xsd:double"&gt;0.15&lt;/D&gt;&lt;D xsi:type="xsd:double"&gt;0.15&lt;/D&gt;&lt;D xsi:type="xsd:double"&gt;0.15&lt;/D&gt;&lt;/FQL&gt;&lt;FQL&gt;&lt;Q&gt;1082-HK^FF_DPS(ANN,-5AY,0)&lt;/Q&gt;&lt;R&gt;6&lt;/R&gt;&lt;C&gt;1&lt;/C&gt;&lt;D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xsi:type="xsd:double"&gt;0&lt;/D&gt;&lt;/FQL&gt;&lt;FQL&gt;&lt;Q&gt;1080-HK^FF_DPS(ANN,-5AY,0)&lt;/Q&gt;&lt;R&gt;6&lt;/R&gt;&lt;C&gt;1&lt;/C&gt;&lt;D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xsi:type="xsd:double"&gt;0&lt;/D&gt;&lt;/FQL&gt;&lt;FQL&gt;&lt;Q&gt;1079-HK^FF_DPS(ANN,-5AY,0)&lt;/Q&gt;&lt;R&gt;6&lt;/R&gt;&lt;C&gt;1&lt;/C&gt;&lt;D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xsi:type="xsd:double"&gt;0&lt;/D&gt;&lt;/FQL&gt;&lt;FQL&gt;&lt;Q&gt;1076-HK^FF_DPS(ANN,-5AY,0)&lt;/Q&gt;&lt;R&gt;6&lt;/R&gt;&lt;C&gt;1&lt;/C&gt;&lt;D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xsi:type="xsd:double"&gt;0&lt;/D&gt;&lt;/FQL&gt;&lt;FQL&gt;&lt;Q&gt;1075-HK^FF_DPS(ANN,-5AY,0)&lt;/Q&gt;&lt;R&gt;6&lt;/R&gt;&lt;C&gt;1&lt;/C&gt;&lt;D xsi:type="xsd:double"&gt;0.0123&lt;/D&gt;&lt;D xsi:type="xsd:double"&gt;0.0155&lt;/D&gt;&lt;D xsi:type="xsd:double"&gt;0.0114&lt;/D&gt;&lt;D xsi:type="xsd:double"&gt;0.0217&lt;/D&gt;&lt;D xsi:type="xsd:double"&gt;0.0235&lt;/D&gt;&lt;D xsi:type="xsd:double"&gt;0.0035&lt;/D&gt;&lt;/FQL&gt;&lt;FQL&gt;&lt;Q&gt;1073-HK^FF_DPS(ANN,-5AY,0)&lt;/Q&gt;&lt;R&gt;5&lt;/R&gt;&lt;C&gt;1&lt;/C&gt;&lt;D xsi:type="xsd:double"&gt;0&lt;/D&gt;&lt;D xsi:type="xsd:double"&gt;0&lt;/D&gt;&lt;D xsi:type="xsd:double"&gt;0&lt;/D&gt;&lt;D xsi:type="xsd:double"&gt;0&lt;/D&gt;&lt;D xsi:type="xsd:double"&gt;0&lt;/D&gt;&lt;/FQL&gt;&lt;FQL&gt;&lt;Q&gt;1072-HK^FF_DPS(ANN,-5AY,0)&lt;/Q&gt;&lt;R&gt;6&lt;/R&gt;&lt;C&gt;1&lt;/C&gt;&lt;D xsi:type="xsd:double"&gt;0&lt;/D&gt;&lt;D xsi:type="xsd:double"&gt;0&lt;/D&gt;&lt;D xsi:type="xsd:double"&gt;0.125239&lt;/D&gt;&lt;D xsi:type="xsd:double"&gt;0.2242653&lt;/D&gt;&lt;D xsi:type="xsd:double"&gt;0.216103&lt;/D&gt;&lt;D xsi:type="xsd:double"&gt;0.269342&lt;/D&gt;&lt;/FQL&gt;&lt;FQL&gt;&lt;Q&gt;1071-HK^FF_DPS(ANN,-5AY,0)&lt;/Q&gt;&lt;R&gt;6&lt;/R&gt;&lt;C&gt;1&lt;/C&gt;&lt;D xsi:type="xsd:double"&gt;0.15591&lt;/D&gt;&lt;D xsi:type="xsd:double"&gt;0.02178&lt;/D&gt;&lt;D xsi:type="xsd:double"&gt;0.075&lt;/D&gt;&lt;D xsi:type="xsd:double"&gt;0.16&lt;/D&gt;&lt;D xsi:type="xsd:double"&gt;0.300129&lt;/D&gt;&lt;D xsi:type="xsd:double"&gt;0.29293&lt;/D&gt;&lt;/FQL&gt;&lt;FQL&gt;&lt;Q&gt;1070-HK^FF_DPS(ANN,-5AY,0)&lt;/Q&gt;&lt;R&gt;6&lt;/R&gt;&lt;C&gt;1&lt;/C&gt;&lt;D xsi:type="xsd:double"&gt;0&lt;/D&gt;&lt;D xsi:type="xsd:double"&gt;0.1887123&lt;/D&gt;&lt;D xsi:type="xsd:double"&gt;0.1918&lt;/D&gt;&lt;D xsi:type="xsd:double"&gt;0.2116&lt;/D&gt;&lt;D xsi:type="xsd:double"&gt;0.212&lt;/D&gt;&lt;D xsi:type="xsd:double"&gt;0.167&lt;/D&gt;&lt;/FQL&gt;&lt;FQL&gt;&lt;Q&gt;1069-HK^FF_DPS(ANN,-5AY,0)&lt;/Q&gt;&lt;R&gt;6&lt;/R&gt;&lt;C&gt;1&lt;/C&gt;&lt;D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xsi:type="xsd:double"&gt;0&lt;/D&gt;&lt;/FQL&gt;&lt;FQL&gt;&lt;Q&gt;1068-HK^FF_DPS(ANN,-5AY,0)&lt;/Q&gt;&lt;R&gt;6&lt;/R&gt;&lt;C&gt;1&lt;/C&gt;&lt;D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xsi:type="xsd:double"&gt;0&lt;/D&gt;&lt;/FQL&gt;&lt;FQL&gt;&lt;Q&gt;1066-HK^FF_DPS(ANN,-5AY,0)&lt;/Q&gt;&lt;R&gt;6&lt;/R&gt;&lt;C&gt;1&lt;/C&gt;&lt;D xsi:type="xsd:double"&gt;0.0996&lt;/D&gt;&lt;D xsi:type="xsd:double"&gt;0.1069&lt;/D&gt;&lt;D xsi:type="xsd:double"&gt;0.114&lt;/D&gt;&lt;D xsi:type="xsd:double"&gt;0.13366&lt;/D&gt;&lt;D xsi:type="xsd:double"&gt;0.153&lt;/D&gt;&lt;D xsi:type="xsd:double"&gt;0.169&lt;/D&gt;&lt;/FQL&gt;&lt;FQL&gt;&lt;Q&gt;1065-HK^FF_DPS(ANN,-5AY,0)&lt;/Q&gt;&lt;R&gt;6&lt;/R&gt;&lt;C&gt;1&lt;/C&gt;&lt;D xsi:type="xsd:double"&gt;0.10769&lt;/D&gt;&lt;D xsi:type="xsd:double"&gt;0&lt;/D&gt;&lt;D xsi:type="xsd:double"&gt;0.120595&lt;/D&gt;&lt;D xsi:type="xsd:double"&gt;0.116753&lt;/D&gt;&lt;D xsi:type="xsd:double"&gt;0.145638&lt;/D&gt;&lt;D xsi:type="xsd:double"&gt;0.17154&lt;/D&gt;&lt;/FQL&gt;&lt;FQL&gt;&lt;Q&gt;1064-HK^FF_DPS(ANN,-5AY,0)&lt;/Q&gt;&lt;R&gt;6&lt;/R&gt;&lt;C&gt;1&lt;/C&gt;&lt;D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xsi:type="xsd:double"&gt;0&lt;/D&gt;&lt;/FQL&gt;&lt;FQL&gt;&lt;Q&gt;1063-HK^FF_DPS(ANN,-5AY,0)&lt;/Q&gt;&lt;R&gt;6&lt;/R&gt;&lt;C&gt;1&lt;/C&gt;&lt;D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xsi:type="xsd:double"&gt;0&lt;/D&gt;&lt;/FQL&gt;&lt;FQL&gt;&lt;Q&gt;1061-HK^FF_DPS(ANN,-5AY,0)&lt;/Q&gt;&lt;R&gt;6&lt;/R&gt;&lt;C&gt;1&lt;/C&gt;&lt;D xsi:type="xsd:double"&gt;0.032&lt;/D&gt;&lt;D xsi:type="xsd:double"&gt;0.05&lt;/D&gt;&lt;D xsi:type="xsd:double"&gt;0.063&lt;/D&gt;&lt;D xsi:type="xsd:double"&gt;0.085&lt;/D&gt;&lt;D xsi:type="xsd:double"&gt;0.05&lt;/D&gt;&lt;D xsi:type="xsd:double"&gt;0.095&lt;/D&gt;&lt;/FQL&gt;&lt;FQL&gt;&lt;Q&gt;1060-HK^FF_DPS(ANN,-5AY,0)&lt;/Q&gt;&lt;R&gt;5&lt;/R&gt;&lt;C&gt;1&lt;/C&gt;&lt;D xsi:type="xsd:double"&gt;0&lt;/D&gt;&lt;D xsi:type="xsd:double"&gt;0&lt;/D&gt;&lt;D xsi:type="xsd:double"&gt;0&lt;/D&gt;&lt;D xsi:type="xsd:double"&gt;0&lt;/D&gt;&lt;D xsi:type="xsd:double"&gt;0&lt;/D&gt;&lt;/FQL&gt;&lt;FQL&gt;&lt;Q&gt;1059-HK^FF_DPS(ANN,-5AY,0)&lt;/Q&gt;&lt;R&gt;6&lt;/R&gt;&lt;C&gt;1&lt;/C&gt;&lt;D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xsi:type="xsd:double"&gt;0&lt;/D&gt;&lt;/FQL&gt;&lt;FQL&gt;&lt;Q&gt;1058-HK^FF_DPS(ANN,-5AY,0)&lt;/Q&gt;&lt;R&gt;6&lt;/R&gt;&lt;C&gt;1&lt;/C&gt;&lt;D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xsi:type="xsd:double"&gt;0&lt;/D&gt;&lt;/FQL&gt;&lt;FQL&gt;&lt;Q&gt;1057-HK^FF_DPS(ANN,-5AY,0)&lt;/Q&gt;&lt;R&gt;6&lt;/R&gt;&lt;C&gt;1&lt;/C&gt;&lt;D xsi:type="xsd:double"&gt;0.0458&lt;/D&gt;&lt;D xsi:type="xsd:double"&gt;0&lt;/D&gt;&lt;D xsi:type="xsd:double"&gt;0&lt;/D&gt;&lt;D xsi:type="xsd:double"&gt;0&lt;/D&gt;&lt;D xsi:type="xsd:double"&gt;0&lt;/D&gt;&lt;D xsi:type="xsd:double"&gt;0&lt;/D&gt;&lt;/FQL&gt;&lt;FQL&gt;&lt;Q&gt;1055-HK^FF_DPS(ANN,-5AY,0)&lt;/Q&gt;&lt;R&gt;6&lt;/R&gt;&lt;C&gt;1&lt;/C&gt;&lt;D xsi:type="xsd:double"&gt;0.1144&lt;/D&gt;&lt;D xsi:type="xsd:double"&gt;0.122&lt;/D&gt;&lt;D xsi:type="xsd:double"&gt;0.057&lt;/D&gt;&lt;D xsi:type="xsd:double"&gt;0&lt;/D&gt;&lt;D xsi:type="xsd:double"&gt;0&lt;/D&gt;&lt;D xsi:type="xsd:double"&gt;0&lt;/D&gt;&lt;/FQL&gt;&lt;FQL&gt;&lt;Q&gt;1053-HK^FF_DPS(ANN,-5AY,0)&lt;/Q&gt;&lt;R&gt;6&lt;/R&gt;&lt;C&gt;1&lt;/C&gt;&lt;D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xsi:type="xsd:double"&gt;0&lt;/D&gt;&lt;/FQL&gt;&lt;FQL&gt;&lt;Q&gt;1052-HK^FF_DPS(ANN,-5AY,0)&lt;/Q&gt;&lt;R&gt;6&lt;/R&gt;&lt;C&gt;1&lt;/C&gt;&lt;D xsi:type="xsd:double"&gt;0.33&lt;/D&gt;&lt;D xsi:type="xsd:double"&gt;0.36&lt;/D&gt;&lt;D xsi:type="xsd:double"&gt;0.39&lt;/D&gt;&lt;D xsi:type="xsd:double"&gt;0.39&lt;/D&gt;&lt;D xsi:type="xsd:double"&gt;0.07&lt;/D&gt;&lt;D xsi:type="xsd:double"&gt;0.61&lt;/D&gt;&lt;/FQL&gt;&lt;FQL&gt;&lt;Q&gt;1051-HK^FF_DPS(ANN,-5AY,0)&lt;/Q&gt;&lt;R&gt;6&lt;/R&gt;&lt;C&gt;1&lt;/C&gt;&lt;D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xsi:type="xsd:double"&gt;0.12&lt;/D&gt;&lt;/FQL&gt;&lt;FQL&gt;&lt;Q&gt;1050-HK^FF_DPS(ANN,-5AY,0)&lt;/Q&gt;&lt;R&gt;6&lt;/R&gt;&lt;C&gt;1&lt;/C&gt;&lt;D xsi:type="xsd:double"&gt;0.065&lt;/D&gt;&lt;D xsi:type="xsd:double"&gt;0.089&lt;/D&gt;&lt;D xsi:type="xsd:double"&gt;0.08&lt;/D&gt;&lt;D xsi:type="xsd:double"&gt;0.09&lt;/D&gt;&lt;D xsi:type="xsd:double"&gt;0.115&lt;/D&gt;&lt;D xsi:type="xsd:double"&gt;0.085&lt;/D&gt;&lt;/FQL&gt;&lt;FQL&gt;&lt;Q&gt;1049-HK^FF_DPS(ANN,-5AY,0)&lt;/Q&gt;&lt;R&gt;6&lt;/R&gt;&lt;C&gt;1&lt;/C&gt;&lt;D xsi:type="xsd:double"&gt;0&lt;/D&gt;&lt;D xsi:type="xsd:double"&gt;0&lt;/D&gt;&lt;D xsi:type="xsd:double"&gt;0&lt;/D&gt;&lt;D xsi:type="xsd:double"&gt;0&lt;/D&gt;&lt;D xsi:type="xsd:double"&gt;0.25&lt;/D&gt;&lt;D xsi:type="xsd:double"&gt;0.15&lt;/D&gt;&lt;/FQL&gt;&lt;FQL&gt;&lt;Q&gt;1047-HK^FF_DPS(ANN,-5AY,0)&lt;/Q&gt;&lt;R&gt;6&lt;/R&gt;&lt;C&gt;1&lt;/C&gt;&lt;D xsi:type="xsd:double"&gt;0.03&lt;/D&gt;&lt;D xsi:type="xsd:double"&gt;0.03&lt;/D&gt;&lt;D xsi:type="xsd:double"&gt;0&lt;/D&gt;&lt;D xsi:type="xsd:double"&gt;0&lt;/D&gt;&lt;D xsi:type="xsd:double"&gt;0.06&lt;/D&gt;&lt;D xsi:type="xsd:double"&gt;0.035&lt;/D&gt;&lt;/FQL&gt;&lt;FQL&gt;&lt;Q&gt;1046-HK^FF_DPS(ANN,-5AY,0)&lt;/Q&gt;&lt;R&gt;6&lt;/R&gt;&lt;C&gt;1&lt;/C&gt;&lt;D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xsi:type="xsd:double"&gt;0&lt;/D&gt;&lt;/FQL&gt;&lt;FQL&gt;&lt;Q&gt;1045-HK^FF_DPS(ANN,-5AY,0)&lt;/Q&gt;&lt;R&gt;6&lt;/R&gt;&lt;C&gt;1&lt;/C&gt;&lt;D xsi:type="xsd:double"&gt;0.085&lt;/D&gt;&lt;D xsi:type="xsd:double"&gt;0.14&lt;/D&gt;&lt;D xsi:type="xsd:double"&gt;0.155&lt;/D&gt;&lt;D xsi:type="xsd:double"&gt;0.195&lt;/D&gt;&lt;D xsi:type="xsd:double"&gt;0.225&lt;/D&gt;&lt;D xsi:type="xsd:double"&gt;0.245&lt;/D&gt;&lt;/FQL&gt;&lt;FQL&gt;&lt;Q&gt;1044-HK^FF_DPS(ANN,-5AY,0)&lt;/Q&gt;&lt;R&gt;6&lt;/R&gt;&lt;C&gt;1&lt;/C&gt;&lt;D xsi:type="xsd:double"&gt;2.229726&lt;/D&gt;&lt;D xsi:type="xsd:double"&gt;2.538918&lt;/D&gt;&lt;D xsi:type="xsd:double"&gt;2.552315&lt;/D&gt;&lt;D xsi:type="xsd:double"&gt;2.483442&lt;/D&gt;&lt;D xsi:type="xsd:double"&gt;2.897759&lt;/D&gt;&lt;D xsi:type="xsd:double"&gt;2.062277&lt;/D&gt;&lt;/FQL&gt;&lt;FQL&gt;&lt;Q&gt;1039-HK^FF_DPS(ANN,-5AY,0)&lt;/Q&gt;&lt;R&gt;6&lt;/R&gt;&lt;C&gt;1&lt;/C&gt;&lt;D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xsi:type="xsd:double"&gt;0&lt;/D&gt;&lt;/FQL&gt;&lt;FQL&gt;&lt;Q&gt;1038-HK^FF_DPS(ANN,-5AY,0)&lt;/Q&gt;&lt;R&gt;6&lt;/R&gt;&lt;C&gt;1&lt;/C&gt;&lt;D xsi:type="xsd:double"&gt;2.26&lt;/D&gt;&lt;D xsi:type="xsd:double"&gt;2.38&lt;/D&gt;&lt;D xsi:type="xsd:double"&gt;2.43&lt;/D&gt;&lt;D xsi:type="xsd:double"&gt;2.46&lt;/D&gt;&lt;D xsi:type="xsd:double"&gt;2.47&lt;/D&gt;&lt;D xsi:type="xsd:double"&gt;2.5&lt;/D&gt;&lt;/FQL&gt;&lt;FQL&gt;&lt;Q&gt;1037-HK^FF_DPS(ANN,-5AY,0)&lt;/Q&gt;&lt;R&gt;6&lt;/R&gt;&lt;C&gt;1&lt;/C&gt;&lt;D xsi:type="xsd:string"&gt;@NA&lt;/D&gt;&lt;D xsi:type="xsd:double"&gt;0&lt;/D&gt;&lt;D xsi:type="xsd:double"&gt;0&lt;/D&gt;&lt;D xsi:type="xsd:double"&gt;0&lt;/D&gt;&lt;D xsi:type="xsd:double"&gt;0&lt;/D&gt;&lt;D xsi:type="xsd:double"&gt;0&lt;/D&gt;&lt;/FQL&gt;&lt;FQL&gt;&lt;Q&gt;1036-HK^FF_DPS(ANN,-5AY,0)&lt;/Q&gt;&lt;R&gt;6&lt;/R&gt;&lt;C&gt;1&lt;/C&gt;&lt;D xsi:type="xsd:double"&gt;0.03&lt;/D&gt;&lt;D xsi:type="xsd:double"&gt;0.03&lt;/D&gt;&lt;D xsi:type="xsd:double"&gt;0.09&lt;/D&gt;&lt;D xsi:type="xsd:double"&gt;0.09&lt;/D&gt;&lt;D xsi:type="xsd:double"&gt;0.09&lt;/D&gt;&lt;D xsi:type="xsd:double"&gt;0.09&lt;/D&gt;&lt;/FQL&gt;&lt;FQL&gt;&lt;Q&gt;1034-HK^FF_DPS(ANN,-5AY,0)&lt;/Q&gt;&lt;R&gt;0&lt;/R&gt;&lt;C&gt;0&lt;/C&gt;&lt;/FQL&gt;&lt;FQL&gt;&lt;Q&gt;1033-HK^FF_DPS(ANN,-5AY,0)&lt;/Q&gt;&lt;R&gt;6&lt;/R&gt;&lt;C&gt;1&lt;/C&gt;&lt;D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xsi:type="xsd:double"&gt;0&lt;/D&gt;&lt;/FQL&gt;&lt;FQL&gt;&lt;Q&gt;1031-HK^FF_DPS(ANN,-5AY,0)&lt;/Q&gt;&lt;R&gt;6&lt;/R&gt;&lt;C&gt;1&lt;/C&gt;&lt;D xsi:type="xsd:double"&gt;0.025&lt;/D&gt;&lt;D xsi:type="xsd:double"&gt;0.02&lt;/D&gt;&lt;D xsi:type="xsd:double"&gt;0.015&lt;/D&gt;&lt;D xsi:type="xsd:double"&gt;0.01&lt;/D&gt;&lt;D xsi:type="xsd:double"&gt;0&lt;/D&gt;&lt;D xsi:type="xsd:double"&gt;0&lt;/D&gt;&lt;/FQL&gt;&lt;FQL&gt;&lt;Q&gt;1030-HK^FF_DPS(ANN,-5AY,0)&lt;/Q&gt;&lt;R&gt;6&lt;/R&gt;&lt;C&gt;1&lt;/C&gt;&lt;D xsi:type="xsd:double"&gt;0.05668&lt;/D&gt;&lt;D xsi:type="xsd:double"&gt;0.19981&lt;/D&gt;&lt;D xsi:type="xsd:double"&gt;0.34945&lt;/D&gt;&lt;D xsi:type="xsd:double"&gt;0.3386&lt;/D&gt;&lt;D xsi:type="xsd:double"&gt;0.49436&lt;/D&gt;&lt;D xsi:type="xsd:double"&gt;0&lt;/D&gt;&lt;/FQL&gt;&lt;FQL&gt;&lt;Q&gt;1029-HK^FF_DPS(ANN,-5AY,0)&lt;/Q&gt;&lt;R&gt;6&lt;/R&gt;&lt;C&gt;1&lt;/C&gt;&lt;D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xsi:type="xsd:double"&gt;0&lt;/D&gt;&lt;/FQL&gt;&lt;FQL&gt;&lt;Q&gt;1028-HK^FF_DPS(ANN,-5AY,0)&lt;/Q&gt;&lt;R&gt;6&lt;/R&gt;&lt;C&gt;1&lt;/C&gt;&lt;D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xsi:type="xsd:double"&gt;0&lt;/D&gt;&lt;/FQL&gt;&lt;FQL&gt;&lt;Q&gt;1027-HK^FF_DPS(ANN,-5AY,0)&lt;/Q&gt;&lt;R&gt;6&lt;/R&gt;&lt;C&gt;1&lt;/C&gt;&lt;D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xsi:type="xsd:double"&gt;0&lt;/D&gt;&lt;/FQL&gt;&lt;FQL&gt;&lt;Q&gt;1026-HK^FF_DPS(ANN,-5AY,0)&lt;/Q&gt;&lt;R&gt;6&lt;/R&gt;&lt;C&gt;1&lt;/C&gt;&lt;D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xsi:type="xsd:double"&gt;0&lt;/D&gt;&lt;/FQL&gt;&lt;FQL&gt;&lt;Q&gt;1025-HK^FF_DPS(ANN,-5AY,0)&lt;/Q&gt;&lt;R&gt;6&lt;/R&gt;&lt;C&gt;1&lt;/C&gt;&lt;D xsi:type="xsd:string"&gt;@NA&lt;/D&gt;&lt;D xsi:type="xsd:string"&gt;@NA&lt;/D&gt;&lt;D xsi:type="xsd:double"&gt;0.03191&lt;/D&gt;&lt;D xsi:type="xsd:string"&gt;@NA&lt;/D&gt;&lt;D xsi:type="xsd:double"&gt;0&lt;/D&gt;&lt;D xsi:type="xsd:double"&gt;0&lt;/D&gt;&lt;/FQL&gt;&lt;FQL&gt;&lt;Q&gt;1024-HK^FF_DPS(ANN,-5AY,0)&lt;/Q&gt;&lt;R&gt;6&lt;/R&gt;&lt;C&gt;1&lt;/C&gt;&lt;D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xsi:type="xsd:double"&gt;0&lt;/D&gt;&lt;/FQL&gt;&lt;FQL&gt;&lt;Q&gt;1023-HK^FF_DPS(ANN,-5AY,0)&lt;/Q&gt;&lt;R&gt;6&lt;/R&gt;&lt;C&gt;1&lt;/C&gt;&lt;D xsi:type="xsd:double"&gt;0.12&lt;/D&gt;&lt;D xsi:type="xsd:double"&gt;0.12&lt;/D&gt;&lt;D xsi:type="xsd:double"&gt;0.08&lt;/D&gt;&lt;D xsi:type="xsd:double"&gt;0.02&lt;/D&gt;&lt;D xsi:type="xsd:double"&gt;0.02&lt;/D&gt;&lt;D xsi:type="xsd:double"&gt;0.06&lt;/D&gt;&lt;/FQL&gt;&lt;FQL&gt;&lt;Q&gt;1022-HK^FF_DPS(ANN,-5AY,0)&lt;/Q&gt;&lt;R&gt;6&lt;/R&gt;&lt;C&gt;1&lt;/C&gt;&lt;D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xsi:type="xsd:double"&gt;0&lt;/D&gt;&lt;/FQL&gt;&lt;FQL&gt;&lt;Q&gt;1020-HK^FF_DPS(ANN,-5AY,0)&lt;/Q&gt;&lt;R&gt;6&lt;/R&gt;&lt;C&gt;1&lt;/C&gt;&lt;D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xsi:type="xsd:double"&gt;0&lt;/D&gt;&lt;/FQL&gt;&lt;FQL&gt;&lt;Q&gt;1013-HK^FF_DPS(ANN,-5AY,0)&lt;/Q&gt;&lt;R&gt;6&lt;/R&gt;&lt;C&gt;1&lt;/C&gt;&lt;D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xsi:type="xsd:double"&gt;0&lt;/D&gt;&lt;/FQL&gt;&lt;FQL&gt;&lt;Q&gt;1011-HK^FF_DPS(ANN,-5AY,0)&lt;/Q&gt;&lt;R&gt;6&lt;/R&gt;&lt;C&gt;1&lt;/C&gt;&lt;D xsi:type="xsd:double"&gt;0.025&lt;/D&gt;&lt;D xsi:type="xsd:double"&gt;0.035&lt;/D&gt;&lt;D xsi:type="xsd:double"&gt;0&lt;/D&gt;&lt;D xsi:type="xsd:double"&gt;0&lt;/D&gt;&lt;D xsi:type="xsd:double"&gt;0&lt;/D&gt;&lt;D xsi:type="xsd:double"&gt;0&lt;/D&gt;&lt;/FQL&gt;&lt;FQL&gt;&lt;Q&gt;1010-HK^FF_DPS(ANN,-5AY,0)&lt;/Q&gt;&lt;R&gt;6&lt;/R&gt;&lt;C&gt;1&lt;/C&gt;&lt;D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xsi:type="xsd:double"&gt;0&lt;/D&gt;&lt;/FQL&gt;&lt;FQL&gt;&lt;Q&gt;1009-HK^FF_DPS(ANN,-5AY,0)&lt;/Q&gt;&lt;R&gt;6&lt;/R&gt;&lt;C&gt;1&lt;/C&gt;&lt;D xsi:type="xsd:double"&gt;0&lt;/D&gt;&lt;D xsi:type="xsd:string"&gt;@NA&lt;/D&gt;&lt;D xsi:type="xsd:double"&gt;0&lt;/D&gt;&lt;D xsi:type="xsd:double"&gt;0&lt;/D&gt;&lt;D xsi:type="xsd:double"&gt;0&lt;/D&gt;&lt;D xsi:type="xsd:double"&gt;0&lt;/D&gt;&lt;/FQL&gt;&lt;FQL&gt;&lt;Q&gt;1008-HK^FF_DPS(ANN,-5AY,0)&lt;/Q&gt;&lt;R&gt;6&lt;/R&gt;&lt;C&gt;1&lt;/C&gt;&lt;D xsi:type="xsd:double"&gt;0.153&lt;/D&gt;&lt;D xsi:type="xsd:double"&gt;0&lt;/D&gt;&lt;D xsi:type="xsd:double"&gt;0&lt;/D&gt;&lt;D xsi:type="xsd:double"&gt;0.1913&lt;/D&gt;&lt;D xsi:type="xsd:double"&gt;0.1&lt;/D&gt;&lt;D xsi:type="xsd:double"&gt;0&lt;/D&gt;&lt;/FQL&gt;&lt;FQL&gt;&lt;Q&gt;1007-HK^FF_DPS(ANN,-5AY,0)&lt;/Q&gt;&lt;R&gt;6&lt;/R&gt;&lt;C&gt;1&lt;/C&gt;&lt;D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xsi:type="xsd:double"&gt;0&lt;/D&gt;&lt;/FQL&gt;&lt;FQL&gt;&lt;Q&gt;1005-HK^FF_DPS(ANN,-5AY,0)&lt;/Q&gt;&lt;R&gt;6&lt;/R&gt;&lt;C&gt;1&lt;/C&gt;&lt;D xsi:type="xsd:double"&gt;0.115&lt;/D&gt;&lt;D xsi:type="xsd:double"&gt;0.095&lt;/D&gt;&lt;D xsi:type="xsd:double"&gt;0.1&lt;/D&gt;&lt;D xsi:type="xsd:double"&gt;0.085&lt;/D&gt;&lt;D xsi:type="xsd:double"&gt;0.055&lt;/D&gt;&lt;D xsi:type="xsd:double"&gt;0.08&lt;/D&gt;&lt;/FQL&gt;&lt;FQL&gt;&lt;Q&gt;1004-HK^FF_DPS(ANN,-5AY,0)&lt;/Q&gt;&lt;R&gt;6&lt;/R&gt;&lt;C&gt;1&lt;/C&gt;&lt;D xsi:type="xsd:double"&gt;0&lt;/D&gt;&lt;D xsi:type="xsd:string"&gt;@NA&lt;/D&gt;&lt;D xsi:type="xsd:double"&gt;0&lt;/D&gt;&lt;D xsi:type="xsd:double"&gt;0&lt;/D&gt;&lt;D xsi:type="xsd:double"&gt;0&lt;/D&gt;&lt;D xsi:type="xsd:double"&gt;0&lt;/D&gt;&lt;/FQL&gt;&lt;FQL&gt;&lt;Q&gt;1003-HK^FF_DPS(ANN,-5AY,0)&lt;/Q&gt;&lt;R&gt;6&lt;/R&gt;&lt;C&gt;1&lt;/C&gt;&lt;D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xsi:type="xsd:double"&gt;0&lt;/D&gt;&lt;/FQL&gt;&lt;FQL&gt;&lt;Q&gt;1002-HK^FF_DPS(ANN,-5AY,0)&lt;/Q&gt;&lt;R&gt;6&lt;/R&gt;&lt;C&gt;1&lt;/C&gt;&lt;D xsi:type="xsd:double"&gt;0&lt;/D&gt;&lt;D xsi:type="xsd:double"&gt;0&lt;/D&gt;&lt;D xsi:type="xsd:double"&gt;0&lt;/D&gt;&lt;D xsi:type="xsd:double"&gt;0&lt;/D&gt;&lt;</t>
        </r>
      </text>
    </comment>
    <comment ref="A12" authorId="0" shapeId="0">
      <text>
        <r>
          <rPr>
            <b/>
            <sz val="9"/>
            <color indexed="81"/>
            <rFont val="Tahoma"/>
            <charset val="1"/>
          </rPr>
          <t>D xsi:type="xsd:double"&gt;0&lt;/D&gt;&lt;D xsi:type="xsd:double"&gt;0&lt;/D&gt;&lt;/FQL&gt;&lt;FQL&gt;&lt;Q&gt;1001-HK^FF_DPS(ANN,-5AY,0)&lt;/Q&gt;&lt;R&gt;6&lt;/R&gt;&lt;C&gt;1&lt;/C&gt;&lt;D xsi:type="xsd:double"&gt;0.0475&lt;/D&gt;&lt;D xsi:type="xsd:double"&gt;0.0157&lt;/D&gt;&lt;D xsi:type="xsd:double"&gt;0.02&lt;/D&gt;&lt;D xsi:type="xsd:double"&gt;0&lt;/D&gt;&lt;D xsi:type="xsd:double"&gt;0&lt;/D&gt;&lt;D xsi:type="xsd:double"&gt;0.03&lt;/D&gt;&lt;/FQL&gt;&lt;FQL&gt;&lt;Q&gt;1000-HK^FF_DPS(ANN,-5AY,0)&lt;/Q&gt;&lt;R&gt;6&lt;/R&gt;&lt;C&gt;1&lt;/C&gt;&lt;D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xsi:type="xsd:double"&gt;0&lt;/D&gt;&lt;/FQL&gt;&lt;FQL&gt;&lt;Q&gt;998-HK^FF_DPS(ANN,-5AY,0)&lt;/Q&gt;&lt;R&gt;6&lt;/R&gt;&lt;C&gt;1&lt;/C&gt;&lt;D xsi:type="xsd:double"&gt;0.243721&lt;/D&gt;&lt;D xsi:type="xsd:double"&gt;0.320975&lt;/D&gt;&lt;D xsi:type="xsd:double"&gt;0.261668&lt;/D&gt;&lt;D xsi:type="xsd:double"&gt;0.261084&lt;/D&gt;&lt;D xsi:type="xsd:double"&gt;0.305324&lt;/D&gt;&lt;D xsi:type="xsd:double"&gt;0.353739&lt;/D&gt;&lt;/FQL&gt;&lt;FQL&gt;&lt;Q&gt;997-HK^FF_DPS(ANN,-5AY,0)&lt;/Q&gt;&lt;R&gt;6&lt;/R&gt;&lt;C&gt;1&lt;/C&gt;&lt;D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xsi:type="xsd:double"&gt;0&lt;/D&gt;&lt;/FQL&gt;&lt;FQL&gt;&lt;Q&gt;996-HK^FF_DPS(ANN,-5AY,0)&lt;/Q&gt;&lt;R&gt;6&lt;/R&gt;&lt;C&gt;1&lt;/C&gt;&lt;D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xsi:type="xsd:double"&gt;0&lt;/D&gt;&lt;/FQL&gt;&lt;FQL&gt;&lt;Q&gt;995-HK^FF_DPS(ANN,-5AY,0)&lt;/Q&gt;&lt;R&gt;6&lt;/R&gt;&lt;C&gt;1&lt;/C&gt;&lt;D xsi:type="xsd:double"&gt;0.2605&lt;/D&gt;&lt;D xsi:type="xsd:double"&gt;0.2841&lt;/D&gt;&lt;D xsi:type="xsd:double"&gt;0.2872&lt;/D&gt;&lt;D xsi:type="xsd:double"&gt;0.2513&lt;/D&gt;&lt;D xsi:type="xsd:double"&gt;0.2774&lt;/D&gt;&lt;D xsi:type="xsd:double"&gt;0.6376&lt;/D&gt;&lt;/FQL&gt;&lt;FQL&gt;&lt;Q&gt;994-HK^FF_DPS(ANN,-5AY,0)&lt;/Q&gt;&lt;R&gt;6&lt;/R&gt;&lt;C&gt;1&lt;/C&gt;&lt;D xsi:type="xsd:string"&gt;@NA&lt;/D&gt;&lt;D xsi:type="xsd:double"&gt;0&lt;/D&gt;&lt;D xsi:type="xsd:double"&gt;0&lt;/D&gt;&lt;D xsi:type="xsd:double"&gt;0&lt;/D&gt;&lt;D xsi:type="xsd:double"&gt;0&lt;/D&gt;&lt;D xsi:type="xsd:double"&gt;0&lt;/D&gt;&lt;/FQL&gt;&lt;FQL&gt;&lt;Q&gt;993-HK^FF_DPS(ANN,-5AY,0)&lt;/Q&gt;&lt;R&gt;6&lt;/R&gt;&lt;C&gt;1&lt;/C&gt;&lt;D xsi:type="xsd:double"&gt;0&lt;/D&gt;&lt;D xsi:type="xsd:double"&gt;0.017&lt;/D&gt;&lt;D xsi:type="xsd:double"&gt;0&lt;/D&gt;&lt;D xsi:type="xsd:double"&gt;0&lt;/D&gt;&lt;D xsi:type="xsd:double"&gt;0&lt;/D&gt;&lt;D xsi:type="xsd:double"&gt;0&lt;/D&gt;&lt;/FQL&gt;&lt;FQL&gt;&lt;Q&gt;992-HK^FF_DPS(ANN,-5AY,0)&lt;/Q&gt;&lt;R&gt;6&lt;/R&gt;&lt;C&gt;1&lt;/C&gt;&lt;D xsi:type="xsd:double"&gt;0.265&lt;/D&gt;&lt;D xsi:type="xsd:double"&gt;0.265&lt;/D&gt;&lt;D xsi:type="xsd:double"&gt;0.278&lt;/D&gt;&lt;D xsi:type="xsd:double"&gt;0.278&lt;/D&gt;&lt;D xsi:type="xsd:double"&gt;0.306&lt;/D&gt;&lt;D xsi:type="xsd:double"&gt;0.38&lt;/D&gt;&lt;/FQL&gt;&lt;FQL&gt;&lt;Q&gt;991-HK^FF_DPS(ANN,-5AY,0)&lt;/Q&gt;&lt;R&gt;6&lt;/R&gt;&lt;C&gt;1&lt;/C&gt;&lt;D xsi:type="xsd:double"&gt;0&lt;/D&gt;&lt;D xsi:type="xsd:double"&gt;0.10859&lt;/D&gt;&lt;D xsi:type="xsd:double"&gt;0.11385&lt;/D&gt;&lt;D xsi:type="xsd:double"&gt;0.071298&lt;/D&gt;&lt;D xsi:type="xsd:double"&gt;0.10924&lt;/D&gt;&lt;D xsi:type="xsd:double"&gt;0&lt;/D&gt;&lt;/FQL&gt;&lt;FQL&gt;&lt;Q&gt;990-HK^FF_DPS(ANN,-5AY,0)&lt;/Q&gt;&lt;R&gt;6&lt;/R&gt;&lt;C&gt;1&lt;/C&gt;&lt;D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xsi:type="xsd:double"&gt;0&lt;/D&gt;&lt;/FQL&gt;&lt;FQL&gt;&lt;Q&gt;989-HK^FF_DPS(ANN,-5AY,0)&lt;/Q&gt;&lt;R&gt;6&lt;/R&gt;&lt;C&gt;1&lt;/C&gt;&lt;D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xsi:type="xsd:double"&gt;0&lt;/D&gt;&lt;/FQL&gt;&lt;FQL&gt;&lt;Q&gt;988-HK^FF_DPS(ANN,-5AY,0)&lt;/Q&gt;&lt;R&gt;6&lt;/R&gt;&lt;C&gt;1&lt;/C&gt;&lt;D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xsi:type="xsd:double"&gt;0&lt;/D&gt;&lt;/FQL&gt;&lt;FQL&gt;&lt;Q&gt;987-HK^FF_DPS(ANN,-5AY,0)&lt;/Q&gt;&lt;R&gt;6&lt;/R&gt;&lt;C&gt;1&lt;/C&gt;&lt;D xsi:type="xsd:double"&gt;0.002&lt;/D&gt;&lt;D xsi:type="xsd:double"&gt;0.007&lt;/D&gt;&lt;D xsi:type="xsd:double"&gt;0.008&lt;/D&gt;&lt;D xsi:type="xsd:double"&gt;0.008&lt;/D&gt;&lt;D xsi:type="xsd:double"&gt;0.008&lt;/D&gt;&lt;D xsi:type="xsd:double"&gt;0.01&lt;/D&gt;&lt;/FQL&gt;&lt;FQL&gt;&lt;Q&gt;986-HK^FF_DPS(ANN,-5AY,0)&lt;/Q&gt;&lt;R&gt;6&lt;/R&gt;&lt;C&gt;1&lt;/C&gt;&lt;D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xsi:type="xsd:double"&gt;0&lt;/D&gt;&lt;/FQL&gt;&lt;FQL&gt;&lt;Q&gt;985-HK^FF_DPS(ANN,-5AY,0)&lt;/Q&gt;&lt;R&gt;6&lt;/R&gt;&lt;C&gt;1&lt;/C&gt;&lt;D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xsi:type="xsd:double"&gt;0&lt;/D&gt;&lt;/FQL&gt;&lt;FQL&gt;&lt;Q&gt;984-HK^FF_DPS(ANN,-5AY,0)&lt;/Q&gt;&lt;R&gt;6&lt;/R&gt;&lt;C&gt;1&lt;/C&gt;&lt;D xsi:type="xsd:double"&gt;0.6&lt;/D&gt;&lt;D xsi:type="xsd:double"&gt;0.42&lt;/D&gt;&lt;D xsi:type="xsd:double"&gt;0.44&lt;/D&gt;&lt;D xsi:type="xsd:double"&gt;0.27&lt;/D&gt;&lt;D xsi:type="xsd:double"&gt;0.1&lt;/D&gt;&lt;D xsi:type="xsd:double"&gt;0.05&lt;/D&gt;&lt;/FQL&gt;&lt;FQL&gt;&lt;Q&gt;983-HK^FF_DPS(ANN,-5AY,0)&lt;/Q&gt;&lt;R&gt;6&lt;/R&gt;&lt;C&gt;1&lt;/C&gt;&lt;D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xsi:type="xsd:double"&gt;0.07&lt;/D&gt;&lt;/FQL&gt;&lt;FQL&gt;&lt;Q&gt;982-HK^FF_DPS(ANN,-5AY,0)&lt;/Q&gt;&lt;R&gt;6&lt;/R&gt;&lt;C&gt;1&lt;/C&gt;&lt;D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xsi:type="xsd:double"&gt;0&lt;/D&gt;&lt;/FQL&gt;&lt;FQL&gt;&lt;Q&gt;981-HK^FF_DPS(ANN,-5AY,0)&lt;/Q&gt;&lt;R&gt;6&lt;/R&gt;&lt;C&gt;1&lt;/C&gt;&lt;D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xsi:type="xsd:double"&gt;0&lt;/D&gt;&lt;/FQL&gt;&lt;FQL&gt;&lt;Q&gt;980-HK^FF_DPS(ANN,-5AY,0)&lt;/Q&gt;&lt;R&gt;6&lt;/R&gt;&lt;C&gt;1&lt;/C&gt;&lt;D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xsi:type="xsd:double"&gt;0&lt;/D&gt;&lt;/FQL&gt;&lt;FQL&gt;&lt;Q&gt;979-HK^FF_DPS(ANN,-5AY,0)&lt;/Q&gt;&lt;R&gt;6&lt;/R&gt;&lt;C&gt;1&lt;/C&gt;&lt;D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xsi:type="xsd:double"&gt;0&lt;/D&gt;&lt;/FQL&gt;&lt;FQL&gt;&lt;Q&gt;978-HK^FF_DPS(ANN,-5AY,0)&lt;/Q&gt;&lt;R&gt;6&lt;/R&gt;&lt;C&gt;1&lt;/C&gt;&lt;D xsi:type="xsd:double"&gt;0.045&lt;/D&gt;&lt;D xsi:type="xsd:double"&gt;0.1&lt;/D&gt;&lt;D xsi:type="xsd:double"&gt;0.08&lt;/D&gt;&lt;D xsi:type="xsd:double"&gt;0.14&lt;/D&gt;&lt;D xsi:type="xsd:double"&gt;0.07&lt;/D&gt;&lt;D xsi:type="xsd:double"&gt;0.06&lt;/D&gt;&lt;/FQL&gt;&lt;FQL&gt;&lt;Q&gt;976-HK^FF_DPS(ANN,-5AY,0)&lt;/Q&gt;&lt;R&gt;6&lt;/R&gt;&lt;C&gt;1&lt;/C&gt;&lt;D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xsi:type="xsd:double"&gt;0&lt;/D&gt;&lt;/FQL&gt;&lt;FQL&gt;&lt;Q&gt;975-HK^FF_DPS(ANN,-5AY,0)&lt;/Q&gt;&lt;R&gt;6&lt;/R&gt;&lt;C&gt;1&lt;/C&gt;&lt;D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xsi:type="xsd:double"&gt;0&lt;/D&gt;&lt;/FQL&gt;&lt;FQL&gt;&lt;Q&gt;974-HK^FF_DPS(ANN,-5AY,0)&lt;/Q&gt;&lt;R&gt;6&lt;/R&gt;&lt;C&gt;1&lt;/C&gt;&lt;D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xsi:type="xsd:double"&gt;0&lt;/D&gt;&lt;/FQL&gt;&lt;FQL&gt;&lt;Q&gt;973-HK^FF_DPS(ANN,-5AY,0)&lt;/Q&gt;&lt;R&gt;6&lt;/R&gt;&lt;C&gt;1&lt;/C&gt;&lt;D xsi:type="xsd:double"&gt;0.2876&lt;/D&gt;&lt;D xsi:type="xsd:double"&gt;0.2696&lt;/D&gt;&lt;D xsi:type="xsd:double"&gt;0.2532&lt;/D&gt;&lt;D xsi:type="xsd:double"&gt;0.2004&lt;/D&gt;&lt;D xsi:type="xsd:double"&gt;0.3314&lt;/D&gt;&lt;D xsi:type="xsd:double"&gt;0.4876&lt;/D&gt;&lt;/FQL&gt;&lt;FQL&gt;&lt;Q&gt;970-HK^FF_DPS(ANN,-5AY,0)&lt;/Q&gt;&lt;R&gt;6&lt;/R&gt;&lt;C&gt;1&lt;/C&gt;&lt;D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xsi:type="xsd:double"&gt;0&lt;/D&gt;&lt;/FQL&gt;&lt;FQL&gt;&lt;Q&gt;969-HK^FF_DPS(ANN,-5AY,0)&lt;/Q&gt;&lt;R&gt;6&lt;/R&gt;&lt;C&gt;1&lt;/C&gt;&lt;D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xsi:type="xsd:double"&gt;0&lt;/D&gt;&lt;/FQL&gt;&lt;FQL&gt;&lt;Q&gt;968-HK^FF_DPS(ANN,-5AY,0)&lt;/Q&gt;&lt;R&gt;6&lt;/R&gt;&lt;C&gt;1&lt;/C&gt;&lt;D xsi:type="xsd:double"&gt;0.1394597&lt;/D&gt;&lt;D xsi:type="xsd:double"&gt;0.15&lt;/D&gt;&lt;D xsi:type="xsd:double"&gt;0.122&lt;/D&gt;&lt;D xsi:type="xsd:double"&gt;0.14&lt;/D&gt;&lt;D xsi:type="xsd:double"&gt;0.255&lt;/D&gt;&lt;D xsi:type="xsd:double"&gt;0.27&lt;/D&gt;&lt;/FQL&gt;&lt;FQL&gt;&lt;Q&gt;966-HK^FF_DPS(ANN,-5AY,0)&lt;/Q&gt;&lt;R&gt;6&lt;/R&gt;&lt;C&gt;1&lt;/C&gt;&lt;D xsi:type="xsd:double"&gt;0.1&lt;/D&gt;&lt;D xsi:type="xsd:double"&gt;0.1&lt;/D&gt;&lt;D xsi:type="xsd:double"&gt;0.1&lt;/D&gt;&lt;D xsi:type="xsd:double"&gt;0.3&lt;/D&gt;&lt;D xsi:type="xsd:double"&gt;0.4&lt;/D&gt;&lt;D xsi:type="xsd:double"&gt;0.46&lt;/D&gt;&lt;/FQL&gt;&lt;FQL&gt;&lt;Q&gt;960-HK^FF_DPS(ANN,-5AY,0)&lt;/Q&gt;&lt;R&gt;6&lt;/R&gt;&lt;C&gt;1&lt;/C&gt;&lt;D xsi:type="xsd:double"&gt;0.533&lt;/D&gt;&lt;D xsi:type="xsd:double"&gt;0.8147&lt;/D&gt;&lt;D xsi:type="xsd:double"&gt;1.1288&lt;/D&gt;&lt;D xsi:type="xsd:double"&gt;1.3203&lt;/D&gt;&lt;D xsi:type="xsd:double"&gt;1.7219&lt;/D&gt;&lt;D xsi:type="xsd:double"&gt;2.0102&lt;/D&gt;&lt;/FQL&gt;&lt;FQL&gt;&lt;Q&gt;959-HK^FF_DPS(ANN,-5AY,0)&lt;/Q&gt;&lt;R&gt;6&lt;/R&gt;&lt;C&gt;1&lt;/C&gt;&lt;D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xsi:type="xsd:double"&gt;0&lt;/D&gt;&lt;/FQL&gt;&lt;FQL&gt;&lt;Q&gt;956-HK^FF_DPS(ANN,-5AY,0)&lt;/Q&gt;&lt;R&gt;6&lt;/R&gt;&lt;C&gt;1&lt;/C&gt;&lt;D xsi:type="xsd:double"&gt;0.072214&lt;/D&gt;&lt;D xsi:type="xsd:double"&gt;0.126121&lt;/D&gt;&lt;D xsi:type="xsd:double"&gt;0.1422546&lt;/D&gt;&lt;D xsi:type="xsd:double"&gt;0.142697&lt;/D&gt;&lt;D xsi:type="xsd:double"&gt;0.16391&lt;/D&gt;&lt;D xsi:type="xsd:double"&gt;0.19603&lt;/D&gt;&lt;/FQL&gt;&lt;FQL&gt;&lt;Q&gt;954-HK^FF_DPS(ANN,-5AY,0)&lt;/Q&gt;&lt;R&gt;6&lt;/R&gt;&lt;C&gt;1&lt;/C&gt;&lt;D xsi:type="xsd:double"&gt;0.022565&lt;/D&gt;&lt;D xsi:type="xsd:double"&gt;0&lt;/D&gt;&lt;D xsi:type="xsd:double"&gt;0.058118&lt;/D&gt;&lt;D xsi:type="xsd:double"&gt;0.060098&lt;/D&gt;&lt;D xsi:type="xsd:double"&gt;0.024125&lt;/D&gt;&lt;D xsi:type="xsd:double"&gt;0&lt;/D&gt;&lt;/FQL&gt;&lt;FQL&gt;&lt;Q&gt;953-HK^FF_DPS(ANN,-5AY,0)&lt;/Q&gt;&lt;R&gt;6&lt;/R&gt;&lt;C&gt;1&lt;/C&gt;&lt;D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xsi:type="xsd:double"&gt;0&lt;/D&gt;&lt;/FQL&gt;&lt;FQL&gt;&lt;Q&gt;952-HK^FF_DPS(ANN,-5AY,0)&lt;/Q&gt;&lt;R&gt;6&lt;/R&gt;&lt;C&gt;1&lt;/C&gt;&lt;D xsi:type="xsd:string"&gt;@NA&lt;/D&gt;&lt;D xsi:type="xsd:double"&gt;0&lt;/D&gt;&lt;D xsi:type="xsd:double"&gt;0&lt;/D&gt;&lt;D xsi:type="xsd:double"&gt;0&lt;/D&gt;&lt;D xsi:type="xsd:double"&gt;0.005&lt;/D&gt;&lt;D xsi:type="xsd:double"&gt;0&lt;/D&gt;&lt;/FQL&gt;&lt;FQL&gt;&lt;Q&gt;951-HK^FF_DPS(ANN,-5AY,0)&lt;/Q&gt;&lt;R&gt;6&lt;/R&gt;&lt;C&gt;1&lt;/C&gt;&lt;D xsi:type="xsd:double"&gt;0.0780193&lt;/D&gt;&lt;D xsi:type="xsd:double"&gt;0.0729725&lt;/D&gt;&lt;D xsi:type="xsd:double"&gt;0.066&lt;/D&gt;&lt;D xsi:type="xsd:double"&gt;0.084&lt;/D&gt;&lt;D xsi:type="xsd:double"&gt;0.117&lt;/D&gt;&lt;D xsi:type="xsd:double"&gt;0.087&lt;/D&gt;&lt;/FQL&gt;&lt;FQL&gt;&lt;Q&gt;950-HK^FF_DPS(ANN,-5AY,0)&lt;/Q&gt;&lt;R&gt;6&lt;/R&gt;&lt;C&gt;1&lt;/C&gt;&lt;D xsi:type="xsd:double"&gt;0.112&lt;/D&gt;&lt;D xsi:type="xsd:double"&gt;0.104&lt;/D&gt;&lt;D xsi:type="xsd:double"&gt;0.118&lt;/D&gt;&lt;D xsi:type="xsd:double"&gt;0.056&lt;/D&gt;&lt;D xsi:type="xsd:double"&gt;0.058&lt;/D&gt;&lt;D xsi:type="xsd:double"&gt;0.061&lt;/D&gt;&lt;/FQL&gt;&lt;FQL&gt;&lt;Q&gt;948-HK^FF_DPS(ANN,-5AY,0)&lt;/Q&gt;&lt;R&gt;6&lt;/R&gt;&lt;C&gt;1&lt;/C&gt;&lt;D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xsi:type="xsd:double"&gt;0&lt;/D&gt;&lt;/FQL&gt;&lt;FQL&gt;&lt;Q&gt;947-HK^FF_DPS(ANN,-5AY,0)&lt;/Q&gt;&lt;R&gt;6&lt;/R&gt;&lt;C&gt;1&lt;/C&gt;&lt;D xsi:type="xsd:double"&gt;0.04&lt;/D&gt;&lt;D xsi:type="xsd:double"&gt;0.04&lt;/D&gt;&lt;D xsi:type="xsd:double"&gt;0.02&lt;/D&gt;&lt;D xsi:type="xsd:double"&gt;0.02&lt;/D&gt;&lt;D xsi:type="xsd:double"&gt;0&lt;/D&gt;&lt;D xsi:type="xsd:double"&gt;0&lt;/D&gt;&lt;/FQL&gt;&lt;FQL&gt;&lt;Q&gt;945-HK^FF_DPS(ANN,-5AY,0)&lt;/Q&gt;&lt;R&gt;6&lt;/R&gt;&lt;C&gt;1&lt;/C&gt;&lt;D xsi:type="xsd:double"&gt;4.33551443503251&lt;/D&gt;&lt;D xsi:type="xsd:double"&gt;4.92300443420428&lt;/D&gt;&lt;D xsi:type="xsd:double"&gt;5.50258593142115&lt;/D&gt;&lt;D xsi:type="xsd:double"&gt;5.90490085063205&lt;/D&gt;&lt;D xsi:type="xsd:double"&gt;6.47633406160675&lt;/D&gt;&lt;D xsi:type="xsd:double"&gt;6.94372751636616&lt;/D&gt;&lt;/FQL&gt;&lt;FQL&gt;&lt;Q&gt;943-HK^FF_DPS(ANN,-5AY,0)&lt;/Q&gt;&lt;R&gt;6&lt;/R&gt;&lt;C&gt;1&lt;/C&gt;&lt;D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xsi:type="xsd:double"&gt;0&lt;/D&gt;&lt;/FQL&gt;&lt;FQL&gt;&lt;Q&gt;941-HK^FF_DPS(ANN,-5AY,0)&lt;/Q&gt;&lt;R&gt;6&lt;/R&gt;&lt;C&gt;1&lt;/C&gt;&lt;D xsi:type="xsd:double"&gt;2.732&lt;/D&gt;&lt;D xsi:type="xsd:double"&gt;3.205&lt;/D&gt;&lt;D xsi:type="xsd:double"&gt;3.217&lt;/D&gt;&lt;D xsi:type="xsd:double"&gt;3.25&lt;/D&gt;&lt;D xsi:type="xsd:double"&gt;3.29&lt;/D&gt;&lt;D xsi:type="xsd:double"&gt;4.06&lt;/D&gt;&lt;/FQL&gt;&lt;FQL&gt;&lt;Q&gt;939-HK^FF_DPS(ANN,-5AY,0)&lt;/Q&gt;&lt;R&gt;6&lt;/R&gt;&lt;C&gt;1&lt;/C&gt;&lt;D xsi:type="xsd:double"&gt;0.319504&lt;/D&gt;&lt;D xsi:type="xsd:double"&gt;0.3451547&lt;/D&gt;&lt;D xsi:type="xsd:double"&gt;0.3489764&lt;/D&gt;&lt;D xsi:type="xsd:double"&gt;0.349742&lt;/D&gt;&lt;D xsi:type="xsd:double"&gt;0.390836&lt;/D&gt;&lt;D xsi:type="xsd:double"&gt;0.42595&lt;/D&gt;&lt;/FQL&gt;&lt;FQL&gt;&lt;Q&gt;938-HK^FF_DPS(ANN,-5AY,0)&lt;/Q&gt;&lt;R&gt;6&lt;/R&gt;&lt;C&gt;1&lt;/C&gt;&lt;D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xsi:type="xsd:double"&gt;0&lt;/D&gt;&lt;/FQL&gt;&lt;FQL&gt;&lt;Q&gt;936-HK^FF_DPS(ANN,-5AY,0)&lt;/Q&gt;&lt;R&gt;6&lt;/R&gt;&lt;C&gt;1&lt;/C&gt;&lt;D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xsi:type="xsd:double"&gt;0&lt;/D&gt;&lt;/FQL&gt;&lt;FQL&gt;&lt;Q&gt;934-HK^FF_DPS(ANN,-5AY,0)&lt;/Q&gt;&lt;R&gt;6&lt;/R&gt;&lt;C&gt;1&lt;/C&gt;&lt;D xsi:type="xsd:double"&gt;0.07&lt;/D&gt;&lt;D xsi:type="xsd:double"&gt;0.12&lt;/D&gt;&lt;D xsi:type="xsd:double"&gt;0.15&lt;/D&gt;&lt;D xsi:type="xsd:double"&gt;0.2&lt;/D&gt;&lt;D xsi:type="xsd:double"&gt;0.2&lt;/D&gt;&lt;D xsi:type="xsd:double"&gt;0.2&lt;/D&gt;&lt;/FQL&gt;&lt;FQL&gt;&lt;Q&gt;932-HK^FF_DPS(ANN,-5AY,0)&lt;/Q&gt;&lt;R&gt;6&lt;/R&gt;&lt;C&gt;1&lt;/C&gt;&lt;D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xsi:type="xsd:double"&gt;0&lt;/D&gt;&lt;/FQL&gt;&lt;FQL&gt;&lt;Q&gt;931-HK^FF_DPS(ANN,-5AY,0)&lt;/Q&gt;&lt;R&gt;5&lt;/R&gt;&lt;C&gt;1&lt;/C&gt;&lt;D xsi:type="xsd:double"&gt;0&lt;/D&gt;&lt;D xsi:type="xsd:double"&gt;0&lt;/D&gt;&lt;D xsi:type="xsd:double"&gt;0&lt;/D&gt;&lt;D xsi:type="xsd:double"&gt;0&lt;/D&gt;&lt;D xsi:type="xsd:double"&gt;0&lt;/D&gt;&lt;/FQL&gt;&lt;FQL&gt;&lt;Q&gt;929-HK^FF_DPS(ANN,-5AY,0)&lt;/Q&gt;&lt;R&gt;6&lt;/R&gt;&lt;C&gt;1&lt;/C&gt;&lt;D xsi:type="xsd:double"&gt;0.045&lt;/D&gt;&lt;D xsi:type="xsd:double"&gt;0.038&lt;/D&gt;&lt;D xsi:type="xsd:double"&gt;0.009&lt;/D&gt;&lt;D xsi:type="xsd:double"&gt;0.005&lt;/D&gt;&lt;D xsi:type="xsd:double"&gt;0&lt;/D&gt;&lt;D xsi:type="xsd:double"&gt;0&lt;/D&gt;&lt;/FQL&gt;&lt;FQL&gt;&lt;Q&gt;928-HK^FF_DPS(ANN,-5AY,0)&lt;/Q&gt;&lt;R&gt;6&lt;/R&gt;&lt;C&gt;1&lt;/C&gt;&lt;D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xsi:type="xsd:double"&gt;0&lt;/D&gt;&lt;/FQL&gt;&lt;FQL&gt;&lt;Q&gt;927-HK^FF_DPS(ANN,-5AY,0)&lt;/Q&gt;&lt;R&gt;6&lt;/R&gt;&lt;C&gt;1&lt;/C&gt;&lt;D xsi:type="xsd:double"&gt;0.08&lt;/D&gt;&lt;D xsi:type="xsd:double"&gt;0.09&lt;/D&gt;&lt;D xsi:type="xsd:double"&gt;0.09&lt;/D&gt;&lt;D xsi:type="xsd:double"&gt;0.05&lt;/D&gt;&lt;D xsi:type="xsd:double"&gt;0.05&lt;/D&gt;&lt;D xsi:type="xsd:double"&gt;0.04&lt;/D&gt;&lt;/FQL&gt;&lt;FQL&gt;&lt;Q&gt;926-HK^FF_DPS(ANN,-5AY,0)&lt;/Q&gt;&lt;R&gt;6&lt;/R&gt;&lt;C&gt;1&lt;/C&gt;&lt;D xsi:type="xsd:double"&gt;0&lt;/D&gt;&lt;D xsi:type="xsd:double"&gt;0&lt;/D&gt;&lt;D xsi:type="xsd:double"&gt;0&lt;/D&gt;&lt;D xsi:type="xsd:double"&gt;2.97647&lt;/D&gt;&lt;D xsi:type="xsd:double"&gt;1.01471&lt;/D&gt;&lt;D xsi:type="xsd:double"&gt;0&lt;/D&gt;&lt;/FQL&gt;&lt;FQL&gt;&lt;Q&gt;925-HK^FF_DPS(ANN,-5AY,0)&lt;/Q&gt;&lt;R&gt;6&lt;/R&gt;&lt;C&gt;1&lt;/C&gt;&lt;D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xsi:type="xsd:double"&gt;0&lt;/D&gt;&lt;/FQL&gt;&lt;FQL&gt;&lt;Q&gt;924-HK^FF_DPS(ANN,-5AY,0)&lt;/Q&gt;&lt;R&gt;6&lt;/R&gt;&lt;C&gt;1&lt;/C&gt;&lt;D xsi:type="xsd:string"&gt;@NA&lt;/D&gt;&lt;D xsi:type="xsd:string"&gt;@NA&lt;/D&gt;&lt;D xsi:type="xsd:string"&gt;@NA&lt;/D&gt;&lt;D xsi:type="xsd:double"&gt;0&lt;/D&gt;&lt;D xsi:type="xsd:double"&gt;0&lt;/D&gt;&lt;D xsi:type="xsd:double"&gt;0&lt;/D&gt;&lt;/FQL&gt;&lt;FQL&gt;&lt;Q&gt;923-HK^FF_DPS(ANN,-5AY,0)&lt;/Q&gt;&lt;R&gt;6&lt;/R&gt;&lt;C&gt;1&lt;/C&gt;&lt;D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xsi:type="xsd:double"&gt;0&lt;/D&gt;&lt;/FQL&gt;&lt;FQL&gt;&lt;Q&gt;922-HK^FF_DPS(ANN,-5AY,0)&lt;/Q&gt;&lt;R&gt;6&lt;/R&gt;&lt;C&gt;1&lt;/C&gt;&lt;D xsi:type="xsd:double"&gt;0&lt;/D&gt;&lt;D xsi:type="xsd:double"&gt;0&lt;/D&gt;&lt;D xsi:type="xsd:double"&gt;0&lt;/D&gt;&lt;D xsi:type="xsd:double"&gt;0&lt;/D&gt;&lt;D xsi:type="xsd:double"&gt;0.018&lt;/D&gt;&lt;D xsi:type="xsd:double"&gt;0.018&lt;/D&gt;&lt;/FQL&gt;&lt;FQL&gt;&lt;Q&gt;921-HK^FF_DPS(ANN,-5AY,0)&lt;/Q&gt;&lt;R&gt;6&lt;/R&gt;&lt;C&gt;1&lt;/C&gt;&lt;D xsi:type="xsd:double"&gt;0.343171&lt;/D&gt;&lt;D xsi:type="xsd:double"&gt;0.5376672&lt;/D&gt;&lt;D xsi:type="xsd:double"&gt;0.3444473&lt;/D&gt;&lt;D xsi:type="xsd:double"&gt;0.4320197&lt;/D&gt;&lt;D xsi:type="xsd:double"&gt;0.417117&lt;/D&gt;&lt;D xsi:type="xsd:double"&gt;0.250662&lt;/D&gt;&lt;/FQL&gt;&lt;FQL&gt;&lt;Q&gt;919-HK^FF_DPS(ANN,-5AY,0)&lt;/Q&gt;&lt;R&gt;6&lt;/R&gt;&lt;C&gt;1&lt;/C&gt;&lt;D xsi:type="xsd:double"&gt;0.0225&lt;/D&gt;&lt;D xsi:type="xsd:double"&gt;0&lt;/D&gt;&lt;D xsi:type="xsd:double"&gt;0&lt;/D&gt;&lt;D xsi:type="xsd:double"&gt;0&lt;/D&gt;&lt;D xsi:type="xsd:double"&gt;0&lt;/D&gt;&lt;D xsi:type="xsd:double"&gt;0&lt;/D&gt;&lt;/FQL&gt;&lt;FQL&gt;&lt;Q&gt;918-HK^FF_DPS(ANN,-5AY,0)&lt;/Q&gt;&lt;R&gt;6&lt;/R&gt;&lt;C&gt;1&lt;/C&gt;&lt;D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xsi:type="xsd:double"&gt;0&lt;/D&gt;&lt;/FQL&gt;&lt;FQL&gt;&lt;Q&gt;916-HK^FF_DPS(ANN,-5AY,0)&lt;/Q&gt;&lt;R&gt;6&lt;/R&gt;&lt;C&gt;1&lt;/C&gt;&lt;D xsi:type="xsd:double"&gt;0.0976&lt;/D&gt;&lt;D xsi:type="xsd:double"&gt;0.1129&lt;/D&gt;&lt;D xsi:type="xsd:double"&gt;0.1123&lt;/D&gt;&lt;D xsi:type="xsd:double"&gt;0.1172&lt;/D&gt;&lt;D xsi:type="xsd:double"&gt;0.1422&lt;/D&gt;&lt;D xsi:type="xsd:double"&gt;0.172&lt;/D&gt;&lt;/FQL&gt;&lt;FQL&gt;&lt;Q&gt;915-HK^FF_DPS(ANN,-5AY,0)&lt;/Q&gt;&lt;R&gt;6&lt;/R&gt;&lt;C&gt;1&lt;/C&gt;&lt;D xsi:type="xsd:string"&gt;@NA&lt;/D&gt;&lt;D xsi:type="xsd:double"&gt;0&lt;/D&gt;&lt;D xsi:type="xsd:double"&gt;0&lt;/D&gt;&lt;D xsi:type="xsd:double"&gt;0&lt;/D&gt;&lt;D xsi:type="xsd:double"&gt;0&lt;/D&gt;&lt;D xsi:type="xsd:double"&gt;0&lt;/D&gt;&lt;/FQL&gt;&lt;FQL&gt;&lt;Q&gt;914-HK^FF_DPS(ANN,-5AY,0)&lt;/Q&gt;&lt;R&gt;6&lt;/R&gt;&lt;C&gt;1&lt;/C&gt;&lt;D xsi:type="xsd:double"&gt;0.56679&lt;/D&gt;&lt;D xsi:type="xsd:double"&gt;1.47391&lt;/D&gt;&lt;D xsi:type="xsd:double"&gt;1.9231&lt;/D&gt;&lt;D xsi:type="xsd:double"&gt;2.17917&lt;/D&gt;&lt;D xsi:type="xsd:double"&gt;2.56258&lt;/D&gt;&lt;D xsi:type="xsd:double"&gt;2.79398&lt;/D&gt;&lt;/FQL&gt;&lt;FQL&gt;&lt;Q&gt;912-HK^FF_DPS(ANN,-5AY,0)&lt;/Q&gt;&lt;R&gt;6&lt;/R&gt;&lt;C&gt;1&lt;/C&gt;&lt;D xsi:type="xsd:double"&gt;0.15&lt;/D&gt;&lt;D xsi:type="xsd:double"&gt;0.15&lt;/D&gt;&lt;D xsi:type="xsd:double"&gt;0.12&lt;/D&gt;&lt;D xsi:type="xsd:double"&gt;0.08&lt;/D&gt;&lt;D xsi:type="xsd:double"&gt;0.17&lt;/D&gt;&lt;D xsi:type="xsd:double"&gt;0.12&lt;/D&gt;&lt;/FQL&gt;&lt;FQL&gt;&lt;Q&gt;911-HK^FF_DPS(ANN,-5AY,0)&lt;/Q&gt;&lt;R&gt;6&lt;/R&gt;&lt;C&gt;1&lt;/C&gt;&lt;D xsi:type="xsd:double"&gt;0&lt;/D&gt;&lt;D xsi:type="xsd:double"&gt;0.01&lt;/D&gt;&lt;D xsi:type="xsd:double"&gt;0&lt;/D&gt;&lt;D xsi:type="xsd:double"&gt;0&lt;/D&gt;&lt;D xsi:type="xsd:double"&gt;0&lt;/D&gt;&lt;D xsi:type="xsd:double"&gt;0&lt;/D&gt;&lt;/FQL&gt;&lt;FQL&gt;&lt;Q&gt;910-HK^FF_DPS(ANN,-5AY,0)&lt;/Q&gt;&lt;R&gt;6&lt;/R&gt;&lt;C&gt;1&lt;/C&gt;&lt;D xsi:type="xsd:double"&gt;0&lt;/D&gt;&lt;D xsi:type="xsd:string"&gt;@NA&lt;/D&gt;&lt;D xsi:type="xsd:double"&gt;0&lt;/D&gt;&lt;D xsi:type="xsd:double"&gt;0&lt;/D&gt;&lt;D xsi:type="xsd:double"&gt;0&lt;/D&gt;&lt;D xsi:type="xsd:double"&gt;0&lt;/D&gt;&lt;/FQL&gt;&lt;FQL&gt;&lt;Q&gt;909-HK^FF_DPS(ANN,-5AY,0)&lt;/Q&gt;&lt;R&gt;6&lt;/R&gt;&lt;C&gt;1&lt;/C&gt;&lt;D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xsi:type="xsd:double"&gt;0.083&lt;/D&gt;&lt;D xsi:type="xsd:double"&gt;0.068&lt;/D&gt;&lt;/FQL&gt;&lt;FQL&gt;&lt;Q&gt;907-HK^FF_DPS(ANN,-5AY,0)&lt;/Q&gt;&lt;R&gt;6&lt;/R&gt;&lt;C&gt;1&lt;/C&gt;&lt;D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xsi:type="xsd:double"&gt;0&lt;/D&gt;&lt;/FQL&gt;&lt;FQL&gt;&lt;Q&gt;906-HK^FF_DPS(ANN,-5AY,0)&lt;/Q&gt;&lt;R&gt;6&lt;/R&gt;&lt;C&gt;1&lt;/C&gt;&lt;D xsi:type="xsd:double"&gt;0.142&lt;/D&gt;&lt;D xsi:type="xsd:double"&gt;0.157&lt;/D&gt;&lt;D xsi:type="xsd:double"&gt;0.124&lt;/D&gt;&lt;D xsi:type="xsd:double"&gt;0.144&lt;/D&gt;&lt;D xsi:type="xsd:double"&gt;0.268&lt;/D&gt;&lt;D xsi:type="xsd:double"&gt;0.25&lt;/D&gt;&lt;/FQL&gt;&lt;FQL&gt;&lt;Q&gt;904-HK^FF_DPS(ANN,-5AY,0)&lt;/Q&gt;&lt;R&gt;6&lt;/R&gt;&lt;C&gt;1&lt;/C&gt;&lt;D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xsi:type="xsd:double"&gt;0&lt;/D&gt;&lt;/FQL&gt;&lt;FQL&gt;&lt;Q&gt;902-HK^FF_DPS(ANN,-5AY,0)&lt;/Q&gt;&lt;R&gt;6&lt;/R&gt;&lt;C&gt;1&lt;/C&gt;&lt;D xsi:type="xsd:double"&gt;0.3258207&lt;/D&gt;&lt;D xsi:type="xsd:double"&gt;0.1196315&lt;/D&gt;&lt;D xsi:type="xsd:double"&gt;0.1170055&lt;/D&gt;&lt;D xsi:type="xsd:double"&gt;0.1480804&lt;/D&gt;&lt;D xsi:type="xsd:double"&gt;0.2151&lt;/D&gt;&lt;D xsi:type="xsd:double"&gt;0&lt;/D&gt;&lt;/FQL&gt;&lt;FQL&gt;&lt;Q&gt;900-HK^FF_DPS(ANN,-5AY,0)&lt;/Q&gt;&lt;R&gt;6&lt;/R&gt;&lt;C&gt;1&lt;/C&gt;&lt;D xsi:type="xsd:double"&gt;0.38&lt;/D&gt;&lt;D xsi:type="xsd:double"&gt;0.42&lt;/D&gt;&lt;D xsi:type="xsd:double"&gt;0.44&lt;/D&gt;&lt;D xsi:type="xsd:double"&gt;0.44&lt;/D&gt;&lt;D xsi:type="xsd:double"&gt;0.4&lt;/D&gt;&lt;D xsi:type="xsd:double"&gt;0.44&lt;/D&gt;&lt;/FQL&gt;&lt;FQL&gt;&lt;Q&gt;899-HK^FF_DPS(ANN,-5AY,0)&lt;/Q&gt;&lt;R&gt;6&lt;/R&gt;&lt;C&gt;1&lt;/C&gt;&lt;D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xsi:type="xsd:double"&gt;0&lt;/D&gt;&lt;/FQL&gt;&lt;FQL&gt;&lt;Q&gt;898-HK^FF_DPS(ANN,-5AY,0)&lt;/Q&gt;&lt;R&gt;6&lt;/R&gt;&lt;C&gt;1&lt;/C&gt;&lt;D xsi:type="xsd:double"&gt;0.0675&lt;/D&gt;&lt;D xsi:type="xsd:double"&gt;0.0675&lt;/D&gt;&lt;D xsi:type="xsd:double"&gt;0.0675&lt;/D&gt;&lt;D xsi:type="xsd:double"&gt;0.0675&lt;/D&gt;&lt;D xsi:type="xsd:double"&gt;0.05&lt;/D&gt;&lt;D xsi:type="xsd:double"&gt;0.045&lt;/D&gt;&lt;/FQL&gt;&lt;FQL&gt;&lt;Q&gt;897-HK^FF_DPS(ANN,-5AY,0)&lt;/Q&gt;&lt;R&gt;6&lt;/R&gt;&lt;C&gt;1&lt;/C&gt;&lt;D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xsi:type="xsd:double"&gt;0&lt;/D&gt;&lt;/FQL&gt;&lt;FQL&gt;&lt;Q&gt;896-HK^FF_DPS(ANN,-5AY,0)&lt;/Q&gt;&lt;R&gt;6&lt;/R&gt;&lt;C&gt;1&lt;/C&gt;&lt;D xsi:type="xsd:double"&gt;0.072&lt;/D&gt;&lt;D xsi:type="xsd:double"&gt;0.072&lt;/D&gt;&lt;D xsi:type="xsd:double"&gt;0.075&lt;/D&gt;&lt;D xsi:type="xsd:double"&gt;0.075&lt;/D&gt;&lt;D xsi:type="xsd:double"&gt;0.075&lt;/D&gt;&lt;D xsi:type="xsd:double"&gt;0.075&lt;/D&gt;&lt;/FQL&gt;&lt;FQL&gt;&lt;Q&gt;895-HK^FF_DPS(ANN,-5AY,0)&lt;/Q&gt;&lt;R&gt;6&lt;/R&gt;&lt;C&gt;1&lt;/C&gt;&lt;D xsi:type="xsd:double"&gt;0.1398571&lt;/D&gt;&lt;D xsi:type="xsd:double"&gt;0.19363&lt;/D&gt;&lt;D xsi:type="xsd:double"&gt;0.1586946&lt;/D&gt;&lt;D xsi:type="xsd:double"&gt;0.16604&lt;/D&gt;&lt;D xsi:type="xsd:double"&gt;0.132206&lt;/D&gt;&lt;D xsi:type="xsd:double"&gt;0.064445&lt;/D&gt;&lt;/FQL&gt;&lt;FQL&gt;&lt;Q&gt;894-HK^FF_DPS(ANN,-5AY,0)&lt;/Q&gt;&lt;R&gt;6&lt;/R&gt;&lt;C&gt;1&lt;/C&gt;&lt;D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xsi:type="xsd:double"&gt;0&lt;/D&gt;&lt;/FQL&gt;&lt;FQL&gt;&lt;Q&gt;893-HK^FF_DPS(ANN,-5AY,0)&lt;/Q&gt;&lt;R&gt;6&lt;/R&gt;&lt;C&gt;1&lt;/C&gt;&lt;D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xsi:type="xsd:double"&gt;0&lt;/D&gt;&lt;/FQL&gt;&lt;FQL&gt;&lt;Q&gt;889-HK^FF_DPS(ANN,-5AY,0)&lt;/Q&gt;&lt;R&gt;6&lt;/R&gt;&lt;C&gt;1&lt;/C&gt;&lt;D xsi:type="xsd:double"&gt;0.04&lt;/D&gt;&lt;D xsi:type="xsd:double"&gt;0.042&lt;/D&gt;&lt;D xsi:type="xsd:double"&gt;0.025&lt;/D&gt;&lt;D xsi:type="xsd:double"&gt;0.02&lt;/D&gt;&lt;D xsi:type="xsd:double"&gt;0.02&lt;/D&gt;&lt;D xsi:type="xsd:double"&gt;0.02&lt;/D&gt;&lt;/FQL&gt;&lt;FQL&gt;&lt;Q&gt;888-HK^FF_DPS(ANN,-5AY,0)&lt;/Q&gt;&lt;R&gt;6&lt;/R&gt;&lt;C&gt;1&lt;/C&gt;&lt;D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xsi:type="xsd:double"&gt;0&lt;/D&gt;&lt;/FQL&gt;&lt;FQL&gt;&lt;Q&gt;887-HK^FF_DPS(ANN,-5AY,0)&lt;/Q&gt;&lt;R&gt;6&lt;/R&gt;&lt;C&gt;1&lt;/C&gt;&lt;D xsi:type="xsd:double"&gt;0&lt;/D&gt;&lt;D xsi:type="xsd:double"&gt;0.0075&lt;/D&gt;&lt;D xsi:type="xsd:double"&gt;0.0125&lt;/D&gt;&lt;D xsi:type="xsd:double"&gt;0.0035&lt;/D&gt;&lt;D xsi:type="xsd:double"&gt;0.0015&lt;/D&gt;&lt;D xsi:type="xsd:double"&gt;0.009&lt;/D&gt;&lt;/FQL&gt;&lt;FQL&gt;&lt;Q&gt;886-HK^FF_DPS(ANN,-5AY,0)&lt;/Q&gt;&lt;R&gt;6&lt;/R&gt;&lt;C&gt;1&lt;/C&gt;&lt;D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xsi:type="xsd:double"&gt;0&lt;/D&gt;&lt;/FQL&gt;&lt;FQL&gt;&lt;Q&gt;884-HK^FF_DPS(ANN,-5AY,0)&lt;/Q&gt;&lt;R&gt;6&lt;/R&gt;&lt;C&gt;1&lt;/C&gt;&lt;D xsi:type="xsd:double"&gt;0.16248&lt;/D&gt;&lt;D xsi:type="xsd:double"&gt;0.21982&lt;/D&gt;&lt;D xsi:type="xsd:double"&gt;0.28672&lt;/D&gt;&lt;D xsi:type="xsd:double"&gt;0.32495&lt;/D&gt;&lt;D xsi:type="xsd:double"&gt;0.3823&lt;/D&gt;&lt;D xsi:type="xsd:double"&gt;0.1819968&lt;/D&gt;&lt;/FQL&gt;&lt;FQL&gt;&lt;Q&gt;883-HK^FF_DPS(ANN,-5AY,0)&lt;/Q&gt;&lt;R&gt;6&lt;/R&gt;&lt;C&gt;1&lt;/C&gt;&lt;D xsi:type="xsd:double"&gt;0.35&lt;/D&gt;&lt;D xsi:type="xsd:double"&gt;0.5&lt;/D&gt;&lt;D xsi:type="xsd:double"&gt;0.7&lt;/D&gt;&lt;D xsi:type="xsd:double"&gt;0.78&lt;/D&gt;&lt;D xsi:type="xsd:double"&gt;0.45&lt;/D&gt;&lt;D xsi:type="xsd:double"&gt;0.3&lt;/D&gt;&lt;/FQL&gt;&lt;FQL&gt;&lt;Q&gt;882-HK^FF_DPS(ANN,-5AY,0)&lt;/Q&gt;&lt;R&gt;6&lt;/R&gt;&lt;C&gt;1&lt;/C&gt;&lt;D xsi:type="xsd:double"&gt;0.0962&lt;/D&gt;&lt;D xsi:type="xsd:double"&gt;0.0863&lt;/D&gt;&lt;D xsi:type="xsd:double"&gt;0.0804&lt;/D&gt;&lt;D xsi:type="xsd:double"&gt;0.0804&lt;/D&gt;&lt;D xsi:type="xsd:double"&gt;0.0778&lt;/D&gt;&lt;D xsi:type="xsd:double"&gt;0.0895&lt;/D&gt;&lt;/FQL&gt;&lt;FQL&gt;&lt;Q&gt;881-HK^FF_DPS(ANN,-5AY,0)&lt;/Q&gt;&lt;R&gt;6&lt;/R&gt;&lt;C&gt;1&lt;/C&gt;&lt;D xsi:type="xsd:double"&gt;0.3&lt;/D&gt;&lt;D xsi:type="xsd:double"&gt;0.36&lt;/D&gt;&lt;D xsi:type="xsd:double"&gt;0.37&lt;/D&gt;&lt;D xsi:type="xsd:double"&gt;0.45&lt;/D&gt;&lt;D xsi:type="xsd:double"&gt;0.58&lt;/D&gt;&lt;D xsi:type="xsd:double"&gt;0.84&lt;/D&gt;&lt;/FQL&gt;&lt;FQL&gt;&lt;Q&gt;880-HK^FF_DPS(ANN,-5AY,0)&lt;/Q&gt;&lt;R&gt;6&lt;/R&gt;&lt;C&gt;1&lt;/C&gt;&lt;D xsi:type="xsd:double"&gt;0.22495&lt;/D&gt;&lt;D xsi:type="xsd:double"&gt;0.18746&lt;/D&gt;&lt;D xsi:type="xsd:double"&gt;0.27182&lt;/D&gt;&lt;D xsi:type="xsd:double"&gt;0.28119&lt;/D&gt;&lt;D xsi:type="xsd:double"&gt;0&lt;/D&gt;&lt;D xsi:type="xsd:double"&gt;0&lt;/D&gt;&lt;/FQL&gt;&lt;FQL&gt;&lt;Q&gt;878-HK^FF_DPS(ANN,-5AY,0)&lt;/Q&gt;&lt;R&gt;6&lt;/R&gt;&lt;C&gt;1&lt;/C&gt;&lt;D xsi:type="xsd:double"&gt;0.2&lt;/D&gt;&lt;D xsi:type="xsd:double"&gt;0.2&lt;/D&gt;&lt;D xsi:type="xsd:double"&gt;0.2&lt;/D&gt;&lt;D xsi:type="xsd:double"&gt;0.2&lt;/D&gt;&lt;D xsi:type="xsd:double"&gt;0.2&lt;/D&gt;&lt;D xsi:type="xsd:double"&gt;0.2&lt;/D&gt;&lt;/FQL&gt;&lt;FQL&gt;&lt;Q&gt;876-HK^FF_DPS(ANN,-5AY,0)&lt;/Q&gt;&lt;R&gt;6&lt;/R&gt;&lt;C&gt;1&lt;/C&gt;&lt;D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xsi:type="xsd:double"&gt;0&lt;/D&gt;&lt;/FQL&gt;&lt;FQL&gt;&lt;Q&gt;875-HK^FF_DPS(ANN,-5AY,0)&lt;/Q&gt;&lt;R&gt;6&lt;/R&gt;&lt;C&gt;1&lt;/C&gt;&lt;D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xsi:type="xsd:double"&gt;0&lt;/D&gt;&lt;/FQL&gt;&lt;FQL&gt;&lt;Q&gt;874-HK^FF_DPS(ANN,-5AY,0)&lt;/Q&gt;&lt;R&gt;6&lt;/R&gt;&lt;C&gt;1&lt;/C&gt;&lt;D xsi:type="xsd:double"&gt;0.3208&lt;/D&gt;&lt;D xsi:type="xsd:double"&gt;0.4646&lt;/D&gt;&lt;D xsi:type="xsd:double"&gt;0.4826&lt;/D&gt;&lt;D xsi:type="xsd:double"&gt;0.6449&lt;/D&gt;&lt;D xsi:type="xsd:double"&gt;0.6547&lt;/D&gt;&lt;D xsi:type="xsd:double"&gt;0.805&lt;/D&gt;&lt;/FQL&gt;&lt;FQL&gt;&lt;Q&gt;873-HK^FF_DPS(ANN,-5AY,0)&lt;/Q&gt;&lt;R&gt;6&lt;/R&gt;&lt;C&gt;1&lt;/C&gt;&lt;D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xsi:type="xsd:double"&gt;0.11&lt;/D&gt;&lt;D xsi:type="xsd:double"&gt;0&lt;/D&gt;&lt;/FQL&gt;&lt;FQL&gt;&lt;Q&gt;872-HK^FF_DPS(ANN,-5AY,0)&lt;/Q&gt;&lt;R&gt;6&lt;/R&gt;&lt;C&gt;1&lt;/C&gt;&lt;D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xsi:type="xsd:double"&gt;0&lt;/D&gt;&lt;/FQL&gt;&lt;FQL&gt;&lt;Q&gt;871-HK^FF_DPS(ANN,-5AY,0)&lt;/Q&gt;&lt;R&gt;6&lt;/R&gt;&lt;C&gt;1&lt;/C&gt;&lt;D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xsi:type="xsd:double"&gt;0&lt;/D&gt;&lt;/FQL&gt;&lt;FQL&gt;&lt;Q&gt;869-HK^FF_DPS(ANN,-5AY,0)&lt;/Q&gt;&lt;R&gt;6&lt;/R&gt;&lt;C&gt;1&lt;/C&gt;&lt;D xsi:type="xsd:double"&gt;0.1&lt;/D&gt;&lt;D xsi:type="xsd:double"&gt;0.06&lt;/D&gt;&lt;D xsi:type="xsd:double"&gt;0&lt;/D&gt;&lt;D xsi:type="xsd:double"&gt;0&lt;/D&gt;&lt;D xsi:type="xsd:double"&gt;0&lt;/D&gt;&lt;D xsi:type="xsd:double"&gt;0.02&lt;/D&gt;&lt;/FQL&gt;&lt;FQL&gt;&lt;Q&gt;868-HK^FF_DPS(ANN,-5AY,0)&lt;/Q&gt;&lt;R&gt;6&lt;/R&gt;&lt;C&gt;1&lt;/C&gt;&lt;D xsi:type="xsd:double"&gt;0.4&lt;/D&gt;&lt;D xsi:type="xsd:double"&gt;0.48&lt;/D&gt;&lt;D xsi:type="xsd:double"&gt;0.52&lt;/D&gt;&lt;D xsi:type="xsd:double"&gt;0.55&lt;/D&gt;&lt;D xsi:type="xsd:double"&gt;0.79&lt;/D&gt;&lt;D xsi:type="xsd:double"&gt;1.42&lt;/D&gt;&lt;/FQL&gt;&lt;FQL&gt;&lt;Q&gt;867-HK^FF_DPS(ANN,-5AY,0)&lt;/Q&gt;&lt;R&gt;6&lt;/R&gt;&lt;C&gt;1&lt;/C&gt;&lt;D xsi:type="xsd:double"&gt;0.253&lt;/D&gt;&lt;D xsi:type="xsd:double"&gt;0.325&lt;/D&gt;&lt;D xsi:type="xsd:double"&gt;0.344&lt;/D&gt;&lt;D xsi:type="xsd:double"&gt;0.349&lt;/D&gt;&lt;D xsi:type="xsd:double"&gt;0.477&lt;/D&gt;&lt;D xsi:type="xsd:double"&gt;0.596&lt;/D&gt;&lt;/FQL&gt;&lt;FQL&gt;&lt;Q&gt;866-HK^FF_DPS(ANN,-5AY,0)&lt;/Q&gt;&lt;R&gt;6&lt;/R&gt;&lt;C&gt;1&lt;/C&gt;&lt;D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xsi:type="xsd:double"&gt;0&lt;/D&gt;&lt;/FQL&gt;&lt;FQL&gt;&lt;Q&gt;865-HK^FF_DPS(ANN,-5AY,0)&lt;/Q&gt;&lt;R&gt;6&lt;/R&gt;&lt;C&gt;1&lt;/C&gt;&lt;D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xsi:type="xsd:double"&gt;0&lt;/D&gt;&lt;/FQL&gt;&lt;FQL&gt;&lt;Q&gt;864-HK^FF_DPS(ANN,-5AY,0)&lt;/Q&gt;&lt;R&gt;6&lt;/R&gt;&lt;C&gt;1&lt;/C&gt;&lt;D xsi:type="xsd:double"&gt;0.01&lt;/D&gt;&lt;D xsi:type="xsd:double"&gt;0.02&lt;/D&gt;&lt;D xsi:type="xsd:double"&gt;0.02&lt;/D&gt;&lt;D xsi:type="xsd:double"&gt;0&lt;/D&gt;&lt;D xsi:type="xsd:double"&gt;0&lt;/D&gt;&lt;D xsi:type="xsd:double"&gt;0&lt;/D&gt;&lt;/FQL&gt;&lt;FQL&gt;&lt;Q&gt;863-HK^FF_DPS(ANN,-5AY,0)&lt;/Q&gt;&lt;R&gt;6&lt;/R&gt;&lt;C&gt;1&lt;/C&gt;&lt;D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xsi:type="xsd:double"&gt;0&lt;/D&gt;&lt;/FQL&gt;&lt;FQL&gt;&lt;Q&gt;862-HK^FF_DPS(ANN,-5AY,0)&lt;/Q&gt;&lt;R&gt;6&lt;/R&gt;&lt;C&gt;1&lt;/C&gt;&lt;D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xsi:type="xsd:string"&gt;@NA&lt;/D&gt;&lt;/FQL&gt;&lt;FQL&gt;&lt;Q&gt;861-HK^FF_DPS(ANN,-5AY,0)&lt;/Q&gt;&lt;R&gt;6&lt;/R&gt;&lt;C&gt;1&lt;/C&gt;&lt;D xsi:type="xsd:double"&gt;0&lt;/D&gt;&lt;D xsi:type="xsd:double"&gt;0&lt;/D&gt;&lt;D xsi:type="xsd:double"&gt;0.031&lt;/D&gt;&lt;D xsi:type="xsd:double"&gt;0.064&lt;/D&gt;&lt;D xsi:type="xsd:double"&gt;0.136&lt;/D&gt;&lt;D xsi:type="xsd:double"&gt;0.15&lt;/D&gt;&lt;/FQL&gt;&lt;FQL&gt;&lt;Q&gt;860-HK^FF_DPS(ANN,-5AY,0)&lt;/Q&gt;&lt;R&gt;6&lt;/R&gt;&lt;C&gt;1&lt;/C&gt;&lt;D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xsi:type="xsd:string"&gt;@NA&lt;/D&gt;&lt;/FQL&gt;&lt;FQL&gt;&lt;Q&gt;859-HK^FF_DPS(ANN,-5AY,0)&lt;/Q&gt;&lt;R&gt;6&lt;/R&gt;&lt;C&gt;1&lt;/C&gt;&lt;D xsi:type="xsd:double"&gt;0.213&lt;/D&gt;&lt;D xsi:type="xsd:string"&gt;@NA&lt;/D&gt;&lt;D xsi:type="xsd:double"&gt;0&lt;/D&gt;&lt;D xsi:type="xsd:double"&gt;0&lt;/D&gt;&lt;D xsi:type="xsd:double"&gt;0&lt;/D&gt;&lt;D xsi:type="xsd:double"&gt;0&lt;/D&gt;&lt;/FQL&gt;&lt;FQL&gt;&lt;Q&gt;858-HK^FF_DPS(ANN,-5AY,0)&lt;/Q&gt;&lt;R&gt;6&lt;/R&gt;&lt;C&gt;1&lt;/C&gt;&lt;D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xsi:type="xsd:double"&gt;0&lt;/D&gt;&lt;/FQL&gt;&lt;FQL&gt;&lt;Q&gt;857-HK^FF_DPS(ANN,-5AY,0)&lt;/Q&gt;&lt;R&gt;6&lt;/R&gt;&lt;C&gt;1&lt;/C&gt;&lt;D xsi:type="xsd:double"&gt;0.0684894&lt;/D&gt;&lt;D xsi:type="xsd:double"&gt;0.1555299&lt;/D&gt;&lt;D xsi:type="xsd:double"&gt;0.2042998&lt;/D&gt;&lt;D xsi:type="xsd:double"&gt;0.1584806&lt;/D&gt;&lt;D xsi:type="xsd:double"&gt;0.204&lt;/D&gt;&lt;D xsi:type="xsd:double"&gt;0.26964&lt;/D&gt;&lt;/FQL&gt;&lt;FQL&gt;&lt;Q&gt;856-HK^FF_DPS(ANN,-5AY,0)&lt;/Q&gt;&lt;R&gt;6&lt;/R&gt;&lt;C&gt;1&lt;/C&gt;&lt;D xsi:type="xsd:double"&gt;0.124&lt;/D&gt;&lt;D xsi:type="xsd:double"&gt;0.147&lt;/D&gt;&lt;D xsi:type="xsd:double"&gt;0.152&lt;/D&gt;&lt;D xsi:type="xsd:double"&gt;0.167&lt;/D&gt;&lt;D xsi:type="xsd:double"&gt;0.22&lt;/D&gt;&lt;D xsi:type="xsd:double"&gt;0.27&lt;/D&gt;&lt;/FQL&gt;&lt;FQL&gt;&lt;Q&gt;855-HK^FF_DPS(ANN,-5AY,0)&lt;/Q&gt;&lt;R&gt;6&lt;/R&gt;&lt;C&gt;1&lt;/C&gt;&lt;D xsi:type="xsd:double"&gt;0.1&lt;/D&gt;&lt;D xsi:type="xsd:double"&gt;0.23&lt;/D&gt;&lt;D xsi:type="xsd:double"&gt;0.28&lt;/D&gt;&lt;D xsi:type="xsd:double"&gt;0.3&lt;/D&gt;&lt;D xsi:type="xsd:double"&gt;0.31&lt;/D&gt;&lt;D xsi:type="xsd:double"&gt;0.34&lt;/D&gt;&lt;/FQL&gt;&lt;FQL&gt;&lt;Q&gt;854-HK^FF_DPS(ANN,-5AY,0)&lt;/Q&gt;&lt;R&gt;6&lt;/R&gt;&lt;C&gt;1&lt;/C&gt;&lt;D xsi:type="xsd:double"&gt;0.275603139369278&lt;/D&gt;&lt;D xsi:type="xsd:double"&gt;0.381903849893848&lt;/D&gt;&lt;D xsi:type="xsd:double"&gt;0.203736832737754&lt;/D&gt;&lt;D xsi:type="xsd:double"&gt;0&lt;/D&gt;&lt;D xsi:type="xsd:double"&gt;0.318450485126434&lt;/D&gt;&lt;D xsi:type="xsd:double"&gt;0.333287547958327&lt;/D&gt;&lt;/FQL&gt;&lt;FQL&gt;&lt;Q&gt;853-HK^FF_DPS(ANN,-5AY,0)&lt;/Q&gt;&lt;R&gt;6&lt;/R&gt;&lt;C&gt;1&lt;/C&gt;&lt;D xsi:type="xsd:double"&gt;0.019&lt;/D&gt;&lt;D xsi:type="xsd:double"&gt;0.025&lt;/D&gt;&lt;D xsi:type="xsd:double"&gt;0.029&lt;/D&gt;&lt;D xsi:type="xsd:double"&gt;0.053&lt;/D&gt;&lt;D xsi:type="xsd:double"&gt;0.043&lt;/D&gt;&lt;D xsi:type="xsd:double"&gt;0&lt;/D&gt;&lt;/FQL&gt;&lt;FQL&gt;&lt;Q&gt;852-HK^FF_DPS(ANN,-5AY,0)&lt;/Q&gt;&lt;R&gt;6&lt;/R&gt;&lt;C&gt;1&lt;/C&gt;&lt;D xsi:type="xsd:double"&gt;0.06&lt;/D&gt;&lt;D xsi:type="xsd:double"&gt;0.01&lt;/D&gt;&lt;D xsi:type="xsd:double"&gt;0&lt;/D&gt;&lt;D xsi:type="xsd:double"&gt;0&lt;/D&gt;&lt;D xsi:type="xsd:double"&gt;0&lt;/D&gt;&lt;D xsi:type="xsd:double"&gt;0&lt;/D&gt;&lt;/FQL&gt;&lt;FQL&gt;&lt;Q&gt;851-HK^FF_DPS(ANN,-5AY,0)&lt;/Q&gt;&lt;R&gt;6&lt;/R&gt;&lt;C&gt;1&lt;/C&gt;&lt;D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xsi:type="xsd:double"&gt;0&lt;/D&gt;&lt;/FQL&gt;&lt;FQL&gt;&lt;Q&gt;848-HK^FF_DPS(ANN,-5AY,0)&lt;/Q&gt;&lt;R&gt;6&lt;/R&gt;&lt;C&gt;1&lt;/C&gt;&lt;D xsi:type="xsd:double"&gt;0.003&lt;/D&gt;&lt;D xsi:type="xsd:double"&gt;0.0388&lt;/D&gt;&lt;D xsi:type="xsd:double"&gt;0.0364&lt;/D&gt;&lt;D xsi:type="xsd:double"&gt;0.0198&lt;/D&gt;&lt;D xsi:type="xsd:double"&gt;0&lt;/D&gt;&lt;D xsi:type="xsd:double"&gt;0&lt;/D&gt;&lt;/FQL&gt;&lt;FQL&gt;&lt;Q&gt;846-HK^FF_DPS(ANN,-5AY,0)&lt;/Q&gt;&lt;R&gt;6&lt;/R&gt;&lt;C&gt;1&lt;/C&gt;&lt;D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xsi:type="xsd:double"&gt;0&lt;/D&gt;&lt;/FQL&gt;&lt;FQL&gt;&lt;Q&gt;845-HK^FF_DPS(ANN,-5AY,0)&lt;/Q&gt;&lt;R&gt;6&lt;/R&gt;&lt;C&gt;1&lt;/C&gt;&lt;D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xsi:type="xsd:double"&gt;0&lt;/D&gt;&lt;/FQL&gt;&lt;FQL&gt;&lt;Q&gt;844-HK^FF_DPS(ANN,-5AY,0)&lt;/Q&gt;&lt;R&gt;6&lt;/R&gt;&lt;C&gt;1&lt;/C&gt;&lt;D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xsi:type="xsd:double"&gt;0&lt;/D&gt;&lt;/FQL&gt;&lt;FQL&gt;&lt;Q&gt;842-HK^FF_DPS(ANN,-5AY,0)&lt;/Q&gt;&lt;R&gt;6&lt;/R&gt;&lt;C&gt;1&lt;/C&gt;&lt;D xsi:type="xsd:double"&gt;0.055&lt;/D&gt;&lt;D xsi:type="xsd:double"&gt;0&lt;/D&gt;&lt;D xsi:type="xsd:double"&gt;0.02&lt;/D&gt;&lt;D xsi:type="xsd:double"&gt;0.02&lt;/D&gt;&lt;D xsi:type="xsd:double"&gt;0&lt;/D&gt;&lt;D xsi:type="xsd:double"&gt;0&lt;/D&gt;&lt;/FQL&gt;&lt;FQL&gt;&lt;Q&gt;841-HK^FF_DPS(ANN,-5AY,0)&lt;/Q&gt;&lt;R&gt;6&lt;/R&gt;&lt;C&gt;1&lt;/C&gt;&lt;D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xsi:type="xsd:double"&gt;0&lt;/D&gt;&lt;/FQL&gt;&lt;FQL&gt;&lt;Q&gt;840-HK^FF_DPS(ANN,-5AY,0)&lt;/Q&gt;&lt;R&gt;6&lt;/R&gt;&lt;C&gt;1&lt;/C&gt;&lt;D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xsi:type="xsd:double"&gt;0&lt;/D&gt;&lt;/FQL&gt;&lt;FQL&gt;&lt;Q&gt;839-HK^FF_DPS(ANN,-5AY,0)&lt;/Q&gt;&lt;R&gt;6&lt;/R&gt;&lt;C&gt;1&lt;/C&gt;&lt;D xsi:type="xsd:double"&gt;0&lt;/D&gt;&lt;D xsi:type="xsd:double"&gt;0.074&lt;/D&gt;&lt;D xsi:type="xsd:double"&gt;0.125&lt;/D&gt;&lt;D xsi:type="xsd:double"&gt;0.273&lt;/D&gt;&lt;D xsi:type="xsd:double"&gt;0.399&lt;/D&gt;&lt;D xsi:type="xsd:double"&gt;0.3663&lt;/D&gt;&lt;/FQL&gt;&lt;FQL&gt;&lt;Q&gt;838-HK^FF_DPS(ANN,-5AY,0)&lt;/Q&gt;&lt;R&gt;6&lt;/R&gt;&lt;C&gt;1&lt;/C&gt;&lt;D xsi:type="xsd:double"&gt;0.0088&lt;/D&gt;&lt;D xsi:type="xsd:double"&gt;0.0227&lt;/D&gt;&lt;D xsi:type="xsd:double"&gt;0.0148&lt;/D&gt;&lt;D xsi:type="xsd:double"&gt;0.009&lt;/D&gt;&lt;D xsi:type="xsd:double"&gt;0&lt;/D&gt;&lt;D xsi:type="xsd:double"&gt;0.027&lt;/D&gt;&lt;/FQL&gt;&lt;FQL&gt;&lt;Q&gt;837-HK^FF_DPS(ANN,-5AY,0)&lt;/Q&gt;&lt;R&gt;6&lt;/R&gt;&lt;C&gt;1&lt;/C&gt;&lt;D xsi:type="xsd:double"&gt;0.2549&lt;/D&gt;&lt;D xsi:type="xsd:double"&gt;0.3072&lt;/D&gt;&lt;D xsi:type="xsd:double"&gt;0.2586&lt;/D&gt;&lt;D xsi:type="xsd:double"&gt;0.2804&lt;/D&gt;&lt;D xsi:type="xsd:double"&gt;0.1958&lt;/D&gt;&lt;D xsi:type="xsd:double"&gt;0.2715&lt;/D&gt;&lt;/FQL&gt;&lt;FQL&gt;&lt;Q&gt;836-HK^FF_DPS(ANN,-5AY,0)&lt;/Q&gt;&lt;R&gt;6&lt;/R&gt;&lt;C&gt;1&lt;/C&gt;&lt;D xsi:type="xsd:double"&gt;0.875&lt;/D&gt;&lt;D xsi:type="xsd:double"&gt;0.875&lt;/D&gt;&lt;D xsi:type="xsd:double"&gt;0.328&lt;/D&gt;&lt;D xsi:type="xsd:double"&gt;0.548&lt;/D&gt;&lt;D xsi:type="xsd:double"&gt;0.631&lt;/D&gt;&lt;D xsi:type="xsd:double"&gt;0.295&lt;/D&gt;&lt;/FQL&gt;&lt;FQL&gt;&lt;Q&gt;834-HK^FF_DPS(ANN,-5AY,0)&lt;/Q&gt;&lt;R&gt;6&lt;/R&gt;&lt;C&gt;1&lt;/C&gt;&lt;D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xsi:type="xsd:double"&gt;0&lt;/D&gt;&lt;/FQL&gt;&lt;FQL&gt;&lt;Q&gt;833-HK^FF_DPS(ANN,-5AY,0)&lt;/Q&gt;&lt;R&gt;6&lt;/R&gt;&lt;C&gt;1&lt;/C&gt;&lt;D xsi:type="xsd:double"&gt;0.14444430000014&lt;/D&gt;&lt;D xsi:type="xsd:double"&gt;0.16&lt;/D&gt;&lt;D xsi:type="xsd:double"&gt;0&lt;/D&gt;&lt;D xsi:type="xsd:double"&gt;0&lt;/D&gt;&lt;D xsi:type="xsd:double"&gt;0.07&lt;/D&gt;&lt;D xsi:type="xsd:double"&gt;0.02&lt;/D&gt;&lt;/FQL&gt;&lt;FQL&gt;&lt;Q&gt;832-HK^FF_DPS(ANN,-5AY,0)&lt;/Q&gt;&lt;R&gt;6&lt;/R&gt;&lt;C&gt;1&lt;/C&gt;&lt;D xsi:type="xsd:double"&gt;0&lt;/D&gt;&lt;D xsi:type="xsd:double"&gt;0.1229&lt;/D&gt;&lt;D xsi:type="xsd:double"&gt;0.2128&lt;/D&gt;&lt;D xsi:type="xsd:double"&gt;0.466&lt;/D&gt;&lt;D xsi:type="xsd:double"&gt;0.378&lt;/D&gt;&lt;D xsi:type="xsd:double"&gt;0.1745&lt;/D&gt;&lt;/FQL&gt;&lt;FQL&gt;&lt;Q&gt;831-HK^FF_DPS(ANN,-5AY,0)&lt;/Q&gt;&lt;R&gt;6&lt;/R&gt;&lt;C&gt;1&lt;/C&gt;&lt;D xsi:type="xsd:double"&gt;0.165&lt;/D&gt;&lt;D xsi:type="xsd:double"&gt;0.18&lt;/D&gt;&lt;D xsi:type="xsd:double"&gt;0.22&lt;/D&gt;&lt;D xsi:type="xsd:double"&gt;0.46&lt;/D&gt;&lt;D xsi:type="xsd:double"&gt;0.06&lt;/D&gt;&lt;D xsi:type="xsd:doub</t>
        </r>
      </text>
    </comment>
    <comment ref="A13" authorId="0" shapeId="0">
      <text>
        <r>
          <rPr>
            <b/>
            <sz val="9"/>
            <color indexed="81"/>
            <rFont val="Tahoma"/>
            <charset val="1"/>
          </rPr>
          <t>le"&gt;0.07&lt;/D&gt;&lt;/FQL&gt;&lt;FQL&gt;&lt;Q&gt;830-HK^FF_DPS(ANN,-5AY,0)&lt;/Q&gt;&lt;R&gt;6&lt;/R&gt;&lt;C&gt;1&lt;/C&gt;&lt;D xsi:type="xsd:double"&gt;0.016&lt;/D&gt;&lt;D xsi:type="xsd:double"&gt;0.02&lt;/D&gt;&lt;D xsi:type="xsd:double"&gt;0.022&lt;/D&gt;&lt;D xsi:type="xsd:double"&gt;0.012&lt;/D&gt;&lt;D xsi:type="xsd:double"&gt;0.03&lt;/D&gt;&lt;D xsi:type="xsd:double"&gt;0.047&lt;/D&gt;&lt;/FQL&gt;&lt;FQL&gt;&lt;Q&gt;829-HK^FF_DPS(ANN,-5AY,0)&lt;/Q&gt;&lt;R&gt;6&lt;/R&gt;&lt;C&gt;1&lt;/C&gt;&lt;D xsi:type="xsd:double"&gt;0.03&lt;/D&gt;&lt;D xsi:type="xsd:double"&gt;0.036&lt;/D&gt;&lt;D xsi:type="xsd:double"&gt;0.036&lt;/D&gt;&lt;D xsi:type="xsd:double"&gt;0.06&lt;/D&gt;&lt;D xsi:type="xsd:double"&gt;0.06&lt;/D&gt;&lt;D xsi:type="xsd:double"&gt;0.06&lt;/D&gt;&lt;/FQL&gt;&lt;FQL&gt;&lt;Q&gt;828-HK^FF_DPS(ANN,-5AY,0)&lt;/Q&gt;&lt;R&gt;6&lt;/R&gt;&lt;C&gt;1&lt;/C&gt;&lt;D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xsi:type="xsd:double"&gt;0&lt;/D&gt;&lt;/FQL&gt;&lt;FQL&gt;&lt;Q&gt;827-HK^FF_DPS(ANN,-5AY,0)&lt;/Q&gt;&lt;R&gt;6&lt;/R&gt;&lt;C&gt;1&lt;/C&gt;&lt;D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xsi:type="xsd:double"&gt;0&lt;/D&gt;&lt;/FQL&gt;&lt;FQL&gt;&lt;Q&gt;826-HK^FF_DPS(ANN,-5AY,0)&lt;/Q&gt;&lt;R&gt;6&lt;/R&gt;&lt;C&gt;1&lt;/C&gt;&lt;D xsi:type="xsd:double"&gt;0.0113&lt;/D&gt;&lt;D xsi:type="xsd:double"&gt;0.0468&lt;/D&gt;&lt;D xsi:type="xsd:double"&gt;0.0406&lt;/D&gt;&lt;D xsi:type="xsd:double"&gt;0.0594&lt;/D&gt;&lt;D xsi:type="xsd:double"&gt;0.0888&lt;/D&gt;&lt;D xsi:type="xsd:double"&gt;0.0697&lt;/D&gt;&lt;/FQL&gt;&lt;FQL&gt;&lt;Q&gt;825-HK^FF_DPS(ANN,-5AY,0)&lt;/Q&gt;&lt;R&gt;6&lt;/R&gt;&lt;C&gt;1&lt;/C&gt;&lt;D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xsi:type="xsd:double"&gt;0&lt;/D&gt;&lt;/FQL&gt;&lt;FQL&gt;&lt;Q&gt;822-HK^FF_DPS(ANN,-5AY,0)&lt;/Q&gt;&lt;R&gt;6&lt;/R&gt;&lt;C&gt;1&lt;/C&gt;&lt;D xsi:type="xsd:double"&gt;0.01&lt;/D&gt;&lt;D xsi:type="xsd:double"&gt;0.01&lt;/D&gt;&lt;D xsi:type="xsd:double"&gt;0.035&lt;/D&gt;&lt;D xsi:type="xsd:double"&gt;0.02&lt;/D&gt;&lt;D xsi:type="xsd:double"&gt;0.04&lt;/D&gt;&lt;D xsi:type="xsd:double"&gt;0.04&lt;/D&gt;&lt;/FQL&gt;&lt;FQL&gt;&lt;Q&gt;821-HK^FF_DPS(ANN,-5AY,0)&lt;/Q&gt;&lt;R&gt;6&lt;/R&gt;&lt;C&gt;1&lt;/C&gt;&lt;D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xsi:type="xsd:double"&gt;0&lt;/D&gt;&lt;/FQL&gt;&lt;FQL&gt;&lt;Q&gt;819-HK^FF_DPS(ANN,-5AY,0)&lt;/Q&gt;&lt;R&gt;6&lt;/R&gt;&lt;C&gt;1&lt;/C&gt;&lt;D xsi:type="xsd:double"&gt;0.256&lt;/D&gt;&lt;D xsi:type="xsd:double"&gt;0.37&lt;/D&gt;&lt;D xsi:type="xsd:double"&gt;0.38&lt;/D&gt;&lt;D xsi:type="xsd:double"&gt;0.39&lt;/D&gt;&lt;D xsi:type="xsd:double"&gt;0.4&lt;/D&gt;&lt;D xsi:type="xsd:double"&gt;0.4&lt;/D&gt;&lt;/FQL&gt;&lt;FQL&gt;&lt;Q&gt;818-HK^FF_DPS(ANN,-5AY,0)&lt;/Q&gt;&lt;R&gt;6&lt;/R&gt;&lt;C&gt;1&lt;/C&gt;&lt;D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xsi:type="xsd:double"&gt;0&lt;/D&gt;&lt;/FQL&gt;&lt;FQL&gt;&lt;Q&gt;817-HK^FF_DPS(ANN,-5AY,0)&lt;/Q&gt;&lt;R&gt;6&lt;/R&gt;&lt;C&gt;1&lt;/C&gt;&lt;D xsi:type="xsd:double"&gt;0.09&lt;/D&gt;&lt;D xsi:type="xsd:double"&gt;0.18&lt;/D&gt;&lt;D xsi:type="xsd:double"&gt;0.22&lt;/D&gt;&lt;D xsi:type="xsd:double"&gt;0.23&lt;/D&gt;&lt;D xsi:type="xsd:double"&gt;0.26&lt;/D&gt;&lt;D xsi:type="xsd:double"&gt;0.12&lt;/D&gt;&lt;/FQL&gt;&lt;FQL&gt;&lt;Q&gt;816-HK^FF_DPS(ANN,-5AY,0)&lt;/Q&gt;&lt;R&gt;6&lt;/R&gt;&lt;C&gt;1&lt;/C&gt;&lt;D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xsi:type="xsd:string"&gt;@NA&lt;/D&gt;&lt;/FQL&gt;&lt;FQL&gt;&lt;Q&gt;815-HK^FF_DPS(ANN,-5AY,0)&lt;/Q&gt;&lt;R&gt;6&lt;/R&gt;&lt;C&gt;1&lt;/C&gt;&lt;D xsi:type="xsd:double"&gt;0.05&lt;/D&gt;&lt;D xsi:type="xsd:double"&gt;0&lt;/D&gt;&lt;D xsi:type="xsd:double"&gt;0&lt;/D&gt;&lt;D xsi:type="xsd:double"&gt;0&lt;/D&gt;&lt;D xsi:type="xsd:double"&gt;0&lt;/D&gt;&lt;D xsi:type="xsd:double"&gt;0&lt;/D&gt;&lt;/FQL&gt;&lt;FQL&gt;&lt;Q&gt;814-HK^FF_DPS(ANN,-5AY,0)&lt;/Q&gt;&lt;R&gt;6&lt;/R&gt;&lt;C&gt;1&lt;/C&gt;&lt;D xsi:type="xsd:double"&gt;0.056652&lt;/D&gt;&lt;D xsi:type="xsd:double"&gt;0.073846&lt;/D&gt;&lt;D xsi:type="xsd:double"&gt;0.091053&lt;/D&gt;&lt;D xsi:type="xsd:double"&gt;0.087498&lt;/D&gt;&lt;D xsi:type="xsd:double"&gt;0.120686&lt;/D&gt;&lt;D xsi:type="xsd:double"&gt;0.05859&lt;/D&gt;&lt;/FQL&gt;&lt;FQL&gt;&lt;Q&gt;813-HK^FF_DPS(ANN,-5AY,0)&lt;/Q&gt;&lt;R&gt;6&lt;/R&gt;&lt;C&gt;1&lt;/C&gt;&lt;D xsi:type="xsd:double"&gt;0.7&lt;/D&gt;&lt;D xsi:type="xsd:double"&gt;0.7&lt;/D&gt;&lt;D xsi:type="xsd:double"&gt;1&lt;/D&gt;&lt;D xsi:type="xsd:double"&gt;1.2&lt;/D&gt;&lt;D xsi:type="xsd:double"&gt;1.45&lt;/D&gt;&lt;D xsi:type="xsd:double"&gt;1.8&lt;/D&gt;&lt;/FQL&gt;&lt;FQL&gt;&lt;Q&gt;812-HK^FF_DPS(ANN,-5AY,0)&lt;/Q&gt;&lt;R&gt;6&lt;/R&gt;&lt;C&gt;1&lt;/C&gt;&lt;D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xsi:type="xsd:double"&gt;0&lt;/D&gt;&lt;/FQL&gt;&lt;FQL&gt;&lt;Q&gt;811-HK^FF_DPS(ANN,-5AY,0)&lt;/Q&gt;&lt;R&gt;6&lt;/R&gt;&lt;C&gt;1&lt;/C&gt;&lt;D xsi:type="xsd:double"&gt;0.678136&lt;/D&gt;&lt;D xsi:type="xsd:double"&gt;0.368937&lt;/D&gt;&lt;D xsi:type="xsd:double"&gt;0.343745&lt;/D&gt;&lt;D xsi:type="xsd:double"&gt;0.328023&lt;/D&gt;&lt;D xsi:type="xsd:double"&gt;0.373783&lt;/D&gt;&lt;D xsi:type="xsd:double"&gt;0.371377&lt;/D&gt;&lt;/FQL&gt;&lt;FQL&gt;&lt;Q&gt;809-HK^FF_DPS(ANN,-5AY,0)&lt;/Q&gt;&lt;R&gt;6&lt;/R&gt;&lt;C&gt;1&lt;/C&gt;&lt;D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xsi:type="xsd:double"&gt;0&lt;/D&gt;&lt;/FQL&gt;&lt;FQL&gt;&lt;Q&gt;807-HK^FF_DPS(ANN,-5AY,0)&lt;/Q&gt;&lt;R&gt;6&lt;/R&gt;&lt;C&gt;1&lt;/C&gt;&lt;D xsi:type="xsd:double"&gt;0.0562232916997878&lt;/D&gt;&lt;D xsi:type="xsd:double"&gt;0&lt;/D&gt;&lt;D xsi:type="xsd:double"&gt;0.116171733761538&lt;/D&gt;&lt;D xsi:type="xsd:double"&gt;0.057434485646856&lt;/D&gt;&lt;D xsi:type="xsd:double"&gt;0.0562278360723419&lt;/D&gt;&lt;D xsi:type="xsd:double"&gt;0.0867593635409517&lt;/D&gt;&lt;/FQL&gt;&lt;FQL&gt;&lt;Q&gt;806-HK^FF_DPS(ANN,-5AY,0)&lt;/Q&gt;&lt;R&gt;6&lt;/R&gt;&lt;C&gt;1&lt;/C&gt;&lt;D xsi:type="xsd:double"&gt;0.12&lt;/D&gt;&lt;D xsi:type="xsd:double"&gt;0.18&lt;/D&gt;&lt;D xsi:type="xsd:double"&gt;0.06&lt;/D&gt;&lt;D xsi:type="xsd:double"&gt;0.22&lt;/D&gt;&lt;D xsi:type="xsd:double"&gt;0.34&lt;/D&gt;&lt;D xsi:type="xsd:double"&gt;0.08&lt;/D&gt;&lt;/FQL&gt;&lt;FQL&gt;&lt;Q&gt;804-HK^FF_DPS(ANN,-5AY,0)&lt;/Q&gt;&lt;R&gt;6&lt;/R&gt;&lt;C&gt;1&lt;/C&gt;&lt;D xsi:type="xsd:double"&gt;0&lt;/D&gt;&lt;D xsi:type="xsd:double"&gt;0&lt;/D&gt;&lt;D xsi:type="xsd:double"&gt;0&lt;/D&gt;&lt;D xsi:type="xsd:double"&gt;0.02&lt;/D&gt;&lt;D xsi:type="xsd:double"&gt;0&lt;/D&gt;&lt;D xsi:type="xsd:double"&gt;0&lt;/D&gt;&lt;/FQL&gt;&lt;FQL&gt;&lt;Q&gt;803-HK^FF_DPS(ANN,-5AY,0)&lt;/Q&gt;&lt;R&gt;6&lt;/R&gt;&lt;C&gt;1&lt;/C&gt;&lt;D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xsi:type="xsd:double"&gt;0&lt;/D&gt;&lt;/FQL&gt;&lt;FQL&gt;&lt;Q&gt;802-HK^FF_DPS(ANN,-5AY,0)&lt;/Q&gt;&lt;R&gt;6&lt;/R&gt;&lt;C&gt;1&lt;/C&gt;&lt;D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xsi:type="xsd:double"&gt;0&lt;/D&gt;&lt;/FQL&gt;&lt;FQL&gt;&lt;Q&gt;800-HK^FF_DPS(ANN,-5AY,0)&lt;/Q&gt;&lt;R&gt;6&lt;/R&gt;&lt;C&gt;1&lt;/C&gt;&lt;D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xsi:type="xsd:double"&gt;0&lt;/D&gt;&lt;/FQL&gt;&lt;FQL&gt;&lt;Q&gt;799-HK^FF_DPS(ANN,-5AY,0)&lt;/Q&gt;&lt;R&gt;6&lt;/R&gt;&lt;C&gt;1&lt;/C&gt;&lt;D xsi:type="xsd:double"&gt;0.177&lt;/D&gt;&lt;D xsi:type="xsd:double"&gt;0.49&lt;/D&gt;&lt;D xsi:type="xsd:double"&gt;0.344&lt;/D&gt;&lt;D xsi:type="xsd:double"&gt;0.306&lt;/D&gt;&lt;D xsi:type="xsd:double"&gt;1.036&lt;/D&gt;&lt;D xsi:type="xsd:double"&gt;0.145&lt;/D&gt;&lt;/FQL&gt;&lt;FQL&gt;&lt;Q&gt;798-HK^FF_DPS(ANN,-5AY,0)&lt;/Q&gt;&lt;R&gt;6&lt;/R&gt;&lt;C&gt;1&lt;/C&gt;&lt;D xsi:type="xsd:double"&gt;0.02&lt;/D&gt;&lt;D xsi:type="xsd:double"&gt;0.02&lt;/D&gt;&lt;D xsi:type="xsd:double"&gt;0.025&lt;/D&gt;&lt;D xsi:type="xsd:double"&gt;0.025&lt;/D&gt;&lt;D xsi:type="xsd:double"&gt;0.02&lt;/D&gt;&lt;D xsi:type="xsd:double"&gt;0.025&lt;/D&gt;&lt;/FQL&gt;&lt;FQL&gt;&lt;Q&gt;797-HK^FF_DPS(ANN,-5AY,0)&lt;/Q&gt;&lt;R&gt;6&lt;/R&gt;&lt;C&gt;1&lt;/C&gt;&lt;D xsi:type="xsd:string"&gt;@NA&lt;/D&gt;&lt;D xsi:type="xsd:string"&gt;@NA&lt;/D&gt;&lt;D xsi:type="xsd:double"&gt;0.031&lt;/D&gt;&lt;D xsi:type="xsd:double"&gt;0&lt;/D&gt;&lt;D xsi:type="xsd:double"&gt;0&lt;/D&gt;&lt;D xsi:type="xsd:double"&gt;0&lt;/D&gt;&lt;/FQL&gt;&lt;FQL&gt;&lt;Q&gt;794-HK^FF_DPS(ANN,-5AY,0)&lt;/Q&gt;&lt;R&gt;6&lt;/R&gt;&lt;C&gt;1&lt;/C&gt;&lt;D xsi:type="xsd:double"&gt;0&lt;/D&gt;&lt;D xsi:type="xsd:double"&gt;0.07&lt;/D&gt;&lt;D xsi:type="xsd:double"&gt;0.04&lt;/D&gt;&lt;D xsi:type="xsd:double"&gt;0&lt;/D&gt;&lt;D xsi:type="xsd:double"&gt;0&lt;/D&gt;&lt;D xsi:type="xsd:double"&gt;0&lt;/D&gt;&lt;/FQL&gt;&lt;FQL&gt;&lt;Q&gt;789-HK^FF_DPS(ANN,-5AY,0)&lt;/Q&gt;&lt;R&gt;6&lt;/R&gt;&lt;C&gt;1&lt;/C&gt;&lt;D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xsi:type="xsd:double"&gt;0&lt;/D&gt;&lt;/FQL&gt;&lt;FQL&gt;&lt;Q&gt;788-HK^FF_DPS(ANN,-5AY,0)&lt;/Q&gt;&lt;R&gt;6&lt;/R&gt;&lt;C&gt;1&lt;/C&gt;&lt;D xsi:type="xsd:string"&gt;@NA&lt;/D&gt;&lt;D xsi:type="xsd:string"&gt;@NA&lt;/D&gt;&lt;D xsi:type="xsd:double"&gt;0.002628&lt;/D&gt;&lt;D xsi:type="xsd:double"&gt;0.015894&lt;/D&gt;&lt;D xsi:type="xsd:double"&gt;0.02689&lt;/D&gt;&lt;D xsi:type="xsd:double"&gt;0.03097&lt;/D&gt;&lt;/FQL&gt;&lt;FQL&gt;&lt;Q&gt;784-HK^FF_DPS(ANN,-5AY,0)&lt;/Q&gt;&lt;R&gt;6&lt;/R&gt;&lt;C&gt;1&lt;/C&gt;&lt;D xsi:type="xsd:string"&gt;@NA&lt;/D&gt;&lt;D xsi:type="xsd:double"&gt;0&lt;/D&gt;&lt;D xsi:type="xsd:double"&gt;0&lt;/D&gt;&lt;D xsi:type="xsd:double"&gt;0&lt;/D&gt;&lt;D xsi:type="xsd:double"&gt;0&lt;/D&gt;&lt;D xsi:type="xsd:double"&gt;0&lt;/D&gt;&lt;/FQL&gt;&lt;FQL&gt;&lt;Q&gt;780-HK^FF_DPS(ANN,-5AY,0)&lt;/Q&gt;&lt;R&gt;6&lt;/R&gt;&lt;C&gt;1&lt;/C&gt;&lt;D xsi:type="xsd:string"&gt;@NA&lt;/D&gt;&lt;D xsi:type="xsd:string"&gt;@NA&lt;/D&gt;&lt;D xsi:type="xsd:double"&gt;0&lt;/D&gt;&lt;D xsi:type="xsd:double"&gt;0&lt;/D&gt;&lt;D xsi:type="xsd:double"&gt;0&lt;/D&gt;&lt;D xsi:type="xsd:double"&gt;0&lt;/D&gt;&lt;/FQL&gt;&lt;FQL&gt;&lt;Q&gt;777-HK^FF_DPS(ANN,-5AY,0)&lt;/Q&gt;&lt;R&gt;6&lt;/R&gt;&lt;C&gt;1&lt;/C&gt;&lt;D xsi:type="xsd:double"&gt;0.2&lt;/D&gt;&lt;D xsi:type="xsd:double"&gt;0.2&lt;/D&gt;&lt;D xsi:type="xsd:double"&gt;0.25&lt;/D&gt;&lt;D xsi:type="xsd:double"&gt;0.4&lt;/D&gt;&lt;D xsi:type="xsd:double"&gt;0.5&lt;/D&gt;&lt;D xsi:type="xsd:double"&gt;2.23&lt;/D&gt;&lt;/FQL&gt;&lt;FQL&gt;&lt;Q&gt;776-HK^FF_DPS(ANN,-5AY,0)&lt;/Q&gt;&lt;R&gt;6&lt;/R&gt;&lt;C&gt;1&lt;/C&gt;&lt;D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xsi:type="xsd:double"&gt;0&lt;/D&gt;&lt;/FQL&gt;&lt;FQL&gt;&lt;Q&gt;775-HK^FF_DPS(ANN,-5AY,0)&lt;/Q&gt;&lt;R&gt;6&lt;/R&gt;&lt;C&gt;1&lt;/C&gt;&lt;D xsi:type="xsd:double"&gt;0.01&lt;/D&gt;&lt;D xsi:type="xsd:double"&gt;0.01&lt;/D&gt;&lt;D xsi:type="xsd:double"&gt;0.01&lt;/D&gt;&lt;D xsi:type="xsd:double"&gt;0.01&lt;/D&gt;&lt;D xsi:type="xsd:double"&gt;0.01&lt;/D&gt;&lt;D xsi:type="xsd:double"&gt;0.01&lt;/D&gt;&lt;/FQL&gt;&lt;FQL&gt;&lt;Q&gt;772-HK^FF_DPS(ANN,-5AY,0)&lt;/Q&gt;&lt;R&gt;6&lt;/R&gt;&lt;C&gt;1&lt;/C&gt;&lt;D xsi:type="xsd:string"&gt;@NA&lt;/D&gt;&lt;D xsi:type="xsd:double"&gt;0&lt;/D&gt;&lt;D xsi:type="xsd:double"&gt;0&lt;/D&gt;&lt;D xsi:type="xsd:double"&gt;0&lt;/D&gt;&lt;D xsi:type="xsd:double"&gt;0&lt;/D&gt;&lt;D xsi:type="xsd:double"&gt;0&lt;/D&gt;&lt;/FQL&gt;&lt;FQL&gt;&lt;Q&gt;771-HK^FF_DPS(ANN,-5AY,0)&lt;/Q&gt;&lt;R&gt;6&lt;/R&gt;&lt;C&gt;1&lt;/C&gt;&lt;D xsi:type="xsd:double"&gt;0&lt;/D&gt;&lt;D xsi:type="xsd:double"&gt;0.00833333&lt;/D&gt;&lt;D xsi:type="xsd:double"&gt;0&lt;/D&gt;&lt;D xsi:type="xsd:double"&gt;0.03&lt;/D&gt;&lt;D xsi:type="xsd:double"&gt;0.03&lt;/D&gt;&lt;D xsi:type="xsd:double"&gt;0.03&lt;/D&gt;&lt;/FQL&gt;&lt;FQL&gt;&lt;Q&gt;769-HK^FF_DPS(ANN,-5AY,0)&lt;/Q&gt;&lt;R&gt;6&lt;/R&gt;&lt;C&gt;1&lt;/C&gt;&lt;D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xsi:type="xsd:double"&gt;0&lt;/D&gt;&lt;/FQL&gt;&lt;FQL&gt;&lt;Q&gt;767-HK^FF_DPS(ANN,-5AY,0)&lt;/Q&gt;&lt;R&gt;6&lt;/R&gt;&lt;C&gt;1&lt;/C&gt;&lt;D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xsi:type="xsd:double"&gt;0&lt;/D&gt;&lt;/FQL&gt;&lt;FQL&gt;&lt;Q&gt;766-HK^FF_DPS(ANN,-5AY,0)&lt;/Q&gt;&lt;R&gt;6&lt;/R&gt;&lt;C&gt;1&lt;/C&gt;&lt;D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xsi:type="xsd:double"&gt;0&lt;/D&gt;&lt;/FQL&gt;&lt;FQL&gt;&lt;Q&gt;765-HK^FF_DPS(ANN,-5AY,0)&lt;/Q&gt;&lt;R&gt;6&lt;/R&gt;&lt;C&gt;1&lt;/C&gt;&lt;D xsi:type="xsd:double"&gt;0.01&lt;/D&gt;&lt;D xsi:type="xsd:double"&gt;0&lt;/D&gt;&lt;D xsi:type="xsd:double"&gt;0&lt;/D&gt;&lt;D xsi:type="xsd:double"&gt;0&lt;/D&gt;&lt;D xsi:type="xsd:double"&gt;0&lt;/D&gt;&lt;D xsi:type="xsd:double"&gt;0&lt;/D&gt;&lt;/FQL&gt;&lt;FQL&gt;&lt;Q&gt;764-HK^FF_DPS(ANN,-5AY,0)&lt;/Q&gt;&lt;R&gt;6&lt;/R&gt;&lt;C&gt;1&lt;/C&gt;&lt;D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xsi:type="xsd:double"&gt;0&lt;/D&gt;&lt;/FQL&gt;&lt;FQL&gt;&lt;Q&gt;763-HK^FF_DPS(ANN,-5AY,0)&lt;/Q&gt;&lt;R&gt;6&lt;/R&gt;&lt;C&gt;1&lt;/C&gt;&lt;D xsi:type="xsd:double"&gt;0&lt;/D&gt;&lt;D xsi:type="xsd:double"&gt;0&lt;/D&gt;&lt;D xsi:type="xsd:double"&gt;0&lt;/D&gt;&lt;D xsi:type="xsd:double"&gt;0.21872&lt;/D&gt;&lt;D xsi:type="xsd:double"&gt;0.24011&lt;/D&gt;&lt;D xsi:type="xsd:double"&gt;0.36826&lt;/D&gt;&lt;/FQL&gt;&lt;FQL&gt;&lt;Q&gt;762-HK^FF_DPS(ANN,-5AY,0)&lt;/Q&gt;&lt;R&gt;6&lt;/R&gt;&lt;C&gt;1&lt;/C&gt;&lt;D xsi:type="xsd:double"&gt;0&lt;/D&gt;&lt;D xsi:type="xsd:double"&gt;0.06405&lt;/D&gt;&lt;D xsi:type="xsd:double"&gt;0.15559&lt;/D&gt;&lt;D xsi:type="xsd:double"&gt;0.16186&lt;/D&gt;&lt;D xsi:type="xsd:double"&gt;0.19822&lt;/D&gt;&lt;D xsi:type="xsd:double"&gt;0.25651&lt;/D&gt;&lt;/FQL&gt;&lt;FQL&gt;&lt;Q&gt;760-HK^FF_DPS(ANN,-5AY,0)&lt;/Q&gt;&lt;R&gt;6&lt;/R&gt;&lt;C&gt;1&lt;/C&gt;&lt;D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xsi:type="xsd:double"&gt;0&lt;/D&gt;&lt;/FQL&gt;&lt;FQL&gt;&lt;Q&gt;759-HK^FF_DPS(ANN,-5AY,0)&lt;/Q&gt;&lt;R&gt;6&lt;/R&gt;&lt;C&gt;1&lt;/C&gt;&lt;D xsi:type="xsd:double"&gt;0&lt;/D&gt;&lt;D xsi:type="xsd:double"&gt;0&lt;/D&gt;&lt;D xsi:type="xsd:double"&gt;0&lt;/D&gt;&lt;D xsi:type="xsd:double"&gt;0.005&lt;/D&gt;&lt;D xsi:type="xsd:double"&gt;0.009&lt;/D&gt;&lt;D xsi:type="xsd:double"&gt;0.01&lt;/D&gt;&lt;/FQL&gt;&lt;FQL&gt;&lt;Q&gt;758-HK^FF_DPS(ANN,-5AY,0)&lt;/Q&gt;&lt;R&gt;6&lt;/R&gt;&lt;C&gt;1&lt;/C&gt;&lt;D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xsi:type="xsd:double"&gt;0&lt;/D&gt;&lt;/FQL&gt;&lt;FQL&gt;&lt;Q&gt;757-HK^FF_DPS(ANN,-5AY,0)&lt;/Q&gt;&lt;R&gt;6&lt;/R&gt;&lt;C&gt;1&lt;/C&gt;&lt;D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xsi:type="xsd:double"&gt;0&lt;/D&gt;&lt;/FQL&gt;&lt;FQL&gt;&lt;Q&gt;756-HK^FF_DPS(ANN,-5AY,0)&lt;/Q&gt;&lt;R&gt;6&lt;/R&gt;&lt;C&gt;1&lt;/C&gt;&lt;D xsi:type="xsd:double"&gt;0.015&lt;/D&gt;&lt;D xsi:type="xsd:double"&gt;0&lt;/D&gt;&lt;D xsi:type="xsd:double"&gt;0&lt;/D&gt;&lt;D xsi:type="xsd:double"&gt;0&lt;/D&gt;&lt;D xsi:type="xsd:double"&gt;0&lt;/D&gt;&lt;D xsi:type="xsd:double"&gt;0&lt;/D&gt;&lt;/FQL&gt;&lt;FQL&gt;&lt;Q&gt;755-HK^FF_DPS(ANN,-5AY,0)&lt;/Q&gt;&lt;R&gt;6&lt;/R&gt;&lt;C&gt;1&lt;/C&gt;&lt;D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xsi:type="xsd:double"&gt;0&lt;/D&gt;&lt;/FQL&gt;&lt;FQL&gt;&lt;Q&gt;754-HK^FF_DPS(ANN,-5AY,0)&lt;/Q&gt;&lt;R&gt;6&lt;/R&gt;&lt;C&gt;1&lt;/C&gt;&lt;D xsi:type="xsd:double"&gt;0.07513&lt;/D&gt;&lt;D xsi:type="xsd:double"&gt;0.15026&lt;/D&gt;&lt;D xsi:type="xsd:double"&gt;0.30053&lt;/D&gt;&lt;D xsi:type="xsd:double"&gt;0.30053&lt;/D&gt;&lt;D xsi:type="xsd:double"&gt;1.27724&lt;/D&gt;&lt;D xsi:type="xsd:double"&gt;0.499625&lt;/D&gt;&lt;/FQL&gt;&lt;FQL&gt;&lt;Q&gt;753-HK^FF_DPS(ANN,-5AY,0)&lt;/Q&gt;&lt;R&gt;6&lt;/R&gt;&lt;C&gt;1&lt;/C&gt;&lt;D xsi:type="xsd:double"&gt;0.12204&lt;/D&gt;&lt;D xsi:type="xsd:double"&gt;0.14189&lt;/D&gt;&lt;D xsi:type="xsd:double"&gt;0.1175&lt;/D&gt;&lt;D xsi:type="xsd:double"&gt;0.04854&lt;/D&gt;&lt;D xsi:type="xsd:double"&gt;0&lt;/D&gt;&lt;D xsi:type="xsd:double"&gt;0&lt;/D&gt;&lt;/FQL&gt;&lt;FQL&gt;&lt;Q&gt;752-HK^FF_DPS(ANN,-5AY,0)&lt;/Q&gt;&lt;R&gt;6&lt;/R&gt;&lt;C&gt;1&lt;/C&gt;&lt;D xsi:type="xsd:double"&gt;0.17&lt;/D&gt;&lt;D xsi:type="xsd:double"&gt;0.185&lt;/D&gt;&lt;D xsi:type="xsd:double"&gt;0.135&lt;/D&gt;&lt;D xsi:type="xsd:double"&gt;0.135&lt;/D&gt;&lt;D xsi:type="xsd:double"&gt;0.025&lt;/D&gt;&lt;D xsi:type="xsd:double"&gt;0.05&lt;/D&gt;&lt;/FQL&gt;&lt;FQL&gt;&lt;Q&gt;751-HK^FF_DPS(ANN,-5AY,0)&lt;/Q&gt;&lt;R&gt;6&lt;/R&gt;&lt;C&gt;1&lt;/C&gt;&lt;D xsi:type="xsd:double"&gt;0.146&lt;/D&gt;&lt;D xsi:type="xsd:string"&gt;@NA&lt;/D&gt;&lt;D xsi:type="xsd:double"&gt;0.09&lt;/D&gt;&lt;D xsi:type="xsd:double"&gt;0.06&lt;/D&gt;&lt;D xsi:type="xsd:double"&gt;0&lt;/D&gt;&lt;D xsi:type="xsd:double"&gt;0.23&lt;/D&gt;&lt;/FQL&gt;&lt;FQL&gt;&lt;Q&gt;750-HK^FF_DPS(ANN,-5AY,0)&lt;/Q&gt;&lt;R&gt;6&lt;/R&gt;&lt;C&gt;1&lt;/C&gt;&lt;D xsi:type="xsd:double"&gt;0.07&lt;/D&gt;&lt;D xsi:type="xsd:double"&gt;0.03&lt;/D&gt;&lt;D xsi:type="xsd:double"&gt;0&lt;/D&gt;&lt;D xsi:type="xsd:double"&gt;0&lt;/D&gt;&lt;D xsi:type="xsd:double"&gt;0.028&lt;/D&gt;&lt;D xsi:type="xsd:double"&gt;0.02&lt;/D&gt;&lt;/FQL&gt;&lt;FQL&gt;&lt;Q&gt;747-HK^FF_DPS(ANN,-5AY,0)&lt;/Q&gt;&lt;R&gt;6&lt;/R&gt;&lt;C&gt;1&lt;/C&gt;&lt;D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xsi:type="xsd:double"&gt;0&lt;/D&gt;&lt;/FQL&gt;&lt;FQL&gt;&lt;Q&gt;746-HK^FF_DPS(ANN,-5AY,0)&lt;/Q&gt;&lt;R&gt;6&lt;/R&gt;&lt;C&gt;1&lt;/C&gt;&lt;D xsi:type="xsd:double"&gt;0.09&lt;/D&gt;&lt;D xsi:type="xsd:double"&gt;0.3&lt;/D&gt;&lt;D xsi:type="xsd:double"&gt;0.38&lt;/D&gt;&lt;D xsi:type="xsd:double"&gt;0.33&lt;/D&gt;&lt;D xsi:type="xsd:double"&gt;0.24&lt;/D&gt;&lt;D xsi:type="xsd:double"&gt;0.58&lt;/D&gt;&lt;/FQL&gt;&lt;FQL&gt;&lt;Q&gt;745-HK^FF_DPS(ANN,-5AY,0)&lt;/Q&gt;&lt;R&gt;6&lt;/R&gt;&lt;C&gt;1&lt;/C&gt;&lt;D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xsi:type="xsd:double"&gt;0&lt;/D&gt;&lt;/FQL&gt;&lt;FQL&gt;&lt;Q&gt;743-HK^FF_DPS(ANN,-5AY,0)&lt;/Q&gt;&lt;R&gt;6&lt;/R&gt;&lt;C&gt;1&lt;/C&gt;&lt;D xsi:type="xsd:double"&gt;0.034&lt;/D&gt;&lt;D xsi:type="xsd:double"&gt;0.191&lt;/D&gt;&lt;D xsi:type="xsd:double"&gt;0.705&lt;/D&gt;&lt;D xsi:type="xsd:double"&gt;0.546&lt;/D&gt;&lt;D xsi:type="xsd:double"&gt;0.621&lt;/D&gt;&lt;D xsi:type="xsd:double"&gt;0.527&lt;/D&gt;&lt;/FQL&gt;&lt;FQL&gt;&lt;Q&gt;738-HK^FF_DPS(ANN,-5AY,0)&lt;/Q&gt;&lt;R&gt;6&lt;/R&gt;&lt;C&gt;1&lt;/C&gt;&lt;D xsi:type="xsd:double"&gt;0.157&lt;/D&gt;&lt;D xsi:type="xsd:double"&gt;0.13&lt;/D&gt;&lt;D xsi:type="xsd:double"&gt;0.35&lt;/D&gt;&lt;D xsi:type="xsd:double"&gt;0&lt;/D&gt;&lt;D xsi:type="xsd:double"&gt;0.5&lt;/D&gt;&lt;D xsi:type="xsd:double"&gt;0&lt;/D&gt;&lt;/FQL&gt;&lt;FQL&gt;&lt;Q&gt;737-HK^FF_DPS(ANN,-5AY,0)&lt;/Q&gt;&lt;R&gt;5&lt;/R&gt;&lt;C&gt;1&lt;/C&gt;&lt;D xsi:type="xsd:double"&gt;0.3489942&lt;/D&gt;&lt;D xsi:type="xsd:double"&gt;0.484286&lt;/D&gt;&lt;D xsi:type="xsd:double"&gt;0.2229238&lt;/D&gt;&lt;D xsi:type="xsd:double"&gt;0.1093683&lt;/D&gt;&lt;D xsi:type="xsd:double"&gt;0.240285&lt;/D&gt;&lt;/FQL&gt;&lt;FQL&gt;&lt;Q&gt;736-HK^FF_DPS(ANN,-5AY,0)&lt;/Q&gt;&lt;R&gt;6&lt;/R&gt;&lt;C&gt;1&lt;/C&gt;&lt;D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xsi:type="xsd:double"&gt;0&lt;/D&gt;&lt;/FQL&gt;&lt;FQL&gt;&lt;Q&gt;733-HK^FF_DPS(ANN,-5AY,0)&lt;/Q&gt;&lt;R&gt;6&lt;/R&gt;&lt;C&gt;1&lt;/C&gt;&lt;D xsi:type="xsd:double"&gt;0.12&lt;/D&gt;&lt;D xsi:type="xsd:double"&gt;0.14&lt;/D&gt;&lt;D xsi:type="xsd:double"&gt;0.11&lt;/D&gt;&lt;D xsi:type="xsd:double"&gt;0.125&lt;/D&gt;&lt;D xsi:type="xsd:double"&gt;0.05&lt;/D&gt;&lt;D xsi:type="xsd:double"&gt;0.005&lt;/D&gt;&lt;/FQL&gt;&lt;FQL&gt;&lt;Q&gt;732-HK^FF_DPS(ANN,-5AY,0)&lt;/Q&gt;&lt;R&gt;6&lt;/R&gt;&lt;C&gt;1&lt;/C&gt;&lt;D xsi:type="xsd:double"&gt;0.09&lt;/D&gt;&lt;D xsi:type="xsd:double"&gt;0.01&lt;/D&gt;&lt;D xsi:type="xsd:double"&gt;0&lt;/D&gt;&lt;D xsi:type="xsd:double"&gt;0&lt;/D&gt;&lt;D xsi:type="xsd:double"&gt;0&lt;/D&gt;&lt;D xsi:type="xsd:double"&gt;0.1&lt;/D&gt;&lt;/FQL&gt;&lt;FQL&gt;&lt;Q&gt;731-HK^FF_DPS(ANN,-5AY,0)&lt;/Q&gt;&lt;R&gt;6&lt;/R&gt;&lt;C&gt;1&lt;/C&gt;&lt;D xsi:type="xsd:double"&gt;0.23&lt;/D&gt;&lt;D xsi:type="xsd:double"&gt;0.315&lt;/D&gt;&lt;D xsi:type="xsd:double"&gt;0.24&lt;/D&gt;&lt;D xsi:type="xsd:double"&gt;0.04&lt;/D&gt;&lt;D xsi:type="xsd:double"&gt;0&lt;/D&gt;&lt;D xsi:type="xsd:double"&gt;0&lt;/D&gt;&lt;/FQL&gt;&lt;FQL&gt;&lt;Q&gt;730-HK^FF_DPS(ANN,-5AY,0)&lt;/Q&gt;&lt;R&gt;6&lt;/R&gt;&lt;C&gt;1&lt;/C&gt;&lt;D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xsi:type="xsd:double"&gt;0.003&lt;/D&gt;&lt;/FQL&gt;&lt;FQL&gt;&lt;Q&gt;728-HK^FF_DPS(ANN,-5AY,0)&lt;/Q&gt;&lt;R&gt;6&lt;/R&gt;&lt;C&gt;1&lt;/C&gt;&lt;D xsi:type="xsd:double"&gt;0.105&lt;/D&gt;&lt;D xsi:type="xsd:double"&gt;0.115&lt;/D&gt;&lt;D xsi:type="xsd:double"&gt;0.125&lt;/D&gt;&lt;D xsi:type="xsd:double"&gt;0.125&lt;/D&gt;&lt;D xsi:type="xsd:double"&gt;0.125&lt;/D&gt;&lt;D xsi:type="xsd:double"&gt;0.197211&lt;/D&gt;&lt;/FQL&gt;&lt;FQL&gt;&lt;Q&gt;727-HK^FF_DPS(ANN,-5AY,0)&lt;/Q&gt;&lt;R&gt;6&lt;/R&gt;&lt;C&gt;1&lt;/C&gt;&lt;D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xsi:type="xsd:double"&gt;0&lt;/D&gt;&lt;/FQL&gt;&lt;FQL&gt;&lt;Q&gt;726-HK^FF_DPS(ANN,-5AY,0)&lt;/Q&gt;&lt;R&gt;6&lt;/R&gt;&lt;C&gt;1&lt;/C&gt;&lt;D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xsi:type="xsd:double"&gt;0.01&lt;/D&gt;&lt;/FQL&gt;&lt;FQL&gt;&lt;Q&gt;725-HK^FF_DPS(ANN,-5AY,0)&lt;/Q&gt;&lt;R&gt;6&lt;/R&gt;&lt;C&gt;1&lt;/C&gt;&lt;D xsi:type="xsd:double"&gt;0.02&lt;/D&gt;&lt;D xsi:type="xsd:double"&gt;0&lt;/D&gt;&lt;D xsi:type="xsd:double"&gt;0&lt;/D&gt;&lt;D xsi:type="xsd:double"&gt;0&lt;/D&gt;&lt;D xsi:type="xsd:double"&gt;0&lt;/D&gt;&lt;D xsi:type="xsd:double"&gt;0.02&lt;/D&gt;&lt;/FQL&gt;&lt;FQL&gt;&lt;Q&gt;724-HK^FF_DPS(ANN,-5AY,0)&lt;/Q&gt;&lt;R&gt;6&lt;/R&gt;&lt;C&gt;1&lt;/C&gt;&lt;D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xsi:type="xsd:double"&gt;0&lt;/D&gt;&lt;/FQL&gt;&lt;FQL&gt;&lt;Q&gt;723-HK^FF_DPS(ANN,-5AY,0)&lt;/Q&gt;&lt;R&gt;6&lt;/R&gt;&lt;C&gt;1&lt;/C&gt;&lt;D xsi:type="xsd:double"&gt;0&lt;/D&gt;&lt;D xsi:type="xsd:double"&gt;0&lt;/D&gt;&lt;D xsi:type="xsd:string"&gt;@NA&lt;/D&gt;&lt;D xsi:type="xsd:string"&gt;@NA&lt;/D&gt;&lt;D xsi:type="xsd:double"&gt;0&lt;/D&gt;&lt;D xsi:type="xsd:double"&gt;0&lt;/D&gt;&lt;/FQL&gt;&lt;FQL&gt;&lt;Q&gt;722-HK^FF_DPS(ANN,-5AY,0)&lt;/Q&gt;&lt;R&gt;6&lt;/R&gt;&lt;C&gt;1&lt;/C&gt;&lt;D xsi:type="xsd:double"&gt;0.027&lt;/D&gt;&lt;D xsi:type="xsd:double"&gt;0.029&lt;/D&gt;&lt;D xsi:type="xsd:double"&gt;0.032&lt;/D&gt;&lt;D xsi:type="xsd:double"&gt;0.033&lt;/D&gt;&lt;D xsi:type="xsd:double"&gt;0.038&lt;/D&gt;&lt;D xsi:type="xsd:double"&gt;0.045&lt;/D&gt;&lt;/FQL&gt;&lt;FQL&gt;&lt;Q&gt;720-HK^FF_DPS(ANN,-5AY,0)&lt;/Q&gt;&lt;R&gt;6&lt;/R&gt;&lt;C&gt;1&lt;/C&gt;&lt;D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xsi:type="xsd:double"&gt;0&lt;/D&gt;&lt;/FQL&gt;&lt;FQL&gt;&lt;Q&gt;719-HK^FF_DPS(ANN,-5AY,0)&lt;/Q&gt;&lt;R&gt;6&lt;/R&gt;&lt;C&gt;1&lt;/C&gt;&lt;D xsi:type="xsd:double"&gt;0&lt;/D&gt;&lt;D xsi:type="xsd:double"&gt;0.0462307831&lt;/D&gt;&lt;D xsi:type="xsd:double"&gt;0.113853&lt;/D&gt;&lt;D xsi:type="xsd:double"&gt;0.131395&lt;/D&gt;&lt;D xsi:type="xsd:double"&gt;0.180076&lt;/D&gt;&lt;D xsi:type="xsd:double"&gt;0.175758&lt;/D&gt;&lt;/FQL&gt;&lt;FQL&gt;&lt;Q&gt;718-HK^FF_DPS(ANN,-5AY,0)&lt;/Q&gt;&lt;R&gt;6&lt;/R&gt;&lt;C&gt;1&lt;/C&gt;&lt;D xsi:type="xsd:double"&gt;0&lt;/D&gt;&lt;D xsi:type="xsd:double"&gt;0.0181&lt;/D&gt;&lt;D xsi:type="xsd:double"&gt;0&lt;/D&gt;&lt;D xsi:type="xsd:double"&gt;0&lt;/D&gt;&lt;D xsi:type="xsd:double"&gt;0&lt;/D&gt;&lt;D xsi:type="xsd:double"&gt;0&lt;/D&gt;&lt;/FQL&gt;&lt;FQL&gt;&lt;Q&gt;717-HK^FF_DPS(ANN,-5AY,0)&lt;/Q&gt;&lt;R&gt;6&lt;/R&gt;&lt;C&gt;1&lt;/C&gt;&lt;D xsi:type="xsd:double"&gt;0.029&lt;/D&gt;&lt;D xsi:type="xsd:double"&gt;0.0285&lt;/D&gt;&lt;D xsi:type="xsd:double"&gt;0&lt;/D&gt;&lt;D xsi:type="xsd:double"&gt;0&lt;/D&gt;&lt;D xsi:type="xsd:double"&gt;0&lt;/D&gt;&lt;D xsi:type="xsd:string"&gt;@NA&lt;/D&gt;&lt;/FQL&gt;&lt;FQL&gt;&lt;Q&gt;716-HK^FF_DPS(ANN,-5AY,0)&lt;/Q&gt;&lt;R&gt;6&lt;/R&gt;&lt;C&gt;1&lt;/C&gt;&lt;D xsi:type="xsd:double"&gt;0&lt;/D&gt;&lt;D xsi:type="xsd:double"&gt;0.04&lt;/D&gt;&lt;D xsi:type="xsd:double"&gt;0.07&lt;/D&gt;&lt;D xsi:type="xsd:double"&gt;0&lt;/D&gt;&lt;D xsi:type="xsd:double"&gt;0&lt;/D&gt;&lt;D xsi:type="xsd:double"&gt;0.18&lt;/D&gt;&lt;/FQL&gt;&lt;FQL&gt;&lt;Q&gt;715-HK^FF_DPS(ANN,-5AY,0)&lt;/Q&gt;&lt;R&gt;6&lt;/R&gt;&lt;C&gt;1&lt;/C&gt;&lt;D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xsi:type="xsd:double"&gt;0&lt;/D&gt;&lt;/FQL&gt;&lt;FQL&gt;&lt;Q&gt;713-HK^FF_DPS(ANN,-5AY,0)&lt;/Q&gt;&lt;R&gt;6&lt;/R&gt;&lt;C&gt;1&lt;/C&gt;&lt;D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xsi:type="xsd:double"&gt;0&lt;/D&gt;&lt;/FQL&gt;&lt;FQL&gt;&lt;Q&gt;712-HK^FF_DPS(ANN,-5AY,0)&lt;/Q&gt;&lt;R&gt;6&lt;/R&gt;&lt;C&gt;1&lt;/C&gt;&lt;D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xsi:type="xsd:double"&gt;0&lt;/D&gt;&lt;/FQL&gt;&lt;FQL&gt;&lt;Q&gt;711-HK^FF_DPS(ANN,-5AY,0)&lt;/Q&gt;&lt;R&gt;6&lt;/R&gt;&lt;C&gt;1&lt;/C&gt;&lt;D xsi:type="xsd:double"&gt;0.038&lt;/D&gt;&lt;D xsi:type="xsd:double"&gt;0.0232&lt;/D&gt;&lt;D xsi:type="xsd:double"&gt;0.021&lt;/D&gt;&lt;D xsi:type="xsd:double"&gt;0.016&lt;/D&gt;&lt;D xsi:type="xsd:double"&gt;0.0087&lt;/D&gt;&lt;D xsi:type="xsd:double"&gt;0.0198&lt;/D&gt;&lt;/FQL&gt;&lt;FQL&gt;&lt;Q&gt;710-HK^FF_DPS(ANN,-5AY,0)&lt;/Q&gt;&lt;R&gt;6&lt;/R&gt;&lt;C&gt;1&lt;/C&gt;&lt;D xsi:type="xsd:double"&gt;0.025&lt;/D&gt;&lt;D xsi:type="xsd:double"&gt;0.01&lt;/D&gt;&lt;D xsi:type="xsd:double"&gt;0.01&lt;/D&gt;&lt;D xsi:type="xsd:double"&gt;0.26&lt;/D&gt;&lt;D xsi:type="xsd:double"&gt;0.05&lt;/D&gt;&lt;D xsi:type="xsd:double"&gt;0.15&lt;/D&gt;&lt;/FQL&gt;&lt;FQL&gt;&lt;Q&gt;709-HK^FF_DPS(ANN,-5AY,0)&lt;/Q&gt;&lt;R&gt;6&lt;/R&gt;&lt;C&gt;1&lt;/C&gt;&lt;D xsi:type="xsd:double"&gt;0.275&lt;/D&gt;&lt;D xsi:type="xsd:double"&gt;0.35&lt;/D&gt;&lt;D xsi:type="xsd:double"&gt;0.335&lt;/D&gt;&lt;D xsi:type="xsd:double"&gt;0.146&lt;/D&gt;&lt;D xsi:type="xsd:double"&gt;0.1&lt;/D&gt;&lt;D xsi:type="xsd:double"&gt;0.165&lt;/D&gt;&lt;/FQL&gt;&lt;FQL&gt;&lt;Q&gt;708-HK^FF_DPS(ANN,-5AY,0)&lt;/Q&gt;&lt;R&gt;6&lt;/R&gt;&lt;C&gt;1&lt;/C&gt;&lt;D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xsi:type="xsd:double"&gt;0&lt;/D&gt;&lt;/FQL&gt;&lt;FQL&gt;&lt;Q&gt;707-HK^FF_DPS(ANN,-5AY,0)&lt;/Q&gt;&lt;R&gt;6&lt;/R&gt;&lt;C&gt;1&lt;/C&gt;&lt;D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xsi:type="xsd:double"&gt;0&lt;/D&gt;&lt;/FQL&gt;&lt;FQL&gt;&lt;Q&gt;704-HK^FF_DPS(ANN,-5AY,0)&lt;/Q&gt;&lt;R&gt;6&lt;/R&gt;&lt;C&gt;1&lt;/C&gt;&lt;D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xsi:type="xsd:double"&gt;0&lt;/D&gt;&lt;/FQL&gt;&lt;FQL&gt;&lt;Q&gt;703-HK^FF_DPS(ANN,-5AY,0)&lt;/Q&gt;&lt;R&gt;6&lt;/R&gt;&lt;C&gt;1&lt;/C&gt;&lt;D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xsi:type="xsd:double"&gt;0&lt;/D&gt;&lt;/FQL&gt;&lt;FQL&gt;&lt;Q&gt;702-HK^FF_DPS(ANN,-5AY,0)&lt;/Q&gt;&lt;R&gt;6&lt;/R&gt;&lt;C&gt;1&lt;/C&gt;&lt;D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xsi:type="xsd:double"&gt;0&lt;/D&gt;&lt;/FQL&gt;&lt;FQL&gt;&lt;Q&gt;701-HK^FF_DPS(ANN,-5AY,0)&lt;/Q&gt;&lt;R&gt;6&lt;/R&gt;&lt;C&gt;1&lt;/C&gt;&lt;D xsi:type="xsd:double"&gt;0.01&lt;/D&gt;&lt;D xsi:type="xsd:double"&gt;0.01&lt;/D&gt;&lt;D xsi:type="xsd:double"&gt;0.01&lt;/D&gt;&lt;D xsi:type="xsd:double"&gt;0.02&lt;/D&gt;&lt;D xsi:type="xsd:double"&gt;0.02&lt;/D&gt;&lt;D xsi:type="xsd:double"&gt;0.02&lt;/D&gt;&lt;/FQL&gt;&lt;FQL&gt;&lt;Q&gt;700-HK^FF_DPS(ANN,-5AY,0)&lt;/Q&gt;&lt;R&gt;6&lt;/R&gt;&lt;C&gt;1&lt;/C&gt;&lt;D xsi:type="xsd:double"&gt;0.61&lt;/D&gt;&lt;D xsi:type="xsd:double"&gt;0.88&lt;/D&gt;&lt;D xsi:type="xsd:double"&gt;1&lt;/D&gt;&lt;D xsi:type="xsd:double"&gt;1.2&lt;/D&gt;&lt;D xsi:type="xsd:double"&gt;1.6&lt;/D&gt;&lt;D xsi:type="xsd:double"&gt;1.6&lt;/D&gt;&lt;/FQL&gt;&lt;FQL&gt;&lt;Q&gt;698-HK^FF_DPS(ANN,-5AY,0)&lt;/Q&gt;&lt;R&gt;6&lt;/R&gt;&lt;C&gt;1&lt;/C&gt;&lt;D xsi:type="xsd:double"&gt;0.04685&lt;/D&gt;&lt;D xsi:type="xsd:double"&gt;0.04865&lt;/D&gt;&lt;D xsi:type="xsd:double"&gt;0.02523&lt;/D&gt;&lt;D xsi:type="xsd:double"&gt;0.00946&lt;/D&gt;&lt;D xsi:type="xsd:double"&gt;0&lt;/D&gt;&lt;D xsi:type="xsd:double"&gt;0&lt;/D&gt;&lt;/FQL&gt;&lt;FQL&gt;&lt;Q&gt;697-HK^FF_DPS(ANN,-5AY,0)&lt;/Q&gt;&lt;R&gt;6&lt;/R&gt;&lt;C&gt;1&lt;/C&gt;&lt;D xsi:type="xsd:double"&gt;0&lt;/D&gt;&lt;D xsi:type="xsd:double"&gt;0&lt;/D&gt;&lt;D xsi:type="xsd:double"&gt;0.1275&lt;/D&gt;&lt;D xsi:type="xsd:double"&gt;0.1087&lt;/D&gt;&lt;D xsi:type="xsd:double"&gt;0.0976&lt;/D&gt;&lt;D xsi:type="xsd:double"&gt;0.096&lt;/D&gt;&lt;/FQL&gt;&lt;FQL&gt;&lt;Q&gt;696-HK^FF_DPS(ANN,-5AY,0)&lt;/Q&gt;&lt;R&gt;6&lt;/R&gt;&lt;C&gt;1&lt;/C&gt;&lt;D xsi:type="xsd:double"&gt;0.25393&lt;/D&gt;&lt;D xsi:type="xsd:double"&gt;0.30526&lt;/D&gt;&lt;D xsi:type="xsd:double"&gt;0.30625&lt;/D&gt;&lt;D xsi:type="xsd:double"&gt;0.31636&lt;/D&gt;&lt;D xsi:type="xsd:double"&gt;0.01932&lt;/D&gt;&lt;D xsi:type="xsd:double"&gt;0.06424&lt;/D&gt;&lt;/FQL&gt;&lt;FQL&gt;&lt;Q&gt;695-HK^FF_DPS(ANN,-5AY,0)&lt;/Q&gt;&lt;R&gt;6&lt;/R&gt;&lt;C&gt;1&lt;/C&gt;&lt;D xsi:type="xsd:double"&gt;0&lt;/D&gt;&lt;D xsi:type="xsd:double"&gt;0&lt;/D&gt;&lt;D xsi:type="xsd:double"&gt;0.0725&lt;/D&gt;&lt;D xsi:type="xsd:double"&gt;0&lt;/D&gt;&lt;D xsi:type="xsd:double"&gt;0.0725&lt;/D&gt;&lt;D xsi:type="xsd:double"&gt;0.0725&lt;/D&gt;&lt;/FQL&gt;&lt;FQL&gt;&lt;Q&gt;694-HK^FF_DPS(ANN,-5AY,0)&lt;/Q&gt;&lt;R&gt;6&lt;/R&gt;&lt;C&gt;1&lt;/C&gt;&lt;D xsi:type="xsd:double"&gt;0.18976&lt;/D&gt;&lt;D xsi:type="xsd:double"&gt;0.28723&lt;/D&gt;&lt;D xsi:type="xsd:double"&gt;0.30308&lt;/D&gt;&lt;D xsi:type="xsd:double"&gt;0.2669&lt;/D&gt;&lt;D xsi:type="xsd:double"&gt;0&lt;/D&gt;&lt;D xsi:type="xsd:double"&gt;0&lt;/D&gt;&lt;/FQL&gt;&lt;FQL&gt;&lt;Q&gt;693-HK^FF_DPS(ANN,-5AY,0)&lt;/Q&gt;&lt;R&gt;6&lt;/R&gt;&lt;C&gt;1&lt;/C&gt;&lt;D xsi:type="xsd:double"&gt;0.09&lt;/D&gt;&lt;D xsi:type="xsd:double"&gt;0.11&lt;/D&gt;&lt;D xsi:type="xsd:double"&gt;0.12&lt;/D&gt;&lt;D xsi:type="xsd:double"&gt;0.11&lt;/D&gt;&lt;D xsi:type="xsd:double"&gt;0.04&lt;/D&gt;&lt;D xsi:type="xsd:double"&gt;0.065&lt;/D&gt;&lt;/FQL&gt;&lt;FQL&gt;&lt;Q&gt;691-HK^FF_DPS(ANN,-5AY,0)&lt;/Q&gt;&lt;R&gt;6&lt;/R&gt;&lt;C&gt;1&lt;/C&gt;&lt;D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xsi:type="xsd:double"&gt;0.256&lt;/D&gt;&lt;/FQL&gt;&lt;FQL&gt;&lt;Q&gt;690-HK^FF_DPS(ANN,-5AY,0)&lt;/Q&gt;&lt;R&gt;6&lt;/R&gt;&lt;C&gt;1&lt;/C&gt;&lt;D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xsi:type="xsd:double"&gt;0&lt;/D&gt;&lt;/FQL&gt;&lt;FQL&gt;&lt;Q&gt;689-HK^FF_DPS(ANN,-5AY,0)&lt;/Q&gt;&lt;R&gt;6&lt;/R&gt;&lt;C&gt;1&lt;/C&gt;&lt;D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xsi:type="xsd:double"&gt;0&lt;/D&gt;&lt;/FQL&gt;&lt;FQL&gt;&lt;Q&gt;688-HK^FF_DPS(ANN,-5AY,0)&lt;/Q&gt;&lt;R&gt;6&lt;/R&gt;&lt;C&gt;1&lt;/C&gt;&lt;D xsi:type="xsd:double"&gt;0.77&lt;/D&gt;&lt;D xsi:type="xsd:double"&gt;0.8&lt;/D&gt;&lt;D xsi:type="xsd:double"&gt;0.9&lt;/D&gt;&lt;D xsi:type="xsd:double"&gt;1.02&lt;/D&gt;&lt;D xsi:type="xsd:double"&gt;1.18&lt;/D&gt;&lt;D xsi:type="xsd:double"&gt;1.21&lt;/D&gt;&lt;/FQL&gt;&lt;FQL&gt;&lt;Q&gt;687-HK^FF_DPS(ANN,-5AY,0)&lt;/Q&gt;&lt;R&gt;6&lt;/R&gt;&lt;C&gt;1&lt;/C&gt;&lt;D xsi:type="xsd:double"&gt;0.3&lt;/D&gt;&lt;D xsi:type="xsd:double"&gt;0.1&lt;/D&gt;&lt;D xsi:type="xsd:double"&gt;0&lt;/D&gt;&lt;D xsi:type="xsd:double"&gt;0.21&lt;/D&gt;&lt;D xsi:type="xsd:double"&gt;0&lt;/D&gt;&lt;D xsi:type="xsd:double"&gt;0.025&lt;/D&gt;&lt;/FQL&gt;&lt;FQL&gt;&lt;Q&gt;686-HK^FF_DPS(ANN,-5AY,0)&lt;/Q&gt;&lt;R&gt;6&lt;/R&gt;&lt;C&gt;1&lt;/C&gt;&lt;D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xsi:type="xsd:double"&gt;0&lt;/D&gt;&lt;/FQL&gt;&lt;FQL&gt;&lt;Q&gt;685-HK^FF_DPS(ANN,-5AY,0)&lt;/Q&gt;&lt;R&gt;6&lt;/R&gt;&lt;C&gt;1&lt;/C&gt;&lt;D xsi:type="xsd:double"&gt;0.0563124048766849&lt;/D&gt;&lt;D xsi:type="xsd:double"&gt;0.034041705893956&lt;/D&gt;&lt;D xsi:type="xsd:double"&gt;0.0217188268246459&lt;/D&gt;&lt;D xsi:type="xsd:double"&gt;0.020252194299062&lt;/D&gt;&lt;D xsi:type="xsd:double"&gt;0.0077440489360869&lt;/D&gt;&lt;D xsi:type="xsd:double"&gt;0.0117255819560941&lt;/D&gt;&lt;/FQL&gt;&lt;FQL&gt;&lt;Q&gt;684-HK^FF_DPS(ANN,-5AY,0)&lt;/Q&gt;&lt;R&gt;6&lt;/R&gt;&lt;C&gt;1&lt;/C&gt;&lt;D xsi:type="xsd:double"&gt;0.125&lt;/D&gt;&lt;D xsi:type="xsd:double"&gt;0.08&lt;/D&gt;&lt;D xsi:type="xsd:double"&gt;0.04&lt;/D&gt;&lt;D xsi:type="xsd:double"&gt;0.09&lt;/D&gt;&lt;D xsi:type="xsd:double"&gt;0.25&lt;/D&gt;&lt;D xsi:type="xsd:double"&gt;0.04&lt;/D&gt;&lt;/FQL&gt;&lt;FQL&gt;&lt;Q&gt;683-HK^FF_DPS(ANN,-5AY,0)&lt;/Q&gt;&lt;R&gt;6&lt;/R&gt;&lt;C&gt;1&lt;/C&gt;&lt;D xsi:type="xsd:double"&gt;1.1&lt;/D&gt;&lt;D xsi:type="xsd:double"&gt;1.35&lt;/D&gt;&lt;D xsi:type="xsd:double"&gt;1.35&lt;/D&gt;&lt;D xsi:type="xsd:double"&gt;1.35&lt;/D&gt;&lt;D xsi:type="xsd:double"&gt;1.35&lt;/D&gt;&lt;D xsi:type="xsd:double"&gt;1.35&lt;/D&gt;&lt;/FQL&gt;&lt;FQL&gt;&lt;Q&gt;682-HK^FF_DPS(ANN,-5AY,0)&lt;/Q&gt;&lt;R&gt;6&lt;/R&gt;&lt;C&gt;1&lt;/C&gt;&lt;D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xsi:type="xsd:double"&gt;0&lt;/D&gt;&lt;/FQL&gt;&lt;FQL&gt;&lt;Q&gt;681-HK^FF_DPS(ANN,-5AY,0)&lt;/Q&gt;&lt;R&gt;6&lt;/R&gt;&lt;C&gt;1&lt;/C&gt;&lt;D xsi:type="xsd:double"&gt;0&lt;/D&gt;&lt;D xsi:type="xsd:double"&gt;0&lt;/D&gt;&lt;D xsi:type="xsd:double"&gt;0&lt;/D&gt;&lt;D xsi:type="xsd:string"&gt;@NA&lt;/D&gt;&lt;D xsi:type="xsd:double"&gt;0&lt;/D&gt;&lt;D xsi:type="xsd:double"&gt;0&lt;/D&gt;&lt;/FQL&gt;&lt;FQL&gt;&lt;Q&gt;680-HK^FF_DPS(ANN,-5AY,0)&lt;/Q&gt;&lt;R&gt;6&lt;/R&gt;&lt;C&gt;1&lt;/C&gt;&lt;D xsi:type="xsd:double"&gt;0&lt;/D&gt;&lt;D xsi:type="xsd:double"&gt;0.002&lt;/D&gt;&lt;D xsi:type="xsd:double"&gt;0.0023&lt;/D&gt;&lt;D xsi:type="xsd:double"&gt;0.0015&lt;/D&gt;&lt;D xsi:type="xsd:double"&gt;0&lt;/D&gt;&lt;D xsi:type="xsd:double"&gt;0&lt;/D&gt;&lt;/FQL&gt;&lt;FQL&gt;&lt;Q&gt;679-HK^FF_DPS(ANN,-5AY,0)&lt;/Q&gt;&lt;R&gt;6&lt;/R&gt;&lt;C&gt;1&lt;/C&gt;&lt;D xsi:type="xsd:double"&gt;0&lt;/D&gt;&lt;D xsi:type="xsd:double"&gt;0&lt;/D&gt;&lt;D xsi:type="xsd:double"&gt;0&lt;/D&gt;&lt;D xsi:type="xsd:double"&gt;0.02&lt;/D&gt;&lt;D xsi:type="xsd:double"&gt;0.03&lt;/D&gt;&lt;D xsi:type="xsd:double"&gt;0.03&lt;/D&gt;&lt;/FQL&gt;&lt;FQL&gt;&lt;Q&gt;678-HK^FF_DPS(ANN,-5AY,0)&lt;/Q&gt;&lt;R&gt;6&lt;/R&gt;&lt;C&gt;1&lt;/C&gt;&lt;D xsi:type="xsd:double"&gt;0&lt;/D&gt;&lt;D xsi:type="xsd:double"&gt;0.0779985&lt;/D&gt;&lt;D xsi:type="xsd:double"&gt;0.156601&lt;/D&gt;&lt;D xsi:type="xsd:double"&gt;0.0784975&lt;/D&gt;&lt;D xsi:type="xsd:double"&gt;0&lt;/D&gt;&lt;D xsi:type="xsd:double"&gt;0&lt;/D&gt;&lt;/FQL&gt;&lt;FQL&gt;&lt;Q&gt;677-HK^FF_DPS(ANN,-5AY,0)&lt;/Q&gt;&lt;R&gt;6&lt;/R&gt;&lt;C&gt;1&lt;/C&gt;&lt;D xsi:type="xsd:double"&gt;0.024&lt;/D&gt;&lt;D xsi:type="xsd:double"&gt;0.024&lt;/D&gt;&lt;D xsi:type="xsd:double"&gt;0.023&lt;/D&gt;&lt;D xsi:type="xsd:double"&gt;0.023&lt;/D&gt;&lt;D xsi:type="xsd:double"&gt;0.023&lt;/D&gt;&lt;D xsi:type="xsd:double"&gt;0.024&lt;/D&gt;&lt;/FQL&gt;&lt;FQL&gt;&lt;Q&gt;676-HK^FF_DPS(ANN,-5AY,0)&lt;/Q&gt;&lt;R&gt;6&lt;/R&gt;&lt;C&gt;1&lt;/C&gt;&lt;D xsi:type="xsd:double"&gt;0.02&lt;/D&gt;&lt;D xsi:type="xsd:double"&gt;0.04&lt;/D&gt;&lt;D xsi:type="xsd:double"&gt;0&lt;/D&gt;&lt;D xsi:type="xsd:double"&gt;0&lt;/D&gt;&lt;D xsi:type="xsd:double"&gt;0&lt;/D&gt;&lt;D xsi:type="xsd:double"&gt;0&lt;/D&gt;&lt;/FQL&gt;&lt;FQL&gt;&lt;Q&gt;675-HK^FF_DPS(ANN,-5AY,0)&lt;/Q&gt;&lt;R&gt;6&lt;/R&gt;&lt;C&gt;1&lt;/C&gt;&lt;D xsi:type="xsd:double"&gt;0&lt;/D&gt;&lt;D xsi:type="xsd:double"&gt;0&lt;/D&gt;&lt;D xsi:type="xsd:double"&gt;0&lt;/D&gt;&lt;D xsi:type="xsd:double"&gt;0.03&lt;/D&gt;&lt;D xsi:type="xsd:double"&gt;0.1&lt;/D&gt;&lt;D xsi:type="xsd:double"&gt;0.12&lt;/D&gt;&lt;/FQL&gt;&lt;FQL&gt;&lt;Q&gt;674-HK^FF_DPS(ANN,-5AY,0)&lt;/Q&gt;&lt;R&gt;6&lt;/R&gt;&lt;C&gt;1&lt;/C&gt;&lt;D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xsi:type="xsd:double"&gt;0&lt;/D&gt;&lt;/FQL&gt;&lt;FQL&gt;&lt;Q&gt;673-HK^FF_DPS(ANN,-5AY,0)&lt;/Q&gt;&lt;R&gt;6&lt;/R&gt;&lt;C&gt;1&lt;/C&gt;&lt;D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xsi:type="xsd:double"&gt;0&lt;/D&gt;&lt;/FQL&gt;&lt;FQL&gt;&lt;Q&gt;672-HK^FF_DPS(ANN,-5AY,0)&lt;/Q&gt;&lt;R&gt;6&lt;/R&gt;&lt;C&gt;1&lt;/C&gt;&lt;D xsi:type="xsd:double"&gt;0&lt;/D&gt;&lt;D xsi:type="xsd:double"&gt;0&lt;/D&gt;&lt;D xsi:type="xsd:double"&gt;0&lt;/D&gt;&lt;D xsi:type="xsd:double"&gt;0.02&lt;/D&gt;&lt;D xsi:type="xsd:double"&gt;0&lt;/D&gt;&lt;D xsi:type="xsd:double"&gt;0&lt;/D&gt;&lt;/FQL&gt;&lt;FQL&gt;&lt;Q&gt;670-HK^FF_DPS(ANN,-5AY,0)&lt;/Q&gt;&lt;R&gt;6&lt;/R&gt;&lt;C&gt;1&lt;/C&gt;&lt;D xsi:type="xsd:double"&gt;0.1144122&lt;/D&gt;&lt;D xsi:type="xsd:double"&gt;0.063&lt;/D&gt;&lt;D xsi:type="xsd:double"&gt;0&lt;/D&gt;&lt;D xsi:type="xsd:double"&gt;0.055&lt;/D&gt;&lt;D xsi:type="xsd:double"&gt;0&lt;/D&gt;&lt;D xsi:type="xsd:double"&gt;0&lt;/D&gt;&lt;/FQL&gt;&lt;FQL&gt;&lt;Q&gt;669-HK^FF_DPS(ANN,-5AY,0)&lt;/Q&gt;&lt;R&gt;6&lt;/R&gt;&lt;C&gt;1&lt;/C&gt;&lt;D xsi:type="xsd:double"&gt;0.5&lt;/D&gt;&lt;D xsi:type="xsd:double"&gt;0.675&lt;/D&gt;&lt;D xsi:type="xsd:double"&gt;0.88&lt;/D&gt;&lt;D xsi:type="xsd:double"&gt;1.03&lt;/D&gt;&lt;D xsi:type="xsd:double"&gt;1.35&lt;/D&gt;&lt;D xsi:type="xsd:double"&gt;1.85&lt;/D&gt;&lt;/FQL&gt;&lt;FQL&gt;&lt;Q&gt;668-HK^FF_DPS(ANN,-5AY,0)&lt;/Q&gt;&lt;R&gt;6&lt;/R&gt;&lt;C&gt;1&lt;/C&gt;&lt;D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xsi:type="xsd:double"&gt;0&lt;/D&gt;&lt;/FQL&gt;&lt;FQL&gt;&lt;Q&gt;667-HK^FF_DPS(ANN,-5AY,0)&lt;/Q&gt;&lt;R&gt;6&lt;/R&gt;&lt;C&gt;1&lt;/C&gt;&lt;D xsi:type="xsd:string"&gt;@NA&lt;/D&gt;&lt;D xsi:type="xsd:string"&gt;@NA&lt;/D&gt;&lt;D xsi:type="xsd:string"&gt;@NA&lt;/D&gt;&lt;D xsi:type="xsd:double"&gt;0.21&lt;/D&gt;&lt;D xsi:type="xsd:double"&gt;0.27&lt;/D&gt;&lt;D xsi:type="xsd:double"&gt;0.245&lt;/D&gt;&lt;/FQL&gt;&lt;FQL&gt;&lt;Q&gt;665-HK^FF_DPS(ANN,-5AY,0)&lt;/Q&gt;&lt;R&gt;6&lt;/R&gt;&lt;C&gt;1&lt;/C&gt;&lt;D xsi:type="xsd:double"&gt;0.14091&lt;/D&gt;&lt;D xsi:type="xsd:double"&gt;0.25455&lt;/D&gt;&lt;D xsi:type="xsd:double"&gt;0.08182&lt;/D&gt;&lt;D xsi:type="xsd:double"&gt;0.12091&lt;/D&gt;&lt;D xsi:type="xsd:double"&gt;0.14636&lt;/D&gt;&lt;D xsi:type="xsd:double"&gt;0.08182&lt;/D&gt;&lt;/FQL&gt;&lt;FQL&gt;&lt;Q&gt;663-HK^FF_DPS(ANN,-5AY,0)&lt;/Q&gt;&lt;R&gt;6&lt;/R&gt;&lt;C&gt;1&lt;/C&gt;&lt;D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xsi:type="xsd:double"&gt;0&lt;/D&gt;&lt;/FQL&gt;&lt;FQL&gt;&lt;Q&gt;662-HK^FF_DPS(ANN,-5AY,0)&lt;/Q&gt;&lt;R&gt;6&lt;/R&gt;&lt;C&gt;1&lt;/C&gt;&lt;D xsi:type="xsd:double"&gt;0.08&lt;/D&gt;&lt;D xsi:type="xsd:double"&gt;0.115&lt;/D&gt;&lt;D xsi:type="xsd:double"&gt;0.07&lt;/D&gt;&lt;D xsi:type="xsd:double"&gt;0.085&lt;/D&gt;&lt;D xsi:type="xsd:double"&gt;0.08&lt;/D&gt;&lt;D xsi:type="xsd:double"&gt;0.145&lt;/D&gt;&lt;/FQL&gt;&lt;FQL&gt;&lt;Q&gt;661-HK^FF_DPS(ANN,-5AY,0)&lt;/Q&gt;&lt;R&gt;6&lt;/R&gt;&lt;C&gt;1&lt;/C&gt;&lt;D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xsi:type="xsd:double"&gt;0&lt;/D&gt;&lt;/FQL&gt;&lt;FQL&gt;&lt;Q&gt;660-HK^FF_DPS(ANN,-5AY,0)&lt;/Q&gt;&lt;R&gt;6&lt;/R&gt;&lt;C&gt;1&lt;/C&gt;&lt;D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xsi:type="xsd:double"&gt;0&lt;/D&gt;&lt;/FQL&gt;&lt;FQL&gt;&lt;Q&gt;659-HK^FF_DPS(ANN,-5AY,0)&lt;/Q&gt;&lt;R&gt;6&lt;/R&gt;&lt;C&gt;1&lt;/C&gt;&lt;D xsi:type="xsd:double"&gt;0.73&lt;/D&gt;&lt;D xsi:type="xsd:double"&gt;0.78&lt;/D&gt;&lt;D xsi:type="xsd:double"&gt;0.58&lt;/D&gt;&lt;D xsi:type="xsd:double"&gt;0.58&lt;/D&gt;&lt;D xsi:type="xsd:double"&gt;0.59&lt;/D&gt;&lt;D xsi:type="xsd:double"&gt;0.61&lt;/D&gt;&lt;/FQL&gt;&lt;FQL&gt;&lt;Q&gt;658-HK^FF_DPS(ANN,-5AY,0)&lt;/Q&gt;&lt;R&gt;6&lt;/R&gt;&lt;C&gt;1&lt;/C&gt;&lt;D xsi:type="xsd:double"&gt;0.23&lt;/D&gt;&lt;D xsi:type="xsd:double"&gt;0.18&lt;/D&gt;&lt;D xsi:type="xsd:double"&gt;0.08&lt;/D&gt;&lt;D xsi:type="xsd:double"&gt;0.2&lt;/D&gt;&lt;D xsi:type="xsd:double"&gt;0&lt;/D&gt;&lt;D xsi:type="xsd:double"&gt;0&lt;/D&gt;&lt;/FQL&gt;&lt;FQL&gt;&lt;Q&gt;657-HK^FF_DPS(ANN,-5AY,0)&lt;/Q&gt;&lt;R&gt;6&lt;/R&gt;&lt;C&gt;1&lt;/C&gt;&lt;D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xsi:type="xsd:double"&gt;0&lt;/D&gt;&lt;/FQL&gt;&lt;FQL&gt;&lt;Q&gt;656-HK^FF_DPS(ANN,-5AY,0)&lt;/Q&gt;&lt;R&gt;6&lt;/R&gt;&lt;C&gt;1&lt;/C&gt;&lt;D xsi:type="xsd:double"&gt;0.21&lt;/D&gt;&lt;D xsi:type="xsd:double"&gt;0.35&lt;/D&gt;&lt;D xsi:type="xsd:double"&gt;0.37&lt;/D&gt;&lt;D xsi:type="xsd:double"&gt;0.4&lt;/D&gt;&lt;D xsi:type="xsd:double"&gt;0.22&lt;/D&gt;&lt;D xsi:type="xsd:double"&gt;0.3&lt;/D&gt;&lt;/FQL&gt;&lt;FQL&gt;&lt;Q&gt;655-HK^FF_DPS(ANN,-5AY,0)&lt;/Q&gt;&lt;R&gt;6&lt;/R&gt;&lt;C&gt;1&lt;/C&gt;&lt;D xsi:type="xsd:double"&gt;0.02&lt;/D&gt;&lt;D xsi:type="xsd:double"&gt;0.02&lt;/D&gt;&lt;D xsi:type="xsd:double</t>
        </r>
      </text>
    </comment>
    <comment ref="A14" authorId="0" shapeId="0">
      <text>
        <r>
          <rPr>
            <b/>
            <sz val="9"/>
            <color indexed="81"/>
            <rFont val="Tahoma"/>
            <charset val="1"/>
          </rPr>
          <t>"&gt;0.02&lt;/D&gt;&lt;D xsi:type="xsd:string"&gt;@NA&lt;/D&gt;&lt;D xsi:type="xsd:double"&gt;0.0475&lt;/D&gt;&lt;D xsi:type="xsd:double"&gt;0.0125&lt;/D&gt;&lt;/FQL&gt;&lt;FQL&gt;&lt;Q&gt;653-HK^FF_DPS(ANN,-5AY,0)&lt;/Q&gt;&lt;R&gt;6&lt;/R&gt;&lt;C&gt;1&lt;/C&gt;&lt;D xsi:type="xsd:double"&gt;0.001&lt;/D&gt;&lt;D xsi:type="xsd:double"&gt;0&lt;/D&gt;&lt;D xsi:type="xsd:double"&gt;0&lt;/D&gt;&lt;D xsi:type="xsd:double"&gt;0&lt;/D&gt;&lt;D xsi:type="xsd:double"&gt;0&lt;/D&gt;&lt;D xsi:type="xsd:double"&gt;0&lt;/D&gt;&lt;/FQL&gt;&lt;FQL&gt;&lt;Q&gt;651-HK^FF_DPS(ANN,-5AY,0)&lt;/Q&gt;&lt;R&gt;6&lt;/R&gt;&lt;C&gt;1&lt;/C&gt;&lt;D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xsi:type="xsd:double"&gt;0&lt;/D&gt;&lt;/FQL&gt;&lt;FQL&gt;&lt;Q&gt;650-HK^FF_DPS(ANN,-5AY,0)&lt;/Q&gt;&lt;R&gt;6&lt;/R&gt;&lt;C&gt;1&lt;/C&gt;&lt;D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xsi:type="xsd:double"&gt;0&lt;/D&gt;&lt;/FQL&gt;&lt;FQL&gt;&lt;Q&gt;648-HK^FF_DPS(ANN,-5AY,0)&lt;/Q&gt;&lt;R&gt;6&lt;/R&gt;&lt;C&gt;1&lt;/C&gt;&lt;D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xsi:type="xsd:string"&gt;@NA&lt;/D&gt;&lt;/FQL&gt;&lt;FQL&gt;&lt;Q&gt;646-HK^FF_DPS(ANN,-5AY,0)&lt;/Q&gt;&lt;R&gt;6&lt;/R&gt;&lt;C&gt;1&lt;/C&gt;&lt;D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xsi:type="xsd:double"&gt;0&lt;/D&gt;&lt;/FQL&gt;&lt;FQL&gt;&lt;Q&gt;645-HK^FF_DPS(ANN,-5AY,0)&lt;/Q&gt;&lt;R&gt;6&lt;/R&gt;&lt;C&gt;1&lt;/C&gt;&lt;D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xsi:type="xsd:double"&gt;0&lt;/D&gt;&lt;/FQL&gt;&lt;FQL&gt;&lt;Q&gt;643-HK^FF_DPS(ANN,-5AY,0)&lt;/Q&gt;&lt;R&gt;6&lt;/R&gt;&lt;C&gt;1&lt;/C&gt;&lt;D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xsi:type="xsd:double"&gt;0&lt;/D&gt;&lt;/FQL&gt;&lt;FQL&gt;&lt;Q&gt;641-HK^FF_DPS(ANN,-5AY,0)&lt;/Q&gt;&lt;R&gt;6&lt;/R&gt;&lt;C&gt;1&lt;/C&gt;&lt;D xsi:type="xsd:double"&gt;0.035&lt;/D&gt;&lt;D xsi:type="xsd:double"&gt;0.11&lt;/D&gt;&lt;D xsi:type="xsd:double"&gt;0.05&lt;/D&gt;&lt;D xsi:type="xsd:double"&gt;0.02&lt;/D&gt;&lt;D xsi:type="xsd:double"&gt;0&lt;/D&gt;&lt;D xsi:type="xsd:double"&gt;0.01&lt;/D&gt;&lt;/FQL&gt;&lt;FQL&gt;&lt;Q&gt;640-HK^FF_DPS(ANN,-5AY,0)&lt;/Q&gt;&lt;R&gt;6&lt;/R&gt;&lt;C&gt;1&lt;/C&gt;&lt;D xsi:type="xsd:double"&gt;0.021&lt;/D&gt;&lt;D xsi:type="xsd:double"&gt;0.021&lt;/D&gt;&lt;D xsi:type="xsd:double"&gt;0.026&lt;/D&gt;&lt;D xsi:type="xsd:double"&gt;0.052&lt;/D&gt;&lt;D xsi:type="xsd:double"&gt;0.052&lt;/D&gt;&lt;D xsi:type="xsd:double"&gt;0.05&lt;/D&gt;&lt;/FQL&gt;&lt;FQL&gt;&lt;Q&gt;639-HK^FF_DPS(ANN,-5AY,0)&lt;/Q&gt;&lt;R&gt;6&lt;/R&gt;&lt;C&gt;1&lt;/C&gt;&lt;D xsi:type="xsd:double"&gt;0.03&lt;/D&gt;&lt;D xsi:type="xsd:double"&gt;0.165&lt;/D&gt;&lt;D xsi:type="xsd:double"&gt;0.168&lt;/D&gt;&lt;D xsi:type="xsd:double"&gt;0.172&lt;/D&gt;&lt;D xsi:type="xsd:double"&gt;0.165&lt;/D&gt;&lt;D xsi:type="xsd:double"&gt;0.4&lt;/D&gt;&lt;/FQL&gt;&lt;FQL&gt;&lt;Q&gt;638-HK^FF_DPS(ANN,-5AY,0)&lt;/Q&gt;&lt;R&gt;6&lt;/R&gt;&lt;C&gt;1&lt;/C&gt;&lt;D xsi:type="xsd:double"&gt;0.1&lt;/D&gt;&lt;D xsi:type="xsd:double"&gt;0.1&lt;/D&gt;&lt;D xsi:type="xsd:double"&gt;0.03&lt;/D&gt;&lt;D xsi:type="xsd:double"&gt;0&lt;/D&gt;&lt;D xsi:type="xsd:double"&gt;0&lt;/D&gt;&lt;D xsi:type="xsd:double"&gt;0&lt;/D&gt;&lt;/FQL&gt;&lt;FQL&gt;&lt;Q&gt;637-HK^FF_DPS(ANN,-5AY,0)&lt;/Q&gt;&lt;R&gt;6&lt;/R&gt;&lt;C&gt;1&lt;/C&gt;&lt;D xsi:type="xsd:double"&gt;0.015&lt;/D&gt;&lt;D xsi:type="xsd:double"&gt;0.03&lt;/D&gt;&lt;D xsi:type="xsd:double"&gt;0&lt;/D&gt;&lt;D xsi:type="xsd:double"&gt;0&lt;/D&gt;&lt;D xsi:type="xsd:double"&gt;0.01&lt;/D&gt;&lt;D xsi:type="xsd:double"&gt;0.01&lt;/D&gt;&lt;/FQL&gt;&lt;FQL&gt;&lt;Q&gt;636-HK^FF_DPS(ANN,-5AY,0)&lt;/Q&gt;&lt;R&gt;6&lt;/R&gt;&lt;C&gt;1&lt;/C&gt;&lt;D xsi:type="xsd:double"&gt;0.19&lt;/D&gt;&lt;D xsi:type="xsd:double"&gt;0.22&lt;/D&gt;&lt;D xsi:type="xsd:double"&gt;0.25&lt;/D&gt;&lt;D xsi:type="xsd:double"&gt;0.27&lt;/D&gt;&lt;D xsi:type="xsd:double"&gt;0.348&lt;/D&gt;&lt;D xsi:type="xsd:double"&gt;0.711&lt;/D&gt;&lt;/FQL&gt;&lt;FQL&gt;&lt;Q&gt;635-HK^FF_DPS(ANN,-5AY,0)&lt;/Q&gt;&lt;R&gt;6&lt;/R&gt;&lt;C&gt;1&lt;/C&gt;&lt;D xsi:type="xsd:double"&gt;0.03&lt;/D&gt;&lt;D xsi:type="xsd:double"&gt;0.06&lt;/D&gt;&lt;D xsi:type="xsd:double"&gt;0.145&lt;/D&gt;&lt;D xsi:type="xsd:double"&gt;0.145&lt;/D&gt;&lt;D xsi:type="xsd:double"&gt;0.075&lt;/D&gt;&lt;D xsi:type="xsd:double"&gt;0.045&lt;/D&gt;&lt;/FQL&gt;&lt;FQL&gt;&lt;Q&gt;633-HK^FF_DPS(ANN,-5AY,0)&lt;/Q&gt;&lt;R&gt;6&lt;/R&gt;&lt;C&gt;1&lt;/C&gt;&lt;D xsi:type="xsd:double"&gt;0.08&lt;/D&gt;&lt;D xsi:type="xsd:double"&gt;0.025&lt;/D&gt;&lt;D xsi:type="xsd:double"&gt;0.05&lt;/D&gt;&lt;D xsi:type="xsd:double"&gt;0&lt;/D&gt;&lt;D xsi:type="xsd:double"&gt;0&lt;/D&gt;&lt;D xsi:type="xsd:double"&gt;0&lt;/D&gt;&lt;/FQL&gt;&lt;FQL&gt;&lt;Q&gt;632-HK^FF_DPS(ANN,-5AY,0)&lt;/Q&gt;&lt;R&gt;6&lt;/R&gt;&lt;C&gt;1&lt;/C&gt;&lt;D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xsi:type="xsd:double"&gt;0&lt;/D&gt;&lt;/FQL&gt;&lt;FQL&gt;&lt;Q&gt;631-HK^FF_DPS(ANN,-5AY,0)&lt;/Q&gt;&lt;R&gt;6&lt;/R&gt;&lt;C&gt;1&lt;/C&gt;&lt;D xsi:type="xsd:double"&gt;0&lt;/D&gt;&lt;D xsi:type="xsd:double"&gt;0&lt;/D&gt;&lt;D xsi:type="xsd:double"&gt;0.1&lt;/D&gt;&lt;D xsi:type="xsd:double"&gt;0.12&lt;/D&gt;&lt;D xsi:type="xsd:double"&gt;0.15&lt;/D&gt;&lt;D xsi:type="xsd:double"&gt;0.15&lt;/D&gt;&lt;/FQL&gt;&lt;FQL&gt;&lt;Q&gt;630-HK^FF_DPS(ANN,-5AY,0)&lt;/Q&gt;&lt;R&gt;6&lt;/R&gt;&lt;C&gt;1&lt;/C&gt;&lt;D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xsi:type="xsd:double"&gt;0&lt;/D&gt;&lt;/FQL&gt;&lt;FQL&gt;&lt;Q&gt;629-HK^FF_DPS(ANN,-5AY,0)&lt;/Q&gt;&lt;R&gt;6&lt;/R&gt;&lt;C&gt;1&lt;/C&gt;&lt;D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xsi:type="xsd:double"&gt;0&lt;/D&gt;&lt;/FQL&gt;&lt;FQL&gt;&lt;Q&gt;628-HK^FF_DPS(ANN,-5AY,0)&lt;/Q&gt;&lt;R&gt;6&lt;/R&gt;&lt;C&gt;1&lt;/C&gt;&lt;D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xsi:type="xsd:double"&gt;0&lt;/D&gt;&lt;/FQL&gt;&lt;FQL&gt;&lt;Q&gt;627-HK^FF_DPS(ANN,-5AY,0)&lt;/Q&gt;&lt;R&gt;6&lt;/R&gt;&lt;C&gt;1&lt;/C&gt;&lt;D xsi:type="xsd:double"&gt;0&lt;/D&gt;&lt;D xsi:type="xsd:string"&gt;@NA&lt;/D&gt;&lt;D xsi:type="xsd:double"&gt;0&lt;/D&gt;&lt;D xsi:type="xsd:double"&gt;0&lt;/D&gt;&lt;D xsi:type="xsd:double"&gt;0&lt;/D&gt;&lt;D xsi:type="xsd:double"&gt;0&lt;/D&gt;&lt;/FQL&gt;&lt;FQL&gt;&lt;Q&gt;626-HK^FF_DPS(ANN,-5AY,0)&lt;/Q&gt;&lt;R&gt;6&lt;/R&gt;&lt;C&gt;1&lt;/C&gt;&lt;D xsi:type="xsd:double"&gt;0.18&lt;/D&gt;&lt;D xsi:type="xsd:double"&gt;0.21&lt;/D&gt;&lt;D xsi:type="xsd:double"&gt;0.22&lt;/D&gt;&lt;D xsi:type="xsd:double"&gt;0.2&lt;/D&gt;&lt;D xsi:type="xsd:double"&gt;0.15&lt;/D&gt;&lt;D xsi:type="xsd:double"&gt;0.2&lt;/D&gt;&lt;/FQL&gt;&lt;FQL&gt;&lt;Q&gt;623-HK^FF_DPS(ANN,-5AY,0)&lt;/Q&gt;&lt;R&gt;6&lt;/R&gt;&lt;C&gt;1&lt;/C&gt;&lt;D xsi:type="xsd:double"&gt;0&lt;/D&gt;&lt;D xsi:type="xsd:double"&gt;0.0886&lt;/D&gt;&lt;D xsi:type="xsd:double"&gt;0.0771&lt;/D&gt;&lt;D xsi:type="xsd:double"&gt;0.0241&lt;/D&gt;&lt;D xsi:type="xsd:double"&gt;0.09&lt;/D&gt;&lt;D xsi:type="xsd:double"&gt;0.04&lt;/D&gt;&lt;/FQL&gt;&lt;FQL&gt;&lt;Q&gt;622-HK^FF_DPS(ANN,-5AY,0)&lt;/Q&gt;&lt;R&gt;6&lt;/R&gt;&lt;C&gt;1&lt;/C&gt;&lt;D xsi:type="xsd:double"&gt;0&lt;/D&gt;&lt;D xsi:type="xsd:double"&gt;0.02951612997963&lt;/D&gt;&lt;D xsi:type="xsd:double"&gt;0.02&lt;/D&gt;&lt;D xsi:type="xsd:double"&gt;0.005&lt;/D&gt;&lt;D xsi:type="xsd:double"&gt;0&lt;/D&gt;&lt;D xsi:type="xsd:double"&gt;0&lt;/D&gt;&lt;/FQL&gt;&lt;FQL&gt;&lt;Q&gt;621-HK^FF_DPS(ANN,-5AY,0)&lt;/Q&gt;&lt;R&gt;6&lt;/R&gt;&lt;C&gt;1&lt;/C&gt;&lt;D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xsi:type="xsd:double"&gt;0&lt;/D&gt;&lt;/FQL&gt;&lt;FQL&gt;&lt;Q&gt;620-HK^FF_DPS(ANN,-5AY,0)&lt;/Q&gt;&lt;R&gt;6&lt;/R&gt;&lt;C&gt;1&lt;/C&gt;&lt;D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xsi:type="xsd:double"&gt;0&lt;/D&gt;&lt;/FQL&gt;&lt;FQL&gt;&lt;Q&gt;619-HK^FF_DPS(ANN,-5AY,0)&lt;/Q&gt;&lt;R&gt;6&lt;/R&gt;&lt;C&gt;1&lt;/C&gt;&lt;D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xsi:type="xsd:double"&gt;0&lt;/D&gt;&lt;/FQL&gt;&lt;FQL&gt;&lt;Q&gt;618-HK^FF_DPS(ANN,-5AY,0)&lt;/Q&gt;&lt;R&gt;5&lt;/R&gt;&lt;C&gt;1&lt;/C&gt;&lt;D xsi:type="xsd:double"&gt;0&lt;/D&gt;&lt;D xsi:type="xsd:double"&gt;0.0175&lt;/D&gt;&lt;D xsi:type="xsd:double"&gt;0&lt;/D&gt;&lt;D xsi:type="xsd:double"&gt;0&lt;/D&gt;&lt;D xsi:type="xsd:double"&gt;0&lt;/D&gt;&lt;/FQL&gt;&lt;FQL&gt;&lt;Q&gt;617-HK^FF_DPS(ANN,-5AY,0)&lt;/Q&gt;&lt;R&gt;6&lt;/R&gt;&lt;C&gt;1&lt;/C&gt;&lt;D xsi:type="xsd:double"&gt;0.09&lt;/D&gt;&lt;D xsi:type="xsd:double"&gt;0.105&lt;/D&gt;&lt;D xsi:type="xsd:double"&gt;0.108&lt;/D&gt;&lt;D xsi:type="xsd:double"&gt;0.055&lt;/D&gt;&lt;D xsi:type="xsd:double"&gt;0&lt;/D&gt;&lt;D xsi:type="xsd:double"&gt;0&lt;/D&gt;&lt;/FQL&gt;&lt;FQL&gt;&lt;Q&gt;616-HK^FF_DPS(ANN,-5AY,0)&lt;/Q&gt;&lt;R&gt;6&lt;/R&gt;&lt;C&gt;1&lt;/C&gt;&lt;D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xsi:type="xsd:double"&gt;0&lt;/D&gt;&lt;/FQL&gt;&lt;FQL&gt;&lt;Q&gt;613-HK^FF_DPS(ANN,-5AY,0)&lt;/Q&gt;&lt;R&gt;6&lt;/R&gt;&lt;C&gt;1&lt;/C&gt;&lt;D xsi:type="xsd:double"&gt;0.02&lt;/D&gt;&lt;D xsi:type="xsd:double"&gt;0.02&lt;/D&gt;&lt;D xsi:type="xsd:double"&gt;0&lt;/D&gt;&lt;D xsi:type="xsd:double"&gt;0&lt;/D&gt;&lt;D xsi:type="xsd:double"&gt;0&lt;/D&gt;&lt;D xsi:type="xsd:double"&gt;0&lt;/D&gt;&lt;/FQL&gt;&lt;FQL&gt;&lt;Q&gt;611-HK^FF_DPS(ANN,-5AY,0)&lt;/Q&gt;&lt;R&gt;6&lt;/R&gt;&lt;C&gt;1&lt;/C&gt;&lt;D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xsi:type="xsd:double"&gt;0&lt;/D&gt;&lt;/FQL&gt;&lt;FQL&gt;&lt;Q&gt;610-HK^FF_DPS(ANN,-5AY,0)&lt;/Q&gt;&lt;R&gt;6&lt;/R&gt;&lt;C&gt;1&lt;/C&gt;&lt;D xsi:type="xsd:double"&gt;0.198&lt;/D&gt;&lt;D xsi:type="xsd:double"&gt;0.263&lt;/D&gt;&lt;D xsi:type="xsd:double"&gt;0.31&lt;/D&gt;&lt;D xsi:type="xsd:double"&gt;0.32&lt;/D&gt;&lt;D xsi:type="xsd:double"&gt;0.32&lt;/D&gt;&lt;D xsi:type="xsd:double"&gt;0.18&lt;/D&gt;&lt;/FQL&gt;&lt;FQL&gt;&lt;Q&gt;609-HK^FF_DPS(ANN,-5AY,0)&lt;/Q&gt;&lt;R&gt;6&lt;/R&gt;&lt;C&gt;1&lt;/C&gt;&lt;D xsi:type="xsd:double"&gt;0.12&lt;/D&gt;&lt;D xsi:type="xsd:double"&gt;0.05&lt;/D&gt;&lt;D xsi:type="xsd:double"&gt;0&lt;/D&gt;&lt;D xsi:type="xsd:double"&gt;0&lt;/D&gt;&lt;D xsi:type="xsd:double"&gt;0.03&lt;/D&gt;&lt;D xsi:type="xsd:double"&gt;0.2&lt;/D&gt;&lt;/FQL&gt;&lt;FQL&gt;&lt;Q&gt;608-HK^FF_DPS(ANN,-5AY,0)&lt;/Q&gt;&lt;R&gt;6&lt;/R&gt;&lt;C&gt;1&lt;/C&gt;&lt;D xsi:type="xsd:double"&gt;0.06&lt;/D&gt;&lt;D xsi:type="xsd:double"&gt;0.06&lt;/D&gt;&lt;D xsi:type="xsd:double"&gt;0.06&lt;/D&gt;&lt;D xsi:type="xsd:double"&gt;0.06&lt;/D&gt;&lt;D xsi:type="xsd:double"&gt;0.03&lt;/D&gt;&lt;D xsi:type="xsd:double"&gt;0.08&lt;/D&gt;&lt;/FQL&gt;&lt;FQL&gt;&lt;Q&gt;607-HK^FF_DPS(ANN,-5AY,0)&lt;/Q&gt;&lt;R&gt;6&lt;/R&gt;&lt;C&gt;1&lt;/C&gt;&lt;D xsi:type="xsd:double"&gt;0.01695&lt;/D&gt;&lt;D xsi:type="xsd:double"&gt;0.0188&lt;/D&gt;&lt;D xsi:type="xsd:double"&gt;0&lt;/D&gt;&lt;D xsi:type="xsd:double"&gt;0&lt;/D&gt;&lt;D xsi:type="xsd:double"&gt;0&lt;/D&gt;&lt;D xsi:type="xsd:double"&gt;0&lt;/D&gt;&lt;/FQL&gt;&lt;FQL&gt;&lt;Q&gt;606-HK^FF_DPS(ANN,-5AY,0)&lt;/Q&gt;&lt;R&gt;6&lt;/R&gt;&lt;C&gt;1&lt;/C&gt;&lt;D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xsi:type="xsd:double"&gt;0.05&lt;/D&gt;&lt;/FQL&gt;&lt;FQL&gt;&lt;Q&gt;605-HK^FF_DPS(ANN,-5AY,0)&lt;/Q&gt;&lt;R&gt;6&lt;/R&gt;&lt;C&gt;1&lt;/C&gt;&lt;D xsi:type="xsd:double"&gt;0.44&lt;/D&gt;&lt;D xsi:type="xsd:double"&gt;0.472&lt;/D&gt;&lt;D xsi:type="xsd:double"&gt;0.472&lt;/D&gt;&lt;D xsi:type="xsd:double"&gt;0.35&lt;/D&gt;&lt;D xsi:type="xsd:double"&gt;0.26&lt;/D&gt;&lt;D xsi:type="xsd:double"&gt;0&lt;/D&gt;&lt;/FQL&gt;&lt;FQL&gt;&lt;Q&gt;604-HK^FF_DPS(ANN,-5AY,0)&lt;/Q&gt;&lt;R&gt;6&lt;/R&gt;&lt;C&gt;1&lt;/C&gt;&lt;D xsi:type="xsd:double"&gt;0.17&lt;/D&gt;&lt;D xsi:type="xsd:double"&gt;0.18&lt;/D&gt;&lt;D xsi:type="xsd:double"&gt;0.18&lt;/D&gt;&lt;D xsi:type="xsd:double"&gt;0.18&lt;/D&gt;&lt;D xsi:type="xsd:double"&gt;0.18&lt;/D&gt;&lt;D xsi:type="xsd:double"&gt;0.15&lt;/D&gt;&lt;/FQL&gt;&lt;FQL&gt;&lt;Q&gt;603-HK^FF_DPS(ANN,-5AY,0)&lt;/Q&gt;&lt;R&gt;6&lt;/R&gt;&lt;C&gt;1&lt;/C&gt;&lt;D xsi:type="xsd:double"&gt;0.005&lt;/D&gt;&lt;D xsi:type="xsd:double"&gt;0.0035&lt;/D&gt;&lt;D xsi:type="xsd:double"&gt;0.004&lt;/D&gt;&lt;D xsi:type="xsd:double"&gt;0&lt;/D&gt;&lt;D xsi:type="xsd:double"&gt;0&lt;/D&gt;&lt;D xsi:type="xsd:double"&gt;0&lt;/D&gt;&lt;/FQL&gt;&lt;FQL&gt;&lt;Q&gt;602-HK^FF_DPS(ANN,-5AY,0)&lt;/Q&gt;&lt;R&gt;6&lt;/R&gt;&lt;C&gt;1&lt;/C&gt;&lt;D xsi:type="xsd:double"&gt;0.02717&lt;/D&gt;&lt;D xsi:type="xsd:double"&gt;0.0238&lt;/D&gt;&lt;D xsi:type="xsd:double"&gt;0.0219&lt;/D&gt;&lt;D xsi:type="xsd:double"&gt;0&lt;/D&gt;&lt;D xsi:type="xsd:double"&gt;0&lt;/D&gt;&lt;D xsi:type="xsd:double"&gt;0&lt;/D&gt;&lt;/FQL&gt;&lt;FQL&gt;&lt;Q&gt;601-HK^FF_DPS(ANN,-5AY,0)&lt;/Q&gt;&lt;R&gt;6&lt;/R&gt;&lt;C&gt;1&lt;/C&gt;&lt;D xsi:type="xsd:double"&gt;0&lt;/D&gt;&lt;D xsi:type="xsd:double"&gt;0&lt;/D&gt;&lt;D xsi:type="xsd:double"&gt;0.1&lt;/D&gt;&lt;D xsi:type="xsd:double"&gt;0&lt;/D&gt;&lt;D xsi:type="xsd:double"&gt;0&lt;/D&gt;&lt;D xsi:type="xsd:double"&gt;0&lt;/D&gt;&lt;/FQL&gt;&lt;FQL&gt;&lt;Q&gt;600-HK^FF_DPS(ANN,-5AY,0)&lt;/Q&gt;&lt;R&gt;6&lt;/R&gt;&lt;C&gt;1&lt;/C&gt;&lt;D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xsi:type="xsd:double"&gt;0&lt;/D&gt;&lt;/FQL&gt;&lt;FQL&gt;&lt;Q&gt;599-HK^FF_DPS(ANN,-5AY,0)&lt;/Q&gt;&lt;R&gt;6&lt;/R&gt;&lt;C&gt;1&lt;/C&gt;&lt;D xsi:type="xsd:double"&gt;0.03898&lt;/D&gt;&lt;D xsi:type="xsd:double"&gt;0.03411&lt;/D&gt;&lt;D xsi:type="xsd:double"&gt;0.02436&lt;/D&gt;&lt;D xsi:type="xsd:double"&gt;0.01462&lt;/D&gt;&lt;D xsi:type="xsd:double"&gt;0.00975&lt;/D&gt;&lt;D xsi:type="xsd:double"&gt;0.01462&lt;/D&gt;&lt;/FQL&gt;&lt;FQL&gt;&lt;Q&gt;598-HK^FF_DPS(ANN,-5AY,0)&lt;/Q&gt;&lt;R&gt;6&lt;/R&gt;&lt;C&gt;1&lt;/C&gt;&lt;D xsi:type="xsd:double"&gt;0.12531&lt;/D&gt;&lt;D xsi:type="xsd:double"&gt;0.14607&lt;/D&gt;&lt;D xsi:type="xsd:double"&gt;0.15227&lt;/D&gt;&lt;D xsi:type="xsd:double"&gt;0.1316&lt;/D&gt;&lt;D xsi:type="xsd:double"&gt;0.1428&lt;/D&gt;&lt;D xsi:type="xsd:double"&gt;0.2213&lt;/D&gt;&lt;/FQL&gt;&lt;FQL&gt;&lt;Q&gt;596-HK^FF_DPS(ANN,-5AY,0)&lt;/Q&gt;&lt;R&gt;6&lt;/R&gt;&lt;C&gt;1&lt;/C&gt;&lt;D xsi:type="xsd:double"&gt;0.03&lt;/D&gt;&lt;D xsi:type="xsd:double"&gt;0.03&lt;/D&gt;&lt;D xsi:type="xsd:double"&gt;0.04&lt;/D&gt;&lt;D xsi:type="xsd:double"&gt;0&lt;/D&gt;&lt;D xsi:type="xsd:double"&gt;0&lt;/D&gt;&lt;D xsi:type="xsd:double"&gt;0&lt;/D&gt;&lt;/FQL&gt;&lt;FQL&gt;&lt;Q&gt;595-HK^FF_DPS(ANN,-5AY,0)&lt;/Q&gt;&lt;R&gt;6&lt;/R&gt;&lt;C&gt;1&lt;/C&gt;&lt;D xsi:type="xsd:double"&gt;0.01666666&lt;/D&gt;&lt;D xsi:type="xsd:double"&gt;0.02&lt;/D&gt;&lt;D xsi:type="xsd:double"&gt;0.02&lt;/D&gt;&lt;D xsi:type="xsd:double"&gt;0.025&lt;/D&gt;&lt;D xsi:type="xsd:double"&gt;0.04&lt;/D&gt;&lt;D xsi:type="xsd:double"&gt;0.05&lt;/D&gt;&lt;/FQL&gt;&lt;FQL&gt;&lt;Q&gt;593-HK^FF_DPS(ANN,-5AY,0)&lt;/Q&gt;&lt;R&gt;6&lt;/R&gt;&lt;C&gt;1&lt;/C&gt;&lt;D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xsi:type="xsd:double"&gt;0&lt;/D&gt;&lt;/FQL&gt;&lt;FQL&gt;&lt;Q&gt;592-HK^FF_DPS(ANN,-5AY,0)&lt;/Q&gt;&lt;R&gt;5&lt;/R&gt;&lt;C&gt;1&lt;/C&gt;&lt;D xsi:type="xsd:double"&gt;0.01806&lt;/D&gt;&lt;D xsi:type="xsd:double"&gt;0.02407&lt;/D&gt;&lt;D xsi:type="xsd:double"&gt;0.02407&lt;/D&gt;&lt;D xsi:type="xsd:double"&gt;0&lt;/D&gt;&lt;D xsi:type="xsd:double"&gt;0&lt;/D&gt;&lt;/FQL&gt;&lt;FQL&gt;&lt;Q&gt;591-HK^FF_DPS(ANN,-5AY,0)&lt;/Q&gt;&lt;R&gt;6&lt;/R&gt;&lt;C&gt;1&lt;/C&gt;&lt;D xsi:type="xsd:double"&gt;0&lt;/D&gt;&lt;D xsi:type="xsd:double"&gt;0&lt;/D&gt;&lt;D xsi:type="xsd:string"&gt;@NA&lt;/D&gt;&lt;D xsi:type="xsd:string"&gt;@NA&lt;/D&gt;&lt;D xsi:type="xsd:double"&gt;0&lt;/D&gt;&lt;D xsi:type="xsd:double"&gt;0&lt;/D&gt;&lt;/FQL&gt;&lt;FQL&gt;&lt;Q&gt;590-HK^FF_DPS(ANN,-5AY,0)&lt;/Q&gt;&lt;R&gt;6&lt;/R&gt;&lt;C&gt;1&lt;/C&gt;&lt;D xsi:type="xsd:double"&gt;1.1&lt;/D&gt;&lt;D xsi:type="xsd:double"&gt;1.1&lt;/D&gt;&lt;D xsi:type="xsd:double"&gt;1.15&lt;/D&gt;&lt;D xsi:type="xsd:double"&gt;1&lt;/D&gt;&lt;D xsi:type="xsd:double"&gt;0.725&lt;/D&gt;&lt;D xsi:type="xsd:double"&gt;1.1&lt;/D&gt;&lt;/FQL&gt;&lt;FQL&gt;&lt;Q&gt;589-HK^FF_DPS(ANN,-5AY,0)&lt;/Q&gt;&lt;R&gt;6&lt;/R&gt;&lt;C&gt;1&lt;/C&gt;&lt;D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xsi:type="xsd:double"&gt;0.0208&lt;/D&gt;&lt;D xsi:type="xsd:double"&gt;0&lt;/D&gt;&lt;/FQL&gt;&lt;FQL&gt;&lt;Q&gt;588-HK^FF_DPS(ANN,-5AY,0)&lt;/Q&gt;&lt;R&gt;6&lt;/R&gt;&lt;C&gt;1&lt;/C&gt;&lt;D xsi:type="xsd:double"&gt;0.068015&lt;/D&gt;&lt;D xsi:type="xsd:double"&gt;0.13528&lt;/D&gt;&lt;D xsi:type="xsd:double"&gt;0.13652&lt;/D&gt;&lt;D xsi:type="xsd:double"&gt;0.16431&lt;/D&gt;&lt;D xsi:type="xsd:double"&gt;0.03598&lt;/D&gt;&lt;D xsi:type="xsd:double"&gt;0.01189&lt;/D&gt;&lt;/FQL&gt;&lt;FQL&gt;&lt;Q&gt;587-HK^FF_DPS(ANN,-5AY,0)&lt;/Q&gt;&lt;R&gt;6&lt;/R&gt;&lt;C&gt;1&lt;/C&gt;&lt;D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xsi:type="xsd:string"&gt;@NA&lt;/D&gt;&lt;/FQL&gt;&lt;FQL&gt;&lt;Q&gt;586-HK^FF_DPS(ANN,-5AY,0)&lt;/Q&gt;&lt;R&gt;6&lt;/R&gt;&lt;C&gt;1&lt;/C&gt;&lt;D xsi:type="xsd:double"&gt;0.3&lt;/D&gt;&lt;D xsi:type="xsd:double"&gt;0.5&lt;/D&gt;&lt;D xsi:type="xsd:double"&gt;0.55&lt;/D&gt;&lt;D xsi:type="xsd:double"&gt;0.65&lt;/D&gt;&lt;D xsi:type="xsd:double"&gt;0.7&lt;/D&gt;&lt;D xsi:type="xsd:double"&gt;0.7&lt;/D&gt;&lt;/FQL&gt;&lt;FQL&gt;&lt;Q&gt;585-HK^FF_DPS(ANN,-5AY,0)&lt;/Q&gt;&lt;R&gt;6&lt;/R&gt;&lt;C&gt;1&lt;/C&gt;&lt;D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xsi:type="xsd:double"&gt;0&lt;/D&gt;&lt;/FQL&gt;&lt;FQL&gt;&lt;Q&gt;583-HK^FF_DPS(ANN,-5AY,0)&lt;/Q&gt;&lt;R&gt;6&lt;/R&gt;&lt;C&gt;1&lt;/C&gt;&lt;D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xsi:type="xsd:double"&gt;0&lt;/D&gt;&lt;/FQL&gt;&lt;FQL&gt;&lt;Q&gt;582-HK^FF_DPS(ANN,-5AY,0)&lt;/Q&gt;&lt;R&gt;6&lt;/R&gt;&lt;C&gt;1&lt;/C&gt;&lt;D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xsi:type="xsd:double"&gt;0&lt;/D&gt;&lt;/FQL&gt;&lt;FQL&gt;&lt;Q&gt;581-HK^FF_DPS(ANN,-5AY,0)&lt;/Q&gt;&lt;R&gt;6&lt;/R&gt;&lt;C&gt;1&lt;/C&gt;&lt;D xsi:type="xsd:double"&gt;0.15&lt;/D&gt;&lt;D xsi:type="xsd:double"&gt;0.46&lt;/D&gt;&lt;D xsi:type="xsd:double"&gt;0.37&lt;/D&gt;&lt;D xsi:type="xsd:double"&gt;0.24&lt;/D&gt;&lt;D xsi:type="xsd:double"&gt;0.12&lt;/D&gt;&lt;D xsi:type="xsd:double"&gt;0.24&lt;/D&gt;&lt;/FQL&gt;&lt;FQL&gt;&lt;Q&gt;580-HK^FF_DPS(ANN,-5AY,0)&lt;/Q&gt;&lt;R&gt;6&lt;/R&gt;&lt;C&gt;1&lt;/C&gt;&lt;D xsi:type="xsd:double"&gt;0.025&lt;/D&gt;&lt;D xsi:type="xsd:double"&gt;0.05&lt;/D&gt;&lt;D xsi:type="xsd:double"&gt;0.05&lt;/D&gt;&lt;D xsi:type="xsd:double"&gt;0.08&lt;/D&gt;&lt;D xsi:type="xsd:double"&gt;0.05&lt;/D&gt;&lt;D xsi:type="xsd:double"&gt;0&lt;/D&gt;&lt;/FQL&gt;&lt;FQL&gt;&lt;Q&gt;579-HK^FF_DPS(ANN,-5AY,0)&lt;/Q&gt;&lt;R&gt;6&lt;/R&gt;&lt;C&gt;1&lt;/C&gt;&lt;D xsi:type="xsd:double"&gt;0.08459&lt;/D&gt;&lt;D xsi:type="xsd:double"&gt;0.08929&lt;/D&gt;&lt;D xsi:type="xsd:double"&gt;0.07576&lt;/D&gt;&lt;D xsi:type="xsd:double"&gt;0.07875&lt;/D&gt;&lt;D xsi:type="xsd:double"&gt;0.08283&lt;/D&gt;&lt;D xsi:type="xsd:double"&gt;0.08241&lt;/D&gt;&lt;/FQL&gt;&lt;FQL&gt;&lt;Q&gt;577-HK^FF_DPS(ANN,-5AY,0)&lt;/Q&gt;&lt;R&gt;6&lt;/R&gt;&lt;C&gt;1&lt;/C&gt;&lt;D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xsi:type="xsd:double"&gt;0&lt;/D&gt;&lt;/FQL&gt;&lt;FQL&gt;&lt;Q&gt;576-HK^FF_DPS(ANN,-5AY,0)&lt;/Q&gt;&lt;R&gt;6&lt;/R&gt;&lt;C&gt;1&lt;/C&gt;&lt;D xsi:type="xsd:double"&gt;0.4007616&lt;/D&gt;&lt;D xsi:type="xsd:double"&gt;0.43144&lt;/D&gt;&lt;D xsi:type="xsd:double"&gt;0.42672&lt;/D&gt;&lt;D xsi:type="xsd:double"&gt;0.38827&lt;/D&gt;&lt;D xsi:type="xsd:double"&gt;0.42265&lt;/D&gt;&lt;D xsi:type="xsd:double"&gt;0.43939&lt;/D&gt;&lt;/FQL&gt;&lt;FQL&gt;&lt;Q&gt;575-HK^FF_DPS(ANN,-5AY,0)&lt;/Q&gt;&lt;R&gt;6&lt;/R&gt;&lt;C&gt;1&lt;/C&gt;&lt;D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xsi:type="xsd:double"&gt;0&lt;/D&gt;&lt;/FQL&gt;&lt;FQL&gt;&lt;Q&gt;574-HK^FF_DPS(ANN,-5AY,0)&lt;/Q&gt;&lt;R&gt;6&lt;/R&gt;&lt;C&gt;1&lt;/C&gt;&lt;D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xsi:type="xsd:double"&gt;0&lt;/D&gt;&lt;/FQL&gt;&lt;FQL&gt;&lt;Q&gt;573-HK^FF_DPS(ANN,-5AY,0)&lt;/Q&gt;&lt;R&gt;6&lt;/R&gt;&lt;C&gt;1&lt;/C&gt;&lt;D xsi:type="xsd:double"&gt;0.16&lt;/D&gt;&lt;D xsi:type="xsd:double"&gt;0.115&lt;/D&gt;&lt;D xsi:type="xsd:double"&gt;0.115&lt;/D&gt;&lt;D xsi:type="xsd:double"&gt;0.095&lt;/D&gt;&lt;D xsi:type="xsd:double"&gt;0.06&lt;/D&gt;&lt;D xsi:type="xsd:double"&gt;0.06&lt;/D&gt;&lt;/FQL&gt;&lt;FQL&gt;&lt;Q&gt;572-HK^FF_DPS(ANN,-5AY,0)&lt;/Q&gt;&lt;R&gt;6&lt;/R&gt;&lt;C&gt;1&lt;/C&gt;&lt;D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xsi:type="xsd:double"&gt;0&lt;/D&gt;&lt;/FQL&gt;&lt;FQL&gt;&lt;Q&gt;571-HK^FF_DPS(ANN,-5AY,0)&lt;/Q&gt;&lt;R&gt;6&lt;/R&gt;&lt;C&gt;1&lt;/C&gt;&lt;D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xsi:type="xsd:double"&gt;0&lt;/D&gt;&lt;/FQL&gt;&lt;FQL&gt;&lt;Q&gt;570-HK^FF_DPS(ANN,-5AY,0)&lt;/Q&gt;&lt;R&gt;6&lt;/R&gt;&lt;C&gt;1&lt;/C&gt;&lt;D xsi:type="xsd:double"&gt;0.1003&lt;/D&gt;&lt;D xsi:type="xsd:double"&gt;0.0971&lt;/D&gt;&lt;D xsi:type="xsd:double"&gt;0.1155&lt;/D&gt;&lt;D xsi:type="xsd:double"&gt;0.1048&lt;/D&gt;&lt;D xsi:type="xsd:double"&gt;0&lt;/D&gt;&lt;D xsi:type="xsd:double"&gt;0.1402&lt;/D&gt;&lt;/FQL&gt;&lt;FQL&gt;&lt;Q&gt;568-HK^FF_DPS(ANN,-5AY,0)&lt;/Q&gt;&lt;R&gt;6&lt;/R&gt;&lt;C&gt;1&lt;/C&gt;&lt;D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xsi:type="xsd:double"&gt;0&lt;/D&gt;&lt;/FQL&gt;&lt;FQL&gt;&lt;Q&gt;567-HK^FF_DPS(ANN,-5AY,0)&lt;/Q&gt;&lt;R&gt;6&lt;/R&gt;&lt;C&gt;1&lt;/C&gt;&lt;D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xsi:type="xsd:double"&gt;0&lt;/D&gt;&lt;/FQL&gt;&lt;FQL&gt;&lt;Q&gt;565-HK^FF_DPS(ANN,-5AY,0)&lt;/Q&gt;&lt;R&gt;6&lt;/R&gt;&lt;C&gt;1&lt;/C&gt;&lt;D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xsi:type="xsd:double"&gt;0&lt;/D&gt;&lt;/FQL&gt;&lt;FQL&gt;&lt;Q&gt;564-HK^FF_DPS(ANN,-5AY,0)&lt;/Q&gt;&lt;R&gt;6&lt;/R&gt;&lt;C&gt;1&lt;/C&gt;&lt;D xsi:type="xsd:double"&gt;0.0126&lt;/D&gt;&lt;D xsi:type="xsd:double"&gt;0.06116&lt;/D&gt;&lt;D xsi:type="xsd:double"&gt;0.1647&lt;/D&gt;&lt;D xsi:type="xsd:double"&gt;0.20265&lt;/D&gt;&lt;D xsi:type="xsd:double"&gt;0.261771&lt;/D&gt;&lt;D xsi:type="xsd:double"&gt;0.511097&lt;/D&gt;&lt;/FQL&gt;&lt;FQL&gt;&lt;Q&gt;563-HK^FF_DPS(ANN,-5AY,0)&lt;/Q&gt;&lt;R&gt;6&lt;/R&gt;&lt;C&gt;1&lt;/C&gt;&lt;D xsi:type="xsd:double"&gt;0.033&lt;/D&gt;&lt;D xsi:type="xsd:double"&gt;0.041&lt;/D&gt;&lt;D xsi:type="xsd:double"&gt;0.041&lt;/D&gt;&lt;D xsi:type="xsd:double"&gt;0.041&lt;/D&gt;&lt;D xsi:type="xsd:double"&gt;0.043&lt;/D&gt;&lt;D xsi:type="xsd:double"&gt;0.045&lt;/D&gt;&lt;/FQL&gt;&lt;FQL&gt;&lt;Q&gt;560-HK^FF_DPS(ANN,-5AY,0)&lt;/Q&gt;&lt;R&gt;6&lt;/R&gt;&lt;C&gt;1&lt;/C&gt;&lt;D xsi:type="xsd:double"&gt;0.09&lt;/D&gt;&lt;D xsi:type="xsd:double"&gt;0.09&lt;/D&gt;&lt;D xsi:type="xsd:double"&gt;0.09&lt;/D&gt;&lt;D xsi:type="xsd:double"&gt;0.06&lt;/D&gt;&lt;D xsi:type="xsd:double"&gt;0.02&lt;/D&gt;&lt;D xsi:type="xsd:double"&gt;0.02&lt;/D&gt;&lt;/FQL&gt;&lt;FQL&gt;&lt;Q&gt;559-HK^FF_DPS(ANN,-5AY,0)&lt;/Q&gt;&lt;R&gt;6&lt;/R&gt;&lt;C&gt;1&lt;/C&gt;&lt;D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xsi:type="xsd:double"&gt;0&lt;/D&gt;&lt;/FQL&gt;&lt;FQL&gt;&lt;Q&gt;558-HK^FF_DPS(ANN,-5AY,0)&lt;/Q&gt;&lt;R&gt;6&lt;/R&gt;&lt;C&gt;1&lt;/C&gt;&lt;D xsi:type="xsd:double"&gt;0.03091&lt;/D&gt;&lt;D xsi:type="xsd:double"&gt;0.09091&lt;/D&gt;&lt;D xsi:type="xsd:double"&gt;0.04273&lt;/D&gt;&lt;D xsi:type="xsd:double"&gt;0&lt;/D&gt;&lt;D xsi:type="xsd:double"&gt;0.0545457&lt;/D&gt;&lt;D xsi:type="xsd:double"&gt;0.1&lt;/D&gt;&lt;/FQL&gt;&lt;FQL&gt;&lt;Q&gt;557-HK^FF_DPS(ANN,-5AY,0)&lt;/Q&gt;&lt;R&gt;6&lt;/R&gt;&lt;C&gt;1&lt;/C&gt;&lt;D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xsi:type="xsd:double"&gt;0&lt;/D&gt;&lt;/FQL&gt;&lt;FQL&gt;&lt;Q&gt;556-HK^FF_DPS(ANN,-5AY,0)&lt;/Q&gt;&lt;R&gt;6&lt;/R&gt;&lt;C&gt;1&lt;/C&gt;&lt;D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xsi:type="xsd:double"&gt;0&lt;/D&gt;&lt;/FQL&gt;&lt;FQL&gt;&lt;Q&gt;554-HK^FF_DPS(ANN,-5AY,0)&lt;/Q&gt;&lt;R&gt;6&lt;/R&gt;&lt;C&gt;1&lt;/C&gt;&lt;D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xsi:type="xsd:double"&gt;0&lt;/D&gt;&lt;/FQL&gt;&lt;FQL&gt;&lt;Q&gt;553-HK^FF_DPS(ANN,-5AY,0)&lt;/Q&gt;&lt;R&gt;6&lt;/R&gt;&lt;C&gt;1&lt;/C&gt;&lt;D xsi:type="xsd:double"&gt;0.080121&lt;/D&gt;&lt;D xsi:type="xsd:double"&gt;0.08505&lt;/D&gt;&lt;D xsi:type="xsd:double"&gt;0.091&lt;/D&gt;&lt;D xsi:type="xsd:double"&gt;0.019&lt;/D&gt;&lt;D xsi:type="xsd:double"&gt;0.031&lt;/D&gt;&lt;D xsi:type="xsd:double"&gt;0.016&lt;/D&gt;&lt;/FQL&gt;&lt;FQL&gt;&lt;Q&gt;552-HK^FF_DPS(ANN,-5AY,0)&lt;/Q&gt;&lt;R&gt;6&lt;/R&gt;&lt;C&gt;1&lt;/C&gt;&lt;D xsi:type="xsd:double"&gt;0.1509899&lt;/D&gt;&lt;D xsi:type="xsd:double"&gt;0.16961&lt;/D&gt;&lt;D xsi:type="xsd:double"&gt;0.17135&lt;/D&gt;&lt;D xsi:type="xsd:double"&gt;0.17362&lt;/D&gt;&lt;D xsi:type="xsd:double"&gt;0.193075&lt;/D&gt;&lt;D xsi:type="xsd:double"&gt;0.20215&lt;/D&gt;&lt;/FQL&gt;&lt;FQL&gt;&lt;Q&gt;551-HK^FF_DPS(ANN,-5AY,0)&lt;/Q&gt;&lt;R&gt;6&lt;/R&gt;&lt;C&gt;1&lt;/C&gt;&lt;D xsi:type="xsd:double"&gt;1.4&lt;/D&gt;&lt;D xsi:type="xsd:double"&gt;1.5&lt;/D&gt;&lt;D xsi:type="xsd:double"&gt;1.5&lt;/D&gt;&lt;D xsi:type="xsd:double"&gt;1.1&lt;/D&gt;&lt;D xsi:type="xsd:double"&gt;0&lt;/D&gt;&lt;D xsi:type="xsd:double"&gt;0.2&lt;/D&gt;&lt;/FQL&gt;&lt;FQL&gt;&lt;Q&gt;550-HK^FF_DPS(ANN,-5AY,0)&lt;/Q&gt;&lt;R&gt;6&lt;/R&gt;&lt;C&gt;1&lt;/C&gt;&lt;D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xsi:type="xsd:double"&gt;0&lt;/D&gt;&lt;/FQL&gt;&lt;FQL&gt;&lt;Q&gt;548-HK^FF_DPS(ANN,-5AY,0)&lt;/Q&gt;&lt;R&gt;6&lt;/R&gt;&lt;C&gt;1&lt;/C&gt;&lt;D xsi:type="xsd:double"&gt;0.249326&lt;/D&gt;&lt;D xsi:type="xsd:double"&gt;0.367939&lt;/D&gt;&lt;D xsi:type="xsd:double"&gt;0.4105&lt;/D&gt;&lt;D xsi:type="xsd:double"&gt;0.568734&lt;/D&gt;&lt;D xsi:type="xsd:double"&gt;0.518473&lt;/D&gt;&lt;D xsi:type="xsd:double"&gt;0.726465&lt;/D&gt;&lt;/FQL&gt;&lt;FQL&gt;&lt;Q&gt;547-HK^FF_DPS(ANN,-5AY,0)&lt;/Q&gt;&lt;R&gt;6&lt;/R&gt;&lt;C&gt;1&lt;/C&gt;&lt;D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xsi:type="xsd:double"&gt;0&lt;/D&gt;&lt;/FQL&gt;&lt;FQL&gt;&lt;Q&gt;546-HK^FF_DPS(ANN,-5AY,0)&lt;/Q&gt;&lt;R&gt;6&lt;/R&gt;&lt;C&gt;1&lt;/C&gt;&lt;D xsi:type="xsd:double"&gt;0.116&lt;/D&gt;&lt;D xsi:type="xsd:double"&gt;0.198&lt;/D&gt;&lt;D xsi:type="xsd:double"&gt;0.278&lt;/D&gt;&lt;D xsi:type="xsd:double"&gt;0.173&lt;/D&gt;&lt;D xsi:type="xsd:double"&gt;0.099&lt;/D&gt;&lt;D xsi:type="xsd:double"&gt;0.215&lt;/D&gt;&lt;/FQL&gt;&lt;FQL&gt;&lt;Q&gt;544-HK^FF_DPS(ANN,-5AY,0)&lt;/Q&gt;&lt;R&gt;6&lt;/R&gt;&lt;C&gt;1&lt;/C&gt;&lt;D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xsi:type="xsd:double"&gt;0&lt;/D&gt;&lt;/FQL&gt;&lt;FQL&gt;&lt;Q&gt;543-HK^FF_DPS(ANN,-5AY,0)&lt;/Q&gt;&lt;R&gt;6&lt;/R&gt;&lt;C&gt;1&lt;/C&gt;&lt;D xsi:type="xsd:double"&gt;0.128424&lt;/D&gt;&lt;D xsi:type="xsd:double"&gt;0.13973&lt;/D&gt;&lt;D xsi:type="xsd:double"&gt;0.1552&lt;/D&gt;&lt;D xsi:type="xsd:double"&gt;0.1179528&lt;/D&gt;&lt;D xsi:type="xsd:double"&gt;0.1570275&lt;/D&gt;&lt;D xsi:type="xsd:double"&gt;0.117&lt;/D&gt;&lt;/FQL&gt;&lt;FQL&gt;&lt;Q&gt;542-HK^FF_DPS(ANN,-5AY,0)&lt;/Q&gt;&lt;R&gt;6&lt;/R&gt;&lt;C&gt;1&lt;/C&gt;&lt;D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xsi:type="xsd:double"&gt;0&lt;/D&gt;&lt;/FQL&gt;&lt;FQL&gt;&lt;Q&gt;540-HK^FF_DPS(ANN,-5AY,0)&lt;/Q&gt;&lt;R&gt;6&lt;/R&gt;&lt;C&gt;1&lt;/C&gt;&lt;D xsi:type="xsd:double"&gt;0&lt;/D&gt;&lt;D xsi:type="xsd:double"&gt;0&lt;/D&gt;&lt;D xsi:type="xsd:double"&gt;0.01&lt;/D&gt;&lt;D xsi:type="xsd:double"&gt;0.03&lt;/D&gt;&lt;D xsi:type="xsd:double"&gt;0&lt;/D&gt;&lt;D xsi:type="xsd:double"&gt;0&lt;/D&gt;&lt;/FQL&gt;&lt;FQL&gt;&lt;Q&gt;538-HK^FF_DPS(ANN,-5AY,0)&lt;/Q&gt;&lt;R&gt;6&lt;/R&gt;&lt;C&gt;1&lt;/C&gt;&lt;D xsi:type="xsd:double"&gt;0.142&lt;/D&gt;&lt;D xsi:type="xsd:double"&gt;0.075&lt;/D&gt;&lt;D xsi:type="xsd:double"&gt;0.148&lt;/D&gt;&lt;D xsi:type="xsd:double"&gt;0.075&lt;/D&gt;&lt;D xsi:type="xsd:double"&gt;0.117&lt;/D&gt;&lt;D xsi:type="xsd:double"&gt;0.122&lt;/D&gt;&lt;/FQL&gt;&lt;FQL&gt;&lt;Q&gt;536-HK^FF_DPS(ANN,-5AY,0)&lt;/Q&gt;&lt;R&gt;6&lt;/R&gt;&lt;C&gt;1&lt;/C&gt;&lt;D xsi:type="xsd:double"&gt;0.087&lt;/D&gt;&lt;D xsi:type="xsd:double"&gt;0.095&lt;/D&gt;&lt;D xsi:type="xsd:double"&gt;0.095&lt;/D&gt;&lt;D xsi:type="xsd:double"&gt;0.098&lt;/D&gt;&lt;D xsi:type="xsd:double"&gt;0.092&lt;/D&gt;&lt;D xsi:type="xsd:double"&gt;0.0925&lt;/D&gt;&lt;/FQL&gt;&lt;FQL&gt;&lt;Q&gt;535-HK^FF_DPS(ANN,-5AY,0)&lt;/Q&gt;&lt;R&gt;6&lt;/R&gt;&lt;C&gt;1&lt;/C&gt;&lt;D xsi:type="xsd:double"&gt;0.02267&lt;/D&gt;&lt;D xsi:type="xsd:double"&gt;0.03087&lt;/D&gt;&lt;D xsi:type="xsd:double"&gt;0.03136&lt;/D&gt;&lt;D xsi:type="xsd:double"&gt;0.0781&lt;/D&gt;&lt;D xsi:type="xsd:double"&gt;0.0967&lt;/D&gt;&lt;D xsi:type="xsd:double"&gt;0.0703&lt;/D&gt;&lt;/FQL&gt;&lt;FQL&gt;&lt;Q&gt;533-HK^FF_DPS(ANN,-5AY,0)&lt;/Q&gt;&lt;R&gt;6&lt;/R&gt;&lt;C&gt;1&lt;/C&gt;&lt;D xsi:type="xsd:double"&gt;0.195&lt;/D&gt;&lt;D xsi:type="xsd:double"&gt;0.185&lt;/D&gt;&lt;D xsi:type="xsd:double"&gt;0.195&lt;/D&gt;&lt;D xsi:type="xsd:double"&gt;0.15&lt;/D&gt;&lt;D xsi:type="xsd:double"&gt;0.095&lt;/D&gt;&lt;D xsi:type="xsd:double"&gt;0.11&lt;/D&gt;&lt;/FQL&gt;&lt;FQL&gt;&lt;Q&gt;532-HK^FF_DPS(ANN,-5AY,0)&lt;/Q&gt;&lt;R&gt;6&lt;/R&gt;&lt;C&gt;1&lt;/C&gt;&lt;D xsi:type="xsd:double"&gt;0.035&lt;/D&gt;&lt;D xsi:type="xsd:double"&gt;0.07&lt;/D&gt;&lt;D xsi:type="xsd:double"&gt;0.065&lt;/D&gt;&lt;D xsi:type="xsd:double"&gt;0.01&lt;/D&gt;&lt;D xsi:type="xsd:double"&gt;0.06&lt;/D&gt;&lt;D xsi:type="xsd:double"&gt;0.05&lt;/D&gt;&lt;/FQL&gt;&lt;FQL&gt;&lt;Q&gt;531-HK^FF_DPS(ANN,-5AY,0)&lt;/Q&gt;&lt;R&gt;6&lt;/R&gt;&lt;C&gt;1&lt;/C&gt;&lt;D xsi:type="xsd:double"&gt;0.0693405&lt;/D&gt;&lt;D xsi:type="xsd:double"&gt;0.07&lt;/D&gt;&lt;D xsi:type="xsd:double"&gt;0&lt;/D&gt;&lt;D xsi:type="xsd:double"&gt;0&lt;/D&gt;&lt;D xsi:type="xsd:double"&gt;0&lt;/D&gt;&lt;D xsi:type="xsd:double"&gt;0.02&lt;/D&gt;&lt;/FQL&gt;&lt;FQL&gt;&lt;Q&gt;530-HK^FF_DPS(ANN,-5AY,0)&lt;/Q&gt;&lt;R&gt;6&lt;/R&gt;&lt;C&gt;1&lt;/C&gt;&lt;D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xsi:type="xsd:double"&gt;0&lt;/D&gt;&lt;/FQL&gt;&lt;FQL&gt;&lt;Q&gt;529-HK^FF_DPS(ANN,-5AY,0)&lt;/Q&gt;&lt;R&gt;6&lt;/R&gt;&lt;C&gt;1&lt;/C&gt;&lt;D xsi:type="xsd:double"&gt;0.03&lt;/D&gt;&lt;D xsi:type="xsd:double"&gt;0.04&lt;/D&gt;&lt;D xsi:type="xsd:double"&gt;0.07&lt;/D&gt;&lt;D xsi:type="xsd:double"&gt;0.02&lt;/D&gt;&lt;D xsi:type="xsd:double"&gt;0&lt;/D&gt;&lt;D xsi:type="xsd:double"&gt;0.02&lt;/D&gt;&lt;/FQL&gt;&lt;FQL&gt;&lt;Q&gt;528-HK^FF_DPS(ANN,-5AY,0)&lt;/Q&gt;&lt;R&gt;6&lt;/R&gt;&lt;C&gt;1&lt;/C&gt;&lt;D xsi:type="xsd:double"&gt;0.05&lt;/D&gt;&lt;D xsi:type="xsd:double"&gt;0.02&lt;/D&gt;&lt;D xsi:type="xsd:double"&gt;0.06&lt;/D&gt;&lt;D xsi:type="xsd:double"&gt;0.07&lt;/D&gt;&lt;D xsi:type="xsd:double"&gt;0&lt;/D&gt;&lt;D xsi:type="xsd:double"&gt;0.06&lt;/D&gt;&lt;/FQL&gt;&lt;FQL&gt;&lt;Q&gt;527-HK^FF_DPS(ANN,-5AY,0)&lt;/Q&gt;&lt;R&gt;6&lt;/R&gt;&lt;C&gt;1&lt;/C&gt;&lt;D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xsi:type="xsd:double"&gt;0&lt;/D&gt;&lt;/FQL&gt;&lt;FQL&gt;&lt;Q&gt;526-HK^FF_DPS(ANN,-5AY,0)&lt;/Q&gt;&lt;R&gt;6&lt;/R&gt;&lt;C&gt;1&lt;/C&gt;&lt;D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xsi:type="xsd:double"&gt;0&lt;/D&gt;&lt;/FQL&gt;&lt;FQL&gt;&lt;Q&gt;525-HK^FF_DPS(ANN,-5AY,0)&lt;/Q&gt;&lt;R&gt;6&lt;/R&gt;&lt;C&gt;1&lt;/C&gt;&lt;D xsi:type="xsd:double"&gt;0.0918&lt;/D&gt;&lt;D xsi:type="xsd:double"&gt;0.09783&lt;/D&gt;&lt;D xsi:type="xsd:double"&gt;0.06824&lt;/D&gt;&lt;D xsi:type="xsd:double"&gt;0.06571&lt;/D&gt;&lt;D xsi:type="xsd:double"&gt;0&lt;/D&gt;&lt;D xsi:type="xsd:double"&gt;0&lt;/D&gt;&lt;/FQL&gt;&lt;FQL&gt;&lt;Q&gt;524-HK^FF_DPS(ANN,-5AY,0)&lt;/Q&gt;&lt;R&gt;6&lt;/R&gt;&lt;C&gt;1&lt;/C&gt;&lt;D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xsi:type="xsd:double"&gt;0&lt;/D&gt;&lt;/FQL&gt;&lt;FQL&gt;&lt;Q&gt;522-HK^FF_DPS(ANN,-5AY,0)&lt;/Q&gt;&lt;R&gt;6&lt;/R&gt;&lt;C&gt;1&lt;/C&gt;&lt;D xsi:type="xsd:double"&gt;1.9&lt;/D&gt;&lt;D xsi:type="xsd:double"&gt;2.5&lt;/D&gt;&lt;D xsi:type="xsd:double"&gt;2.7&lt;/D&gt;&lt;D xsi:type="xsd:double"&gt;2&lt;/D&gt;&lt;D xsi:type="xsd:double"&gt;2.7&lt;/D&gt;&lt;D xsi:type="xsd:double"&gt;3.9&lt;/D&gt;&lt;/FQL&gt;&lt;FQL&gt;&lt;Q&gt;521-HK^FF_DPS(ANN,-5AY,0)&lt;/Q&gt;&lt;R&gt;6&lt;/R&gt;&lt;C&gt;1&lt;/C&gt;&lt;D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xsi:type="xsd:double"&gt;0&lt;/D&gt;&lt;/FQL&gt;&lt;FQL&gt;&lt;Q&gt;520-HK^FF_DPS(ANN,-5AY,0)&lt;/Q&gt;&lt;R&gt;6&lt;/R&gt;&lt;C&gt;1&lt;/C&gt;&lt;D xsi:type="xsd:double"&gt;0.159&lt;/D&gt;&lt;D xsi:type="xsd:double"&gt;0.1918&lt;/D&gt;&lt;D xsi:type="xsd:double"&gt;0.1967&lt;/D&gt;&lt;D xsi:type="xsd:double"&gt;0.1193&lt;/D&gt;&lt;D xsi:type="xsd:double"&gt;0.065754&lt;/D&gt;&lt;D xsi:type="xsd:double"&gt;0.066276&lt;/D&gt;&lt;/FQL&gt;&lt;FQL&gt;&lt;Q&gt;519-HK^FF_DPS(ANN,-5AY,0)&lt;/Q&gt;&lt;R&gt;6&lt;/R&gt;&lt;C&gt;1&lt;/C&gt;&lt;D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xsi:type="xsd:double"&gt;0&lt;/D&gt;&lt;/FQL&gt;&lt;FQL&gt;&lt;Q&gt;518-HK^FF_DPS(ANN,-5AY,0)&lt;/Q&gt;&lt;R&gt;6&lt;/R&gt;&lt;C&gt;1&lt;/C&gt;&lt;D xsi:type="xsd:double"&gt;0&lt;/D&gt;&lt;D xsi:type="xsd:double"&gt;0&lt;/D&gt;&lt;D xsi:type="xsd:double"&gt;0&lt;/D&gt;&lt;D xsi:type="xsd:double"&gt;0&lt;/D&gt;&lt;D xsi:type="xsd:double"&gt;0.037&lt;/D&gt;&lt;D xsi:type="xsd:double"&gt;0.005&lt;/D&gt;&lt;/FQL&gt;&lt;FQL&gt;&lt;Q&gt;517-HK^FF_DPS(ANN,-5AY,0)&lt;/Q&gt;&lt;R&gt;6&lt;/R&gt;&lt;C&gt;1&lt;/C&gt;&lt;D xsi:type="xsd:double"&gt;0.145&lt;/D&gt;&lt;D xsi:type="xsd:double"&gt;0.18&lt;/D&gt;&lt;D xsi:type="xsd:double"&gt;0.14&lt;/D&gt;&lt;D xsi:type="xsd:double"&gt;0.165&lt;/D&gt;&lt;D xsi:type="xsd:double"&gt;0.22&lt;/D&gt;&lt;D xsi:type="xsd:double"&gt;0.19&lt;/D&gt;&lt;/FQL&gt;&lt;FQL&gt;&lt;Q&gt;515-HK^FF_DPS(ANN,-5AY,0)&lt;/Q&gt;&lt;R&gt;6&lt;/R&gt;&lt;C&gt;1&lt;/C&gt;&lt;D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xsi:type="xsd:double"&gt;0&lt;/D&gt;&lt;/FQL&gt;&lt;FQL&gt;&lt;Q&gt;513-HK^FF_DPS(ANN,-5AY,0)&lt;/Q&gt;&lt;R&gt;6&lt;/R&gt;&lt;C&gt;1&lt;/C&gt;&lt;D xsi:type="xsd:double"&gt;0&lt;/D&gt;&lt;D xsi:type="xsd:double"&gt;0.05&lt;/D&gt;&lt;D xsi:type="xsd:double"&gt;0.025&lt;/D&gt;&lt;D xsi:type="xsd:double"&gt;0&lt;/D&gt;&lt;D xsi:type="xsd:double"&gt;0.02&lt;/D&gt;&lt;D xsi:type="xsd:double"&gt;0.02&lt;/D&gt;&lt;/FQL&gt;&lt;FQL&gt;&lt;Q&gt;512-HK^FF_DPS(ANN,-5AY,0)&lt;/Q&gt;&lt;R&gt;6&lt;/R&gt;&lt;C&gt;1&lt;/C&gt;&lt;D xsi:type="xsd:double"&gt;0&lt;/D&gt;&lt;D xsi:type="xsd:double"&gt;0&lt;/D&gt;&lt;D xsi:type="xsd:double"&gt;0.086&lt;/D&gt;&lt;D xsi:type="xsd:double"&gt;0.096&lt;/D&gt;&lt;D xsi:type="xsd:double"&gt;0.11&lt;/D&gt;&lt;D xsi:type="xsd:double"&gt;0.11&lt;/D&gt;&lt;/FQL&gt;&lt;FQL&gt;&lt;Q&gt;511-HK^FF_DPS(ANN,-5AY,0)&lt;/Q&gt;&lt;R&gt;6&lt;/R&gt;&lt;C&gt;1&lt;/C&gt;&lt;D xsi:type="xsd:double"&gt;0.6&lt;/D&gt;&lt;D xsi:type="xsd:double"&gt;1.2&lt;/D&gt;&lt;D xsi:type="xsd:double"&gt;1&lt;/D&gt;&lt;D xsi:type="xsd:double"&gt;0.5&lt;/D&gt;&lt;D xsi:type="xsd:double"&gt;0&lt;/D&gt;&lt;D xsi:type="xsd:double"&gt;0&lt;/D&gt;&lt;/FQL&gt;&lt;FQL&gt;&lt;Q&gt;510-HK^FF_DPS(ANN,-5AY,0)&lt;/Q&gt;&lt;R&gt;6&lt;/R&gt;&lt;C&gt;1&lt;/C&gt;&lt;D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xsi:type="xsd:double"&gt;0&lt;/D&gt;&lt;/FQL&gt;&lt;FQL&gt;&lt;Q&gt;509-HK^FF_DPS(ANN,-5AY,0)&lt;/Q&gt;&lt;R&gt;6&lt;/R&gt;&lt;C&gt;1&lt;/C&gt;&lt;D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xsi:type="xsd:double"&gt;0&lt;/D&gt;&lt;/FQL&gt;&lt;FQL&gt;&lt;Q&gt;508-HK^FF_DPS(ANN,-5AY,0)&lt;/Q&gt;&lt;R&gt;6&lt;/R&gt;&lt;C&gt;1&lt;/C&gt;&lt;D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xsi:type="xsd:double"&gt;0&lt;/D&gt;&lt;/FQL&gt;&lt;FQL&gt;&lt;Q&gt;506-HK^FF_DPS(ANN,-5AY,0)&lt;/Q&gt;&lt;R&gt;6&lt;/R&gt;&lt;C&gt;1&lt;/C&gt;&lt;D xsi:type="xsd:double"&gt;0.024&lt;/D&gt;&lt;D xsi:type="xsd:double"&gt;0.024&lt;/D&gt;&lt;D xsi:type="xsd:double"&gt;0.039&lt;/D&gt;&lt;D xsi:type="xsd:double"&gt;0.048&lt;/D&gt;&lt;D xsi:type="xsd:double"&gt;0.106&lt;/D&gt;&lt;D xsi:type="xsd:double"&gt;0.125&lt;/D&gt;&lt;/FQL&gt;&lt;FQL&gt;&lt;Q&gt;505-HK^FF_DPS(ANN,-5AY,0)&lt;/Q&gt;&lt;R&gt;6&lt;/R&gt;&lt;C&gt;1&lt;/C&gt;&lt;D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xsi:type="xsd:double"&gt;0&lt;/D&gt;&lt;/FQL&gt;&lt;FQL&gt;&lt;Q&gt;503-HK^FF_DPS(ANN,-5AY,0)&lt;/Q&gt;&lt;R&gt;6&lt;/R&gt;&lt;C&gt;1&lt;/C&gt;&lt;D xsi:type="xsd:double"&gt;0.0768&lt;/D&gt;&lt;D xsi:type="xsd:double"&gt;0.0775&lt;/D&gt;&lt;D xsi:type="xsd:double"&gt;0.0648&lt;/D&gt;&lt;D xsi:type="xsd:double"&gt;0&lt;/D&gt;&lt;D xsi:type="xsd:double"&gt;0&lt;/D&gt;&lt;D xsi:type="xsd:double"&gt;0&lt;/D&gt;&lt;/FQL&gt;&lt;FQL&gt;&lt;Q&gt;500-HK^FF_DPS(ANN,-5AY,0)&lt;/Q&gt;&lt;R&gt;6&lt;/R&gt;&lt;C&gt;1&lt;/C&gt;&lt;D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xsi:type="xsd:double"&gt;0&lt;/D&gt;&lt;/FQL&gt;&lt;FQL&gt;&lt;Q&gt;499-HK^FF_DPS(ANN,-5AY,0)&lt;/Q&gt;&lt;R&gt;6&lt;/R&gt;&lt;C&gt;1&lt;/C&gt;&lt;D xsi:type="xsd:double"&gt;0&lt;/D&gt;&lt;D xsi:type="xsd:double"&gt;0&lt;/D&gt;&lt;D xsi:type="xsd:string"&gt;@NA&lt;/D&gt;&lt;D xsi:type="xsd:double"&gt;0&lt;/D&gt;&lt;D xsi:type="xsd:double"&gt;0&lt;/D&gt;&lt;D xsi:type="xsd:double"&gt;0&lt;/D&gt;&lt;/FQL&gt;&lt;FQL&gt;&lt;Q&gt;498-HK^FF_DPS(ANN,-5AY,0)&lt;/Q&gt;&lt;R&gt;6&lt;/R&gt;&lt;C&gt;1&lt;/C&gt;&lt;D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xsi:type="xsd:double"&gt;0&lt;/D&gt;&lt;/FQL&gt;&lt;FQL&gt;&lt;Q&gt;497-HK^FF_DPS(ANN,-5AY,0)&lt;/Q&gt;&lt;R&gt;6&lt;/R&gt;&lt;C&gt;1&lt;/C&gt;&lt;D xsi:type="xsd:double"&gt;0.0162&lt;/D&gt;&lt;D xsi:type="xsd:double"&gt;0.014&lt;/D&gt;&lt;D xsi:type="xsd:double"&gt;0.0072&lt;/D&gt;&lt;D xsi:type="xsd:double"&gt;0.005&lt;/D&gt;&lt;D xsi:type="xsd:double"&gt;0.0042&lt;/D&gt;&lt;D xsi:type="xsd:double"&gt;0.0042&lt;/D&gt;&lt;/FQL&gt;&lt;FQL&gt;&lt;Q&gt;496-HK^FF_DPS(ANN,-5AY,0)&lt;/Q&gt;&lt;R&gt;6&lt;/R&gt;&lt;C&gt;1&lt;/C&gt;&lt;D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xsi:type="xsd:double"&gt;0&lt;/D&gt;&lt;/FQL&gt;&lt;FQL&gt;&lt;Q&gt;495-HK^FF_DPS(ANN,-5AY,0)&lt;/Q&gt;&lt;R&gt;6&lt;/R&gt;&lt;C&gt;1&lt;/C&gt;&lt;D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xsi:type="xsd:double"&gt;0&lt;/D&gt;&lt;/FQL&gt;&lt;FQL&gt;&lt;Q&gt;493-HK^FF_DPS(ANN,-5AY,0)&lt;/Q&gt;&lt;R&gt;6&lt;/R&gt;&lt;C&gt;1&lt;/C&gt;&lt;D xsi:type="xsd:double"&gt;0.007&lt;/D&gt;&lt;D xsi:type="xsd:double"&gt;0&lt;/D&gt;&lt;D xsi:type="xsd:double"&gt;0&lt;/D&gt;&lt;D xsi:type="xsd:double"&gt;0&lt;/D&gt;&lt;D xsi:type="xsd:double"&gt;0&lt;/D&gt;&lt;D xsi:type="xsd:double"&gt;0&lt;/D&gt;&lt;/FQL&gt;&lt;FQL&gt;&lt;Q&gt;491-HK^FF_DPS(ANN,-5AY,0)&lt;/Q&gt;&lt;R&gt;6&lt;/R&gt;&lt;C&gt;1&lt;/C&gt;&lt;D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xsi:type="xsd:double"&gt;0&lt;/D&gt;&lt;/FQL&gt;&lt;FQL&gt;&lt;Q&gt;489-HK^FF_DPS(ANN,-5AY,0)&lt;/Q&gt;&lt;R&gt;6&lt;/R&gt;&lt;C&gt;1&lt;/C&gt;&lt;D xsi:type="xsd:double"&gt;0.263&lt;/D&gt;&lt;D xsi:type="xsd:double"&gt;0.4193&lt;/D&gt;&lt;D xsi:type="xsd:double"&gt;0.3978&lt;/D&gt;&lt;D xsi:type="xsd:double"&gt;0.3824&lt;/D&gt;&lt;D xsi:type="xsd:double"&gt;0.1119&lt;/D&gt;&lt;D xsi:type="xsd:double"&gt;0.3498&lt;/D&gt;&lt;/FQL&gt;&lt;FQL&gt;&lt;Q&gt;488-HK^FF_DPS(ANN,-5AY,0)&lt;/Q&gt;&lt;R&gt;6&lt;/R&gt;&lt;C&gt;1&lt;/C&gt;&lt;D xsi:type="xsd:double"&gt;0.08579&lt;/D&gt;&lt;D xsi:type="xsd:double"&gt;0.09265&lt;/D&gt;&lt;D xsi:type="xsd:double"&gt;0.09265&lt;/D&gt;&lt;D xsi:type="xsd:double"&gt;0&lt;/D&gt;&lt;D xsi:type="xsd:double"&gt;0&lt;/D&gt;&lt;D xsi:type="xsd:double"&gt;0&lt;/D&gt;&lt;/FQL&gt;&lt;FQL&gt;&lt;Q&gt;487-HK^FF_DPS(ANN,-5AY,0)&lt;/Q&gt;&lt;R&gt;6&lt;/R&gt;&lt;C&gt;1&lt;/C&gt;&lt;D xsi:type="xsd:double"&gt;0&lt;/D&gt;&lt;D xsi:type="xsd:double"&gt;0&lt;/D&gt;&lt;D xsi:type="xsd:double"&gt;0&lt;/D&gt;&lt;D xsi:type="xsd:double"&gt;0&lt;/D&gt;&lt;D xsi:type="xs</t>
        </r>
      </text>
    </comment>
    <comment ref="A15" authorId="0" shapeId="0">
      <text>
        <r>
          <rPr>
            <b/>
            <sz val="9"/>
            <color indexed="81"/>
            <rFont val="Tahoma"/>
            <charset val="1"/>
          </rPr>
          <t>d:double"&gt;0&lt;/D&gt;&lt;D xsi:type="xsd:double"&gt;0&lt;/D&gt;&lt;/FQL&gt;&lt;FQL&gt;&lt;Q&gt;486-HK^FF_DPS(ANN,-5AY,0)&lt;/Q&gt;&lt;R&gt;6&lt;/R&gt;&lt;C&gt;1&lt;/C&gt;&lt;D xsi:type="xsd:double"&gt;0.0147218713371878&lt;/D&gt;&lt;D xsi:type="xsd:double"&gt;0.0205956940832299&lt;/D&gt;&lt;D xsi:type="xsd:double"&gt;0&lt;/D&gt;&lt;D xsi:type="xsd:double"&gt;0&lt;/D&gt;&lt;D xsi:type="xsd:double"&gt;0&lt;/D&gt;&lt;D xsi:type="xsd:double"&gt;0&lt;/D&gt;&lt;/FQL&gt;&lt;FQL&gt;&lt;Q&gt;485-HK^FF_DPS(ANN,-5AY,0)&lt;/Q&gt;&lt;R&gt;6&lt;/R&gt;&lt;C&gt;1&lt;/C&gt;&lt;D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xsi:type="xsd:double"&gt;0&lt;/D&gt;&lt;/FQL&gt;&lt;FQL&gt;&lt;Q&gt;484-HK^FF_DPS(ANN,-5AY,0)&lt;/Q&gt;&lt;R&gt;6&lt;/R&gt;&lt;C&gt;1&lt;/C&gt;&lt;D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xsi:type="xsd:double"&gt;0&lt;/D&gt;&lt;/FQL&gt;&lt;FQL&gt;&lt;Q&gt;483-HK^FF_DPS(ANN,-5AY,0)&lt;/Q&gt;&lt;R&gt;6&lt;/R&gt;&lt;C&gt;1&lt;/C&gt;&lt;D xsi:type="xsd:double"&gt;0.075&lt;/D&gt;&lt;D xsi:type="xsd:double"&gt;0.075&lt;/D&gt;&lt;D xsi:type="xsd:double"&gt;0.06&lt;/D&gt;&lt;D xsi:type="xsd:double"&gt;0.34&lt;/D&gt;&lt;D xsi:type="xsd:double"&gt;0.61&lt;/D&gt;&lt;D xsi:type="xsd:double"&gt;0.495&lt;/D&gt;&lt;/FQL&gt;&lt;FQL&gt;&lt;Q&gt;482-HK^FF_DPS(ANN,-5AY,0)&lt;/Q&gt;&lt;R&gt;6&lt;/R&gt;&lt;C&gt;1&lt;/C&gt;&lt;D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xsi:type="xsd:double"&gt;0&lt;/D&gt;&lt;/FQL&gt;&lt;FQL&gt;&lt;Q&gt;480-HK^FF_DPS(ANN,-5AY,0)&lt;/Q&gt;&lt;R&gt;6&lt;/R&gt;&lt;C&gt;1&lt;/C&gt;&lt;D xsi:type="xsd:double"&gt;0.06364&lt;/D&gt;&lt;D xsi:type="xsd:double"&gt;0.09091&lt;/D&gt;&lt;D xsi:type="xsd:double"&gt;0.1&lt;/D&gt;&lt;D xsi:type="xsd:double"&gt;0.12&lt;/D&gt;&lt;D xsi:type="xsd:double"&gt;0.09&lt;/D&gt;&lt;D xsi:type="xsd:double"&gt;0.08&lt;/D&gt;&lt;/FQL&gt;&lt;FQL&gt;&lt;Q&gt;479-HK^FF_DPS(ANN,-5AY,0)&lt;/Q&gt;&lt;R&gt;6&lt;/R&gt;&lt;C&gt;1&lt;/C&gt;&lt;D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xsi:type="xsd:double"&gt;0&lt;/D&gt;&lt;/FQL&gt;&lt;FQL&gt;&lt;Q&gt;476-HK^FF_DPS(ANN,-5AY,0)&lt;/Q&gt;&lt;R&gt;6&lt;/R&gt;&lt;C&gt;1&lt;/C&gt;&lt;D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xsi:type="xsd:double"&gt;0&lt;/D&gt;&lt;/FQL&gt;&lt;FQL&gt;&lt;Q&gt;475-HK^FF_DPS(ANN,-5AY,0)&lt;/Q&gt;&lt;R&gt;6&lt;/R&gt;&lt;C&gt;1&lt;/C&gt;&lt;D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xsi:type="xsd:double"&gt;0&lt;/D&gt;&lt;/FQL&gt;&lt;FQL&gt;&lt;Q&gt;474-HK^FF_DPS(ANN,-5AY,0)&lt;/Q&gt;&lt;R&gt;6&lt;/R&gt;&lt;C&gt;1&lt;/C&gt;&lt;D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xsi:type="xsd:double"&gt;0&lt;/D&gt;&lt;/FQL&gt;&lt;FQL&gt;&lt;Q&gt;472-HK^FF_DPS(ANN,-5AY,0)&lt;/Q&gt;&lt;R&gt;6&lt;/R&gt;&lt;C&gt;1&lt;/C&gt;&lt;D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xsi:type="xsd:double"&gt;0&lt;/D&gt;&lt;/FQL&gt;&lt;FQL&gt;&lt;Q&gt;471-HK^FF_DPS(ANN,-5AY,0)&lt;/Q&gt;&lt;R&gt;6&lt;/R&gt;&lt;C&gt;1&lt;/C&gt;&lt;D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xsi:type="xsd:double"&gt;0&lt;/D&gt;&lt;/FQL&gt;&lt;FQL&gt;&lt;Q&gt;468-HK^FF_DPS(ANN,-5AY,0)&lt;/Q&gt;&lt;R&gt;6&lt;/R&gt;&lt;C&gt;1&lt;/C&gt;&lt;D xsi:type="xsd:double"&gt;0.23&lt;/D&gt;&lt;D xsi:type="xsd:double"&gt;0.25&lt;/D&gt;&lt;D xsi:type="xsd:double"&gt;0.27&lt;/D&gt;&lt;D xsi:type="xsd:double"&gt;0.27&lt;/D&gt;&lt;D xsi:type="xsd:double"&gt;0.27&lt;/D&gt;&lt;D xsi:type="xsd:double"&gt;0.12&lt;/D&gt;&lt;/FQL&gt;&lt;FQL&gt;&lt;Q&gt;467-HK^FF_DPS(ANN,-5AY,0)&lt;/Q&gt;&lt;R&gt;6&lt;/R&gt;&lt;C&gt;1&lt;/C&gt;&lt;D xsi:type="xsd:double"&gt;0&lt;/D&gt;&lt;D xsi:type="xsd:double"&gt;0.04&lt;/D&gt;&lt;D xsi:type="xsd:double"&gt;0&lt;/D&gt;&lt;D xsi:type="xsd:double"&gt;0&lt;/D&gt;&lt;D xsi:type="xsd:double"&gt;0.0236&lt;/D&gt;&lt;D xsi:type="xsd:double"&gt;0&lt;/D&gt;&lt;/FQL&gt;&lt;FQL&gt;&lt;Q&gt;465-HK^FF_DPS(ANN,-5AY,0)&lt;/Q&gt;&lt;R&gt;6&lt;/R&gt;&lt;C&gt;1&lt;/C&gt;&lt;D xsi:type="xsd:double"&gt;0.019&lt;/D&gt;&lt;D xsi:type="xsd:double"&gt;0&lt;/D&gt;&lt;D xsi:type="xsd:double"&gt;0.022&lt;/D&gt;&lt;D xsi:type="xsd:double"&gt;0&lt;/D&gt;&lt;D xsi:type="xsd:double"&gt;0&lt;/D&gt;&lt;D xsi:type="xsd:double"&gt;0&lt;/D&gt;&lt;/FQL&gt;&lt;FQL&gt;&lt;Q&gt;464-HK^FF_DPS(ANN,-5AY,0)&lt;/Q&gt;&lt;R&gt;6&lt;/R&gt;&lt;C&gt;1&lt;/C&gt;&lt;D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xsi:type="xsd:double"&gt;0&lt;/D&gt;&lt;/FQL&gt;&lt;FQL&gt;&lt;Q&gt;460-HK^FF_DPS(ANN,-5AY,0)&lt;/Q&gt;&lt;R&gt;6&lt;/R&gt;&lt;C&gt;1&lt;/C&gt;&lt;D xsi:type="xsd:double"&gt;0.058&lt;/D&gt;&lt;D xsi:type="xsd:double"&gt;0.037&lt;/D&gt;&lt;D xsi:type="xsd:double"&gt;0.02&lt;/D&gt;&lt;D xsi:type="xsd:double"&gt;0.0185&lt;/D&gt;&lt;D xsi:type="xsd:double"&gt;0.0171&lt;/D&gt;&lt;D xsi:type="xsd:double"&gt;0.016&lt;/D&gt;&lt;/FQL&gt;&lt;FQL&gt;&lt;Q&gt;459-HK^FF_DPS(ANN,-5AY,0)&lt;/Q&gt;&lt;R&gt;6&lt;/R&gt;&lt;C&gt;1&lt;/C&gt;&lt;D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xsi:type="xsd:double"&gt;0&lt;/D&gt;&lt;/FQL&gt;&lt;FQL&gt;&lt;Q&gt;458-HK^FF_DPS(ANN,-5AY,0)&lt;/Q&gt;&lt;R&gt;6&lt;/R&gt;&lt;C&gt;1&lt;/C&gt;&lt;D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xsi:type="xsd:double"&gt;0&lt;/D&gt;&lt;/FQL&gt;&lt;FQL&gt;&lt;Q&gt;456-HK^FF_DPS(ANN,-5AY,0)&lt;/Q&gt;&lt;R&gt;6&lt;/R&gt;&lt;C&gt;1&lt;/C&gt;&lt;D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xsi:type="xsd:double"&gt;0&lt;/D&gt;&lt;/FQL&gt;&lt;FQL&gt;&lt;Q&gt;455-HK^FF_DPS(ANN,-5AY,0)&lt;/Q&gt;&lt;R&gt;6&lt;/R&gt;&lt;C&gt;1&lt;/C&gt;&lt;D xsi:type="xsd:double"&gt;0.0057&lt;/D&gt;&lt;D xsi:type="xsd:double"&gt;0.0035&lt;/D&gt;&lt;D xsi:type="xsd:double"&gt;0.0011&lt;/D&gt;&lt;D xsi:type="xsd:double"&gt;0.0013&lt;/D&gt;&lt;D xsi:type="xsd:double"&gt;0.0026&lt;/D&gt;&lt;D xsi:type="xsd:double"&gt;0.0026&lt;/D&gt;&lt;/FQL&gt;&lt;FQL&gt;&lt;Q&gt;451-HK^FF_DPS(ANN,-5AY,0)&lt;/Q&gt;&lt;R&gt;6&lt;/R&gt;&lt;C&gt;1&lt;/C&gt;&lt;D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xsi:type="xsd:double"&gt;0&lt;/D&gt;&lt;/FQL&gt;&lt;FQL&gt;&lt;Q&gt;450-HK^FF_DPS(ANN,-5AY,0)&lt;/Q&gt;&lt;R&gt;6&lt;/R&gt;&lt;C&gt;1&lt;/C&gt;&lt;D xsi:type="xsd:double"&gt;0.04&lt;/D&gt;&lt;D xsi:type="xsd:double"&gt;0.32&lt;/D&gt;&lt;D xsi:type="xsd:double"&gt;0.1&lt;/D&gt;&lt;D xsi:type="xsd:double"&gt;0.1&lt;/D&gt;&lt;D xsi:type="xsd:double"&gt;0.13&lt;/D&gt;&lt;D xsi:type="xsd:double"&gt;0.13&lt;/D&gt;&lt;/FQL&gt;&lt;FQL&gt;&lt;Q&gt;444-HK^FF_DPS(ANN,-5AY,0)&lt;/Q&gt;&lt;R&gt;6&lt;/R&gt;&lt;C&gt;1&lt;/C&gt;&lt;D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xsi:type="xsd:double"&gt;0&lt;/D&gt;&lt;/FQL&gt;&lt;FQL&gt;&lt;Q&gt;442-HK^FF_DPS(ANN,-5AY,0)&lt;/Q&gt;&lt;R&gt;6&lt;/R&gt;&lt;C&gt;1&lt;/C&gt;&lt;D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xsi:type="xsd:double"&gt;0&lt;/D&gt;&lt;/FQL&gt;&lt;FQL&gt;&lt;Q&gt;440-HK^FF_DPS(ANN,-5AY,0)&lt;/Q&gt;&lt;R&gt;6&lt;/R&gt;&lt;C&gt;1&lt;/C&gt;&lt;D xsi:type="xsd:double"&gt;1.32&lt;/D&gt;&lt;D xsi:type="xsd:double"&gt;1.35&lt;/D&gt;&lt;D xsi:type="xsd:double"&gt;1.47&lt;/D&gt;&lt;D xsi:type="xsd:double"&gt;1.47&lt;/D&gt;&lt;D xsi:type="xsd:double"&gt;0.94&lt;/D&gt;&lt;D xsi:type="xsd:double"&gt;1.06&lt;/D&gt;&lt;/FQL&gt;&lt;FQL&gt;&lt;Q&gt;439-HK^FF_DPS(ANN,-5AY,0)&lt;/Q&gt;&lt;R&gt;6&lt;/R&gt;&lt;C&gt;1&lt;/C&gt;&lt;D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xsi:type="xsd:double"&gt;0&lt;/D&gt;&lt;/FQL&gt;&lt;FQL&gt;&lt;Q&gt;438-HK^FF_DPS(ANN,-5AY,0)&lt;/Q&gt;&lt;R&gt;6&lt;/R&gt;&lt;C&gt;1&lt;/C&gt;&lt;D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xsi:type="xsd:double"&gt;0&lt;/D&gt;&lt;/FQL&gt;&lt;FQL&gt;&lt;Q&gt;436-HK^FF_DPS(ANN,-5AY,0)&lt;/Q&gt;&lt;R&gt;6&lt;/R&gt;&lt;C&gt;1&lt;/C&gt;&lt;D xsi:type="xsd:double"&gt;0.006&lt;/D&gt;&lt;D xsi:type="xsd:double"&gt;0.0065&lt;/D&gt;&lt;D xsi:type="xsd:double"&gt;0.0068&lt;/D&gt;&lt;D xsi:type="xsd:double"&gt;0.007&lt;/D&gt;&lt;D xsi:type="xsd:double"&gt;0.0072&lt;/D&gt;&lt;D xsi:type="xsd:double"&gt;0.0039&lt;/D&gt;&lt;/FQL&gt;&lt;FQL&gt;&lt;Q&gt;434-HK^FF_DPS(ANN,-5AY,0)&lt;/Q&gt;&lt;R&gt;6&lt;/R&gt;&lt;C&gt;1&lt;/C&gt;&lt;D xsi:type="xsd:double"&gt;0&lt;/D&gt;&lt;D xsi:type="xsd:double"&gt;0&lt;/D&gt;&lt;D xsi:type="xsd:double"&gt;0.276&lt;/D&gt;&lt;D xsi:type="xsd:double"&gt;0&lt;/D&gt;&lt;D xsi:type="xsd:double"&gt;0&lt;/D&gt;&lt;D xsi:type="xsd:double"&gt;0&lt;/D&gt;&lt;/FQL&gt;&lt;FQL&gt;&lt;Q&gt;433-HK^FF_DPS(ANN,-5AY,0)&lt;/Q&gt;&lt;R&gt;6&lt;/R&gt;&lt;C&gt;1&lt;/C&gt;&lt;D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xsi:type="xsd:double"&gt;0&lt;/D&gt;&lt;/FQL&gt;&lt;FQL&gt;&lt;Q&gt;432-HK^FF_DPS(ANN,-5AY,0)&lt;/Q&gt;&lt;R&gt;6&lt;/R&gt;&lt;C&gt;1&lt;/C&gt;&lt;D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xsi:type="xsd:double"&gt;0&lt;/D&gt;&lt;/FQL&gt;&lt;FQL&gt;&lt;Q&gt;431-HK^FF_DPS(ANN,-5AY,0)&lt;/Q&gt;&lt;R&gt;6&lt;/R&gt;&lt;C&gt;1&lt;/C&gt;&lt;D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xsi:type="xsd:double"&gt;0&lt;/D&gt;&lt;/FQL&gt;&lt;FQL&gt;&lt;Q&gt;430-HK^FF_DPS(ANN,-5AY,0)&lt;/Q&gt;&lt;R&gt;6&lt;/R&gt;&lt;C&gt;1&lt;/C&gt;&lt;D xsi:type="xsd:double"&gt;0&lt;/D&gt;&lt;D xsi:type="xsd:double"&gt;0&lt;/D&gt;&lt;D xsi:type="xsd:double"&gt;0&lt;/D&gt;&lt;D xsi:type="xsd:double"&gt;0&lt;/D&gt;&lt;D xsi:type="xsd:double"&gt;0.02&lt;/D&gt;&lt;D xsi:type="xsd:double"&gt;0.03&lt;/D&gt;&lt;/FQL&gt;&lt;FQL&gt;&lt;Q&gt;426-HK^FF_DPS(ANN,-5AY,0)&lt;/Q&gt;&lt;R&gt;6&lt;/R&gt;&lt;C&gt;1&lt;/C&gt;&lt;D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xsi:type="xsd:double"&gt;0&lt;/D&gt;&lt;/FQL&gt;&lt;FQL&gt;&lt;Q&gt;425-HK^FF_DPS(ANN,-5AY,0)&lt;/Q&gt;&lt;R&gt;6&lt;/R&gt;&lt;C&gt;1&lt;/C&gt;&lt;D xsi:type="xsd:double"&gt;0.68&lt;/D&gt;&lt;D xsi:type="xsd:double"&gt;0.85&lt;/D&gt;&lt;D xsi:type="xsd:double"&gt;0.661&lt;/D&gt;&lt;D xsi:type="xsd:double"&gt;0.656&lt;/D&gt;&lt;D xsi:type="xsd:double"&gt;0.572&lt;/D&gt;&lt;D xsi:type="xsd:double"&gt;0.63&lt;/D&gt;&lt;/FQL&gt;&lt;FQL&gt;&lt;Q&gt;423-HK^FF_DPS(ANN,-5AY,0)&lt;/Q&gt;&lt;R&gt;6&lt;/R&gt;&lt;C&gt;1&lt;/C&gt;&lt;D xsi:type="xsd:double"&gt;0.065&lt;/D&gt;&lt;D xsi:type="xsd:double"&gt;0.08&lt;/D&gt;&lt;D xsi:type="xsd:double"&gt;0.085&lt;/D&gt;&lt;D xsi:type="xsd:double"&gt;0.07&lt;/D&gt;&lt;D xsi:type="xsd:double"&gt;0.08&lt;/D&gt;&lt;D xsi:type="xsd:double"&gt;0.095&lt;/D&gt;&lt;/FQL&gt;&lt;FQL&gt;&lt;Q&gt;422-HK^FF_DPS(ANN,-5AY,0)&lt;/Q&gt;&lt;R&gt;6&lt;/R&gt;&lt;C&gt;1&lt;/C&gt;&lt;D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xsi:type="xsd:double"&gt;0&lt;/D&gt;&lt;/FQL&gt;&lt;FQL&gt;&lt;Q&gt;420-HK^FF_DPS(ANN,-5AY,0)&lt;/Q&gt;&lt;R&gt;6&lt;/R&gt;&lt;C&gt;1&lt;/C&gt;&lt;D xsi:type="xsd:double"&gt;0.053&lt;/D&gt;&lt;D xsi:type="xsd:double"&gt;0.104&lt;/D&gt;&lt;D xsi:type="xsd:double"&gt;0.1064&lt;/D&gt;&lt;D xsi:type="xsd:double"&gt;0.0928&lt;/D&gt;&lt;D xsi:type="xsd:double"&gt;0.07&lt;/D&gt;&lt;D xsi:type="xsd:double"&gt;0.16&lt;/D&gt;&lt;/FQL&gt;&lt;FQL&gt;&lt;Q&gt;419-HK^FF_DPS(ANN,-5AY,0)&lt;/Q&gt;&lt;R&gt;6&lt;/R&gt;&lt;C&gt;1&lt;/C&gt;&lt;D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xsi:type="xsd:double"&gt;0&lt;/D&gt;&lt;/FQL&gt;&lt;FQL&gt;&lt;Q&gt;418-HK^FF_DPS(ANN,-5AY,0)&lt;/Q&gt;&lt;R&gt;6&lt;/R&gt;&lt;C&gt;1&lt;/C&gt;&lt;D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xsi:type="xsd:double"&gt;0&lt;/D&gt;&lt;/FQL&gt;&lt;FQL&gt;&lt;Q&gt;417-HK^FF_DPS(ANN,-5AY,0)&lt;/Q&gt;&lt;R&gt;5&lt;/R&gt;&lt;C&gt;1&lt;/C&gt;&lt;D xsi:type="xsd:double"&gt;0.094&lt;/D&gt;&lt;D xsi:type="xsd:double"&gt;0.104&lt;/D&gt;&lt;D xsi:type="xsd:double"&gt;0&lt;/D&gt;&lt;D xsi:type="xsd:double"&gt;0&lt;/D&gt;&lt;D xsi:type="xsd:double"&gt;0.02&lt;/D&gt;&lt;/FQL&gt;&lt;FQL&gt;&lt;Q&gt;416-HK^FF_DPS(ANN,-5AY,0)&lt;/Q&gt;&lt;R&gt;6&lt;/R&gt;&lt;C&gt;1&lt;/C&gt;&lt;D xsi:type="xsd:double"&gt;0.17&lt;/D&gt;&lt;D xsi:type="xsd:double"&gt;0.1965&lt;/D&gt;&lt;D xsi:type="xsd:double"&gt;0&lt;/D&gt;&lt;D xsi:type="xsd:double"&gt;0&lt;/D&gt;&lt;D xsi:type="xsd:double"&gt;0&lt;/D&gt;&lt;D xsi:type="xsd:double"&gt;0&lt;/D&gt;&lt;/FQL&gt;&lt;FQL&gt;&lt;Q&gt;413-HK^FF_DPS(ANN,-5AY,0)&lt;/Q&gt;&lt;R&gt;6&lt;/R&gt;&lt;C&gt;1&lt;/C&gt;&lt;D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xsi:type="xsd:double"&gt;0&lt;/D&gt;&lt;/FQL&gt;&lt;FQL&gt;&lt;Q&gt;412-HK^FF_DPS(ANN,-5AY,0)&lt;/Q&gt;&lt;R&gt;6&lt;/R&gt;&lt;C&gt;1&lt;/C&gt;&lt;D xsi:type="xsd:double"&gt;0&lt;/D&gt;&lt;D xsi:type="xsd:string"&gt;@NA&lt;/D&gt;&lt;D xsi:type="xsd:double"&gt;0&lt;/D&gt;&lt;D xsi:type="xsd:double"&gt;0&lt;/D&gt;&lt;D xsi:type="xsd:double"&gt;0&lt;/D&gt;&lt;D xsi:type="xsd:double"&gt;0&lt;/D&gt;&lt;/FQL&gt;&lt;FQL&gt;&lt;Q&gt;411-HK^FF_DPS(ANN,-5AY,0)&lt;/Q&gt;&lt;R&gt;6&lt;/R&gt;&lt;C&gt;1&lt;/C&gt;&lt;D xsi:type="xsd:double"&gt;0.35&lt;/D&gt;&lt;D xsi:type="xsd:double"&gt;0.4&lt;/D&gt;&lt;D xsi:type="xsd:double"&gt;0.44&lt;/D&gt;&lt;D xsi:type="xsd:double"&gt;0.45&lt;/D&gt;&lt;D xsi:type="xsd:double"&gt;0.48&lt;/D&gt;&lt;D xsi:type="xsd:double"&gt;0.48&lt;/D&gt;&lt;/FQL&gt;&lt;FQL&gt;&lt;Q&gt;410-HK^FF_DPS(ANN,-5AY,0)&lt;/Q&gt;&lt;R&gt;6&lt;/R&gt;&lt;C&gt;1&lt;/C&gt;&lt;D xsi:type="xsd:double"&gt;0&lt;/D&gt;&lt;D xsi:type="xsd:double"&gt;0&lt;/D&gt;&lt;D xsi:type="xsd:double"&gt;0.034137&lt;/D&gt;&lt;D xsi:type="xsd:double"&gt;0&lt;/D&gt;&lt;D xsi:type="xsd:double"&gt;0&lt;/D&gt;&lt;D xsi:type="xsd:double"&gt;0&lt;/D&gt;&lt;/FQL&gt;&lt;FQL&gt;&lt;Q&gt;408-HK^FF_DPS(ANN,-5AY,0)&lt;/Q&gt;&lt;R&gt;6&lt;/R&gt;&lt;C&gt;1&lt;/C&gt;&lt;D xsi:type="xsd:double"&gt;0.15&lt;/D&gt;&lt;D xsi:type="xsd:double"&gt;0.15&lt;/D&gt;&lt;D xsi:type="xsd:double"&gt;0.16&lt;/D&gt;&lt;D xsi:type="xsd:double"&gt;0.2&lt;/D&gt;&lt;D xsi:type="xsd:double"&gt;0.22&lt;/D&gt;&lt;D xsi:type="xsd:double"&gt;0.3&lt;/D&gt;&lt;/FQL&gt;&lt;FQL&gt;&lt;Q&gt;406-HK^FF_DPS(ANN,-5AY,0)&lt;/Q&gt;&lt;R&gt;6&lt;/R&gt;&lt;C&gt;1&lt;/C&gt;&lt;D xsi:type="xsd:double"&gt;0.0138&lt;/D&gt;&lt;D xsi:type="xsd:double"&gt;0.03&lt;/D&gt;&lt;D xsi:type="xsd:double"&gt;0.03&lt;/D&gt;&lt;D xsi:type="xsd:double"&gt;0.025&lt;/D&gt;&lt;D xsi:type="xsd:double"&gt;0.078&lt;/D&gt;&lt;D xsi:type="xsd:double"&gt;0.05&lt;/D&gt;&lt;/FQL&gt;&lt;FQL&gt;&lt;Q&gt;403-HK^FF_DPS(ANN,-5AY,0)&lt;/Q&gt;&lt;R&gt;6&lt;/R&gt;&lt;C&gt;1&lt;/C&gt;&lt;D xsi:type="xsd:double"&gt;0.01&lt;/D&gt;&lt;D xsi:type="xsd:double"&gt;0&lt;/D&gt;&lt;D xsi:type="xsd:double"&gt;0&lt;/D&gt;&lt;D xsi:type="xsd:double"&gt;0.06&lt;/D&gt;&lt;D xsi:type="xsd:double"&gt;0&lt;/D&gt;&lt;D xsi:type="xsd:double"&gt;0.01&lt;/D&gt;&lt;/FQL&gt;&lt;FQL&gt;&lt;Q&gt;401-HK^FF_DPS(ANN,-5AY,0)&lt;/Q&gt;&lt;R&gt;6&lt;/R&gt;&lt;C&gt;1&lt;/C&gt;&lt;D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xsi:type="xsd:double"&gt;0&lt;/D&gt;&lt;/FQL&gt;&lt;FQL&gt;&lt;Q&gt;400-HK^FF_DPS(ANN,-5AY,0)&lt;/Q&gt;&lt;R&gt;6&lt;/R&gt;&lt;C&gt;1&lt;/C&gt;&lt;D xsi:type="xsd:double"&gt;0&lt;/D&gt;&lt;D xsi:type="xsd:double"&gt;0.05&lt;/D&gt;&lt;D xsi:type="xsd:double"&gt;0&lt;/D&gt;&lt;D xsi:type="xsd:double"&gt;0&lt;/D&gt;&lt;D xsi:type="xsd:double"&gt;0&lt;/D&gt;&lt;D xsi:type="xsd:double"&gt;0&lt;/D&gt;&lt;/FQL&gt;&lt;FQL&gt;&lt;Q&gt;399-HK^FF_DPS(ANN,-5AY,0)&lt;/Q&gt;&lt;R&gt;6&lt;/R&gt;&lt;C&gt;1&lt;/C&gt;&lt;D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xsi:type="xsd:double"&gt;0&lt;/D&gt;&lt;/FQL&gt;&lt;FQL&gt;&lt;Q&gt;398-HK^FF_DPS(ANN,-5AY,0)&lt;/Q&gt;&lt;R&gt;6&lt;/R&gt;&lt;C&gt;1&lt;/C&gt;&lt;D xsi:type="xsd:double"&gt;0.036&lt;/D&gt;&lt;D xsi:type="xsd:double"&gt;0.25&lt;/D&gt;&lt;D xsi:type="xsd:double"&gt;0.33&lt;/D&gt;&lt;D xsi:type="xsd:double"&gt;0.245&lt;/D&gt;&lt;D xsi:type="xsd:double"&gt;0.51&lt;/D&gt;&lt;D xsi:type="xsd:double"&gt;0.749&lt;/D&gt;&lt;/FQL&gt;&lt;FQL&gt;&lt;Q&gt;397-HK^FF_DPS(ANN,-5AY,0)&lt;/Q&gt;&lt;R&gt;6&lt;/R&gt;&lt;C&gt;1&lt;/C&gt;&lt;D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xsi:type="xsd:double"&gt;0&lt;/D&gt;&lt;/FQL&gt;&lt;FQL&gt;&lt;Q&gt;396-HK^FF_DPS(ANN,-5AY,0)&lt;/Q&gt;&lt;R&gt;6&lt;/R&gt;&lt;C&gt;1&lt;/C&gt;&lt;D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xsi:type="xsd:double"&gt;0&lt;/D&gt;&lt;/FQL&gt;&lt;FQL&gt;&lt;Q&gt;395-HK^FF_DPS(ANN,-5AY,0)&lt;/Q&gt;&lt;R&gt;6&lt;/R&gt;&lt;C&gt;1&lt;/C&gt;&lt;D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xsi:type="xsd:double"&gt;0&lt;/D&gt;&lt;/FQL&gt;&lt;FQL&gt;&lt;Q&gt;393-HK^FF_DPS(ANN,-5AY,0)&lt;/Q&gt;&lt;R&gt;6&lt;/R&gt;&lt;C&gt;1&lt;/C&gt;&lt;D xsi:type="xsd:double"&gt;0.057&lt;/D&gt;&lt;D xsi:type="xsd:double"&gt;0.057&lt;/D&gt;&lt;D xsi:type="xsd:double"&gt;0.0586&lt;/D&gt;&lt;D xsi:type="xsd:double"&gt;0.06&lt;/D&gt;&lt;D xsi:type="xsd:double"&gt;0.06&lt;/D&gt;&lt;D xsi:type="xsd:double"&gt;0.06&lt;/D&gt;&lt;/FQL&gt;&lt;FQL&gt;&lt;Q&gt;392-HK^FF_DPS(ANN,-5AY,0)&lt;/Q&gt;&lt;R&gt;6&lt;/R&gt;&lt;C&gt;1&lt;/C&gt;&lt;D xsi:type="xsd:double"&gt;0.95&lt;/D&gt;&lt;D xsi:type="xsd:double"&gt;0.98&lt;/D&gt;&lt;D xsi:type="xsd:double"&gt;1.05&lt;/D&gt;&lt;D xsi:type="xsd:double"&gt;1.14&lt;/D&gt;&lt;D xsi:type="xsd:double"&gt;1.14&lt;/D&gt;&lt;D xsi:type="xsd:double"&gt;1.25&lt;/D&gt;&lt;/FQL&gt;&lt;FQL&gt;&lt;Q&gt;391-HK^FF_DPS(ANN,-5AY,0)&lt;/Q&gt;&lt;R&gt;6&lt;/R&gt;&lt;C&gt;1&lt;/C&gt;&lt;D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xsi:type="xsd:double"&gt;0&lt;/D&gt;&lt;/FQL&gt;&lt;FQL&gt;&lt;Q&gt;390-HK^FF_DPS(ANN,-5AY,0)&lt;/Q&gt;&lt;R&gt;6&lt;/R&gt;&lt;C&gt;1&lt;/C&gt;&lt;D xsi:type="xsd:double"&gt;0.10064&lt;/D&gt;&lt;D xsi:type="xsd:double"&gt;0.13716&lt;/D&gt;&lt;D xsi:type="xsd:double"&gt;0.14573&lt;/D&gt;&lt;D xsi:type="xsd:double"&gt;0.18488&lt;/D&gt;&lt;D xsi:type="xsd:double"&gt;0.21671&lt;/D&gt;&lt;D xsi:type="xsd:double"&gt;0.22956&lt;/D&gt;&lt;/FQL&gt;&lt;FQL&gt;&lt;Q&gt;389-HK^FF_DPS(ANN,-5AY,0)&lt;/Q&gt;&lt;R&gt;6&lt;/R&gt;&lt;C&gt;1&lt;/C&gt;&lt;D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xsi:type="xsd:double"&gt;0&lt;/D&gt;&lt;/FQL&gt;&lt;FQL&gt;&lt;Q&gt;388-HK^FF_DPS(ANN,-5AY,0)&lt;/Q&gt;&lt;R&gt;6&lt;/R&gt;&lt;C&gt;1&lt;/C&gt;&lt;D xsi:type="xsd:double"&gt;4.25&lt;/D&gt;&lt;D xsi:type="xsd:double"&gt;5.4&lt;/D&gt;&lt;D xsi:type="xsd:double"&gt;6.71&lt;/D&gt;&lt;D xsi:type="xsd:double"&gt;6.71&lt;/D&gt;&lt;D xsi:type="xsd:double"&gt;8.17&lt;/D&gt;&lt;D xsi:type="xsd:double"&gt;8.87&lt;/D&gt;&lt;/FQL&gt;&lt;FQL&gt;&lt;Q&gt;387-HK^FF_DPS(ANN,-5AY,0)&lt;/Q&gt;&lt;R&gt;6&lt;/R&gt;&lt;C&gt;1&lt;/C&gt;&lt;D xsi:type="xsd:double"&gt;0.065&lt;/D&gt;&lt;D xsi:type="xsd:double"&gt;0.08&lt;/D&gt;&lt;D xsi:type="xsd:double"&gt;0.055&lt;/D&gt;&lt;D xsi:type="xsd:double"&gt;0&lt;/D&gt;&lt;D xsi:type="xsd:double"&gt;0.06&lt;/D&gt;&lt;D xsi:type="xsd:double"&gt;0.05&lt;/D&gt;&lt;/FQL&gt;&lt;FQL&gt;&lt;Q&gt;386-HK^FF_DPS(ANN,-5AY,0)&lt;/Q&gt;&lt;R&gt;6&lt;/R&gt;&lt;C&gt;1&lt;/C&gt;&lt;D xsi:type="xsd:double"&gt;0.2870168&lt;/D&gt;&lt;D xsi:type="xsd:double"&gt;0.610933&lt;/D&gt;&lt;D xsi:type="xsd:double"&gt;0.479519&lt;/D&gt;&lt;D xsi:type="xsd:double"&gt;0.3384546&lt;/D&gt;&lt;D xsi:type="xsd:double"&gt;0.157686&lt;/D&gt;&lt;D xsi:type="xsd:double"&gt;0.554324&lt;/D&gt;&lt;/FQL&gt;&lt;FQL&gt;&lt;Q&gt;385-HK^FF_DPS(ANN,-5AY,0)&lt;/Q&gt;&lt;R&gt;6&lt;/R&gt;&lt;C&gt;1&lt;/C&gt;&lt;D xsi:type="xsd:double"&gt;0.06&lt;/D&gt;&lt;D xsi:type="xsd:double"&gt;0.06&lt;/D&gt;&lt;D xsi:type="xsd:double"&gt;0.06&lt;/D&gt;&lt;D xsi:type="xsd:double"&gt;0.04&lt;/D&gt;&lt;D xsi:type="xsd:double"&gt;0.04&lt;/D&gt;&lt;D xsi:type="xsd:double"&gt;0.0275&lt;/D&gt;&lt;/FQL&gt;&lt;FQL&gt;&lt;Q&gt;384-HK^FF_DPS(ANN,-5AY,0)&lt;/Q&gt;&lt;R&gt;6&lt;/R&gt;&lt;C&gt;1&lt;/C&gt;&lt;D xsi:type="xsd:double"&gt;0.25&lt;/D&gt;&lt;D xsi:type="xsd:double"&gt;0.35&lt;/D&gt;&lt;D xsi:type="xsd:double"&gt;0.44&lt;/D&gt;&lt;D xsi:type="xsd:double"&gt;0.5&lt;/D&gt;&lt;D xsi:type="xsd:double"&gt;0.55&lt;/D&gt;&lt;D xsi:type="xsd:double"&gt;0.55&lt;/D&gt;&lt;/FQL&gt;&lt;FQL&gt;&lt;Q&gt;383-HK^FF_DPS(ANN,-5AY,0)&lt;/Q&gt;&lt;R&gt;5&lt;/R&gt;&lt;C&gt;1&lt;/C&gt;&lt;D xsi:type="xsd:double"&gt;0&lt;/D&gt;&lt;D xsi:type="xsd:double"&gt;0&lt;/D&gt;&lt;D xsi:type="xsd:double"&gt;0&lt;/D&gt;&lt;D xsi:type="xsd:double"&gt;0&lt;/D&gt;&lt;D xsi:type="xsd:double"&gt;0&lt;/D&gt;&lt;/FQL&gt;&lt;FQL&gt;&lt;Q&gt;382-HK^FF_DPS(ANN,-5AY,0)&lt;/Q&gt;&lt;R&gt;6&lt;/R&gt;&lt;C&gt;1&lt;/C&gt;&lt;D xsi:type="xsd:string"&gt;@NA&lt;/D&gt;&lt;D xsi:type="xsd:string"&gt;@NA&lt;/D&gt;&lt;D xsi:type="xsd:double"&gt;0.01&lt;/D&gt;&lt;D xsi:type="xsd:double"&gt;0.098&lt;/D&gt;&lt;D xsi:type="xsd:double"&gt;0.139&lt;/D&gt;&lt;D xsi:type="xsd:string"&gt;@NA&lt;/D&gt;&lt;/FQL&gt;&lt;FQL&gt;&lt;Q&gt;381-HK^FF_DPS(ANN,-5AY,0)&lt;/Q&gt;&lt;R&gt;6&lt;/R&gt;&lt;C&gt;1&lt;/C&gt;&lt;D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xsi:type="xsd:double"&gt;0&lt;/D&gt;&lt;/FQL&gt;&lt;FQL&gt;&lt;Q&gt;380-HK^FF_DPS(ANN,-5AY,0)&lt;/Q&gt;&lt;R&gt;6&lt;/R&gt;&lt;C&gt;1&lt;/C&gt;&lt;D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xsi:type="xsd:double"&gt;0&lt;/D&gt;&lt;/FQL&gt;&lt;FQL&gt;&lt;Q&gt;379-HK^FF_DPS(ANN,-5AY,0)&lt;/Q&gt;&lt;R&gt;6&lt;/R&gt;&lt;C&gt;1&lt;/C&gt;&lt;D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xsi:type="xsd:double"&gt;0&lt;/D&gt;&lt;/FQL&gt;&lt;FQL&gt;&lt;Q&gt;378-HK^FF_DPS(ANN,-5AY,0)&lt;/Q&gt;&lt;R&gt;6&lt;/R&gt;&lt;C&gt;1&lt;/C&gt;&lt;D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xsi:type="xsd:double"&gt;0&lt;/D&gt;&lt;/FQL&gt;&lt;FQL&gt;&lt;Q&gt;377-HK^FF_DPS(ANN,-5AY,0)&lt;/Q&gt;&lt;R&gt;6&lt;/R&gt;&lt;C&gt;1&lt;/C&gt;&lt;D xsi:type="xsd:double"&gt;0&lt;/D&gt;&lt;D xsi:type="xsd:string"&gt;@NA&lt;/D&gt;&lt;D xsi:type="xsd:double"&gt;0&lt;/D&gt;&lt;D xsi:type="xsd:double"&gt;0&lt;/D&gt;&lt;D xsi:type="xsd:double"&gt;0&lt;/D&gt;&lt;D xsi:type="xsd:double"&gt;0&lt;/D&gt;&lt;/FQL&gt;&lt;FQL&gt;&lt;Q&gt;376-HK^FF_DPS(ANN,-5AY,0)&lt;/Q&gt;&lt;R&gt;6&lt;/R&gt;&lt;C&gt;1&lt;/C&gt;&lt;D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xsi:type="xsd:double"&gt;0&lt;/D&gt;&lt;/FQL&gt;&lt;FQL&gt;&lt;Q&gt;375-HK^FF_DPS(ANN,-5AY,0)&lt;/Q&gt;&lt;R&gt;6&lt;/R&gt;&lt;C&gt;1&lt;/C&gt;&lt;D xsi:type="xsd:double"&gt;0.1&lt;/D&gt;&lt;D xsi:type="xsd:double"&gt;0.7&lt;/D&gt;&lt;D xsi:type="xsd:double"&gt;0.4&lt;/D&gt;&lt;D xsi:type="xsd:double"&gt;0.1&lt;/D&gt;&lt;D xsi:type="xsd:double"&gt;0.1&lt;/D&gt;&lt;D xsi:type="xsd:double"&gt;0.15&lt;/D&gt;&lt;/FQL&gt;&lt;FQL&gt;&lt;Q&gt;374-HK^FF_DPS(ANN,-5AY,0)&lt;/Q&gt;&lt;R&gt;6&lt;/R&gt;&lt;C&gt;1&lt;/C&gt;&lt;D xsi:type="xsd:double"&gt;0.095&lt;/D&gt;&lt;D xsi:type="xsd:double"&gt;0.095&lt;/D&gt;&lt;D xsi:type="xsd:double"&gt;0.095&lt;/D&gt;&lt;D xsi:type="xsd:double"&gt;0.095&lt;/D&gt;&lt;D xsi:type="xsd:double"&gt;0.095&lt;/D&gt;&lt;D xsi:type="xsd:double"&gt;0.095&lt;/D&gt;&lt;/FQL&gt;&lt;FQL&gt;&lt;Q&gt;373-HK^FF_DPS(ANN,-5AY,0)&lt;/Q&gt;&lt;R&gt;6&lt;/R&gt;&lt;C&gt;1&lt;/C&gt;&lt;D xsi:type="xsd:double"&gt;0.1&lt;/D&gt;&lt;D xsi:type="xsd:double"&gt;0.125&lt;/D&gt;&lt;D xsi:type="xsd:double"&gt;0.125&lt;/D&gt;&lt;D xsi:type="xsd:double"&gt;0.125&lt;/D&gt;&lt;D xsi:type="xsd:double"&gt;0.125&lt;/D&gt;&lt;D xsi:type="xsd:double"&gt;0.1325&lt;/D&gt;&lt;/FQL&gt;&lt;FQL&gt;&lt;Q&gt;372-HK^FF_DPS(ANN,-5AY,0)&lt;/Q&gt;&lt;R&gt;6&lt;/R&gt;&lt;C&gt;1&lt;/C&gt;&lt;D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xsi:type="xsd:double"&gt;0&lt;/D&gt;&lt;/FQL&gt;&lt;FQL&gt;&lt;Q&gt;371-HK^FF_DPS(ANN,-5AY,0)&lt;/Q&gt;&lt;R&gt;6&lt;/R&gt;&lt;C&gt;1&lt;/C&gt;&lt;D xsi:type="xsd:double"&gt;0.119&lt;/D&gt;&lt;D xsi:type="xsd:double"&gt;0.155&lt;/D&gt;&lt;D xsi:type="xsd:double"&gt;0.178&lt;/D&gt;&lt;D xsi:type="xsd:double"&gt;0.185&lt;/D&gt;&lt;D xsi:type="xsd:double"&gt;0.162&lt;/D&gt;&lt;D xsi:type="xsd:double"&gt;0.157&lt;/D&gt;&lt;/FQL&gt;&lt;FQL&gt;&lt;Q&gt;370-HK^FF_DPS(ANN,-5AY,0)&lt;/Q&gt;&lt;R&gt;5&lt;/R&gt;&lt;C&gt;1&lt;/C&gt;&lt;D xsi:type="xsd:double"&gt;0&lt;/D&gt;&lt;D xsi:type="xsd:double"&gt;0&lt;/D&gt;&lt;D xsi:type="xsd:double"&gt;0&lt;/D&gt;&lt;D xsi:type="xsd:double"&gt;0&lt;/D&gt;&lt;D xsi:type="xsd:double"&gt;0&lt;/D&gt;&lt;/FQL&gt;&lt;FQL&gt;&lt;Q&gt;369-HK^FF_DPS(ANN,-5AY,0)&lt;/Q&gt;&lt;R&gt;6&lt;/R&gt;&lt;C&gt;1&lt;/C&gt;&lt;D xsi:type="xsd:double"&gt;0.18&lt;/D&gt;&lt;D xsi:type="xsd:double"&gt;0.27&lt;/D&gt;&lt;D xsi:type="xsd:double"&gt;0.27&lt;/D&gt;&lt;D xsi:type="xsd:double"&gt;0.27&lt;/D&gt;&lt;D xsi:type="xsd:double"&gt;0.27&lt;/D&gt;&lt;D xsi:type="xsd:double"&gt;0.27&lt;/D&gt;&lt;/FQL&gt;&lt;FQL&gt;&lt;Q&gt;368-HK^FF_DPS(ANN,-5AY,0)&lt;/Q&gt;&lt;R&gt;6&lt;/R&gt;&lt;C&gt;1&lt;/C&gt;&lt;D xsi:type="xsd:string"&gt;@NA&lt;/D&gt;&lt;D xsi:type="xsd:string"&gt;@NA&lt;/D&gt;&lt;D xsi:type="xsd:string"&gt;@NA&lt;/D&gt;&lt;D xsi:type="xsd:string"&gt;@NA&lt;/D&gt;&lt;D xsi:type="xsd:double"&gt;0&lt;/D&gt;&lt;D xsi:type="xsd:double"&gt;0&lt;/D&gt;&lt;/FQL&gt;&lt;FQL&gt;&lt;Q&gt;367-HK^FF_DPS(ANN,-5AY,0)&lt;/Q&gt;&lt;R&gt;6&lt;/R&gt;&lt;C&gt;1&lt;/C&gt;&lt;D xsi:type="xsd:double"&gt;0.08&lt;/D&gt;&lt;D xsi:type="xsd:double"&gt;0.08&lt;/D&gt;&lt;D xsi:type="xsd:double"&gt;0.1&lt;/D&gt;&lt;D xsi:type="xsd:double"&gt;0.015&lt;/D&gt;&lt;D xsi:type="xsd:double"&gt;0.03&lt;/D&gt;&lt;D xsi:type="xsd:double"&gt;0.28&lt;/D&gt;&lt;/FQL&gt;&lt;FQL&gt;&lt;Q&gt;366-HK^FF_DPS(ANN,-5AY,0)&lt;/Q&gt;&lt;R&gt;6&lt;/R&gt;&lt;C&gt;1&lt;/C&gt;&lt;D xsi:type="xsd:double"&gt;0.1&lt;/D&gt;&lt;D xsi:type="xsd:double"&gt;0.11&lt;/D&gt;&lt;D xsi:type="xsd:double"&gt;0.1&lt;/D&gt;&lt;D xsi:type="xsd:double"&gt;0.09&lt;/D&gt;&lt;D xsi:type="xsd:double"&gt;0.05&lt;/D&gt;&lt;D xsi:type="xsd:double"&gt;0.06&lt;/D&gt;&lt;/FQL&gt;&lt;FQL&gt;&lt;Q&gt;365-HK^FF_DPS(ANN,-5AY,0)&lt;/Q&gt;&lt;R&gt;6&lt;/R&gt;&lt;C&gt;1&lt;/C&gt;&lt;D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xsi:type="xsd:double"&gt;0&lt;/D&gt;&lt;/FQL&gt;&lt;FQL&gt;&lt;Q&gt;363-HK^FF_DPS(ANN,-5AY,0)&lt;/Q&gt;&lt;R&gt;6&lt;/R&gt;&lt;C&gt;1&lt;/C&gt;&lt;D xsi:type="xsd:double"&gt;0.82&lt;/D&gt;&lt;D xsi:type="xsd:double"&gt;0.94&lt;/D&gt;&lt;D xsi:type="xsd:double"&gt;1&lt;/D&gt;&lt;D xsi:type="xsd:double"&gt;0.52&lt;/D&gt;&lt;D xsi:type="xsd:double"&gt;0.74&lt;/D&gt;&lt;D xsi:type="xsd:double"&gt;1.02&lt;/D&gt;&lt;/FQL&gt;&lt;FQL&gt;&lt;Q&gt;362-HK^FF_DPS(ANN,-5AY,0)&lt;/Q&gt;&lt;R&gt;6&lt;/R&gt;&lt;C&gt;1&lt;/C&gt;&lt;D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xsi:type="xsd:double"&gt;0&lt;/D&gt;&lt;/FQL&gt;&lt;FQL&gt;&lt;Q&gt;361-HK^FF_DPS(ANN,-5AY,0)&lt;/Q&gt;&lt;R&gt;6&lt;/R&gt;&lt;C&gt;1&lt;/C&gt;&lt;D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xsi:type="xsd:double"&gt;0&lt;/D&gt;&lt;/FQL&gt;&lt;FQL&gt;&lt;Q&gt;360-HK^FF_DPS(ANN,-5AY,0)&lt;/Q&gt;&lt;R&gt;6&lt;/R&gt;&lt;C&gt;1&lt;/C&gt;&lt;D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xsi:type="xsd:double"&gt;0&lt;/D&gt;&lt;/FQL&gt;&lt;FQL&gt;&lt;Q&gt;359-HK^FF_DPS(ANN,-5AY,0)&lt;/Q&gt;&lt;R&gt;6&lt;/R&gt;&lt;C&gt;1&lt;/C&gt;&lt;D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xsi:type="xsd:double"&gt;0&lt;/D&gt;&lt;/FQL&gt;&lt;FQL&gt;&lt;Q&gt;358-HK^FF_DPS(ANN,-5AY,0)&lt;/Q&gt;&lt;R&gt;6&lt;/R&gt;&lt;C&gt;1&lt;/C&gt;&lt;D xsi:type="xsd:double"&gt;0.17121&lt;/D&gt;&lt;D xsi:type="xsd:double"&gt;0.24495&lt;/D&gt;&lt;D xsi:type="xsd:double"&gt;0.22743&lt;/D&gt;&lt;D xsi:type="xsd:double"&gt;0.109&lt;/D&gt;&lt;D xsi:type="xsd:double"&gt;0.1217&lt;/D&gt;&lt;D xsi:type="xsd:double"&gt;0.5877&lt;/D&gt;&lt;/FQL&gt;&lt;FQL&gt;&lt;Q&gt;357-HK^FF_DPS(ANN,-5AY,0)&lt;/Q&gt;&lt;R&gt;6&lt;/R&gt;&lt;C&gt;1&lt;/C&gt;&lt;D xsi:type="xsd:double"&gt;0.191744&lt;/D&gt;&lt;D xsi:type="xsd:double"&gt;0.269335&lt;/D&gt;&lt;D xsi:type="xsd:double"&gt;0.170359&lt;/D&gt;&lt;D xsi:type="xsd:double"&gt;0&lt;/D&gt;&lt;D xsi:type="xsd:double"&gt;0&lt;/D&gt;&lt;D xsi:type="xsd:double"&gt;0&lt;/D&gt;&lt;/FQL&gt;&lt;FQL&gt;&lt;Q&gt;355-HK^FF_DPS(ANN,-5AY,0)&lt;/Q&gt;&lt;R&gt;6&lt;/R&gt;&lt;C&gt;1&lt;/C&gt;&lt;D xsi:type="xsd:double"&gt;0.02&lt;/D&gt;&lt;D xsi:type="xsd:double"&gt;0.0235&lt;/D&gt;&lt;D xsi:type="xsd:double"&gt;0.024&lt;/D&gt;&lt;D xsi:type="xsd:double"&gt;0.013&lt;/D&gt;&lt;D xsi:type="xsd:double"&gt;0&lt;/D&gt;&lt;D xsi:type="xsd:double"&gt;0&lt;/D&gt;&lt;/FQL&gt;&lt;FQL&gt;&lt;Q&gt;354-HK^FF_DPS(ANN,-5AY,0)&lt;/Q&gt;&lt;R&gt;6&lt;/R&gt;&lt;C&gt;1&lt;/C&gt;&lt;D xsi:type="xsd:double"&gt;0.012&lt;/D&gt;&lt;D xsi:type="xsd:double"&gt;0.018&lt;/D&gt;&lt;D xsi:type="xsd:double"&gt;0.0215&lt;/D&gt;&lt;D xsi:type="xsd:double"&gt;0.0219&lt;/D&gt;&lt;D xsi:type="xsd:double"&gt;0.029&lt;/D&gt;&lt;D xsi:type="xsd:double"&gt;0.0323&lt;/D&gt;&lt;/FQL&gt;&lt;FQL&gt;&lt;Q&gt;353-HK^FF_DPS(ANN,-5AY,0)&lt;/Q&gt;&lt;R&gt;5&lt;/R&gt;&lt;C&gt;1&lt;/C&gt;&lt;D xsi:type="xsd:double"&gt;0&lt;/D&gt;&lt;D xsi:type="xsd:double"&gt;0&lt;/D&gt;&lt;D xsi:type="xsd:double"&gt;0&lt;/D&gt;&lt;D xsi:type="xsd:double"&gt;0&lt;/D&gt;&lt;D xsi:type="xsd:double"&gt;0&lt;/D&gt;&lt;/FQL&gt;&lt;FQL&gt;&lt;Q&gt;352-HK^FF_DPS(ANN,-5AY,0)&lt;/Q&gt;&lt;R&gt;6&lt;/R&gt;&lt;C&gt;1&lt;/C&gt;&lt;D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xsi:type="xsd:double"&gt;0&lt;/D&gt;&lt;/FQL&gt;&lt;FQL&gt;&lt;Q&gt;351-HK^FF_DPS(ANN,-5AY,0)&lt;/Q&gt;&lt;R&gt;6&lt;/R&gt;&lt;C&gt;1&lt;/C&gt;&lt;D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xsi:type="xsd:double"&gt;0&lt;/D&gt;&lt;/FQL&gt;&lt;FQL&gt;&lt;Q&gt;348-HK^FF_DPS(ANN,-5AY,0)&lt;/Q&gt;&lt;R&gt;6&lt;/R&gt;&lt;C&gt;1&lt;/C&gt;&lt;D xsi:type="xsd:double"&gt;0&lt;/D&gt;&lt;D xsi:type="xsd:double"&gt;0&lt;/D&gt;&lt;D xsi:type="xsd:string"&gt;@NA&lt;/D&gt;&lt;D xsi:type="xsd:double"&gt;0&lt;/D&gt;&lt;D xsi:type="xsd:double"&gt;0&lt;/D&gt;&lt;D xsi:type="xsd:double"&gt;0&lt;/D&gt;&lt;/FQL&gt;&lt;FQL&gt;&lt;Q&gt;347-HK^FF_DPS(ANN,-5AY,0)&lt;/Q&gt;&lt;R&gt;6&lt;/R&gt;&lt;C&gt;1&lt;/C&gt;&lt;D xsi:type="xsd:double"&gt;0.05907692534911&lt;/D&gt;&lt;D xsi:type="xsd:double"&gt;0.21830770070414&lt;/D&gt;&lt;D xsi:type="xsd:double"&gt;0.19253846894379&lt;/D&gt;&lt;D xsi:type="xsd:double"&gt;0.062&lt;/D&gt;&lt;D xsi:type="xsd:double"&gt;0.101&lt;/D&gt;&lt;D xsi:type="xsd:double"&gt;0.259&lt;/D&gt;&lt;/FQL&gt;&lt;FQL&gt;&lt;Q&gt;346-HK^FF_DPS(ANN,-5AY,0)&lt;/Q&gt;&lt;R&gt;6&lt;/R&gt;&lt;C&gt;1&lt;/C&gt;&lt;D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xsi:type="xsd:double"&gt;0&lt;/D&gt;&lt;/FQL&gt;&lt;FQL&gt;&lt;Q&gt;345-HK^FF_DPS(ANN,-5AY,0)&lt;/Q&gt;&lt;R&gt;6&lt;/R&gt;&lt;C&gt;1&lt;/C&gt;&lt;D xsi:type="xsd:double"&gt;0.351&lt;/D&gt;&lt;D xsi:type="xsd:double"&gt;0.352&lt;/D&gt;&lt;D xsi:type="xsd:double"&gt;0.418&lt;/D&gt;&lt;D xsi:type="xsd:double"&gt;0.322&lt;/D&gt;&lt;D xsi:type="xsd:double"&gt;0.328&lt;/D&gt;&lt;D xsi:type="xsd:double"&gt;0&lt;/D&gt;&lt;/FQL&gt;&lt;FQL&gt;&lt;Q&gt;343-HK^FF_DPS(ANN,-5AY,0)&lt;/Q&gt;&lt;R&gt;6&lt;/R&gt;&lt;C&gt;1&lt;/C&gt;&lt;D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xsi:type="xsd:double"&gt;0&lt;/D&gt;&lt;/FQL&gt;&lt;FQL&gt;&lt;Q&gt;342-HK^FF_DPS(ANN,-5AY,0)&lt;/Q&gt;&lt;R&gt;6&lt;/R&gt;&lt;C&gt;1&lt;/C&gt;&lt;D xsi:type="xsd:double"&gt;0.025&lt;/D&gt;&lt;D xsi:type="xsd:double"&gt;0&lt;/D&gt;&lt;D xsi:type="xsd:double"&gt;0&lt;/D&gt;&lt;D xsi:type="xsd:double"&gt;0&lt;/D&gt;&lt;D xsi:type="xsd:double"&gt;0&lt;/D&gt;&lt;D xsi:type="xsd:double"&gt;0&lt;/D&gt;&lt;/FQL&gt;&lt;FQL&gt;&lt;Q&gt;341-HK^FF_DPS(ANN,-5AY,0)&lt;/Q&gt;&lt;R&gt;6&lt;/R&gt;&lt;C&gt;1&lt;/C&gt;&lt;D xsi:type="xsd:double"&gt;0.81&lt;/D&gt;&lt;D xsi:type="xsd:double"&gt;1.16&lt;/D&gt;&lt;D xsi:type="xsd:double"&gt;0.84&lt;/D&gt;&lt;D xsi:type="xsd:double"&gt;0.19&lt;/D&gt;&lt;D xsi:type="xsd:double"&gt;0.38&lt;/D&gt;&lt;D xsi:type="xsd:double"&gt;0.28&lt;/D&gt;&lt;/FQL&gt;&lt;FQL&gt;&lt;Q&gt;340-HK^FF_DPS(ANN,-5AY,0)&lt;/Q&gt;&lt;R&gt;6&lt;/R&gt;&lt;C&gt;1&lt;/C&gt;&lt;D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xsi:type="xsd:double"&gt;0&lt;/D&gt;&lt;/FQL&gt;&lt;FQL&gt;&lt;Q&gt;338-HK^FF_DPS(ANN,-5AY,0)&lt;/Q&gt;&lt;R&gt;6&lt;/R&gt;&lt;C&gt;1&lt;/C&gt;&lt;D xsi:type="xsd:double"&gt;0.287&lt;/D&gt;&lt;D xsi:type="xsd:double"&gt;0.367&lt;/D&gt;&lt;D xsi:type="xsd:double"&gt;0.284&lt;/D&gt;&lt;D xsi:type="xsd:double"&gt;0.131&lt;/D&gt;&lt;D xsi:type="xsd:double"&gt;0.121&lt;/D&gt;&lt;D xsi:type="xsd:double"&gt;0.1167&lt;/D&gt;&lt;/FQL&gt;&lt;FQL&gt;&lt;Q&gt;337-HK^FF_DPS(ANN,-5AY,0)&lt;/Q&gt;&lt;R&gt;6&lt;/R&gt;&lt;C&gt;1&lt;/C&gt;&lt;D xsi:type="xsd:double"&gt;0.1&lt;/D&gt;&lt;D xsi:type="xsd:double"&gt;0.15&lt;/D&gt;&lt;D xsi:type="xsd:double"&gt;0.2&lt;/D&gt;&lt;D xsi:type="xsd:double"&gt;0.25&lt;/D&gt;&lt;D xsi:type="xsd:double"&gt;0.3&lt;/D&gt;&lt;D xsi:type="xsd:double"&gt;0.3&lt;/D&gt;&lt;/FQL&gt;&lt;FQL&gt;&lt;Q&gt;336-HK^FF_DPS(ANN,-5AY,0)&lt;/Q&gt;&lt;R&gt;6&lt;/R&gt;&lt;C&gt;1&lt;/C&gt;&lt;D xsi:type="xsd:double"&gt;0.22&lt;/D&gt;&lt;D xsi:type="xsd:string"&gt;@NA&lt;/D&gt;&lt;D xsi:type="xsd:double"&gt;0.687&lt;/D&gt;&lt;D xsi:type="xsd:double"&gt;0.188&lt;/D&gt;&lt;D xsi:type="xsd:double"&gt;0.15&lt;/D&gt;&lt;D xsi:type="xsd:double"&gt;0.084&lt;/D&gt;&lt;/FQL&gt;&lt;FQL&gt;&lt;Q&gt;335-HK^FF_DPS(ANN,-5AY,0)&lt;/Q&gt;&lt;R&gt;6&lt;/R&gt;&lt;C&gt;1&lt;/C&gt;&lt;D xsi:type="xsd:double"&gt;0.018&lt;/D&gt;&lt;D xsi:type="xsd:double"&gt;0.018&lt;/D&gt;&lt;D xsi:type="xsd:double"&gt;0.02&lt;/D&gt;&lt;D xsi:type="xsd:double"&gt;0.01&lt;/D&gt;&lt;D xsi:type="xsd:double"&gt;0.01&lt;/D&gt;&lt;D xsi:type="xsd:double"&gt;0.02&lt;/D&gt;&lt;/FQL&gt;&lt;FQL&gt;&lt;Q&gt;334-HK^FF_DPS(ANN,-5AY,0)&lt;/Q&gt;&lt;R&gt;6&lt;/R&gt;&lt;C&gt;1&lt;/C&gt;&lt;D xsi:type="xsd:double"&gt;0.02&lt;/D&gt;&lt;D xsi:type="xsd:double"&gt;0.04&lt;/D&gt;&lt;D xsi:type="xsd:double"&gt;0&lt;/D&gt;&lt;D xsi:type="xsd:double"&gt;0&lt;/D&gt;&lt;D xsi:type="xsd:double"&gt;0&lt;/D&gt;&lt;D xsi:type="xsd:double"&gt;0&lt;/D&gt;&lt;/FQL&gt;&lt;FQL&gt;&lt;Q&gt;333-HK^FF_DPS(ANN,-5AY,0)&lt;/Q&gt;&lt;R&gt;6&lt;/R&gt;&lt;C&gt;1&lt;/C&gt;&lt;D xsi:type="xsd:double"&gt;0.04453&lt;/D&gt;&lt;D xsi:type="xsd:double"&gt;0.08907&lt;/D&gt;&lt;D xsi:type="xsd:double"&gt;0&lt;/D&gt;&lt;D xsi:type="xsd:double"&gt;0&lt;/D&gt;&lt;D xsi:type="xsd:double"&gt;0&lt;/D&gt;&lt;D xsi:type="xsd:double"&gt;0&lt;/D&gt;&lt;/FQL&gt;&lt;FQL&gt;&lt;Q&gt;332-HK^FF_DPS(ANN,-5AY,0)&lt;/Q&gt;&lt;R&gt;6&lt;/R&gt;&lt;C&gt;1&lt;/C&gt;&lt;D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xsi:type="xsd:double"&gt;0&lt;/D&gt;&lt;/FQL&gt;&lt;FQL&gt;&lt;Q&gt;331-HK^FF_DPS(ANN,-5AY,0)&lt;/Q&gt;&lt;R&gt;6&lt;/R&gt;&lt;C&gt;1&lt;/C&gt;&lt;D xsi:type="xsd:double"&gt;0.155&lt;/D&gt;&lt;D xsi:type="xsd:double"&gt;0.211&lt;/D&gt;&lt;D xsi:type="xsd:double"&gt;0.22&lt;/D&gt;&lt;D xsi:type="xsd:double"&gt;0.272&lt;/D&gt;&lt;D xsi:type="xsd:double"&gt;0.45&lt;/D&gt;&lt;D xsi:type="xsd:double"&gt;0.45&lt;/D&gt;&lt;/FQL&gt;&lt;FQL&gt;&lt;Q&gt;330-HK^FF_DPS(ANN,-5AY,0)&lt;/Q&gt;&lt;R&gt;0&lt;/R&gt;&lt;C&gt;0&lt;/C&gt;&lt;/FQL&gt;&lt;FQL&gt;&lt;Q&gt;329-HK^FF_DPS(ANN,-5AY,0)&lt;/Q&gt;&lt;R&gt;6&lt;/R&gt;&lt;C&gt;1&lt;/C&gt;&lt;D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xsi:type="xsd:double"&gt;0&lt;/D&gt;&lt;/FQL&gt;&lt;FQL&gt;&lt;Q&gt;328-HK^FF_DPS(ANN,-5AY,0)&lt;/Q&gt;&lt;R&gt;6&lt;/R&gt;&lt;C&gt;1&lt;/C&gt;&lt;D xsi:type="xsd:double"&gt;0.09977&lt;/D&gt;&lt;D xsi:type="xsd:double"&gt;0.04989&lt;/D&gt;&lt;D xsi:type="xsd:double"&gt;0&lt;/D&gt;&lt;D xsi:type="xsd:double"&gt;0&lt;/D&gt;&lt;D xsi:type="xsd:double"&gt;0&lt;/D&gt;&lt;D xsi:type="xsd:double"&gt;0&lt;/D&gt;&lt;/FQL&gt;&lt;FQL&gt;&lt;Q&gt;327-HK^FF_DPS(ANN,-5AY,0)&lt;/Q&gt;&lt;R&gt;6&lt;/R&gt;&lt;C&gt;1&lt;/C&gt;&lt;D xsi:type="xsd:double"&gt;0.08&lt;/D&gt;&lt;D xsi:type="xsd:double"&gt;0.08&lt;/D&gt;&lt;D xsi:type="xsd:double"&gt;0.08&lt;/D&gt;&lt;D xsi:type="xsd:double"&gt;0.1&lt;/D&gt;&lt;D xsi:type="xsd:double"&gt;0.17&lt;/D&gt;&lt;D xsi:type="xsd:double"&gt;0.27&lt;/D&gt;&lt;/FQL&gt;&lt;FQL&gt;&lt;Q&gt;326-HK^FF_DPS(ANN,-5AY,0)&lt;/Q&gt;&lt;R&gt;6&lt;/R&gt;&lt;C&gt;1&lt;/C&gt;&lt;D xsi:type="xsd:double"&gt;0&lt;/D&gt;&lt;D xsi:type="xsd:double"&gt;0&lt;/D&gt;&lt;D xsi:type="xsd:double"&gt;0&lt;/D&gt;&lt;D xsi:type="xsd:double"&gt;0.125&lt;/D&gt;&lt;D xsi:type="xsd:double"&gt;0&lt;/D&gt;&lt;D xsi:type="xsd:double"&gt;0&lt;/D&gt;&lt;/FQL&gt;&lt;FQL&gt;&lt;Q&gt;323-HK^FF_DPS(ANN,-5AY,0)&lt;/Q&gt;&lt;R&gt;6&lt;/R&gt;&lt;C&gt;1&lt;/C&gt;&lt;D xsi:type="xsd:double"&gt;0&lt;/D&gt;&lt;D xsi:type="xsd:double"&gt;0.19908&lt;/D&gt;&lt;D xsi:type="xsd:double"&gt;0.40925&lt;/D&gt;&lt;D xsi:type="xsd:double"&gt;0.087597&lt;/D&gt;&lt;D xsi:type="xsd:double"&gt;0.156053&lt;/D&gt;&lt;D xsi:type="xsd:double"&gt;0.409934&lt;/D&gt;&lt;/FQL&gt;&lt;FQL&gt;&lt;Q&gt;322-HK^FF_DPS(ANN,-5AY,0)&lt;/Q&gt;&lt;R&gt;6&lt;/R&gt;&lt;C&gt;1&lt;/C&gt;&lt;D xsi:type="xsd:double"&gt;0.12325&lt;/D&gt;&lt;D xsi:type="xsd:double"&gt;0.19536&lt;/D&gt;&lt;D xsi:type="xsd:double"&gt;0.50178&lt;/D&gt;&lt;D xsi:type="xsd:double"&gt;0.6572&lt;/D&gt;&lt;D xsi:type="xsd:double"&gt;0.85944&lt;/D&gt;&lt;D xsi:type="xsd:double"&gt;0.83206&lt;/D&gt;&lt;/FQL&gt;&lt;FQL&gt;&lt;Q&gt;321-HK^FF_DPS(ANN,-5AY,0)&lt;/Q&gt;&lt;R&gt;6&lt;/R&gt;&lt;C&gt;1&lt;/C&gt;&lt;D xsi:type="xsd:double"&gt;0.62&lt;/D&gt;&lt;D xsi:type="xsd:double"&gt;0.35&lt;/D&gt;&lt;D xsi:type="xsd:double"&gt;0.3&lt;/D&gt;&lt;D xsi:type="xsd:double"&gt;0.1&lt;/D&gt;&lt;D xsi:type="xsd:double"&gt;0.15&lt;/D&gt;&lt;D xsi:type="xsd:double"&gt;0.18&lt;/D&gt;&lt;/FQL&gt;&lt;FQL&gt;&lt;Q&gt;320-HK^FF_DPS(ANN,-5AY,0)&lt;/Q&gt;&lt;R&gt;6&lt;/R&gt;&lt;C&gt;1&lt;/C&gt;&lt;D xsi:type="xsd:double"&gt;0.075&lt;/D&gt;&lt;D xsi:type="xsd:double"&gt;0.075&lt;/D&gt;&lt;D xsi:type="xsd:double"&gt;0.0164&lt;/D&gt;&lt;D xsi:type="xsd:double"&gt;0.0131&lt;/D&gt;&lt;D xsi:type="xsd:double"&gt;0.0595&lt;/D&gt;&lt;D xsi:type="xsd:double"&gt;0.0475&lt;/D&gt;&lt;/FQL&gt;&lt;FQL&gt;&lt;Q&gt;318-HK^FF_DPS(ANN,-5AY,0)&lt;/Q&gt;&lt;R&gt;6&lt;/R&gt;&lt;C&gt;1&lt;/C&gt;&lt;D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xsi:type="xsd:double"&gt;0&lt;/D&gt;&lt;/FQL&gt;&lt;FQL&gt;&lt;Q&gt;317-HK^FF_DPS(ANN,-5AY,0)&lt;/Q&gt;&lt;R&gt;6&lt;/R&gt;&lt;C&gt;1&lt;/C&gt;&lt;D xsi:type="xsd:double"&gt;0.018129&lt;/D&gt;&lt;D xsi:type="xsd:double"&gt;0&lt;/D&gt;&lt;D xsi:type="xsd:double"&gt;0&lt;/D&gt;&lt;D xsi:type="xsd:double"&gt;0&lt;/D&gt;&lt;D xsi:type="xsd:double"&gt;0.200398&lt;/D&gt;&lt;D xsi:type="xsd:double"&gt;0.160089&lt;/D&gt;&lt;/FQL&gt;&lt;FQL&gt;&lt;Q&gt;316-HK^FF_DPS(ANN,-5AY,0)&lt;/Q&gt;&lt;R&gt;6&lt;/R&gt;&lt;C&gt;1&lt;/C&gt;&lt;D xsi:type="xsd:double"&gt;0&lt;/D&gt;&lt;D xsi:type="xsd:double"&gt;0.167&lt;/D&gt;&lt;D xsi:type="xsd:double"&gt;0.601&lt;/D&gt;&lt;D xsi:type="xsd:double"&gt;15.081&lt;/D&gt;&lt;D xsi:type="xsd:double"&gt;11.056&lt;/D&gt;&lt;D xsi:type="xsd:double"&gt;60.17467&lt;/D&gt;&lt;/FQL&gt;&lt;FQL&gt;&lt;Q&gt;315-HK^FF_DPS(ANN,-5AY,0)&lt;/Q&gt;&lt;R&gt;6&lt;/R&gt;&lt;C&gt;1&lt;/C&gt;&lt;D xsi:type="xsd:double"&gt;0.6&lt;/D&gt;&lt;D xsi:type="xsd:double"&gt;0.41&lt;/D&gt;&lt;D xsi:type="xsd:double"&gt;0.39&lt;/D&gt;&lt;D xsi:type="xsd:double"&gt;0.295&lt;/D&gt;&lt;D xsi:type="xsd:double"&gt;0.3&lt;/D&gt;&lt;D xsi:type="xsd:double"&gt;0.3&lt;/D&gt;&lt;/FQL&gt;&lt;FQL&gt;&lt;Q&gt;313-HK^FF_DPS(ANN,-5AY,0)&lt;/Q&gt;&lt;R&gt;6&lt;/R&gt;&lt;C&gt;1&lt;/C&gt;&lt;D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xsi:type="xsd:double"&gt;0&lt;/D&gt;&lt;/FQL&gt;&lt;FQL&gt;&lt;Q&gt;312-HK^FF_DPS(ANN,-5AY,0)&lt;/Q&gt;&lt;R&gt;6&lt;/R&gt;&lt;C&gt;1&lt;/C&gt;&lt;D xsi:type="xsd:double"&gt;0.0075&lt;/D&gt;&lt;D xsi:type="xsd:double"&gt;0.0055&lt;/D&gt;&lt;D xsi:type="xsd:double"&gt;0.0192&lt;/D&gt;&lt;D xsi:type="xsd:double"&gt;0.0181&lt;/D&gt;&lt;D xsi:type="xsd:double"&gt;0.0029&lt;/D&gt;&lt;D xsi:type="xsd:double"&gt;0&lt;/D&gt;&lt;/FQL&gt;&lt;FQL&gt;&lt;Q&gt;311-HK^FF_DPS(ANN,-5AY,0)&lt;/Q&gt;&lt;R&gt;6&lt;/R&gt;&lt;C&gt;1&lt;/C&gt;&lt;D xsi:type="xsd:double"&gt;1.6263&lt;/D&gt;&lt;D xsi:type="xsd:double"&gt;0.0988&lt;/D&gt;&lt;D xsi:type="xsd:double"&gt;0.0528&lt;/D&gt;&lt;D xsi:type="xsd:double"&gt;0.0149&lt;/D&gt;&lt;D xsi:type="xsd:double"&gt;0&lt;/D&gt;&lt;D xsi:type="xsd:double"&gt;0.0253&lt;/D&gt;&lt;/FQL&gt;&lt;FQL&gt;&lt;Q&gt;309-HK^FF_DPS(ANN,-5AY,0)&lt;/Q&gt;&lt;R&gt;6&lt;/R&gt;&lt;C&gt;1&lt;/C&gt;&lt;D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xsi:type="xsd:double"&gt;0&lt;/D&gt;&lt;/FQL&gt;&lt;FQL&gt;&lt;Q&gt;308-HK^FF_DPS(ANN,-5AY,0)&lt;/Q&gt;&lt;R&gt;6&lt;/R&gt;&lt;C&gt;1&lt;/C&gt;&lt;D xsi:type="xsd:double"&gt;0.04&lt;/D&gt;&lt;D xsi:type="xsd:double"&gt;0.085&lt;/D&gt;&lt;D xsi:type="xsd:double"&gt;0.03&lt;/D&gt;&lt;D xsi:type="xsd:double"&gt;0.03&lt;/D&gt;&lt;D xsi:type="xsd:double"&gt;0&lt;/D&gt;&lt;D xsi:type="xsd:double"&gt;0&lt;/D&gt;&lt;/FQL&gt;&lt;FQL&gt;&lt;Q&gt;306-HK^FF_DPS(ANN,-5AY,0)&lt;/Q&gt;&lt;R&gt;6&lt;/R&gt;&lt;C&gt;1&lt;/C&gt;&lt;D xsi:type="xsd:double"&gt;0.24&lt;/D&gt;&lt;D xsi</t>
        </r>
      </text>
    </comment>
    <comment ref="A16" authorId="0" shapeId="0">
      <text>
        <r>
          <rPr>
            <b/>
            <sz val="9"/>
            <color indexed="81"/>
            <rFont val="Tahoma"/>
            <charset val="1"/>
          </rPr>
          <t>:type="xsd:double"&gt;0.24&lt;/D&gt;&lt;D xsi:type="xsd:double"&gt;0.24&lt;/D&gt;&lt;D xsi:type="xsd:double"&gt;0&lt;/D&gt;&lt;D xsi:type="xsd:double"&gt;0&lt;/D&gt;&lt;D xsi:type="xsd:double"&gt;0&lt;/D&gt;&lt;/FQL&gt;&lt;FQL&gt;&lt;Q&gt;305-HK^FF_DPS(ANN,-5AY,0)&lt;/Q&gt;&lt;R&gt;6&lt;/R&gt;&lt;C&gt;1&lt;/C&gt;&lt;D xsi:type="xsd:double"&gt;0.01102&lt;/D&gt;&lt;D xsi:type="xsd:double"&gt;0.01102&lt;/D&gt;&lt;D xsi:type="xsd:double"&gt;0.00441&lt;/D&gt;&lt;D xsi:type="xsd:double"&gt;0.003&lt;/D&gt;&lt;D xsi:type="xsd:double"&gt;0.003&lt;/D&gt;&lt;D xsi:type="xsd:double"&gt;0.003&lt;/D&gt;&lt;/FQL&gt;&lt;FQL&gt;&lt;Q&gt;303-HK^FF_DPS(ANN,-5AY,0)&lt;/Q&gt;&lt;R&gt;6&lt;/R&gt;&lt;C&gt;1&lt;/C&gt;&lt;D xsi:type="xsd:double"&gt;5.458084&lt;/D&gt;&lt;D xsi:type="xsd:double"&gt;6.273404&lt;/D&gt;&lt;D xsi:type="xsd:double"&gt;5.236904&lt;/D&gt;&lt;D xsi:type="xsd:double"&gt;4.121093&lt;/D&gt;&lt;D xsi:type="xsd:double"&gt;7.065591&lt;/D&gt;&lt;D xsi:type="xsd:double"&gt;5.32916&lt;/D&gt;&lt;/FQL&gt;&lt;FQL&gt;&lt;Q&gt;302-HK^FF_DPS(ANN,-5AY,0)&lt;/Q&gt;&lt;R&gt;6&lt;/R&gt;&lt;C&gt;1&lt;/C&gt;&lt;D xsi:type="xsd:string"&gt;@NA&lt;/D&gt;&lt;D xsi:type="xsd:string"&gt;@NA&lt;/D&gt;&lt;D xsi:type="xsd:string"&gt;@NA&lt;/D&gt;&lt;D xsi:type="xsd:double"&gt;0.0355&lt;/D&gt;&lt;D xsi:type="xsd:double"&gt;0.0928&lt;/D&gt;&lt;D xsi:type="xsd:double"&gt;0&lt;/D&gt;&lt;/FQL&gt;&lt;FQL&gt;&lt;Q&gt;301-HK^FF_DPS(ANN,-5AY,0)&lt;/Q&gt;&lt;R&gt;6&lt;/R&gt;&lt;C&gt;1&lt;/C&gt;&lt;D xsi:type="xsd:string"&gt;@NA&lt;/D&gt;&lt;D xsi:type="xsd:string"&gt;@NA&lt;/D&gt;&lt;D xsi:type="xsd:string"&gt;@NA&lt;/D&gt;&lt;D xsi:type="xsd:double"&gt;0.024&lt;/D&gt;&lt;D xsi:type="xsd:double"&gt;0.03&lt;/D&gt;&lt;D xsi:type="xsd:double"&gt;0.03&lt;/D&gt;&lt;/FQL&gt;&lt;FQL&gt;&lt;Q&gt;299-HK^FF_DPS(ANN,-5AY,0)&lt;/Q&gt;&lt;R&gt;6&lt;/R&gt;&lt;C&gt;1&lt;/C&gt;&lt;D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xsi:type="xsd:double"&gt;0&lt;/D&gt;&lt;/FQL&gt;&lt;FQL&gt;&lt;Q&gt;298-HK^FF_DPS(ANN,-5AY,0)&lt;/Q&gt;&lt;R&gt;6&lt;/R&gt;&lt;C&gt;1&lt;/C&gt;&lt;D xsi:type="xsd:double"&gt;0.055&lt;/D&gt;&lt;D xsi:type="xsd:double"&gt;0.035&lt;/D&gt;&lt;D xsi:type="xsd:double"&gt;0.035&lt;/D&gt;&lt;D xsi:type="xsd:double"&gt;0&lt;/D&gt;&lt;D xsi:type="xsd:double"&gt;0.03&lt;/D&gt;&lt;D xsi:type="xsd:double"&gt;0.16&lt;/D&gt;&lt;/FQL&gt;&lt;FQL&gt;&lt;Q&gt;297-HK^FF_DPS(ANN,-5AY,0)&lt;/Q&gt;&lt;R&gt;6&lt;/R&gt;&lt;C&gt;1&lt;/C&gt;&lt;D xsi:type="xsd:double"&gt;0&lt;/D&gt;&lt;D xsi:type="xsd:double"&gt;0&lt;/D&gt;&lt;D xsi:type="xsd:double"&gt;0.0224&lt;/D&gt;&lt;D xsi:type="xsd:double"&gt;0.0294&lt;/D&gt;&lt;D xsi:type="xsd:double"&gt;0.0327&lt;/D&gt;&lt;D xsi:type="xsd:double"&gt;0.0528&lt;/D&gt;&lt;/FQL&gt;&lt;FQL&gt;&lt;Q&gt;296-HK^FF_DPS(ANN,-5AY,0)&lt;/Q&gt;&lt;R&gt;6&lt;/R&gt;&lt;C&gt;1&lt;/C&gt;&lt;D xsi:type="xsd:double"&gt;0.082&lt;/D&gt;&lt;D xsi:type="xsd:double"&gt;0.083&lt;/D&gt;&lt;D xsi:type="xsd:double"&gt;0.082&lt;/D&gt;&lt;D xsi:type="xsd:double"&gt;0.06&lt;/D&gt;&lt;D xsi:type="xsd:double"&gt;0.03&lt;/D&gt;&lt;D xsi:type="xsd:double"&gt;0.015&lt;/D&gt;&lt;/FQL&gt;&lt;FQL&gt;&lt;Q&gt;295-HK^FF_DPS(ANN,-5AY,0)&lt;/Q&gt;&lt;R&gt;6&lt;/R&gt;&lt;C&gt;1&lt;/C&gt;&lt;D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xsi:type="xsd:double"&gt;0&lt;/D&gt;&lt;/FQL&gt;&lt;FQL&gt;&lt;Q&gt;294-HK^FF_DPS(ANN,-5AY,0)&lt;/Q&gt;&lt;R&gt;6&lt;/R&gt;&lt;C&gt;1&lt;/C&gt;&lt;D xsi:type="xsd:double"&gt;0.1&lt;/D&gt;&lt;D xsi:type="xsd:double"&gt;0.12&lt;/D&gt;&lt;D xsi:type="xsd:double"&gt;0.12&lt;/D&gt;&lt;D xsi:type="xsd:double"&gt;0&lt;/D&gt;&lt;D xsi:type="xsd:double"&gt;0&lt;/D&gt;&lt;D xsi:type="xsd:double"&gt;0.02&lt;/D&gt;&lt;/FQL&gt;&lt;FQL&gt;&lt;Q&gt;293-HK^FF_DPS(ANN,-5AY,0)&lt;/Q&gt;&lt;R&gt;6&lt;/R&gt;&lt;C&gt;1&lt;/C&gt;&lt;D xsi:type="xsd:double"&gt;0.04355555531552&lt;/D&gt;&lt;D xsi:type="xsd:double"&gt;0.04355555531552&lt;/D&gt;&lt;D xsi:type="xsd:double"&gt;0.2613333318931&lt;/D&gt;&lt;D xsi:type="xsd:double"&gt;0.15679999913586&lt;/D&gt;&lt;D xsi:type="xsd:double"&gt;0&lt;/D&gt;&lt;D xsi:type="xsd:double"&gt;0&lt;/D&gt;&lt;/FQL&gt;&lt;FQL&gt;&lt;Q&gt;292-HK^FF_DPS(ANN,-5AY,0)&lt;/Q&gt;&lt;R&gt;6&lt;/R&gt;&lt;C&gt;1&lt;/C&gt;&lt;D xsi:type="xsd:double"&gt;0.0064&lt;/D&gt;&lt;D xsi:type="xsd:double"&gt;0.0064&lt;/D&gt;&lt;D xsi:type="xsd:double"&gt;0.0065&lt;/D&gt;&lt;D xsi:type="xsd:double"&gt;0&lt;/D&gt;&lt;D xsi:type="xsd:double"&gt;0.0065&lt;/D&gt;&lt;D xsi:type="xsd:double"&gt;0&lt;/D&gt;&lt;/FQL&gt;&lt;FQL&gt;&lt;Q&gt;291-HK^FF_DPS(ANN,-5AY,0)&lt;/Q&gt;&lt;R&gt;6&lt;/R&gt;&lt;C&gt;1&lt;/C&gt;&lt;D xsi:type="xsd:double"&gt;0.09&lt;/D&gt;&lt;D xsi:type="xsd:double"&gt;0.17&lt;/D&gt;&lt;D xsi:type="xsd:double"&gt;0.13&lt;/D&gt;&lt;D xsi:type="xsd:double"&gt;0.183&lt;/D&gt;&lt;D xsi:type="xsd:double"&gt;0.301&lt;/D&gt;&lt;D xsi:type="xsd:double"&gt;0.67&lt;/D&gt;&lt;/FQL&gt;&lt;FQL&gt;&lt;Q&gt;290-HK^FF_DPS(ANN,-5AY,0)&lt;/Q&gt;&lt;R&gt;6&lt;/R&gt;&lt;C&gt;1&lt;/C&gt;&lt;D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xsi:type="xsd:double"&gt;0&lt;/D&gt;&lt;/FQL&gt;&lt;FQL&gt;&lt;Q&gt;289-HK^FF_DPS(ANN,-5AY,0)&lt;/Q&gt;&lt;R&gt;6&lt;/R&gt;&lt;C&gt;1&lt;/C&gt;&lt;D xsi:type="xsd:double"&gt;0.81&lt;/D&gt;&lt;D xsi:type="xsd:double"&gt;1.06&lt;/D&gt;&lt;D xsi:type="xsd:double"&gt;0.7&lt;/D&gt;&lt;D xsi:type="xsd:double"&gt;1.03&lt;/D&gt;&lt;D xsi:type="xsd:double"&gt;0.83&lt;/D&gt;&lt;D xsi:type="xsd:double"&gt;0.8&lt;/D&gt;&lt;/FQL&gt;&lt;FQL&gt;&lt;Q&gt;288-HK^FF_DPS(ANN,-5AY,0)&lt;/Q&gt;&lt;R&gt;6&lt;/R&gt;&lt;C&gt;1&lt;/C&gt;&lt;D xsi:type="xsd:double"&gt;0.26&lt;/D&gt;&lt;D xsi:type="xsd:double"&gt;0.27&lt;/D&gt;&lt;D xsi:type="xsd:double"&gt;0.2&lt;/D&gt;&lt;D xsi:type="xsd:double"&gt;0.315&lt;/D&gt;&lt;D xsi:type="xsd:double"&gt;0.175&lt;/D&gt;&lt;D xsi:type="xsd:double"&gt;0.19&lt;/D&gt;&lt;/FQL&gt;&lt;FQL&gt;&lt;Q&gt;287-HK^FF_DPS(ANN,-5AY,0)&lt;/Q&gt;&lt;R&gt;6&lt;/R&gt;&lt;C&gt;1&lt;/C&gt;&lt;D xsi:type="xsd:double"&gt;0.14&lt;/D&gt;&lt;D xsi:type="xsd:double"&gt;0.44&lt;/D&gt;&lt;D xsi:type="xsd:double"&gt;0.19&lt;/D&gt;&lt;D xsi:type="xsd:double"&gt;0.29&lt;/D&gt;&lt;D xsi:type="xsd:double"&gt;0.17&lt;/D&gt;&lt;D xsi:type="xsd:double"&gt;0.14&lt;/D&gt;&lt;/FQL&gt;&lt;FQL&gt;&lt;Q&gt;286-HK^FF_DPS(ANN,-5AY,0)&lt;/Q&gt;&lt;R&gt;6&lt;/R&gt;&lt;C&gt;1&lt;/C&gt;&lt;D xsi:type="xsd:double"&gt;0&lt;/D&gt;&lt;D xsi:type="xsd:double"&gt;0&lt;/D&gt;&lt;D xsi:type="xsd:double"&gt;0&lt;/D&gt;&lt;D xsi:type="xsd:double"&gt;0.00067&lt;/D&gt;&lt;D xsi:type="xsd:double"&gt;0&lt;/D&gt;&lt;D xsi:type="xsd:double"&gt;0&lt;/D&gt;&lt;/FQL&gt;&lt;FQL&gt;&lt;Q&gt;285-HK^FF_DPS(ANN,-5AY,0)&lt;/Q&gt;&lt;R&gt;6&lt;/R&gt;&lt;C&gt;1&lt;/C&gt;&lt;D xsi:type="xsd:double"&gt;0.15686&lt;/D&gt;&lt;D xsi:type="xsd:double"&gt;0.28135&lt;/D&gt;&lt;D xsi:type="xsd:double"&gt;0.22192&lt;/D&gt;&lt;D xsi:type="xsd:double"&gt;0.07765&lt;/D&gt;&lt;D xsi:type="xsd:double"&gt;0.29291&lt;/D&gt;&lt;D xsi:type="xsd:double"&gt;0.1211&lt;/D&gt;&lt;/FQL&gt;&lt;FQL&gt;&lt;Q&gt;282-HK^FF_DPS(ANN,-5AY,0)&lt;/Q&gt;&lt;R&gt;6&lt;/R&gt;&lt;C&gt;1&lt;/C&gt;&lt;D xsi:type="xsd:double"&gt;0.035&lt;/D&gt;&lt;D xsi:type="xsd:double"&gt;0&lt;/D&gt;&lt;D xsi:type="xsd:double"&gt;0&lt;/D&gt;&lt;D xsi:type="xsd:double"&gt;0&lt;/D&gt;&lt;D xsi:type="xsd:double"&gt;0&lt;/D&gt;&lt;D xsi:type="xsd:double"&gt;0&lt;/D&gt;&lt;/FQL&gt;&lt;FQL&gt;&lt;Q&gt;280-HK^FF_DPS(ANN,-5AY,0)&lt;/Q&gt;&lt;R&gt;6&lt;/R&gt;&lt;C&gt;1&lt;/C&gt;&lt;D xsi:type="xsd:double"&gt;0&lt;/D&gt;&lt;D xsi:type="xsd:double"&gt;0&lt;/D&gt;&lt;D xsi:type="xsd:double"&gt;0&lt;/D&gt;&lt;D xsi:type="xsd:double"&gt;0.002&lt;/D&gt;&lt;D xsi:type="xsd:double"&gt;0.01&lt;/D&gt;&lt;D xsi:type="xsd:double"&gt;0.02&lt;/D&gt;&lt;/FQL&gt;&lt;FQL&gt;&lt;Q&gt;279-HK^FF_DPS(ANN,-5AY,0)&lt;/Q&gt;&lt;R&gt;6&lt;/R&gt;&lt;C&gt;1&lt;/C&gt;&lt;D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xsi:type="xsd:double"&gt;0&lt;/D&gt;&lt;/FQL&gt;&lt;FQL&gt;&lt;Q&gt;278-HK^FF_DPS(ANN,-5AY,0)&lt;/Q&gt;&lt;R&gt;6&lt;/R&gt;&lt;C&gt;1&lt;/C&gt;&lt;D xsi:type="xsd:double"&gt;0.34&lt;/D&gt;&lt;D xsi:type="xsd:double"&gt;1.72&lt;/D&gt;&lt;D xsi:type="xsd:double"&gt;0.34&lt;/D&gt;&lt;D xsi:type="xsd:double"&gt;0.3&lt;/D&gt;&lt;D xsi:type="xsd:double"&gt;0.22&lt;/D&gt;&lt;D xsi:type="xsd:double"&gt;0.22&lt;/D&gt;&lt;/FQL&gt;&lt;FQL&gt;&lt;Q&gt;277-HK^FF_DPS(ANN,-5AY,0)&lt;/Q&gt;&lt;R&gt;6&lt;/R&gt;&lt;C&gt;1&lt;/C&gt;&lt;D xsi:type="xsd:double"&gt;0.054&lt;/D&gt;&lt;D xsi:type="xsd:double"&gt;0.054&lt;/D&gt;&lt;D xsi:type="xsd:double"&gt;0.054&lt;/D&gt;&lt;D xsi:type="xsd:double"&gt;0.045&lt;/D&gt;&lt;D xsi:type="xsd:double"&gt;0.036&lt;/D&gt;&lt;D xsi:type="xsd:double"&gt;0.027&lt;/D&gt;&lt;/FQL&gt;&lt;FQL&gt;&lt;Q&gt;276-HK^FF_DPS(ANN,-5AY,0)&lt;/Q&gt;&lt;R&gt;6&lt;/R&gt;&lt;C&gt;1&lt;/C&gt;&lt;D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xsi:type="xsd:double"&gt;0&lt;/D&gt;&lt;/FQL&gt;&lt;FQL&gt;&lt;Q&gt;274-HK^FF_DPS(ANN,-5AY,0)&lt;/Q&gt;&lt;R&gt;6&lt;/R&gt;&lt;C&gt;1&lt;/C&gt;&lt;D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xsi:type="xsd:double"&gt;0&lt;/D&gt;&lt;/FQL&gt;&lt;FQL&gt;&lt;Q&gt;273-HK^FF_DPS(ANN,-5AY,0)&lt;/Q&gt;&lt;R&gt;6&lt;/R&gt;&lt;C&gt;1&lt;/C&gt;&lt;D xsi:type="xsd:double"&gt;0&lt;/D&gt;&lt;D xsi:type="xsd:double"&gt;0&lt;/D&gt;&lt;D xsi:type="xsd:double"&gt;0.00067&lt;/D&gt;&lt;D xsi:type="xsd:double"&gt;0&lt;/D&gt;&lt;D xsi:type="xsd:double"&gt;0&lt;/D&gt;&lt;D xsi:type="xsd:double"&gt;0&lt;/D&gt;&lt;/FQL&gt;&lt;FQL&gt;&lt;Q&gt;272-HK^FF_DPS(ANN,-5AY,0)&lt;/Q&gt;&lt;R&gt;6&lt;/R&gt;&lt;C&gt;1&lt;/C&gt;&lt;D xsi:type="xsd:double"&gt;0.05&lt;/D&gt;&lt;D xsi:type="xsd:double"&gt;0.1&lt;/D&gt;&lt;D xsi:type="xsd:double"&gt;0.12&lt;/D&gt;&lt;D xsi:type="xsd:double"&gt;0.12&lt;/D&gt;&lt;D xsi:type="xsd:double"&gt;0&lt;/D&gt;&lt;D xsi:type="xsd:double"&gt;0.12&lt;/D&gt;&lt;/FQL&gt;&lt;FQL&gt;&lt;Q&gt;271-HK^FF_DPS(ANN,-5AY,0)&lt;/Q&gt;&lt;R&gt;6&lt;/R&gt;&lt;C&gt;1&lt;/C&gt;&lt;D xsi:type="xsd:double"&gt;0&lt;/D&gt;&lt;D xsi:type="xsd:double"&gt;0.5&lt;/D&gt;&lt;D xsi:type="xsd:double"&gt;0.1&lt;/D&gt;&lt;D xsi:type="xsd:double"&gt;0.025&lt;/D&gt;&lt;D xsi:type="xsd:double"&gt;0&lt;/D&gt;&lt;D xsi:type="xsd:double"&gt;0&lt;/D&gt;&lt;/FQL&gt;&lt;FQL&gt;&lt;Q&gt;270-HK^FF_DPS(ANN,-5AY,0)&lt;/Q&gt;&lt;R&gt;6&lt;/R&gt;&lt;C&gt;1&lt;/C&gt;&lt;D xsi:type="xsd:double"&gt;0.42&lt;/D&gt;&lt;D xsi:type="xsd:double"&gt;0.485&lt;/D&gt;&lt;D xsi:type="xsd:double"&gt;0.535&lt;/D&gt;&lt;D xsi:type="xsd:double"&gt;0.578&lt;/D&gt;&lt;D xsi:type="xsd:double"&gt;0.5894&lt;/D&gt;&lt;D xsi:type="xsd:double"&gt;0.6071&lt;/D&gt;&lt;/FQL&gt;&lt;FQL&gt;&lt;Q&gt;269-HK^FF_DPS(ANN,-5AY,0)&lt;/Q&gt;&lt;R&gt;6&lt;/R&gt;&lt;C&gt;1&lt;/C&gt;&lt;D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xsi:type="xsd:double"&gt;0&lt;/D&gt;&lt;/FQL&gt;&lt;FQL&gt;&lt;Q&gt;268-HK^FF_DPS(ANN,-5AY,0)&lt;/Q&gt;&lt;R&gt;6&lt;/R&gt;&lt;C&gt;1&lt;/C&gt;&lt;D xsi:type="xsd:double"&gt;0&lt;/D&gt;&lt;D xsi:type="xsd:double"&gt;0.016&lt;/D&gt;&lt;D xsi:type="xsd:double"&gt;0.0114&lt;/D&gt;&lt;D xsi:type="xsd:double"&gt;0.012&lt;/D&gt;&lt;D xsi:type="xsd:double"&gt;0&lt;/D&gt;&lt;D xsi:type="xsd:double"&gt;0&lt;/D&gt;&lt;/FQL&gt;&lt;FQL&gt;&lt;Q&gt;267-HK^FF_DPS(ANN,-5AY,0)&lt;/Q&gt;&lt;R&gt;6&lt;/R&gt;&lt;C&gt;1&lt;/C&gt;&lt;D xsi:type="xsd:double"&gt;0.33&lt;/D&gt;&lt;D xsi:type="xsd:double"&gt;0.36&lt;/D&gt;&lt;D xsi:type="xsd:double"&gt;0.41&lt;/D&gt;&lt;D xsi:type="xsd:double"&gt;0.465&lt;/D&gt;&lt;D xsi:type="xsd:double"&gt;0.488&lt;/D&gt;&lt;D xsi:type="xsd:double"&gt;0.606&lt;/D&gt;&lt;/FQL&gt;&lt;FQL&gt;&lt;Q&gt;266-HK^FF_DPS(ANN,-5AY,0)&lt;/Q&gt;&lt;R&gt;6&lt;/R&gt;&lt;C&gt;1&lt;/C&gt;&lt;D xsi:type="xsd:double"&gt;0.46&lt;/D&gt;&lt;D xsi:type="xsd:double"&gt;0.46&lt;/D&gt;&lt;D xsi:type="xsd:double"&gt;0.44&lt;/D&gt;&lt;D xsi:type="xsd:double"&gt;0.31&lt;/D&gt;&lt;D xsi:type="xsd:double"&gt;0.18&lt;/D&gt;&lt;D xsi:type="xsd:double"&gt;0.16&lt;/D&gt;&lt;/FQL&gt;&lt;FQL&gt;&lt;Q&gt;265-HK^FF_DPS(ANN,-5AY,0)&lt;/Q&gt;&lt;R&gt;6&lt;/R&gt;&lt;C&gt;1&lt;/C&gt;&lt;D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xsi:type="xsd:double"&gt;0&lt;/D&gt;&lt;/FQL&gt;&lt;FQL&gt;&lt;Q&gt;264-HK^FF_DPS(ANN,-5AY,0)&lt;/Q&gt;&lt;R&gt;6&lt;/R&gt;&lt;C&gt;1&lt;/C&gt;&lt;D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xsi:type="xsd:double"&gt;0&lt;/D&gt;&lt;/FQL&gt;&lt;FQL&gt;&lt;Q&gt;262-HK^FF_DPS(ANN,-5AY,0)&lt;/Q&gt;&lt;R&gt;6&lt;/R&gt;&lt;C&gt;1&lt;/C&gt;&lt;D xsi:type="xsd:double"&gt;0.00482&lt;/D&gt;&lt;D xsi:type="xsd:double"&gt;0.00482&lt;/D&gt;&lt;D xsi:type="xsd:double"&gt;0.00482&lt;/D&gt;&lt;D xsi:type="xsd:double"&gt;0&lt;/D&gt;&lt;D xsi:type="xsd:double"&gt;0&lt;/D&gt;&lt;D xsi:type="xsd:double"&gt;0&lt;/D&gt;&lt;/FQL&gt;&lt;FQL&gt;&lt;Q&gt;261-HK^FF_DPS(ANN,-5AY,0)&lt;/Q&gt;&lt;R&gt;6&lt;/R&gt;&lt;C&gt;1&lt;/C&gt;&lt;D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xsi:type="xsd:double"&gt;0&lt;/D&gt;&lt;/FQL&gt;&lt;FQL&gt;&lt;Q&gt;260-HK^FF_DPS(ANN,-5AY,0)&lt;/Q&gt;&lt;R&gt;6&lt;/R&gt;&lt;C&gt;1&lt;/C&gt;&lt;D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xsi:type="xsd:double"&gt;0&lt;/D&gt;&lt;/FQL&gt;&lt;FQL&gt;&lt;Q&gt;259-HK^FF_DPS(ANN,-5AY,0)&lt;/Q&gt;&lt;R&gt;6&lt;/R&gt;&lt;C&gt;1&lt;/C&gt;&lt;D xsi:type="xsd:double"&gt;0.06&lt;/D&gt;&lt;D xsi:type="xsd:double"&gt;0.05&lt;/D&gt;&lt;D xsi:type="xsd:double"&gt;0.05&lt;/D&gt;&lt;D xsi:type="xsd:double"&gt;0.05&lt;/D&gt;&lt;D xsi:type="xsd:double"&gt;0.02&lt;/D&gt;&lt;D xsi:type="xsd:double"&gt;0.05&lt;/D&gt;&lt;/FQL&gt;&lt;FQL&gt;&lt;Q&gt;258-HK^FF_DPS(ANN,-5AY,0)&lt;/Q&gt;&lt;R&gt;6&lt;/R&gt;&lt;C&gt;1&lt;/C&gt;&lt;D xsi:type="xsd:double"&gt;0.43&lt;/D&gt;&lt;D xsi:type="xsd:double"&gt;0.43&lt;/D&gt;&lt;D xsi:type="xsd:double"&gt;0.18&lt;/D&gt;&lt;D xsi:type="xsd:double"&gt;0.11&lt;/D&gt;&lt;D xsi:type="xsd:double"&gt;0.055&lt;/D&gt;&lt;D xsi:type="xsd:double"&gt;0.055&lt;/D&gt;&lt;/FQL&gt;&lt;FQL&gt;&lt;Q&gt;257-HK^FF_DPS(ANN,-5AY,0)&lt;/Q&gt;&lt;R&gt;6&lt;/R&gt;&lt;C&gt;1&lt;/C&gt;&lt;D xsi:type="xsd:double"&gt;0.20003961565032&lt;/D&gt;&lt;D xsi:type="xsd:double"&gt;0.23419272076135&lt;/D&gt;&lt;D xsi:type="xsd:double"&gt;0.24&lt;/D&gt;&lt;D xsi:type="xsd:double"&gt;0.26&lt;/D&gt;&lt;D xsi:type="xsd:double"&gt;0.3&lt;/D&gt;&lt;D xsi:type="xsd:double"&gt;0.34&lt;/D&gt;&lt;/FQL&gt;&lt;FQL&gt;&lt;Q&gt;256-HK^FF_DPS(ANN,-5AY,0)&lt;/Q&gt;&lt;R&gt;6&lt;/R&gt;&lt;C&gt;1&lt;/C&gt;&lt;D xsi:type="xsd:double"&gt;0&lt;/D&gt;&lt;D xsi:type="xsd:double"&gt;0.06&lt;/D&gt;&lt;D xsi:type="xsd:double"&gt;0&lt;/D&gt;&lt;D xsi:type="xsd:double"&gt;0&lt;/D&gt;&lt;D xsi:type="xsd:double"&gt;0&lt;/D&gt;&lt;D xsi:type="xsd:double"&gt;0&lt;/D&gt;&lt;/FQL&gt;&lt;FQL&gt;&lt;Q&gt;255-HK^FF_DPS(ANN,-5AY,0)&lt;/Q&gt;&lt;R&gt;6&lt;/R&gt;&lt;C&gt;1&lt;/C&gt;&lt;D xsi:type="xsd:double"&gt;0.36&lt;/D&gt;&lt;D xsi:type="xsd:double"&gt;0.48&lt;/D&gt;&lt;D xsi:type="xsd:double"&gt;0.24&lt;/D&gt;&lt;D xsi:type="xsd:double"&gt;0.22&lt;/D&gt;&lt;D xsi:type="xsd:double"&gt;0.38&lt;/D&gt;&lt;D xsi:type="xsd:double"&gt;0.35&lt;/D&gt;&lt;/FQL&gt;&lt;FQL&gt;&lt;Q&gt;254-HK^FF_DPS(ANN,-5AY,0)&lt;/Q&gt;&lt;R&gt;6&lt;/R&gt;&lt;C&gt;1&lt;/C&gt;&lt;D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xsi:type="xsd:double"&gt;0&lt;/D&gt;&lt;/FQL&gt;&lt;FQL&gt;&lt;Q&gt;253-HK^FF_DPS(ANN,-5AY,0)&lt;/Q&gt;&lt;R&gt;6&lt;/R&gt;&lt;C&gt;1&lt;/C&gt;&lt;D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xsi:type="xsd:double"&gt;0&lt;/D&gt;&lt;/FQL&gt;&lt;FQL&gt;&lt;Q&gt;252-HK^FF_DPS(ANN,-5AY,0)&lt;/Q&gt;&lt;R&gt;6&lt;/R&gt;&lt;C&gt;1&lt;/C&gt;&lt;D xsi:type="xsd:double"&gt;0.16&lt;/D&gt;&lt;D xsi:type="xsd:double"&gt;0.045&lt;/D&gt;&lt;D xsi:type="xsd:double"&gt;0.03&lt;/D&gt;&lt;D xsi:type="xsd:double"&gt;0.03&lt;/D&gt;&lt;D xsi:type="xsd:double"&gt;0.03&lt;/D&gt;&lt;D xsi:type="xsd:double"&gt;0.03&lt;/D&gt;&lt;/FQL&gt;&lt;FQL&gt;&lt;Q&gt;251-HK^FF_DPS(ANN,-5AY,0)&lt;/Q&gt;&lt;R&gt;6&lt;/R&gt;&lt;C&gt;1&lt;/C&gt;&lt;D xsi:type="xsd:double"&gt;3.11&lt;/D&gt;&lt;D xsi:type="xsd:double"&gt;0.05&lt;/D&gt;&lt;D xsi:type="xsd:double"&gt;0.05&lt;/D&gt;&lt;D xsi:type="xsd:double"&gt;0.05&lt;/D&gt;&lt;D xsi:type="xsd:double"&gt;0.05&lt;/D&gt;&lt;D xsi:type="xsd:double"&gt;0.05&lt;/D&gt;&lt;/FQL&gt;&lt;FQL&gt;&lt;Q&gt;250-HK^FF_DPS(ANN,-5AY,0)&lt;/Q&gt;&lt;R&gt;6&lt;/R&gt;&lt;C&gt;1&lt;/C&gt;&lt;D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xsi:type="xsd:double"&gt;0&lt;/D&gt;&lt;/FQL&gt;&lt;FQL&gt;&lt;Q&gt;248-HK^FF_DPS(ANN,-5AY,0)&lt;/Q&gt;&lt;R&gt;6&lt;/R&gt;&lt;C&gt;1&lt;/C&gt;&lt;D xsi:type="xsd:double"&gt;0&lt;/D&gt;&lt;D xsi:type="xsd:double"&gt;0.002&lt;/D&gt;&lt;D xsi:type="xsd:double"&gt;0.002&lt;/D&gt;&lt;D xsi:type="xsd:double"&gt;0&lt;/D&gt;&lt;D xsi:type="xsd:double"&gt;0&lt;/D&gt;&lt;D xsi:type="xsd:double"&gt;0&lt;/D&gt;&lt;/FQL&gt;&lt;FQL&gt;&lt;Q&gt;247-HK^FF_DPS(ANN,-5AY,0)&lt;/Q&gt;&lt;R&gt;6&lt;/R&gt;&lt;C&gt;1&lt;/C&gt;&lt;D xsi:type="xsd:double"&gt;0.53&lt;/D&gt;&lt;D xsi:type="xsd:double"&gt;0.53&lt;/D&gt;&lt;D xsi:type="xsd:double"&gt;0.55&lt;/D&gt;&lt;D xsi:type="xsd:double"&gt;0.55&lt;/D&gt;&lt;D xsi:type="xsd:double"&gt;0.55&lt;/D&gt;&lt;D xsi:type="xsd:double"&gt;0.57&lt;/D&gt;&lt;/FQL&gt;&lt;FQL&gt;&lt;Q&gt;245-HK^FF_DPS(ANN,-5AY,0)&lt;/Q&gt;&lt;R&gt;6&lt;/R&gt;&lt;C&gt;1&lt;/C&gt;&lt;D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xsi:type="xsd:double"&gt;0&lt;/D&gt;&lt;/FQL&gt;&lt;FQL&gt;&lt;Q&gt;244-HK^FF_DPS(ANN,-5AY,0)&lt;/Q&gt;&lt;R&gt;6&lt;/R&gt;&lt;C&gt;1&lt;/C&gt;&lt;D xsi:type="xsd:double"&gt;0&lt;/D&gt;&lt;D xsi:type="xsd:double"&gt;0&lt;/D&gt;&lt;D xsi:type="xsd:double"&gt;0&lt;/D&gt;&lt;D xsi:type="xsd:double"&gt;0&lt;/D&gt;&lt;D xsi:type="xsd:string"&gt;@NA&lt;/D&gt;&lt;D xsi:type="xsd:double"&gt;0&lt;/D&gt;&lt;/FQL&gt;&lt;FQL&gt;&lt;Q&gt;243-HK^FF_DPS(ANN,-5AY,0)&lt;/Q&gt;&lt;R&gt;6&lt;/R&gt;&lt;C&gt;1&lt;/C&gt;&lt;D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xsi:type="xsd:double"&gt;0&lt;/D&gt;&lt;/FQL&gt;&lt;FQL&gt;&lt;Q&gt;242-HK^FF_DPS(ANN,-5AY,0)&lt;/Q&gt;&lt;R&gt;6&lt;/R&gt;&lt;C&gt;1&lt;/C&gt;&lt;D xsi:type="xsd:double"&gt;0&lt;/D&gt;&lt;D xsi:type="xsd:double"&gt;0.12&lt;/D&gt;&lt;D xsi:type="xsd:double"&gt;0.16&lt;/D&gt;&lt;D xsi:type="xsd:double"&gt;0.18&lt;/D&gt;&lt;D xsi:type="xsd:double"&gt;0&lt;/D&gt;&lt;D xsi:type="xsd:double"&gt;0&lt;/D&gt;&lt;/FQL&gt;&lt;FQL&gt;&lt;Q&gt;241-HK^FF_DPS(ANN,-5AY,0)&lt;/Q&gt;&lt;R&gt;6&lt;/R&gt;&lt;C&gt;1&lt;/C&gt;&lt;D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xsi:type="xsd:double"&gt;0&lt;/D&gt;&lt;/FQL&gt;&lt;FQL&gt;&lt;Q&gt;240-HK^FF_DPS(ANN,-5AY,0)&lt;/Q&gt;&lt;R&gt;6&lt;/R&gt;&lt;C&gt;1&lt;/C&gt;&lt;D xsi:type="xsd:double"&gt;0.025&lt;/D&gt;&lt;D xsi:type="xsd:double"&gt;0.03&lt;/D&gt;&lt;D xsi:type="xsd:double"&gt;0.044&lt;/D&gt;&lt;D xsi:type="xsd:double"&gt;0.048&lt;/D&gt;&lt;D xsi:type="xsd:double"&gt;0.07&lt;/D&gt;&lt;D xsi:type="xsd:double"&gt;0.06&lt;/D&gt;&lt;/FQL&gt;&lt;FQL&gt;&lt;Q&gt;239-HK^FF_DPS(ANN,-5AY,0)&lt;/Q&gt;&lt;R&gt;6&lt;/R&gt;&lt;C&gt;1&lt;/C&gt;&lt;D xsi:type="xsd:double"&gt;0.125&lt;/D&gt;&lt;D xsi:type="xsd:double"&gt;0.1265&lt;/D&gt;&lt;D xsi:type="xsd:double"&gt;0.1035&lt;/D&gt;&lt;D xsi:type="xsd:double"&gt;0.108&lt;/D&gt;&lt;D xsi:type="xsd:double"&gt;0.064&lt;/D&gt;&lt;D xsi:type="xsd:double"&gt;0.066&lt;/D&gt;&lt;/FQL&gt;&lt;FQL&gt;&lt;Q&gt;237-HK^FF_DPS(ANN,-5AY,0)&lt;/Q&gt;&lt;R&gt;6&lt;/R&gt;&lt;C&gt;1&lt;/C&gt;&lt;D xsi:type="xsd:double"&gt;0.43333329&lt;/D&gt;&lt;D xsi:type="xsd:double"&gt;0.186666648&lt;/D&gt;&lt;D xsi:type="xsd:double"&gt;0.426666624&lt;/D&gt;&lt;D xsi:type="xsd:double"&gt;0.0566667&lt;/D&gt;&lt;D xsi:type="xsd:double"&gt;0.57&lt;/D&gt;&lt;D xsi:type="xsd:double"&gt;0.1&lt;/D&gt;&lt;/FQL&gt;&lt;FQL&gt;&lt;Q&gt;236-HK^FF_DPS(ANN,-5AY,0)&lt;/Q&gt;&lt;R&gt;6&lt;/R&gt;&lt;C&gt;1&lt;/C&gt;&lt;D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xsi:type="xsd:double"&gt;0&lt;/D&gt;&lt;/FQL&gt;&lt;FQL&gt;&lt;Q&gt;235-HK^FF_DPS(ANN,-5AY,0)&lt;/Q&gt;&lt;R&gt;6&lt;/R&gt;&lt;C&gt;1&lt;/C&gt;&lt;D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xsi:type="xsd:double"&gt;0&lt;/D&gt;&lt;/FQL&gt;&lt;FQL&gt;&lt;Q&gt;234-HK^FF_DPS(ANN,-5AY,0)&lt;/Q&gt;&lt;R&gt;6&lt;/R&gt;&lt;C&gt;1&lt;/C&gt;&lt;D xsi:type="xsd:double"&gt;0&lt;/D&gt;&lt;D xsi:type="xsd:double"&gt;0&lt;/D&gt;&lt;D xsi:type="xsd:double"&gt;0.003&lt;/D&gt;&lt;D xsi:type="xsd:double"&gt;0&lt;/D&gt;&lt;D xsi:type="xsd:double"&gt;0&lt;/D&gt;&lt;D xsi:type="xsd:double"&gt;0&lt;/D&gt;&lt;/FQL&gt;&lt;FQL&gt;&lt;Q&gt;232-HK^FF_DPS(ANN,-5AY,0)&lt;/Q&gt;&lt;R&gt;6&lt;/R&gt;&lt;C&gt;1&lt;/C&gt;&lt;D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xsi:type="xsd:double"&gt;0&lt;/D&gt;&lt;/FQL&gt;&lt;FQL&gt;&lt;Q&gt;230-HK^FF_DPS(ANN,-5AY,0)&lt;/Q&gt;&lt;R&gt;6&lt;/R&gt;&lt;C&gt;1&lt;/C&gt;&lt;D xsi:type="xsd:double"&gt;0.04&lt;/D&gt;&lt;D xsi:type="xsd:double"&gt;0.06&lt;/D&gt;&lt;D xsi:type="xsd:double"&gt;0.08&lt;/D&gt;&lt;D xsi:type="xsd:double"&gt;0.08&lt;/D&gt;&lt;D xsi:type="xsd:double"&gt;0.02&lt;/D&gt;&lt;D xsi:type="xsd:double"&gt;0.02&lt;/D&gt;&lt;/FQL&gt;&lt;FQL&gt;&lt;Q&gt;229-HK^FF_DPS(ANN,-5AY,0)&lt;/Q&gt;&lt;R&gt;6&lt;/R&gt;&lt;C&gt;1&lt;/C&gt;&lt;D xsi:type="xsd:double"&gt;0.08&lt;/D&gt;&lt;D xsi:type="xsd:double"&gt;0.06&lt;/D&gt;&lt;D xsi:type="xsd:double"&gt;0.08&lt;/D&gt;&lt;D xsi:type="xsd:double"&gt;0.06&lt;/D&gt;&lt;D xsi:type="xsd:double"&gt;0.08&lt;/D&gt;&lt;D xsi:type="xsd:double"&gt;0.06&lt;/D&gt;&lt;/FQL&gt;&lt;FQL&gt;&lt;Q&gt;228-HK^FF_DPS(ANN,-5AY,0)&lt;/Q&gt;&lt;R&gt;6&lt;/R&gt;&lt;C&gt;1&lt;/C&gt;&lt;D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xsi:type="xsd:double"&gt;0&lt;/D&gt;&lt;/FQL&gt;&lt;FQL&gt;&lt;Q&gt;227-HK^FF_DPS(ANN,-5AY,0)&lt;/Q&gt;&lt;R&gt;6&lt;/R&gt;&lt;C&gt;1&lt;/C&gt;&lt;D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xsi:type="xsd:double"&gt;0&lt;/D&gt;&lt;/FQL&gt;&lt;FQL&gt;&lt;Q&gt;226-HK^FF_DPS(ANN,-5AY,0)&lt;/Q&gt;&lt;R&gt;6&lt;/R&gt;&lt;C&gt;1&lt;/C&gt;&lt;D xsi:type="xsd:double"&gt;0.08&lt;/D&gt;&lt;D xsi:type="xsd:double"&gt;0.08&lt;/D&gt;&lt;D xsi:type="xsd:double"&gt;0.09&lt;/D&gt;&lt;D xsi:type="xsd:string"&gt;@NA&lt;/D&gt;&lt;D xsi:type="xsd:double"&gt;0.07&lt;/D&gt;&lt;D xsi:type="xsd:double"&gt;0.04&lt;/D&gt;&lt;/FQL&gt;&lt;FQL&gt;&lt;Q&gt;225-HK^FF_DPS(ANN,-5AY,0)&lt;/Q&gt;&lt;R&gt;6&lt;/R&gt;&lt;C&gt;1&lt;/C&gt;&lt;D xsi:type="xsd:double"&gt;0.34&lt;/D&gt;&lt;D xsi:type="xsd:double"&gt;0.38&lt;/D&gt;&lt;D xsi:type="xsd:double"&gt;0.38&lt;/D&gt;&lt;D xsi:type="xsd:double"&gt;0.38&lt;/D&gt;&lt;D xsi:type="xsd:double"&gt;0.38&lt;/D&gt;&lt;D xsi:type="xsd:double"&gt;0.38&lt;/D&gt;&lt;/FQL&gt;&lt;FQL&gt;&lt;Q&gt;224-HK^FF_DPS(ANN,-5AY,0)&lt;/Q&gt;&lt;R&gt;6&lt;/R&gt;&lt;C&gt;1&lt;/C&gt;&lt;D xsi:type="xsd:double"&gt;0.044&lt;/D&gt;&lt;D xsi:type="xsd:double"&gt;0.046&lt;/D&gt;&lt;D xsi:type="xsd:double"&gt;0.046&lt;/D&gt;&lt;D xsi:type="xsd:double"&gt;0.015&lt;/D&gt;&lt;D xsi:type="xsd:double"&gt;0&lt;/D&gt;&lt;D xsi:type="xsd:double"&gt;0.03&lt;/D&gt;&lt;/FQL&gt;&lt;FQL&gt;&lt;Q&gt;223-HK^FF_DPS(ANN,-5AY,0)&lt;/Q&gt;&lt;R&gt;6&lt;/R&gt;&lt;C&gt;1&lt;/C&gt;&lt;D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xsi:type="xsd:double"&gt;0&lt;/D&gt;&lt;/FQL&gt;&lt;FQL&gt;&lt;Q&gt;222-HK^FF_DPS(ANN,-5AY,0)&lt;/Q&gt;&lt;R&gt;6&lt;/R&gt;&lt;C&gt;1&lt;/C&gt;&lt;D xsi:type="xsd:double"&gt;0.05&lt;/D&gt;&lt;D xsi:type="xsd:double"&gt;0.08&lt;/D&gt;&lt;D xsi:type="xsd:double"&gt;0.1&lt;/D&gt;&lt;D xsi:type="xsd:double"&gt;0.1&lt;/D&gt;&lt;D xsi:type="xsd:double"&gt;0.1&lt;/D&gt;&lt;D xsi:type="xsd:double"&gt;0.12&lt;/D&gt;&lt;/FQL&gt;&lt;FQL&gt;&lt;Q&gt;220-HK^FF_DPS(ANN,-5AY,0)&lt;/Q&gt;&lt;R&gt;6&lt;/R&gt;&lt;C&gt;1&lt;/C&gt;&lt;D xsi:type="xsd:double"&gt;0.03185&lt;/D&gt;&lt;D xsi:type="xsd:double"&gt;0.17575&lt;/D&gt;&lt;D xsi:type="xsd:double"&gt;0.2739&lt;/D&gt;&lt;D xsi:type="xsd:double"&gt;0.3456&lt;/D&gt;&lt;D xsi:type="xsd:double"&gt;0.4536&lt;/D&gt;&lt;D xsi:type="xsd:double"&gt;0.4896&lt;/D&gt;&lt;/FQL&gt;&lt;FQL&gt;&lt;Q&gt;219-HK^FF_DPS(ANN,-5AY,0)&lt;/Q&gt;&lt;R&gt;6&lt;/R&gt;&lt;C&gt;1&lt;/C&gt;&lt;D xsi:type="xsd:double"&gt;0.06&lt;/D&gt;&lt;D xsi:type="xsd:double"&gt;0.066&lt;/D&gt;&lt;D xsi:type="xsd:double"&gt;0.0693&lt;/D&gt;&lt;D xsi:type="xsd:double"&gt;0.0195&lt;/D&gt;&lt;D xsi:type="xsd:double"&gt;0&lt;/D&gt;&lt;D xsi:type="xsd:double"&gt;0&lt;/D&gt;&lt;/FQL&gt;&lt;FQL&gt;&lt;Q&gt;218-HK^FF_DPS(ANN,-5AY,0)&lt;/Q&gt;&lt;R&gt;6&lt;/R&gt;&lt;C&gt;1&lt;/C&gt;&lt;D xsi:type="xsd:double"&gt;0.04&lt;/D&gt;&lt;D xsi:type="xsd:double"&gt;0.06&lt;/D&gt;&lt;D xsi:type="xsd:double"&gt;0.02&lt;/D&gt;&lt;D xsi:type="xsd:double"&gt;0.03&lt;/D&gt;&lt;D xsi:type="xsd:double"&gt;0.04&lt;/D&gt;&lt;D xsi:type="xsd:double"&gt;0&lt;/D&gt;&lt;/FQL&gt;&lt;FQL&gt;&lt;Q&gt;217-HK^FF_DPS(ANN,-5AY,0)&lt;/Q&gt;&lt;R&gt;6&lt;/R&gt;&lt;C&gt;1&lt;/C&gt;&lt;D xsi:type="xsd:double"&gt;0&lt;/D&gt;&lt;D xsi:type="xsd:double"&gt;0&lt;/D&gt;&lt;D xsi:type="xsd:double"&gt;0&lt;/D&gt;&lt;D xsi:type="xsd:double"&gt;0&lt;/D&gt;&lt;D xsi:type="xsd:double"&gt;0.009&lt;/D&gt;&lt;D xsi:type="xsd:double"&gt;0.0054&lt;/D&gt;&lt;/FQL&gt;&lt;FQL&gt;&lt;Q&gt;216-HK^FF_DPS(ANN,-5AY,0)&lt;/Q&gt;&lt;R&gt;6&lt;/R&gt;&lt;C&gt;1&lt;/C&gt;&lt;D xsi:type="xsd:double"&gt;0.05&lt;/D&gt;&lt;D xsi:type="xsd:double"&gt;0.05&lt;/D&gt;&lt;D xsi:type="xsd:double"&gt;0.05&lt;/D&gt;&lt;D xsi:type="xsd:double"&gt;0.05&lt;/D&gt;&lt;D xsi:type="xsd:double"&gt;0.05&lt;/D&gt;&lt;D xsi:type="xsd:double"&gt;0.05&lt;/D&gt;&lt;/FQL&gt;&lt;FQL&gt;&lt;Q&gt;215-HK^FF_DPS(ANN,-5AY,0)&lt;/Q&gt;&lt;R&gt;6&lt;/R&gt;&lt;C&gt;1&lt;/C&gt;&lt;D xsi:type="xsd:double"&gt;0.109&lt;/D&gt;&lt;D xsi:type="xsd:double"&gt;0.0845&lt;/D&gt;&lt;D xsi:type="xsd:double"&gt;0.863&lt;/D&gt;&lt;D xsi:type="xsd:double"&gt;0.0668&lt;/D&gt;&lt;D xsi:type="xsd:double"&gt;0.0749&lt;/D&gt;&lt;D xsi:type="xsd:double"&gt;0.2729&lt;/D&gt;&lt;/FQL&gt;&lt;FQL&gt;&lt;Q&gt;214-HK^FF_DPS(ANN,-5AY,0)&lt;/Q&gt;&lt;R&gt;6&lt;/R&gt;&lt;C&gt;1&lt;/C&gt;&lt;D xsi:type="xsd:double"&gt;0.024&lt;/D&gt;&lt;D xsi:type="xsd:double"&gt;0.024&lt;/D&gt;&lt;D xsi:type="xsd:double"&gt;0.018&lt;/D&gt;&lt;D xsi:type="xsd:double"&gt;0&lt;/D&gt;&lt;D xsi:type="xsd:double"&gt;0.036&lt;/D&gt;&lt;D xsi:type="xsd:double"&gt;0&lt;/D&gt;&lt;/FQL&gt;&lt;FQL&gt;&lt;Q&gt;213-HK^FF_DPS(ANN,-5AY,0)&lt;/Q&gt;&lt;R&gt;6&lt;/R&gt;&lt;C&gt;1&lt;/C&gt;&lt;D xsi:type="xsd:double"&gt;0.045&lt;/D&gt;&lt;D xsi:type="xsd:double"&gt;0.045&lt;/D&gt;&lt;D xsi:type="xsd:double"&gt;0.045&lt;/D&gt;&lt;D xsi:type="xsd:double"&gt;0.035&lt;/D&gt;&lt;D xsi:type="xsd:double"&gt;0.035&lt;/D&gt;&lt;D xsi:type="xsd:double"&gt;0.035&lt;/D&gt;&lt;/FQL&gt;&lt;FQL&gt;&lt;Q&gt;212-HK^FF_DPS(ANN,-5AY,0)&lt;/Q&gt;&lt;R&gt;6&lt;/R&gt;&lt;C&gt;1&lt;/C&gt;&lt;D xsi:type="xsd:double"&gt;1&lt;/D&gt;&lt;D xsi:type="xsd:double"&gt;1.35&lt;/D&gt;&lt;D xsi:type="xsd:double"&gt;1.4&lt;/D&gt;&lt;D xsi:type="xsd:double"&gt;1.4&lt;/D&gt;&lt;D xsi:type="xsd:double"&gt;1.4&lt;/D&gt;&lt;D xsi:type="xsd:double"&gt;1.4&lt;/D&gt;&lt;/FQL&gt;&lt;FQL&gt;&lt;Q&gt;211-HK^FF_DPS(ANN,-5AY,0)&lt;/Q&gt;&lt;R&gt;6&lt;/R&gt;&lt;C&gt;1&lt;/C&gt;&lt;D xsi:type="xsd:double"&gt;0.01&lt;/D&gt;&lt;D xsi:type="xsd:double"&gt;0.024&lt;/D&gt;&lt;D xsi:type="xsd:double"&gt;0.0125&lt;/D&gt;&lt;D xsi:type="xsd:double"&gt;0&lt;/D&gt;&lt;D xsi:type="xsd:double"&gt;0.00725&lt;/D&gt;&lt;D xsi:type="xsd:double"&gt;0&lt;/D&gt;&lt;/FQL&gt;&lt;FQL&gt;&lt;Q&gt;210-HK^FF_DPS(ANN,-5AY,0)&lt;/Q&gt;&lt;R&gt;6&lt;/R&gt;&lt;C&gt;1&lt;/C&gt;&lt;D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xsi:type="xsd:double"&gt;0&lt;/D&gt;&lt;/FQL&gt;&lt;FQL&gt;&lt;Q&gt;209-HK^FF_DPS(ANN,-5AY,0)&lt;/Q&gt;&lt;R&gt;6&lt;/R&gt;&lt;C&gt;1&lt;/C&gt;&lt;D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xsi:type="xsd:double"&gt;0&lt;/D&gt;&lt;/FQL&gt;&lt;FQL&gt;&lt;Q&gt;207-HK^FF_DPS(ANN,-5AY,0)&lt;/Q&gt;&lt;R&gt;6&lt;/R&gt;&lt;C&gt;1&lt;/C&gt;&lt;D xsi:type="xsd:double"&gt;0.04&lt;/D&gt;&lt;D xsi:type="xsd:double"&gt;0.04&lt;/D&gt;&lt;D xsi:type="xsd:double"&gt;0.06&lt;/D&gt;&lt;D xsi:type="xsd:double"&gt;0.04&lt;/D&gt;&lt;D xsi:type="xsd:double"&gt;0.03&lt;/D&gt;&lt;D xsi:type="xsd:double"&gt;0&lt;/D&gt;&lt;/FQL&gt;&lt;FQL&gt;&lt;Q&gt;206-HK^FF_DPS(ANN,-5AY,0)&lt;/Q&gt;&lt;R&gt;6&lt;/R&gt;&lt;C&gt;1&lt;/C&gt;&lt;D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xsi:type="xsd:double"&gt;0&lt;/D&gt;&lt;/FQL&gt;&lt;FQL&gt;&lt;Q&gt;205-HK^FF_DPS(ANN,-5AY,0)&lt;/Q&gt;&lt;R&gt;6&lt;/R&gt;&lt;C&gt;1&lt;/C&gt;&lt;D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xsi:type="xsd:double"&gt;0&lt;/D&gt;&lt;/FQL&gt;&lt;FQL&gt;&lt;Q&gt;202-HK^FF_DPS(ANN,-5AY,0)&lt;/Q&gt;&lt;R&gt;6&lt;/R&gt;&lt;C&gt;1&lt;/C&gt;&lt;D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xsi:type="xsd:double"&gt;0&lt;/D&gt;&lt;/FQL&gt;&lt;FQL&gt;&lt;Q&gt;201-HK^FF_DPS(ANN,-5AY,0)&lt;/Q&gt;&lt;R&gt;6&lt;/R&gt;&lt;C&gt;1&lt;/C&gt;&lt;D xsi:type="xsd:double"&gt;0.0064&lt;/D&gt;&lt;D xsi:type="xsd:double"&gt;0.00704&lt;/D&gt;&lt;D xsi:type="xsd:double"&gt;0.00732&lt;/D&gt;&lt;D xsi:type="xsd:double"&gt;0.0008&lt;/D&gt;&lt;D xsi:type="xsd:double"&gt;0&lt;/D&gt;&lt;D xsi:type="xsd:double"&gt;0&lt;/D&gt;&lt;/FQL&gt;&lt;FQL&gt;&lt;Q&gt;200-HK^FF_DPS(ANN,-5AY,0)&lt;/Q&gt;&lt;R&gt;6&lt;/R&gt;&lt;C&gt;1&lt;/C&gt;&lt;D xsi:type="xsd:double"&gt;0&lt;/D&gt;&lt;D xsi:type="xsd:double"&gt;0.062&lt;/D&gt;&lt;D xsi:type="xsd:double"&gt;0.0685&lt;/D&gt;&lt;D xsi:type="xsd:double"&gt;0.0912&lt;/D&gt;&lt;D xsi:type="xsd:double"&gt;0&lt;/D&gt;&lt;D xsi:type="xsd:double"&gt;0&lt;/D&gt;&lt;/FQL&gt;&lt;FQL&gt;&lt;Q&gt;199-HK^FF_DPS(ANN,-5AY,0)&lt;/Q&gt;&lt;R&gt;6&lt;/R&gt;&lt;C&gt;1&lt;/C&gt;&lt;D xsi:type="xsd:double"&gt;0.22&lt;/D&gt;&lt;D xsi:type="xsd:double"&gt;0.22&lt;/D&gt;&lt;D xsi:type="xsd:double"&gt;0.22&lt;/D&gt;&lt;D xsi:type="xsd:double"&gt;0.08&lt;/D&gt;&lt;D xsi:type="xsd:double"&gt;0&lt;/D&gt;&lt;D xsi:type="xsd:double"&gt;0.15&lt;/D&gt;&lt;/FQL&gt;&lt;FQL&gt;&lt;Q&gt;197-HK^FF_DPS(ANN,-5AY,0)&lt;/Q&gt;&lt;R&gt;6&lt;/R&gt;&lt;C&gt;1&lt;/C&gt;&lt;D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xsi:type="xsd:double"&gt;0&lt;/D&gt;&lt;/FQL&gt;&lt;FQL&gt;&lt;Q&gt;196-HK^FF_DPS(ANN,-5AY,0)&lt;/Q&gt;&lt;R&gt;6&lt;/R&gt;&lt;C&gt;1&lt;/C&gt;&lt;D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xsi:type="xsd:double"&gt;0&lt;/D&gt;&lt;/FQL&gt;&lt;FQL&gt;&lt;Q&gt;195-HK^FF_DPS(ANN,-5AY,0)&lt;/Q&gt;&lt;R&gt;6&lt;/R&gt;&lt;C&gt;1&lt;/C&gt;&lt;D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xsi:type="xsd:double"&gt;0&lt;/D&gt;&lt;/FQL&gt;&lt;FQL&gt;&lt;Q&gt;194-HK^FF_DPS(ANN,-5AY,0)&lt;/Q&gt;&lt;R&gt;6&lt;/R&gt;&lt;C&gt;1&lt;/C&gt;&lt;D xsi:type="xsd:double"&gt;0.47&lt;/D&gt;&lt;D xsi:type="xsd:double"&gt;0.6&lt;/D&gt;&lt;D xsi:type="xsd:double"&gt;0.7&lt;/D&gt;&lt;D xsi:type="xsd:double"&gt;0.6&lt;/D&gt;&lt;D xsi:type="xsd:double"&gt;0.4&lt;/D&gt;&lt;D xsi:type="xsd:double"&gt;0.46&lt;/D&gt;&lt;/FQL&gt;&lt;FQL&gt;&lt;Q&gt;193-HK^FF_DPS(ANN,-5AY,0)&lt;/Q&gt;&lt;R&gt;6&lt;/R&gt;&lt;C&gt;1&lt;/C&gt;&lt;D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xsi:type="xsd:double"&gt;0&lt;/D&gt;&lt;/FQL&gt;&lt;FQL&gt;&lt;Q&gt;191-HK^FF_DPS(ANN,-5AY,0)&lt;/Q&gt;&lt;R&gt;6&lt;/R&gt;&lt;C&gt;1&lt;/C&gt;&lt;D xsi:type="xsd:double"&gt;0.05094&lt;/D&gt;&lt;D xsi:type="xsd:double"&gt;0.05503&lt;/D&gt;&lt;D xsi:type="xsd:double"&gt;0.05503&lt;/D&gt;&lt;D xsi:type="xsd:double"&gt;0&lt;/D&gt;&lt;D xsi:type="xsd:double"&gt;0&lt;/D&gt;&lt;D xsi:type="xsd:double"&gt;0&lt;/D&gt;&lt;/FQL&gt;&lt;FQL&gt;&lt;Q&gt;189-HK^FF_DPS(ANN,-5AY,0)&lt;/Q&gt;&lt;R&gt;6&lt;/R&gt;&lt;C&gt;1&lt;/C&gt;&lt;D xsi:type="xsd:double"&gt;0.1&lt;/D&gt;&lt;D xsi:type="xsd:double"&gt;0.3&lt;/D&gt;&lt;D xsi:type="xsd:double"&gt;0.35&lt;/D&gt;&lt;D xsi:type="xsd:double"&gt;0.23&lt;/D&gt;&lt;D xsi:type="xsd:double"&gt;0.14&lt;/D&gt;&lt;D xsi:type="xsd:double"&gt;0.34&lt;/D&gt;&lt;/FQL&gt;&lt;FQL&gt;&lt;Q&gt;188-HK^FF_DPS(ANN,-5AY,0)&lt;/Q&gt;&lt;R&gt;6&lt;/R&gt;&lt;C&gt;1&lt;/C&gt;&lt;D xsi:type="xsd:double"&gt;0.04474528211214&lt;/D&gt;&lt;D xsi:type="xsd:double"&gt;0.05&lt;/D&gt;&lt;D xsi:type="xsd:double"&gt;0.045&lt;/D&gt;&lt;D xsi:type="xsd:double"&gt;0.03&lt;/D&gt;&lt;D xsi:type="xsd:double"&gt;0.03&lt;/D&gt;&lt;D xsi:type="xsd:double"&gt;0.02&lt;/D&gt;&lt;/FQL&gt;&lt;FQL&gt;&lt;Q&gt;187-HK^FF_DPS(ANN,-5AY,0)&lt;/Q&gt;&lt;R&gt;6&lt;/R&gt;&lt;C&gt;1&lt;/C&gt;&lt;D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xsi:type="xsd:double"&gt;0&lt;/D&gt;&lt;/FQL&gt;&lt;FQL&gt;&lt;Q&gt;186-HK^FF_DPS(ANN,-5AY,0)&lt;/Q&gt;&lt;R&gt;6&lt;/R&gt;&lt;C&gt;1&lt;/C&gt;&lt;D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xsi:type="xsd:double"&gt;0&lt;/D&gt;&lt;/FQL&gt;&lt;FQL&gt;&lt;Q&gt;185-HK^FF_DPS(ANN,-5AY,0)&lt;/Q&gt;&lt;R&gt;6&lt;/R&gt;&lt;C&gt;1&lt;/C&gt;&lt;D xsi:type="xsd:double"&gt;0&lt;/D&gt;&lt;D xsi:type="xsd:double"&gt;0&lt;/D&gt;&lt;D xsi:type="xsd:double"&gt;0&lt;/D&gt;&lt;D xsi:type="xsd:double"&gt;0.183&lt;/D&gt;&lt;D xsi:type="xsd:double"&gt;0.098&lt;/D&gt;&lt;D xsi:type="xsd:double"&gt;0&lt;/D&gt;&lt;/FQL&gt;&lt;FQL&gt;&lt;Q&gt;184-HK^FF_DPS(ANN,-5AY,0)&lt;/Q&gt;&lt;R&gt;6&lt;/R&gt;&lt;C&gt;1&lt;/C&gt;&lt;D xsi:type="xsd:double"&gt;0.15&lt;/D&gt;&lt;D xsi:type="xsd:double"&gt;0.15&lt;/D&gt;&lt;D xsi:type="xsd:double"&gt;0.16&lt;/D&gt;&lt;D xsi:type="xsd:double"&gt;0.08&lt;/D&gt;&lt;D xsi:type="xsd:double"&gt;0&lt;/D&gt;&lt;D xsi:type="xsd:double"&gt;0.04&lt;/D&gt;&lt;/FQL&gt;&lt;FQL&gt;&lt;Q&gt;183-HK^FF_DPS(ANN,-5AY,0)&lt;/Q&gt;&lt;R&gt;6&lt;/R&gt;&lt;C&gt;1&lt;/C&gt;&lt;D xsi:type="xsd:double"&gt;0&lt;/D&gt;&lt;D xsi:type="xsd:double"&gt;0.018&lt;/D&gt;&lt;D xsi:type="xsd:double"&gt;0&lt;/D&gt;&lt;D xsi:type="xsd:double"&gt;0&lt;/D&gt;&lt;D xsi:type="xsd:double"&gt;0&lt;/D&gt;&lt;D xsi:type="xsd:double"&gt;0&lt;/D&gt;&lt;/FQL&gt;&lt;FQL&gt;&lt;Q&gt;182-HK^FF_DPS(ANN,-5AY,0)&lt;/Q&gt;&lt;R&gt;6&lt;/R&gt;&lt;C&gt;1&lt;/C&gt;&lt;D xsi:type="xsd:double"&gt;0.02&lt;/D&gt;&lt;D xsi:type="xsd:double"&gt;0.01&lt;/D&gt;&lt;D xsi:type="xsd:double"&gt;0.02&lt;/D&gt;&lt;D xsi:type="xsd:double"&gt;0.025&lt;/D&gt;&lt;D xsi:type="xsd:double"&gt;0.03&lt;/D&gt;&lt;D xsi:type="xsd:double"&gt;0.03&lt;/D&gt;&lt;/FQL&gt;&lt;FQL&gt;&lt;Q&gt;181-HK^FF_DPS(ANN,-5AY,0)&lt;/Q&gt;&lt;R&gt;6&lt;/R&gt;&lt;C&gt;1&lt;/C&gt;&lt;D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xsi:type="xsd:double"&gt;0&lt;/D&gt;&lt;/FQL&gt;&lt;FQL&gt;&lt;Q&gt;180-HK^FF_DPS(ANN,-5AY,0)&lt;/Q&gt;&lt;R&gt;6&lt;/R&gt;&lt;C&gt;1&lt;/C&gt;&lt;D xsi:type="xsd:double"&gt;0.015&lt;/D&gt;&lt;D xsi:type="xsd:double"&gt;0.02&lt;/D&gt;&lt;D xsi:type="xsd:double"&gt;0.01&lt;/D&gt;&lt;D xsi:type="xsd:double"&gt;0&lt;/D&gt;&lt;D xsi:type="xsd:double"&gt;0&lt;/D&gt;&lt;D xsi:type="xsd:double"&gt;0&lt;/D&gt;&lt;/FQL&gt;&lt;FQL&gt;&lt;Q&gt;179-HK^FF_DPS(ANN,-5AY,0)&lt;/Q&gt;&lt;R&gt;6&lt;/R&gt;&lt;C&gt;1&lt;/C&gt;&lt;D xsi:type="xsd:double"&gt;0.5&lt;/D&gt;&lt;D xsi:type="xsd:double"&gt;0.51&lt;/D&gt;&lt;D xsi:type="xsd:double"&gt;0.51&lt;/D&gt;&lt;D xsi:type="xsd:double"&gt;0.17&lt;/D&gt;&lt;D xsi:type="xsd:double"&gt;0.51&lt;/D&gt;&lt;D xsi:type="xsd:double"&gt;0.34&lt;/D&gt;&lt;/FQL&gt;&lt;FQL&gt;&lt;Q&gt;178-HK^FF_DPS(ANN,-5AY,0)&lt;/Q&gt;&lt;R&gt;6&lt;/R&gt;&lt;C&gt;1&lt;/C&gt;&lt;D xsi:type="xsd:double"&gt;0.17&lt;/D&gt;&lt;D xsi:type="xsd:double"&gt;0.175&lt;/D&gt;&lt;D xsi:type="xsd:double"&gt;0.16&lt;/D&gt;&lt;D xsi:type="xsd:double"&gt;0&lt;/D&gt;&lt;D xsi:type="xsd:double"&gt;0&lt;/D&gt;&lt;D xsi:type="xsd:double"&gt;0&lt;/D&gt;&lt;/FQL&gt;&lt;FQL&gt;&lt;Q&gt;177-HK^FF_DPS(ANN,-5AY,0)&lt;/Q&gt;&lt;R&gt;6&lt;/R&gt;&lt;C&gt;1&lt;/C&gt;&lt;D xsi:type="xsd:double"&gt;0.4816&lt;/D&gt;&lt;D xsi:type="xsd:double"&gt;0.5375&lt;/D&gt;&lt;D xsi:type="xsd:double"&gt;0.5225&lt;/D&gt;&lt;D xsi:type="xsd:double"&gt;0.5031&lt;/D&gt;&lt;D xsi:type="xsd:double"&gt;0.5579&lt;/D&gt;&lt;D xsi:type="xsd:double"&gt;0.5369&lt;/D&gt;&lt;/FQL&gt;&lt;FQL&gt;&lt;Q&gt;176-HK^FF_DPS(ANN,-5AY,0)&lt;/Q&gt;&lt;R&gt;6&lt;/R&gt;&lt;C&gt;1&lt;/C&gt;&lt;D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xsi:type="xsd:double"&gt;0&lt;/D&gt;&lt;/FQL&gt;&lt;FQL&gt;&lt;Q&gt;175-HK^FF_DPS(ANN,-5AY,0)&lt;/Q&gt;&lt;R&gt;6&lt;/R&gt;&lt;C&gt;1&lt;/C&gt;&lt;D xsi:type="xsd:double"&gt;0.12&lt;/D&gt;&lt;D xsi:type="xsd:double"&gt;0.29&lt;/D&gt;&lt;D xsi:type="xsd:double"&gt;0.35&lt;/D&gt;&lt;D xsi:type="xsd:double"&gt;0.25&lt;/D&gt;&lt;D xsi:type="xsd:double"&gt;0.2&lt;/D&gt;&lt;D xsi:type="xsd:double"&gt;0.21&lt;/D&gt;&lt;/FQL&gt;&lt;FQL&gt;&lt;Q&gt;174-HK^FF_DPS(ANN,-5AY,0)&lt;/Q&gt;&lt;R&gt;6&lt;/R&gt;&lt;C&gt;1&lt;/C&gt;&lt;D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xsi:type="xsd:double"&gt;0&lt;/D&gt;&lt;/FQL&gt;&lt;FQL&gt;&lt;Q&gt;173-HK^FF_DPS(ANN,-5AY,0)&lt;/Q&gt;&lt;R&gt;6&lt;/R&gt;&lt;C&gt;1&lt;/C&gt;&lt;D xsi:type="xsd:double"&gt;0.18&lt;/D&gt;&lt;D xsi:type="xsd:double"&gt;0.18&lt;/D&gt;&lt;D xsi:type="xsd:double"&gt;0.2&lt;/D&gt;&lt;D xsi:type="xsd:double"&gt;0.2&lt;/D&gt;&lt;D xsi:type="xsd:double"&gt;0.21&lt;/D&gt;&lt;D xsi:type="xsd:double"&gt;0.21&lt;/D&gt;&lt;/FQL&gt;&lt;FQL&gt;&lt;Q&gt;171-HK^FF_DPS(ANN,-5AY,0)&lt;/Q&gt;&lt;R&gt;6&lt;/R&gt;&lt;C&gt;1&lt;/C&gt;&lt;D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xsi:type="xsd:double"&gt;0&lt;/D&gt;&lt;/FQL&gt;&lt;FQL&gt;&lt;Q&gt;169-HK^FF_DPS(ANN,-5AY,0)&lt;/Q&gt;&lt;R&gt;6&lt;/R&gt;&lt;C&gt;1&lt;/C&gt;&lt;D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xsi:type="xsd:double"&gt;0&lt;/D&gt;&lt;/FQL&gt;&lt;FQL&gt;&lt;Q&gt;168-HK^FF_DPS(ANN,-5AY,0)&lt;/Q&gt;&lt;R&gt;6&lt;/R&gt;&lt;C&gt;1&lt;/C&gt;&lt;D xsi:type="xsd:double"&gt;0.4&lt;/D&gt;&lt;D xsi:type="xsd:double"&gt;0.51&lt;/D&gt;&lt;D xsi:type="xsd:double"&gt;0.54&lt;/D&gt;&lt;D xsi:type="xsd:double"&gt;0.59&lt;/D&gt;&lt;D xsi:type="xsd:double"&gt;0.9&lt;/D&gt;&lt;D xsi:type="xsd:double"&gt;1.288&lt;/D&gt;&lt;/FQL&gt;&lt;FQL&gt;&lt;Q&gt;167-HK^FF_DPS(ANN,-5AY,0)&lt;/Q&gt;&lt;R&gt;6&lt;/R&gt;&lt;C&gt;1&lt;/C&gt;&lt;D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xsi:type="xsd:double"&gt;0&lt;/D&gt;&lt;/FQL&gt;&lt;FQL&gt;&lt;Q&gt;166-HK^FF_DPS(ANN,-5AY,0)&lt;/Q&gt;&lt;R&gt;6&lt;/R&gt;&lt;C&gt;1&lt;/C&gt;&lt;D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xsi:type="xsd:double"&gt;0&lt;/D&gt;&lt;/FQL&gt;&lt;FQL&gt;&lt;Q&gt;165-HK^FF_DPS(ANN,-5AY,0)&lt;/Q&gt;&lt;R&gt;6&lt;/R&gt;&lt;C&gt;1&lt;/C&gt;&lt;D xsi:type="xsd:double"&gt;0.75&lt;/D&gt;&lt;D xsi:type="xsd:double"&gt;0.85&lt;/D&gt;&lt;D xsi:type="xsd:double"&gt;0.66&lt;/D&gt;&lt;D xsi:type="xsd:double"&gt;0.48&lt;/D&gt;&lt;D xsi:type="xsd:double"&gt;0.49&lt;/D&gt;&lt;D xsi:type="xsd:double"&gt;0.58&lt;/D&gt;&lt;/FQL&gt;&lt;FQL&gt;&lt;Q&gt;164-HK^FF_DPS(ANN,-5AY,0)&lt;/Q&gt;&lt;R&gt;6&lt;/R&gt;&lt;C&gt;1&lt;/C&gt;&lt;D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xsi:type="xsd:double"&gt;0&lt;/D&gt;&lt;/FQL&gt;&lt;FQL&gt;&lt;Q&gt;163-HK^FF_DPS(ANN,-5AY,0)&lt;/Q&gt;&lt;R&gt;6&lt;/R&gt;&lt;C&gt;1&lt;/C&gt;&lt;D xsi:type="xsd:double"&gt;0.103&lt;/D&gt;&lt;D xsi:type="xsd:double"&gt;0.108&lt;/D&gt;&lt;D xsi:type="xsd:double"&gt;0.11&lt;/D&gt;&lt;D xsi:type="xsd:double"&gt;0.07&lt;/D&gt;&lt;D xsi:type="xsd:double"&gt;0.024&lt;/D&gt;&lt;D xsi:type="xsd:double"&gt;0.031&lt;/D&gt;&lt;/FQL&gt;&lt;FQL&gt;&lt;Q&gt;162-HK^FF_DPS(ANN,-5AY,0)&lt;/Q&gt;&lt;R&gt;6&lt;/R&gt;&lt;C&gt;1&lt;/C&gt;&lt;D xsi:type="xsd:double"&gt;0&lt;/D&gt;&lt;D xsi:type="xsd:double"&gt;0&lt;/D&gt;&lt;D xsi:type="xsd:double"&gt;0&lt;/D&gt;&lt;D xsi:type="xsd:string"&gt;@NA&lt;/D&gt;&lt;D xsi:type="xsd:double"&gt;0&lt;/D&gt;&lt;D xsi:type="xsd:double"&gt;0&lt;/D&gt;&lt;/FQL&gt;&lt;FQL&gt;&lt;Q&gt;160-HK^FF_DPS(ANN,-5AY,0)&lt;/Q&gt;&lt;R&gt;6&lt;/R&gt;&lt;C&gt;1&lt;/C&gt;&lt;D xsi:type="xsd:double"&gt;0.125&lt;/D&gt;&lt;D xsi:type="xsd:double"&gt;0.125&lt;/D&gt;&lt;D xsi:type="xsd:double"&gt;0.125&lt;/D&gt;&lt;D xsi:type="xsd:double"&gt;0.125&lt;/D&gt;&lt;D xsi:type="xsd:double"&gt;0.125&lt;/D&gt;&lt;D xsi:type="xsd:double"&gt;0.125&lt;/D&gt;&lt;/FQL&gt;&lt;FQL&gt;&lt;Q&gt;159-HK^FF_DPS(ANN,-5AY,0)&lt;/Q&gt;&lt;R&gt;6&lt;/R&gt;&lt;C&gt;1&lt;/C&gt;&lt;D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xsi:type="xsd:double"&gt;0&lt;/D&gt;&lt;/FQL&gt;&lt;FQL&gt;&lt;Q&gt;158-HK^FF_DPS(ANN,-5AY,0)&lt;/Q&gt;&lt;R&gt;6&lt;/R&gt;&lt;C&gt;1&lt;/C&gt;&lt;D xsi:type="xsd:double"&gt;5&lt;/D&gt;&lt;D xsi:type="xsd:double"&gt;5.1&lt;/D&gt;&lt;D xsi:type="xsd:double"&gt;5.1&lt;/D&gt;&lt;D xsi:type="xsd:double"&gt;5.1&lt;/D&gt;&lt;D xsi:type="xsd:double"&gt;3.6&lt;/D&gt;&lt;D xsi:type="xsd:double"&gt;3.6&lt;/D&gt;&lt;/FQL&gt;&lt;FQL&gt;&lt;Q&gt;157-HK^FF_DPS(ANN,-5AY,0)&lt;/Q&gt;&lt;R&gt;6&lt;/R&gt;&lt;C&gt;1&lt;/C&gt;&lt;D xsi:type="xsd:double"&gt;0.1237&lt;/D&gt;&lt;D xsi:type="xsd:double"&gt;0.056&lt;/D&gt;&lt;D xsi:type="xsd:double"&gt;0.0145&lt;/D&gt;&lt;D xsi:type="xsd:double"&gt;0&lt;/D&gt;&lt;D xsi:type="xsd:double"&gt;0.003&lt;/D&gt;&lt;D xsi:type="xsd:double"&gt;0.003&lt;/D&gt;&lt;/FQL&gt;&lt;FQL&gt;&lt;Q&gt;156-HK^FF_DPS(ANN,-5AY,0)&lt;/Q&gt;&lt;R&gt;6&lt;/R&gt;&lt;C&gt;1&lt;/C&gt;&lt;D xsi:type="xsd:double"&gt;0.0095&lt;/D&gt;&lt;D xsi:type="xsd:double"&gt;0.007&lt;/D&gt;&lt;D xsi:type="xsd:double"&gt;0.027&lt;/D&gt;&lt;D xsi:type="xsd:string"&gt;@NA&lt;/D&gt;&lt;D xsi:type="xsd:double"&gt;0.0155&lt;/D&gt;&lt;D xsi:type="xsd:double"&gt;0.0045&lt;/D&gt;&lt;/FQL&gt;&lt;FQL&gt;&lt;Q&gt;154-HK^FF_DPS(ANN,-5AY,0)&lt;/Q&gt;&lt;R&gt;6&lt;/R&gt;&lt;C&gt;1&lt;/C&gt;&lt;D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xsi:type="xsd:double"&gt;0&lt;/D&gt;&lt;/FQL&gt;&lt;FQL&gt;&lt;Q&gt;152-HK^FF_DPS(ANN,-5AY,0)&lt;/Q&gt;&lt;R&gt;6&lt;/R&gt;&lt;C&gt;1&lt;/C&gt;&lt;D xsi:type="xsd:double"&gt;0.43&lt;/D&gt;&lt;D xsi:type="xsd:double"&gt;1&lt;/D&gt;&lt;D xsi:type="xsd:double"&gt;1.06&lt;/D&gt;&lt;D xsi:type="xsd:double"&gt;1.17&lt;/D&gt;&lt;D xsi:type="xsd:double"&gt;0.96&lt;/D&gt;&lt;D xsi:type="xsd:double"&gt;0.8</t>
        </r>
      </text>
    </comment>
    <comment ref="A17" authorId="0" shapeId="0">
      <text>
        <r>
          <rPr>
            <b/>
            <sz val="9"/>
            <color indexed="81"/>
            <rFont val="Tahoma"/>
            <charset val="1"/>
          </rPr>
          <t>28&lt;/D&gt;&lt;/FQL&gt;&lt;FQL&gt;&lt;Q&gt;151-HK^FF_DPS(ANN,-5AY,0)&lt;/Q&gt;&lt;R&gt;5&lt;/R&gt;&lt;C&gt;1&lt;/C&gt;&lt;D xsi:type="xsd:double"&gt;0.1454&lt;/D&gt;&lt;D xsi:type="xsd:double"&gt;0.2305&lt;/D&gt;&lt;D xsi:type="xsd:double"&gt;0.2375&lt;/D&gt;&lt;D xsi:type="xsd:double"&gt;0.164&lt;/D&gt;&lt;D xsi:type="xsd:double"&gt;0.2294&lt;/D&gt;&lt;/FQL&gt;&lt;FQL&gt;&lt;Q&gt;150-HK^FF_DPS(ANN,-5AY,0)&lt;/Q&gt;&lt;R&gt;6&lt;/R&gt;&lt;C&gt;1&lt;/C&gt;&lt;D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xsi:type="xsd:double"&gt;0&lt;/D&gt;&lt;/FQL&gt;&lt;FQL&gt;&lt;Q&gt;149-HK^FF_DPS(ANN,-5AY,0)&lt;/Q&gt;&lt;R&gt;5&lt;/R&gt;&lt;C&gt;1&lt;/C&gt;&lt;D xsi:type="xsd:double"&gt;0&lt;/D&gt;&lt;D xsi:type="xsd:double"&gt;0&lt;/D&gt;&lt;D xsi:type="xsd:double"&gt;0&lt;/D&gt;&lt;D xsi:type="xsd:double"&gt;0&lt;/D&gt;&lt;D xsi:type="xsd:double"&gt;0&lt;/D&gt;&lt;/FQL&gt;&lt;FQL&gt;&lt;Q&gt;148-HK^FF_DPS(ANN,-5AY,0)&lt;/Q&gt;&lt;R&gt;6&lt;/R&gt;&lt;C&gt;1&lt;/C&gt;&lt;D xsi:type="xsd:double"&gt;1.3&lt;/D&gt;&lt;D xsi:type="xsd:double"&gt;1.6&lt;/D&gt;&lt;D xsi:type="xsd:double"&gt;1.8&lt;/D&gt;&lt;D xsi:type="xsd:double"&gt;1.38&lt;/D&gt;&lt;D xsi:type="xsd:double"&gt;2.28&lt;/D&gt;&lt;D xsi:type="xsd:double"&gt;3&lt;/D&gt;&lt;/FQL&gt;&lt;FQL&gt;&lt;Q&gt;147-HK^FF_DPS(ANN,-5AY,0)&lt;/Q&gt;&lt;R&gt;6&lt;/R&gt;&lt;C&gt;1&lt;/C&gt;&lt;D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xsi:type="xsd:double"&gt;0&lt;/D&gt;&lt;/FQL&gt;&lt;FQL&gt;&lt;Q&gt;146-HK^FF_DPS(ANN,-5AY,0)&lt;/Q&gt;&lt;R&gt;6&lt;/R&gt;&lt;C&gt;1&lt;/C&gt;&lt;D xsi:type="xsd:double"&gt;0&lt;/D&gt;&lt;D xsi:type="xsd:double"&gt;0&lt;/D&gt;&lt;D xsi:type="xsd:double"&gt;0&lt;/D&gt;&lt;D xsi:type="xsd:double"&gt;0&lt;/D&gt;&lt;D xsi:type="xsd:double"&gt;0.03&lt;/D&gt;&lt;D xsi:type="xsd:double"&gt;0.06&lt;/D&gt;&lt;/FQL&gt;&lt;FQL&gt;&lt;Q&gt;145-HK^FF_DPS(ANN,-5AY,0)&lt;/Q&gt;&lt;R&gt;6&lt;/R&gt;&lt;C&gt;1&lt;/C&gt;&lt;D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xsi:type="xsd:double"&gt;0&lt;/D&gt;&lt;/FQL&gt;&lt;FQL&gt;&lt;Q&gt;144-HK^FF_DPS(ANN,-5AY,0)&lt;/Q&gt;&lt;R&gt;6&lt;/R&gt;&lt;C&gt;1&lt;/C&gt;&lt;D xsi:type="xsd:double"&gt;0.87&lt;/D&gt;&lt;D xsi:type="xsd:double"&gt;0.81&lt;/D&gt;&lt;D xsi:type="xsd:double"&gt;0.95&lt;/D&gt;&lt;D xsi:type="xsd:double"&gt;0.8&lt;/D&gt;&lt;D xsi:type="xsd:double"&gt;0.69&lt;/D&gt;&lt;D xsi:type="xsd:double"&gt;0.94&lt;/D&gt;&lt;/FQL&gt;&lt;FQL&gt;&lt;Q&gt;142-HK^FF_DPS(ANN,-5AY,0)&lt;/Q&gt;&lt;R&gt;6&lt;/R&gt;&lt;C&gt;1&lt;/C&gt;&lt;D xsi:type="xsd:double"&gt;0.135&lt;/D&gt;&lt;D xsi:type="xsd:double"&gt;0.135&lt;/D&gt;&lt;D xsi:type="xsd:double"&gt;0.135&lt;/D&gt;&lt;D xsi:type="xsd:double"&gt;0.135&lt;/D&gt;&lt;D xsi:type="xsd:double"&gt;0.145&lt;/D&gt;&lt;D xsi:type="xsd:double"&gt;0.19&lt;/D&gt;&lt;/FQL&gt;&lt;FQL&gt;&lt;Q&gt;141-HK^FF_DPS(ANN,-5AY,0)&lt;/Q&gt;&lt;R&gt;6&lt;/R&gt;&lt;C&gt;1&lt;/C&gt;&lt;D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xsi:type="xsd:double"&gt;0&lt;/D&gt;&lt;/FQL&gt;&lt;FQL&gt;&lt;Q&gt;139-HK^FF_DPS(ANN,-5AY,0)&lt;/Q&gt;&lt;R&gt;6&lt;/R&gt;&lt;C&gt;1&lt;/C&gt;&lt;D xsi:type="xsd:string"&gt;@NA&lt;/D&gt;&lt;D xsi:type="xsd:double"&gt;0&lt;/D&gt;&lt;D xsi:type="xsd:double"&gt;0&lt;/D&gt;&lt;D xsi:type="xsd:double"&gt;0&lt;/D&gt;&lt;D xsi:type="xsd:double"&gt;0&lt;/D&gt;&lt;D xsi:type="xsd:double"&gt;0&lt;/D&gt;&lt;/FQL&gt;&lt;FQL&gt;&lt;Q&gt;138-HK^FF_DPS(ANN,-5AY,0)&lt;/Q&gt;&lt;R&gt;6&lt;/R&gt;&lt;C&gt;1&lt;/C&gt;&lt;D xsi:type="xsd:double"&gt;0.07&lt;/D&gt;&lt;D xsi:type="xsd:double"&gt;0.07&lt;/D&gt;&lt;D xsi:type="xsd:double"&gt;0.035&lt;/D&gt;&lt;D xsi:type="xsd:double"&gt;0&lt;/D&gt;&lt;D xsi:type="xsd:double"&gt;0&lt;/D&gt;&lt;D xsi:type="xsd:double"&gt;0&lt;/D&gt;&lt;/FQL&gt;&lt;FQL&gt;&lt;Q&gt;137-HK^FF_DPS(ANN,-5AY,0)&lt;/Q&gt;&lt;R&gt;6&lt;/R&gt;&lt;C&gt;1&lt;/C&gt;&lt;D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xsi:type="xsd:double"&gt;0.06&lt;/D&gt;&lt;/FQL&gt;&lt;FQL&gt;&lt;Q&gt;136-HK^FF_DPS(ANN,-5AY,0)&lt;/Q&gt;&lt;R&gt;6&lt;/R&gt;&lt;C&gt;1&lt;/C&gt;&lt;D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xsi:type="xsd:double"&gt;0&lt;/D&gt;&lt;/FQL&gt;&lt;FQL&gt;&lt;Q&gt;135-HK^FF_DPS(ANN,-5AY,0)&lt;/Q&gt;&lt;R&gt;6&lt;/R&gt;&lt;C&gt;1&lt;/C&gt;&lt;D xsi:type="xsd:double"&gt;0.074&lt;/D&gt;&lt;D xsi:type="xsd:double"&gt;0.258&lt;/D&gt;&lt;D xsi:type="xsd:double"&gt;0.2575&lt;/D&gt;&lt;D xsi:type="xsd:double"&gt;0.2827&lt;/D&gt;&lt;D xsi:type="xsd:double"&gt;0.2511&lt;/D&gt;&lt;D xsi:type="xsd:double"&gt;0.2522&lt;/D&gt;&lt;/FQL&gt;&lt;FQL&gt;&lt;Q&gt;132-HK^FF_DPS(ANN,-5AY,0)&lt;/Q&gt;&lt;R&gt;6&lt;/R&gt;&lt;C&gt;1&lt;/C&gt;&lt;D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xsi:type="xsd:double"&gt;0&lt;/D&gt;&lt;/FQL&gt;&lt;FQL&gt;&lt;Q&gt;131-HK^FF_DPS(ANN,-5AY,0)&lt;/Q&gt;&lt;R&gt;6&lt;/R&gt;&lt;C&gt;1&lt;/C&gt;&lt;D xsi:type="xsd:double"&gt;0.2&lt;/D&gt;&lt;D xsi:type="xsd:double"&gt;0.225&lt;/D&gt;&lt;D xsi:type="xsd:double"&gt;0.225&lt;/D&gt;&lt;D xsi:type="xsd:double"&gt;0.125&lt;/D&gt;&lt;D xsi:type="xsd:double"&gt;0.05&lt;/D&gt;&lt;D xsi:type="xsd:double"&gt;0.035&lt;/D&gt;&lt;/FQL&gt;&lt;FQL&gt;&lt;Q&gt;130-HK^FF_DPS(ANN,-5AY,0)&lt;/Q&gt;&lt;R&gt;6&lt;/R&gt;&lt;C&gt;1&lt;/C&gt;&lt;D xsi:type="xsd:double"&gt;0.03&lt;/D&gt;&lt;D xsi:type="xsd:double"&gt;0.05&lt;/D&gt;&lt;D xsi:type="xsd:double"&gt;0&lt;/D&gt;&lt;D xsi:type="xsd:double"&gt;0&lt;/D&gt;&lt;D xsi:type="xsd:double"&gt;0&lt;/D&gt;&lt;D xsi:type="xsd:double"&gt;0&lt;/D&gt;&lt;/FQL&gt;&lt;FQL&gt;&lt;Q&gt;129-HK^FF_DPS(ANN,-5AY,0)&lt;/Q&gt;&lt;R&gt;6&lt;/R&gt;&lt;C&gt;1&lt;/C&gt;&lt;D xsi:type="xsd:double"&gt;0.03&lt;/D&gt;&lt;D xsi:type="xsd:double"&gt;0.03&lt;/D&gt;&lt;D xsi:type="xsd:double"&gt;0.027&lt;/D&gt;&lt;D xsi:type="xsd:double"&gt;0&lt;/D&gt;&lt;D xsi:type="xsd:double"&gt;0.03&lt;/D&gt;&lt;D xsi:type="xsd:double"&gt;0&lt;/D&gt;&lt;/FQL&gt;&lt;FQL&gt;&lt;Q&gt;128-HK^FF_DPS(ANN,-5AY,0)&lt;/Q&gt;&lt;R&gt;6&lt;/R&gt;&lt;C&gt;1&lt;/C&gt;&lt;D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xsi:type="xsd:double"&gt;0&lt;/D&gt;&lt;/FQL&gt;&lt;FQL&gt;&lt;Q&gt;127-HK^FF_DPS(ANN,-5AY,0)&lt;/Q&gt;&lt;R&gt;6&lt;/R&gt;&lt;C&gt;1&lt;/C&gt;&lt;D xsi:type="xsd:double"&gt;0.02&lt;/D&gt;&lt;D xsi:type="xsd:double"&gt;0.3&lt;/D&gt;&lt;D xsi:type="xsd:double"&gt;0.11&lt;/D&gt;&lt;D xsi:type="xsd:double"&gt;0.02&lt;/D&gt;&lt;D xsi:type="xsd:double"&gt;0.02&lt;/D&gt;&lt;D xsi:type="xsd:double"&gt;0&lt;/D&gt;&lt;/FQL&gt;&lt;FQL&gt;&lt;Q&gt;126-HK^FF_DPS(ANN,-5AY,0)&lt;/Q&gt;&lt;R&gt;6&lt;/R&gt;&lt;C&gt;1&lt;/C&gt;&lt;D xsi:type="xsd:double"&gt;0.03&lt;/D&gt;&lt;D xsi:type="xsd:double"&gt;0.05&lt;/D&gt;&lt;D xsi:type="xsd:double"&gt;0.03&lt;/D&gt;&lt;D xsi:type="xsd:double"&gt;0.03&lt;/D&gt;&lt;D xsi:type="xsd:double"&gt;0.03&lt;/D&gt;&lt;D xsi:type="xsd:double"&gt;0.01&lt;/D&gt;&lt;/FQL&gt;&lt;FQL&gt;&lt;Q&gt;125-HK^FF_DPS(ANN,-5AY,0)&lt;/Q&gt;&lt;R&gt;6&lt;/R&gt;&lt;C&gt;1&lt;/C&gt;&lt;D xsi:type="xsd:double"&gt;0.25&lt;/D&gt;&lt;D xsi:type="xsd:double"&gt;0.18&lt;/D&gt;&lt;D xsi:type="xsd:double"&gt;0.16&lt;/D&gt;&lt;D xsi:type="xsd:double"&gt;0&lt;/D&gt;&lt;D xsi:type="xsd:double"&gt;0&lt;/D&gt;&lt;D xsi:type="xsd:double"&gt;0&lt;/D&gt;&lt;/FQL&gt;&lt;FQL&gt;&lt;Q&gt;124-HK^FF_DPS(ANN,-5AY,0)&lt;/Q&gt;&lt;R&gt;6&lt;/R&gt;&lt;C&gt;1&lt;/C&gt;&lt;D xsi:type="xsd:double"&gt;0&lt;/D&gt;&lt;D xsi:type="xsd:double"&gt;0&lt;/D&gt;&lt;D xsi:type="xsd:double"&gt;0&lt;/D&gt;&lt;D xsi:type="xsd:double"&gt;0&lt;/D&gt;&lt;D xsi:type="xsd:double"&gt;0.0153&lt;/D&gt;&lt;D xsi:type="xsd:double"&gt;0.1&lt;/D&gt;&lt;/FQL&gt;&lt;FQL&gt;&lt;Q&gt;123-HK^FF_DPS(ANN,-5AY,0)&lt;/Q&gt;&lt;R&gt;6&lt;/R&gt;&lt;C&gt;1&lt;/C&gt;&lt;D xsi:type="xsd:double"&gt;0.325&lt;/D&gt;&lt;D xsi:type="xsd:double"&gt;0.46&lt;/D&gt;&lt;D xsi:type="xsd:double"&gt;0.465&lt;/D&gt;&lt;D xsi:type="xsd:double"&gt;0.51&lt;/D&gt;&lt;D xsi:type="xsd:double"&gt;0.6&lt;/D&gt;&lt;D xsi:type="xsd:double"&gt;0.654&lt;/D&gt;&lt;/FQL&gt;&lt;FQL&gt;&lt;Q&gt;122-HK^FF_DPS(ANN,-5AY,0)&lt;/Q&gt;&lt;R&gt;6&lt;/R&gt;&lt;C&gt;1&lt;/C&gt;&lt;D xsi:type="xsd:double"&gt;0&lt;/D&gt;&lt;D xsi:type="xsd:double"&gt;0.00833&lt;/D&gt;&lt;D xsi:type="xsd:double"&gt;0&lt;/D&gt;&lt;D xsi:type="xsd:double"&gt;0&lt;/D&gt;&lt;D xsi:type="xsd:double"&gt;0&lt;/D&gt;&lt;D xsi:type="xsd:double"&gt;0&lt;/D&gt;&lt;/FQL&gt;&lt;FQL&gt;&lt;Q&gt;120-HK^FF_DPS(ANN,-5AY,0)&lt;/Q&gt;&lt;R&gt;6&lt;/R&gt;&lt;C&gt;1&lt;/C&gt;&lt;D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xsi:type="xsd:double"&gt;0&lt;/D&gt;&lt;/FQL&gt;&lt;FQL&gt;&lt;Q&gt;119-HK^FF_DPS(ANN,-5AY,0)&lt;/Q&gt;&lt;R&gt;6&lt;/R&gt;&lt;C&gt;1&lt;/C&gt;&lt;D xsi:type="xsd:double"&gt;0&lt;/D&gt;&lt;D xsi:type="xsd:double"&gt;0.135&lt;/D&gt;&lt;D xsi:type="xsd:double"&gt;0.123&lt;/D&gt;&lt;D xsi:type="xsd:double"&gt;0.209&lt;/D&gt;&lt;D xsi:type="xsd:double"&gt;0.128&lt;/D&gt;&lt;D xsi:type="xsd:double"&gt;0.135&lt;/D&gt;&lt;/FQL&gt;&lt;FQL&gt;&lt;Q&gt;118-HK^FF_DPS(ANN,-5AY,0)&lt;/Q&gt;&lt;R&gt;6&lt;/R&gt;&lt;C&gt;1&lt;/C&gt;&lt;D xsi:type="xsd:double"&gt;0&lt;/D&gt;&lt;D xsi:type="xsd:double"&gt;0&lt;/D&gt;&lt;D xsi:type="xsd:double"&gt;0.02&lt;/D&gt;&lt;D xsi:type="xsd:double"&gt;0&lt;/D&gt;&lt;D xsi:type="xsd:double"&gt;0&lt;/D&gt;&lt;D xsi:type="xsd:double"&gt;0&lt;/D&gt;&lt;/FQL&gt;&lt;FQL&gt;&lt;Q&gt;117-HK^FF_DPS(ANN,-5AY,0)&lt;/Q&gt;&lt;R&gt;6&lt;/R&gt;&lt;C&gt;1&lt;/C&gt;&lt;D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xsi:type="xsd:double"&gt;0&lt;/D&gt;&lt;/FQL&gt;&lt;FQL&gt;&lt;Q&gt;116-HK^FF_DPS(ANN,-5AY,0)&lt;/Q&gt;&lt;R&gt;6&lt;/R&gt;&lt;C&gt;1&lt;/C&gt;&lt;D xsi:type="xsd:double"&gt;0.43&lt;/D&gt;&lt;D xsi:type="xsd:double"&gt;0.51&lt;/D&gt;&lt;D xsi:type="xsd:double"&gt;0.59&lt;/D&gt;&lt;D xsi:type="xsd:double"&gt;0.39&lt;/D&gt;&lt;D xsi:type="xsd:double"&gt;0.31&lt;/D&gt;&lt;D xsi:type="xsd:double"&gt;0.42&lt;/D&gt;&lt;/FQL&gt;&lt;FQL&gt;&lt;Q&gt;115-HK^FF_DPS(ANN,-5AY,0)&lt;/Q&gt;&lt;R&gt;6&lt;/R&gt;&lt;C&gt;1&lt;/C&gt;&lt;D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xsi:type="xsd:double"&gt;0&lt;/D&gt;&lt;/FQL&gt;&lt;FQL&gt;&lt;Q&gt;114-HK^FF_DPS(ANN,-5AY,0)&lt;/Q&gt;&lt;R&gt;6&lt;/R&gt;&lt;C&gt;1&lt;/C&gt;&lt;D xsi:type="xsd:double"&gt;0.08&lt;/D&gt;&lt;D xsi:type="xsd:double"&gt;0.06&lt;/D&gt;&lt;D xsi:type="xsd:double"&gt;0.03&lt;/D&gt;&lt;D xsi:type="xsd:double"&gt;0.05&lt;/D&gt;&lt;D xsi:type="xsd:double"&gt;0.06&lt;/D&gt;&lt;D xsi:type="xsd:double"&gt;0.06&lt;/D&gt;&lt;/FQL&gt;&lt;FQL&gt;&lt;Q&gt;113-HK^FF_DPS(ANN,-5AY,0)&lt;/Q&gt;&lt;R&gt;6&lt;/R&gt;&lt;C&gt;1&lt;/C&gt;&lt;D xsi:type="xsd:double"&gt;0.17&lt;/D&gt;&lt;D xsi:type="xsd:double"&gt;0.23&lt;/D&gt;&lt;D xsi:type="xsd:double"&gt;0.35&lt;/D&gt;&lt;D xsi:type="xsd:double"&gt;0.35&lt;/D&gt;&lt;D xsi:type="xsd:double"&gt;0.35&lt;/D&gt;&lt;D xsi:type="xsd:double"&gt;0.35&lt;/D&gt;&lt;/FQL&gt;&lt;FQL&gt;&lt;Q&gt;111-HK^FF_DPS(ANN,-5AY,0)&lt;/Q&gt;&lt;R&gt;6&lt;/R&gt;&lt;C&gt;1&lt;/C&gt;&lt;D xsi:type="xsd:double"&gt;0&lt;/D&gt;&lt;D xsi:type="xsd:double"&gt;0&lt;/D&gt;&lt;D xsi:type="xsd:double"&gt;0&lt;/D&gt;&lt;D xsi:type="xsd:double"&gt;0&lt;/D&gt;&lt;D xsi:type="xsd:double"&gt;0.03&lt;/D&gt;&lt;D xsi:type="xsd:double"&gt;0.02&lt;/D&gt;&lt;/FQL&gt;&lt;FQL&gt;&lt;Q&gt;110-HK^FF_DPS(ANN,-5AY,0)&lt;/Q&gt;&lt;R&gt;6&lt;/R&gt;&lt;C&gt;1&lt;/C&gt;&lt;D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xsi:type="xsd:double"&gt;0&lt;/D&gt;&lt;/FQL&gt;&lt;FQL&gt;&lt;Q&gt;108-HK^FF_DPS(ANN,-5AY,0)&lt;/Q&gt;&lt;R&gt;6&lt;/R&gt;&lt;C&gt;1&lt;/C&gt;&lt;D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xsi:type="xsd:double"&gt;0&lt;/D&gt;&lt;/FQL&gt;&lt;FQL&gt;&lt;Q&gt;107-HK^FF_DPS(ANN,-5AY,0)&lt;/Q&gt;&lt;R&gt;6&lt;/R&gt;&lt;C&gt;1&lt;/C&gt;&lt;D xsi:type="xsd:double"&gt;0.125796&lt;/D&gt;&lt;D xsi:type="xsd:double"&gt;0.122289&lt;/D&gt;&lt;D xsi:type="xsd:double"&gt;0.113805&lt;/D&gt;&lt;D xsi:type="xsd:double"&gt;0.119708&lt;/D&gt;&lt;D xsi:type="xsd:double"&gt;0.096537&lt;/D&gt;&lt;D xsi:type="xsd:double"&gt;0.128899&lt;/D&gt;&lt;/FQL&gt;&lt;FQL&gt;&lt;Q&gt;106-HK^FF_DPS(ANN,-5AY,0)&lt;/Q&gt;&lt;R&gt;6&lt;/R&gt;&lt;C&gt;1&lt;/C&gt;&lt;D xsi:type="xsd:double"&gt;0.04&lt;/D&gt;&lt;D xsi:type="xsd:double"&gt;0.0442&lt;/D&gt;&lt;D xsi:type="xsd:double"&gt;0.045&lt;/D&gt;&lt;D xsi:type="xsd:double"&gt;0.082&lt;/D&gt;&lt;D xsi:type="xsd:double"&gt;0.03&lt;/D&gt;&lt;D xsi:type="xsd:double"&gt;0&lt;/D&gt;&lt;/FQL&gt;&lt;FQL&gt;&lt;Q&gt;105-HK^FF_DPS(ANN,-5AY,0)&lt;/Q&gt;&lt;R&gt;6&lt;/R&gt;&lt;C&gt;1&lt;/C&gt;&lt;D xsi:type="xsd:double"&gt;1.2&lt;/D&gt;&lt;D xsi:type="xsd:double"&gt;1.19&lt;/D&gt;&lt;D xsi:type="xsd:double"&gt;1.15&lt;/D&gt;&lt;D xsi:type="xsd:double"&gt;0.81&lt;/D&gt;&lt;D xsi:type="xsd:double"&gt;0.44&lt;/D&gt;&lt;D xsi:type="xsd:double"&gt;0.4&lt;/D&gt;&lt;/FQL&gt;&lt;FQL&gt;&lt;Q&gt;104-HK^FF_DPS(ANN,-5AY,0)&lt;/Q&gt;&lt;R&gt;6&lt;/R&gt;&lt;C&gt;1&lt;/C&gt;&lt;D xsi:type="xsd:double"&gt;0&lt;/D&gt;&lt;D xsi:type="xsd:double"&gt;0.0256&lt;/D&gt;&lt;D xsi:type="xsd:double"&gt;0.0256&lt;/D&gt;&lt;D xsi:type="xsd:double"&gt;0&lt;/D&gt;&lt;D xsi:type="xsd:double"&gt;0&lt;/D&gt;&lt;D xsi:type="xsd:double"&gt;0.1072&lt;/D&gt;&lt;/FQL&gt;&lt;FQL&gt;&lt;Q&gt;103-HK^FF_DPS(ANN,-5AY,0)&lt;/Q&gt;&lt;R&gt;6&lt;/R&gt;&lt;C&gt;1&lt;/C&gt;&lt;D xsi:type="xsd:double"&gt;0&lt;/D&gt;&lt;D xsi:type="xsd:double"&gt;0&lt;/D&gt;&lt;D xsi:type="xsd:double"&gt;0&lt;/D&gt;&lt;D xsi:type="xsd:double"&gt;0.01&lt;/D&gt;&lt;D xsi:type="xsd:double"&gt;0.015&lt;/D&gt;&lt;D xsi:type="xsd:double"&gt;0.015&lt;/D&gt;&lt;/FQL&gt;&lt;FQL&gt;&lt;Q&gt;102-HK^FF_DPS(ANN,-5AY,0)&lt;/Q&gt;&lt;R&gt;6&lt;/R&gt;&lt;C&gt;1&lt;/C&gt;&lt;D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xsi:type="xsd:double"&gt;0&lt;/D&gt;&lt;/FQL&gt;&lt;FQL&gt;&lt;Q&gt;101-HK^FF_DPS(ANN,-5AY,0)&lt;/Q&gt;&lt;R&gt;6&lt;/R&gt;&lt;C&gt;1&lt;/C&gt;&lt;D xsi:type="xsd:double"&gt;0.75&lt;/D&gt;&lt;D xsi:type="xsd:double"&gt;0.75&lt;/D&gt;&lt;D xsi:type="xsd:double"&gt;0.75&lt;/D&gt;&lt;D xsi:type="xsd:double"&gt;0.76&lt;/D&gt;&lt;D xsi:type="xsd:double"&gt;0.76&lt;/D&gt;&lt;D xsi:type="xsd:double"&gt;0.78&lt;/D&gt;&lt;/FQL&gt;&lt;FQL&gt;&lt;Q&gt;99-HK^FF_DPS(ANN,-5AY,0)&lt;/Q&gt;&lt;R&gt;6&lt;/R&gt;&lt;C&gt;1&lt;/C&gt;&lt;D xsi:type="xsd:double"&gt;0.08&lt;/D&gt;&lt;D xsi:type="xsd:double"&gt;0.075&lt;/D&gt;&lt;D xsi:type="xsd:double"&gt;0.095&lt;/D&gt;&lt;D xsi:type="xsd:double"&gt;0.065&lt;/D&gt;&lt;D xsi:type="xsd:double"&gt;0.04&lt;/D&gt;&lt;D xsi:type="xsd:double"&gt;0.04&lt;/D&gt;&lt;/FQL&gt;&lt;FQL&gt;&lt;Q&gt;98-HK^FF_DPS(ANN,-5AY,0)&lt;/Q&gt;&lt;R&gt;6&lt;/R&gt;&lt;C&gt;1&lt;/C&gt;&lt;D xsi:type="xsd:double"&gt;0&lt;/D&gt;&lt;D xsi:type="xsd:double"&gt;0.2&lt;/D&gt;&lt;D xsi:type="xsd:double"&gt;0.2&lt;/D&gt;&lt;D xsi:type="xsd:double"&gt;0.28&lt;/D&gt;&lt;D xsi:type="xsd:double"&gt;0.36&lt;/D&gt;&lt;D xsi:type="xsd:double"&gt;0.8&lt;/D&gt;&lt;/FQL&gt;&lt;FQL&gt;&lt;Q&gt;97-HK^FF_DPS(ANN,-5AY,0)&lt;/Q&gt;&lt;R&gt;6&lt;/R&gt;&lt;C&gt;1&lt;/C&gt;&lt;D xsi:type="xsd:double"&gt;0.04&lt;/D&gt;&lt;D xsi:type="xsd:double"&gt;0.04&lt;/D&gt;&lt;D xsi:type="xsd:double"&gt;0.04&lt;/D&gt;&lt;D xsi:type="xsd:double"&gt;0.03&lt;/D&gt;&lt;D xsi:type="xsd:double"&gt;0.02&lt;/D&gt;&lt;D xsi:type="xsd:double"&gt;0.02&lt;/D&gt;&lt;/FQL&gt;&lt;FQL&gt;&lt;Q&gt;96-HK^FF_DPS(ANN,-5AY,0)&lt;/Q&gt;&lt;R&gt;6&lt;/R&gt;&lt;C&gt;1&lt;/C&gt;&lt;D xsi:type="xsd:double"&gt;0.01577777081&lt;/D&gt;&lt;D xsi:type="xsd:double"&gt;0.01670832602344&lt;/D&gt;&lt;D xsi:type="xsd:double"&gt;0.01516666603472&lt;/D&gt;&lt;D xsi:type="xsd:double"&gt;0.0142&lt;/D&gt;&lt;D xsi:type="xsd:double"&gt;0.0158&lt;/D&gt;&lt;D xsi:type="xsd:double"&gt;0.0152&lt;/D&gt;&lt;/FQL&gt;&lt;FQL&gt;&lt;Q&gt;95-HK^FF_DPS(ANN,-5AY,0)&lt;/Q&gt;&lt;R&gt;6&lt;/R&gt;&lt;C&gt;1&lt;/C&gt;&lt;D xsi:type="xsd:double"&gt;0.05&lt;/D&gt;&lt;D xsi:type="xsd:double"&gt;0.05&lt;/D&gt;&lt;D xsi:type="xsd:double"&gt;0.053&lt;/D&gt;&lt;D xsi:type="xsd:double"&gt;0.061&lt;/D&gt;&lt;D xsi:type="xsd:double"&gt;0&lt;/D&gt;&lt;D xsi:type="xsd:double"&gt;0&lt;/D&gt;&lt;/FQL&gt;&lt;FQL&gt;&lt;Q&gt;94-HK^FF_DPS(ANN,-5AY,0)&lt;/Q&gt;&lt;R&gt;6&lt;/R&gt;&lt;C&gt;1&lt;/C&gt;&lt;D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xsi:type="xsd:double"&gt;0&lt;/D&gt;&lt;/FQL&gt;&lt;FQL&gt;&lt;Q&gt;93-HK^FF_DPS(ANN,-5AY,0)&lt;/Q&gt;&lt;R&gt;6&lt;/R&gt;&lt;C&gt;1&lt;/C&gt;&lt;D xsi:type="xsd:double"&gt;0&lt;/D&gt;&lt;D xsi:type="xsd:double"&gt;0&lt;/D&gt;&lt;D xsi:type="xsd:double"&gt;0&lt;/D&gt;&lt;D xsi:type="xsd:string"&gt;@NA&lt;/D&gt;&lt;D xsi:type="xsd:double"&gt;0&lt;/D&gt;&lt;D xsi:type="xsd:double"&gt;0&lt;/D&gt;&lt;/FQL&gt;&lt;FQL&gt;&lt;Q&gt;92-HK^FF_DPS(ANN,-5AY,0)&lt;/Q&gt;&lt;R&gt;6&lt;/R&gt;&lt;C&gt;1&lt;/C&gt;&lt;D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xsi:type="xsd:double"&gt;0&lt;/D&gt;&lt;/FQL&gt;&lt;FQL&gt;&lt;Q&gt;91-HK^FF_DPS(ANN,-5AY,0)&lt;/Q&gt;&lt;R&gt;6&lt;/R&gt;&lt;C&gt;1&lt;/C&gt;&lt;D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xsi:type="xsd:double"&gt;0&lt;/D&gt;&lt;/FQL&gt;&lt;FQL&gt;&lt;Q&gt;90-HK^FF_DPS(ANN,-5AY,0)&lt;/Q&gt;&lt;R&gt;6&lt;/R&gt;&lt;C&gt;1&lt;/C&gt;&lt;D xsi:type="xsd:double"&gt;0.03&lt;/D&gt;&lt;D xsi:type="xsd:double"&gt;0.03&lt;/D&gt;&lt;D xsi:type="xsd:double"&gt;0.035&lt;/D&gt;&lt;D xsi:type="xsd:double"&gt;0.04&lt;/D&gt;&lt;D xsi:type="xsd:double"&gt;0.1&lt;/D&gt;&lt;D xsi:type="xsd:double"&gt;0.056&lt;/D&gt;&lt;/FQL&gt;&lt;FQL&gt;&lt;Q&gt;89-HK^FF_DPS(ANN,-5AY,0)&lt;/Q&gt;&lt;R&gt;6&lt;/R&gt;&lt;C&gt;1&lt;/C&gt;&lt;D xsi:type="xsd:double"&gt;0.16&lt;/D&gt;&lt;D xsi:type="xsd:double"&gt;0.16&lt;/D&gt;&lt;D xsi:type="xsd:double"&gt;0.22&lt;/D&gt;&lt;D xsi:type="xsd:double"&gt;0.22&lt;/D&gt;&lt;D xsi:type="xsd:double"&gt;0.22&lt;/D&gt;&lt;D xsi:type="xsd:double"&gt;0.22&lt;/D&gt;&lt;/FQL&gt;&lt;FQL&gt;&lt;Q&gt;88-HK^FF_DPS(ANN,-5AY,0)&lt;/Q&gt;&lt;R&gt;6&lt;/R&gt;&lt;C&gt;1&lt;/C&gt;&lt;D xsi:type="xsd:double"&gt;0.32&lt;/D&gt;&lt;D xsi:type="xsd:double"&gt;0.35&lt;/D&gt;&lt;D xsi:type="xsd:double"&gt;0.35&lt;/D&gt;&lt;D xsi:type="xsd:double"&gt;0.36&lt;/D&gt;&lt;D xsi:type="xsd:double"&gt;0.24&lt;/D&gt;&lt;D xsi:type="xsd:double"&gt;0.24&lt;/D&gt;&lt;/FQL&gt;&lt;FQL&gt;&lt;Q&gt;87-HK^FF_DPS(ANN,-5AY,0)&lt;/Q&gt;&lt;R&gt;6&lt;/R&gt;&lt;C&gt;1&lt;/C&gt;&lt;D xsi:type="xsd:double"&gt;2.1&lt;/D&gt;&lt;D xsi:type="xsd:double"&gt;2.1&lt;/D&gt;&lt;D xsi:type="xsd:double"&gt;3&lt;/D&gt;&lt;D xsi:type="xsd:double"&gt;3&lt;/D&gt;&lt;D xsi:type="xsd:double"&gt;1.7&lt;/D&gt;&lt;D xsi:type="xsd:double"&gt;2.6&lt;/D&gt;&lt;/FQL&gt;&lt;FQL&gt;&lt;Q&gt;86-HK^FF_DPS(ANN,-5AY,0)&lt;/Q&gt;&lt;R&gt;6&lt;/R&gt;&lt;C&gt;1&lt;/C&gt;&lt;D xsi:type="xsd:double"&gt;0.26&lt;/D&gt;&lt;D xsi:type="xsd:double"&gt;0.26&lt;/D&gt;&lt;D xsi:type="xsd:double"&gt;0.26&lt;/D&gt;&lt;D xsi:type="xsd:double"&gt;0.26&lt;/D&gt;&lt;D xsi:type="xsd:double"&gt;0.26&lt;/D&gt;&lt;D xsi:type="xsd:double"&gt;0.26&lt;/D&gt;&lt;/FQL&gt;&lt;FQL&gt;&lt;Q&gt;85-HK^FF_DPS(ANN,-5AY,0)&lt;/Q&gt;&lt;R&gt;6&lt;/R&gt;&lt;C&gt;1&lt;/C&gt;&lt;D xsi:type="xsd:double"&gt;0.03&lt;/D&gt;&lt;D xsi:type="xsd:double"&gt;0.03&lt;/D&gt;&lt;D xsi:type="xsd:double"&gt;0.02&lt;/D&gt;&lt;D xsi:type="xsd:double"&gt;0.023&lt;/D&gt;&lt;D xsi:type="xsd:double"&gt;0&lt;/D&gt;&lt;D xsi:type="xsd:double"&gt;0.019&lt;/D&gt;&lt;/FQL&gt;&lt;FQL&gt;&lt;Q&gt;84-HK^FF_DPS(ANN,-5AY,0)&lt;/Q&gt;&lt;R&gt;6&lt;/R&gt;&lt;C&gt;1&lt;/C&gt;&lt;D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xsi:type="xsd:double"&gt;0&lt;/D&gt;&lt;/FQL&gt;&lt;FQL&gt;&lt;Q&gt;83-HK^FF_DPS(ANN,-5AY,0)&lt;/Q&gt;&lt;R&gt;6&lt;/R&gt;&lt;C&gt;1&lt;/C&gt;&lt;D xsi:type="xsd:double"&gt;0.53&lt;/D&gt;&lt;D xsi:type="xsd:double"&gt;0.98&lt;/D&gt;&lt;D xsi:type="xsd:double"&gt;0.55&lt;/D&gt;&lt;D xsi:type="xsd:double"&gt;0.55&lt;/D&gt;&lt;D xsi:type="xsd:double"&gt;0.83&lt;/D&gt;&lt;D xsi:type="xsd:double"&gt;0.57&lt;/D&gt;&lt;/FQL&gt;&lt;FQL&gt;&lt;Q&gt;82-HK^FF_DPS(ANN,-5AY,0)&lt;/Q&gt;&lt;R&gt;6&lt;/R&gt;&lt;C&gt;1&lt;/C&gt;&lt;D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xsi:type="xsd:double"&gt;0&lt;/D&gt;&lt;/FQL&gt;&lt;FQL&gt;&lt;Q&gt;81-HK^FF_DPS(ANN,-5AY,0)&lt;/Q&gt;&lt;R&gt;6&lt;/R&gt;&lt;C&gt;1&lt;/C&gt;&lt;D xsi:type="xsd:double"&gt;0.01947&lt;/D&gt;&lt;D xsi:type="xsd:double"&gt;0.0397366&lt;/D&gt;&lt;D xsi:type="xsd:double"&gt;0.142&lt;/D&gt;&lt;D xsi:type="xsd:double"&gt;0.255&lt;/D&gt;&lt;D xsi:type="xsd:double"&gt;0.345&lt;/D&gt;&lt;D xsi:type="xsd:double"&gt;0.38&lt;/D&gt;&lt;/FQL&gt;&lt;FQL&gt;&lt;Q&gt;79-HK^FF_DPS(ANN,-5AY,0)&lt;/Q&gt;&lt;R&gt;6&lt;/R&gt;&lt;C&gt;1&lt;/C&gt;&lt;D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xsi:type="xsd:double"&gt;0&lt;/D&gt;&lt;/FQL&gt;&lt;FQL&gt;&lt;Q&gt;78-HK^FF_DPS(ANN,-5AY,0)&lt;/Q&gt;&lt;R&gt;6&lt;/R&gt;&lt;C&gt;1&lt;/C&gt;&lt;D xsi:type="xsd:double"&gt;0.13&lt;/D&gt;&lt;D xsi:type="xsd:double"&gt;0.16&lt;/D&gt;&lt;D xsi:type="xsd:double"&gt;0.19&lt;/D&gt;&lt;D xsi:type="xsd:double"&gt;0.105&lt;/D&gt;&lt;D xsi:type="xsd:double"&gt;0&lt;/D&gt;&lt;D xsi:type="xsd:double"&gt;0&lt;/D&gt;&lt;/FQL&gt;&lt;FQL&gt;&lt;Q&gt;77-HK^FF_DPS(ANN,-5AY,0)&lt;/Q&gt;&lt;R&gt;6&lt;/R&gt;&lt;C&gt;1&lt;/C&gt;&lt;D xsi:type="xsd:double"&gt;0.1&lt;/D&gt;&lt;D xsi:type="xsd:double"&gt;0&lt;/D&gt;&lt;D xsi:type="xsd:double"&gt;0&lt;/D&gt;&lt;D xsi:type="xsd:double"&gt;0&lt;/D&gt;&lt;D xsi:type="xsd:double"&gt;0.07&lt;/D&gt;&lt;D xsi:type="xsd:double"&gt;0&lt;/D&gt;&lt;/FQL&gt;&lt;FQL&gt;&lt;Q&gt;76-HK^FF_DPS(ANN,-5AY,0)&lt;/Q&gt;&lt;R&gt;6&lt;/R&gt;&lt;C&gt;1&lt;/C&gt;&lt;D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xsi:type="xsd:double"&gt;0&lt;/D&gt;&lt;/FQL&gt;&lt;FQL&gt;&lt;Q&gt;75-HK^FF_DPS(ANN,-5AY,0)&lt;/Q&gt;&lt;R&gt;6&lt;/R&gt;&lt;C&gt;1&lt;/C&gt;&lt;D xsi:type="xsd:double"&gt;0&lt;/D&gt;&lt;D xsi:type="xsd:double"&gt;0.01&lt;/D&gt;&lt;D xsi:type="xsd:double"&gt;0.01&lt;/D&gt;&lt;D xsi:type="xsd:double"&gt;0.01&lt;/D&gt;&lt;D xsi:type="xsd:double"&gt;0&lt;/D&gt;&lt;D xsi:type="xsd:double"&gt;0&lt;/D&gt;&lt;/FQL&gt;&lt;FQL&gt;&lt;Q&gt;73-HK^FF_DPS(ANN,-5AY,0)&lt;/Q&gt;&lt;R&gt;6&lt;/R&gt;&lt;C&gt;1&lt;/C&gt;&lt;D xsi:type="xsd:double"&gt;0&lt;/D&gt;&lt;D xsi:type="xsd:double"&gt;0&lt;/D&gt;&lt;D xsi:type="xsd:string"&gt;@NA&lt;/D&gt;&lt;D xsi:type="xsd:string"&gt;@NA&lt;/D&gt;&lt;D xsi:type="xsd:double"&gt;0&lt;/D&gt;&lt;D xsi:type="xsd:double"&gt;0&lt;/D&gt;&lt;/FQL&gt;&lt;FQL&gt;&lt;Q&gt;72-HK^FF_DPS(ANN,-5AY,0)&lt;/Q&gt;&lt;R&gt;6&lt;/R&gt;&lt;C&gt;1&lt;/C&gt;&lt;D xsi:type="xsd:double"&gt;0.01&lt;/D&gt;&lt;D xsi:type="xsd:double"&gt;0&lt;/D&gt;&lt;D xsi:type="xsd:double"&gt;0&lt;/D&gt;&lt;D xsi:type="xsd:double"&gt;0&lt;/D&gt;&lt;D xsi:type="xsd:double"&gt;0&lt;/D&gt;&lt;D xsi:type="xsd:double"&gt;0&lt;/D&gt;&lt;/FQL&gt;&lt;FQL&gt;&lt;Q&gt;71-HK^FF_DPS(ANN,-5AY,0)&lt;/Q&gt;&lt;R&gt;6&lt;/R&gt;&lt;C&gt;1&lt;/C&gt;&lt;D xsi:type="xsd:double"&gt;0.54&lt;/D&gt;&lt;D xsi:type="xsd:double"&gt;0.59&lt;/D&gt;&lt;D xsi:type="xsd:double"&gt;0.61&lt;/D&gt;&lt;D xsi:type="xsd:double"&gt;0.58&lt;/D&gt;&lt;D xsi:type="xsd:double"&gt;0.5&lt;/D&gt;&lt;D xsi:type="xsd:double"&gt;0.46&lt;/D&gt;&lt;/FQL&gt;&lt;FQL&gt;&lt;Q&gt;70-HK^FF_DPS(ANN,-5AY,0)&lt;/Q&gt;&lt;R&gt;6&lt;/R&gt;&lt;C&gt;1&lt;/C&gt;&lt;D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xsi:type="xsd:double"&gt;0&lt;/D&gt;&lt;/FQL&gt;&lt;FQL&gt;&lt;Q&gt;69-HK^FF_DPS(ANN,-5AY,0)&lt;/Q&gt;&lt;R&gt;6&lt;/R&gt;&lt;C&gt;1&lt;/C&gt;&lt;D xsi:type="xsd:double"&gt;0.13&lt;/D&gt;&lt;D xsi:type="xsd:double"&gt;0.17&lt;/D&gt;&lt;D xsi:type="xsd:double"&gt;0.22&lt;/D&gt;&lt;D xsi:type="xsd:double"&gt;0.08&lt;/D&gt;&lt;D xsi:type="xsd:double"&gt;0&lt;/D&gt;&lt;D xsi:type="xsd:double"&gt;0&lt;/D&gt;&lt;/FQL&gt;&lt;FQL&gt;&lt;Q&gt;66-HK^FF_DPS(ANN,-5AY,0)&lt;/Q&gt;&lt;R&gt;6&lt;/R&gt;&lt;C&gt;1&lt;/C&gt;&lt;D xsi:type="xsd:double"&gt;1.07&lt;/D&gt;&lt;D xsi:type="xsd:double"&gt;1.12&lt;/D&gt;&lt;D xsi:type="xsd:double"&gt;1.2&lt;/D&gt;&lt;D xsi:type="xsd:double"&gt;1.23&lt;/D&gt;&lt;D xsi:type="xsd:double"&gt;1.23&lt;/D&gt;&lt;D xsi:type="xsd:double"&gt;1.27&lt;/D&gt;&lt;/FQL&gt;&lt;FQL&gt;&lt;Q&gt;65-HK^FF_DPS(ANN,-5AY,0)&lt;/Q&gt;&lt;R&gt;6&lt;/R&gt;&lt;C&gt;1&lt;/C&gt;&lt;D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xsi:type="xsd:double"&gt;0&lt;/D&gt;&lt;/FQL&gt;&lt;FQL&gt;&lt;Q&gt;64-HK^FF_DPS(ANN,-5AY,0)&lt;/Q&gt;&lt;R&gt;6&lt;/R&gt;&lt;C&gt;1&lt;/C&gt;&lt;D xsi:type="xsd:double"&gt;0.02&lt;/D&gt;&lt;D xsi:type="xsd:double"&gt;0.02&lt;/D&gt;&lt;D xsi:type="xsd:double"&gt;0.02&lt;/D&gt;&lt;D xsi:type="xsd:double"&gt;0.0115&lt;/D&gt;&lt;D xsi:type="xsd:double"&gt;0.01&lt;/D&gt;&lt;D xsi:type="xsd:double"&gt;0.01&lt;/D&gt;&lt;/FQL&gt;&lt;FQL&gt;&lt;Q&gt;63-HK^FF_DPS(ANN,-5AY,0)&lt;/Q&gt;&lt;R&gt;6&lt;/R&gt;&lt;C&gt;1&lt;/C&gt;&lt;D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xsi:type="xsd:double"&gt;0&lt;/D&gt;&lt;/FQL&gt;&lt;FQL&gt;&lt;Q&gt;62-HK^FF_DPS(ANN,-5AY,0)&lt;/Q&gt;&lt;R&gt;6&lt;/R&gt;&lt;C&gt;1&lt;/C&gt;&lt;D xsi:type="xsd:double"&gt;1.25&lt;/D&gt;&lt;D xsi:type="xsd:double"&gt;1.25&lt;/D&gt;&lt;D xsi:type="xsd:double"&gt;1.2&lt;/D&gt;&lt;D xsi:type="xsd:double"&gt;1&lt;/D&gt;&lt;D xsi:type="xsd:double"&gt;0.5&lt;/D&gt;&lt;D xsi:type="xsd:double"&gt;0.5&lt;/D&gt;&lt;/FQL&gt;&lt;FQL&gt;&lt;Q&gt;61-HK^FF_DPS(ANN,-5AY,0)&lt;/Q&gt;&lt;R&gt;6&lt;/R&gt;&lt;C&gt;1&lt;/C&gt;&lt;D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xsi:type="xsd:double"&gt;0&lt;/D&gt;&lt;/FQL&gt;&lt;FQL&gt;&lt;Q&gt;60-HK^FF_DPS(ANN,-5AY,0)&lt;/Q&gt;&lt;R&gt;6&lt;/R&gt;&lt;C&gt;1&lt;/C&gt;&lt;D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xsi:type="xsd:double"&gt;0&lt;/D&gt;&lt;/FQL&gt;&lt;FQL&gt;&lt;Q&gt;59-HK^FF_DPS(ANN,-5AY,0)&lt;/Q&gt;&lt;R&gt;6&lt;/R&gt;&lt;C&gt;1&lt;/C&gt;&lt;D xsi:type="xsd:double"&gt;0&lt;/D&gt;&lt;D xsi:type="xsd:double"&gt;0.01333332&lt;/D&gt;&lt;D xsi:type="xsd:double"&gt;0.023&lt;/D&gt;&lt;D xsi:type="xsd:double"&gt;0.023&lt;/D&gt;&lt;D xsi:type="xsd:double"&gt;0.03&lt;/D&gt;&lt;D xsi:type="xsd:double"&gt;0&lt;/D&gt;&lt;/FQL&gt;&lt;FQL&gt;&lt;Q&gt;58-HK^FF_DPS(ANN,-5AY,0)&lt;/Q&gt;&lt;R&gt;6&lt;/R&gt;&lt;C&gt;1&lt;/C&gt;&lt;D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xsi:type="xsd:double"&gt;0&lt;/D&gt;&lt;/FQL&gt;&lt;FQL&gt;&lt;Q&gt;57-HK^FF_DPS(ANN,-5AY,0)&lt;/Q&gt;&lt;R&gt;6&lt;/R&gt;&lt;C&gt;1&lt;/C&gt;&lt;D xsi:type="xsd:double"&gt;0.072&lt;/D&gt;&lt;D xsi:type="xsd:double"&gt;0.08&lt;/D&gt;&lt;D xsi:type="xsd:double"&gt;0.07&lt;/D&gt;&lt;D xsi:type="xsd:double"&gt;0.09&lt;/D&gt;&lt;D xsi:type="xsd:double"&gt;0.16&lt;/D&gt;&lt;D xsi:type="xsd:double"&gt;0.168&lt;/D&gt;&lt;/FQL&gt;&lt;FQL&gt;&lt;Q&gt;55-HK^FF_DPS(ANN,-5AY,0)&lt;/Q&gt;&lt;R&gt;6&lt;/R&gt;&lt;C&gt;1&lt;/C&gt;&lt;D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xsi:type="xsd:double"&gt;0&lt;/D&gt;&lt;/FQL&gt;&lt;FQL&gt;&lt;Q&gt;53-HK^FF_DPS(ANN,-5AY,0)&lt;/Q&gt;&lt;R&gt;6&lt;/R&gt;&lt;C&gt;1&lt;/C&gt;&lt;D xsi:type="xsd:double"&gt;4&lt;/D&gt;&lt;D xsi:type="xsd:double"&gt;4&lt;/D&gt;&lt;D xsi:type="xsd:double"&gt;4&lt;/D&gt;&lt;D xsi:type="xsd:double"&gt;2.5&lt;/D&gt;&lt;D xsi:type="xsd:double"&gt;2&lt;/D&gt;&lt;D xsi:type="xsd:double"&gt;2&lt;/D&gt;&lt;/FQL&gt;&lt;FQL&gt;&lt;Q&gt;52-HK^FF_DPS(ANN,-5AY,0)&lt;/Q&gt;&lt;R&gt;6&lt;/R&gt;&lt;C&gt;1&lt;/C&gt;&lt;D xsi:type="xsd:double"&gt;0.92&lt;/D&gt;&lt;D xsi:type="xsd:double"&gt;1.42&lt;/D&gt;&lt;D xsi:type="xsd:double"&gt;1.18&lt;/D&gt;&lt;D xsi:type="xsd:double"&gt;0.73&lt;/D&gt;&lt;D xsi:type="xsd:double"&gt;0.9&lt;/D&gt;&lt;D xsi:type="xsd:double"&gt;0.65&lt;/D&gt;&lt;/FQL&gt;&lt;FQL&gt;&lt;Q&gt;51-HK^FF_DPS(ANN,-5AY,0)&lt;/Q&gt;&lt;R&gt;6&lt;/R&gt;&lt;C&gt;1&lt;/C&gt;&lt;D xsi:type="xsd:double"&gt;0.5&lt;/D&gt;&lt;D xsi:type="xsd:double"&gt;0.7&lt;/D&gt;&lt;D xsi:type="xsd:double"&gt;0.3&lt;/D&gt;&lt;D xsi:type="xsd:double"&gt;0.22&lt;/D&gt;&lt;D xsi:type="xsd:double"&gt;0&lt;/D&gt;&lt;D xsi:type="xsd:double"&gt;0&lt;/D&gt;&lt;/FQL&gt;&lt;FQL&gt;&lt;Q&gt;50-HK^FF_DPS(ANN,-5AY,0)&lt;/Q&gt;&lt;R&gt;6&lt;/R&gt;&lt;C&gt;1&lt;/C&gt;&lt;D xsi:type="xsd:double"&gt;0.36&lt;/D&gt;&lt;D xsi:type="xsd:double"&gt;0.38&lt;/D&gt;&lt;D xsi:type="xsd:double"&gt;0.38&lt;/D&gt;&lt;D xsi:type="xsd:double"&gt;0.38&lt;/D&gt;&lt;D xsi:type="xsd:double"&gt;0.25&lt;/D&gt;&lt;D xsi:type="xsd:double"&gt;0.25&lt;/D&gt;&lt;/FQL&gt;&lt;FQL&gt;&lt;Q&gt;48-HK^FF_DPS(ANN,-5AY,0)&lt;/Q&gt;&lt;R&gt;6&lt;/R&gt;&lt;C&gt;1&lt;/C&gt;&lt;D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xsi:type="xsd:double"&gt;0&lt;/D&gt;&lt;/FQL&gt;&lt;FQL&gt;&lt;Q&gt;46-HK^FF_DPS(ANN,-5AY,0)&lt;/Q&gt;&lt;R&gt;6&lt;/R&gt;&lt;C&gt;1&lt;/C&gt;&lt;D xsi:type="xsd:double"&gt;0.17&lt;/D&gt;&lt;D xsi:type="xsd:double"&gt;0.22&lt;/D&gt;&lt;D xsi:type="xsd:double"&gt;0.21&lt;/D&gt;&lt;D xsi:type="xsd:double"&gt;0.17&lt;/D&gt;&lt;D xsi:type="xsd:double"&gt;0.17&lt;/D&gt;&lt;D xsi:type="xsd:double"&gt;0.17&lt;/D&gt;&lt;/FQL&gt;&lt;FQL&gt;&lt;Q&gt;45-HK^FF_DPS(ANN,-5AY,0)&lt;/Q&gt;&lt;R&gt;6&lt;/R&gt;&lt;C&gt;1&lt;/C&gt;&lt;D xsi:type="xsd:double"&gt;0.19&lt;/D&gt;&lt;D xsi:type="xsd:double"&gt;0.2&lt;/D&gt;&lt;D xsi:type="xsd:double"&gt;0.21&lt;/D&gt;&lt;D xsi:type="xsd:double"&gt;0.13&lt;/D&gt;&lt;D xsi:type="xsd:double"&gt;0&lt;/D&gt;&lt;D xsi:type="xsd:double"&gt;0&lt;/D&gt;&lt;/FQL&gt;&lt;FQL&gt;&lt;Q&gt;42-HK^FF_DPS(ANN,-5AY,0)&lt;/Q&gt;&lt;R&gt;6&lt;/R&gt;&lt;C&gt;1&lt;/C&gt;&lt;D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xsi:type="xsd:double"&gt;0&lt;/D&gt;&lt;/FQL&gt;&lt;FQL&gt;&lt;Q&gt;41-HK^FF_DPS(ANN,-5AY,0)&lt;/Q&gt;&lt;R&gt;6&lt;/R&gt;&lt;C&gt;1&lt;/C&gt;&lt;D xsi:type="xsd:double"&gt;1.25&lt;/D&gt;&lt;D xsi:type="xsd:double"&gt;1.78&lt;/D&gt;&lt;D xsi:type="xsd:double"&gt;0.83&lt;/D&gt;&lt;D xsi:type="xsd:double"&gt;1.33&lt;/D&gt;&lt;D xsi:type="xsd:double"&gt;2.83&lt;/D&gt;&lt;D xsi:type="xsd:double"&gt;1.33&lt;/D&gt;&lt;/FQL&gt;&lt;FQL&gt;&lt;Q&gt;40-HK^FF_DPS(ANN,-5AY,0)&lt;/Q&gt;&lt;R&gt;6&lt;/R&gt;&lt;C&gt;1&lt;/C&gt;&lt;D xsi:type="xsd:double"&gt;0.02389&lt;/D&gt;&lt;D xsi:type="xsd:double"&gt;0.02389&lt;/D&gt;&lt;D xsi:type="xsd:double"&gt;0.04181&lt;/D&gt;&lt;D xsi:type="xsd:double"&gt;0.01991&lt;/D&gt;&lt;D xsi:type="xsd:double"&gt;0&lt;/D&gt;&lt;D xsi:type="xsd:double"&gt;0&lt;/D&gt;&lt;/FQL&gt;&lt;FQL&gt;&lt;Q&gt;39-HK^FF_DPS(ANN,-5AY,0)&lt;/Q&gt;&lt;R&gt;6&lt;/R&gt;&lt;C&gt;1&lt;/C&gt;&lt;D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xsi:type="xsd:double"&gt;0&lt;/D&gt;&lt;/FQL&gt;&lt;FQL&gt;&lt;Q&gt;38-HK^FF_DPS(ANN,-5AY,0)&lt;/Q&gt;&lt;R&gt;6&lt;/R&gt;&lt;C&gt;1&lt;/C&gt;&lt;D xsi:type="xsd:double"&gt;0.06428&lt;/D&gt;&lt;D xsi:type="xsd:double"&gt;0&lt;/D&gt;&lt;D xsi:type="xsd:double"&gt;0&lt;/D&gt;&lt;D xsi:type="xsd:double"&gt;0&lt;/D&gt;&lt;D xsi:type="xsd:double"&gt;0.08932&lt;/D&gt;&lt;D xsi:type="xsd:double"&gt;0.143815&lt;/D&gt;&lt;/FQL&gt;&lt;FQL&gt;&lt;Q&gt;37-HK^FF_DPS(ANN,-5AY,0)&lt;/Q&gt;&lt;R&gt;6&lt;/R&gt;&lt;C&gt;1&lt;/C&gt;&lt;D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xsi:type="xsd:double"&gt;0&lt;/D&gt;&lt;/FQL&gt;&lt;FQL&gt;&lt;Q&gt;36-HK^FF_DPS(ANN,-5AY,0)&lt;/Q&gt;&lt;R&gt;6&lt;/R&gt;&lt;C&gt;1&lt;/C&gt;&lt;D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xsi:type="xsd:double"&gt;0&lt;/D&gt;&lt;/FQL&gt;&lt;FQL&gt;&lt;Q&gt;35-HK^FF_DPS(ANN,-5AY,0)&lt;/Q&gt;&lt;R&gt;6&lt;/R&gt;&lt;C&gt;1&lt;/C&gt;&lt;D xsi:type="xsd:double"&gt;0.16818&lt;/D&gt;&lt;D xsi:type="xsd:double"&gt;0.2&lt;/D&gt;&lt;D xsi:type="xsd:double"&gt;0.2&lt;/D&gt;&lt;D xsi:type="xsd:double"&gt;0.17273&lt;/D&gt;&lt;D xsi:type="xsd:double"&gt;0.17273&lt;/D&gt;&lt;D xsi:type="xsd:double"&gt;0.1818186545455&lt;/D&gt;&lt;/FQL&gt;&lt;FQL&gt;&lt;Q&gt;34-HK^FF_DPS(ANN,-5AY,0)&lt;/Q&gt;&lt;R&gt;6&lt;/R&gt;&lt;C&gt;1&lt;/C&gt;&lt;D xsi:type="xsd:double"&gt;0.6&lt;/D&gt;&lt;D xsi:type="xsd:double"&gt;0.65&lt;/D&gt;&lt;D xsi:type="xsd:double"&gt;0.72&lt;/D&gt;&lt;D xsi:type="xsd:double"&gt;0.78&lt;/D&gt;&lt;D xsi:type="xsd:double"&gt;0.8&lt;/D&gt;&lt;D xsi:type="xsd:double"&gt;0.82&lt;/D&gt;&lt;/FQL&gt;&lt;FQL&gt;&lt;Q&gt;33-HK^FF_DPS(ANN,-5AY,0)&lt;/Q&gt;&lt;R&gt;6&lt;/R&gt;&lt;C&gt;1&lt;/C&gt;&lt;D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xsi:type="xsd:double"&gt;0&lt;/D&gt;&lt;/FQL&gt;&lt;FQL&gt;&lt;Q&gt;32-HK^FF_DPS(ANN,-5AY,0)&lt;/Q&gt;&lt;R&gt;6&lt;/R&gt;&lt;C&gt;1&lt;/C&gt;&lt;D xsi:type="xsd:double"&gt;0.35&lt;/D&gt;&lt;D xsi:type="xsd:double"&gt;0.38&lt;/D&gt;&lt;D xsi:type="xsd:double"&gt;0.4&lt;/D&gt;&lt;D xsi:type="xsd:double"&gt;0.42&lt;/D&gt;&lt;D xsi:type="xsd:double"&gt;0.42&lt;/D&gt;&lt;D xsi:type="xsd:double"&gt;0.42&lt;/D&gt;&lt;/FQL&gt;&lt;FQL&gt;&lt;Q&gt;31-HK^FF_DPS(ANN,-5AY,0)&lt;/Q&gt;&lt;R&gt;6&lt;/R&gt;&lt;C&gt;1&lt;/C&gt;&lt;D xsi:type="xsd:double"&gt;0.02&lt;/D&gt;&lt;D xsi:type="xsd:double"&gt;0.03&lt;/D&gt;&lt;D xsi:type="xsd:double"&gt;0.01&lt;/D&gt;&lt;D xsi:type="xsd:double"&gt;0.02&lt;/D&gt;&lt;D xsi:type="xsd:double"&gt;0.02&lt;/D&gt;&lt;D xsi:type="xsd:double"&gt;0.02&lt;/D&gt;&lt;/FQL&gt;&lt;FQL&gt;&lt;Q&gt;30-HK^FF_DPS(ANN,-5AY,0)&lt;/Q&gt;&lt;R&gt;6&lt;/R&gt;&lt;C&gt;1&lt;/C&gt;&lt;D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xsi:type="xsd:double"&gt;0&lt;/D&gt;&lt;/FQL&gt;&lt;FQL&gt;&lt;Q&gt;29-HK^FF_DPS(ANN,-5AY,0)&lt;/Q&gt;&lt;R&gt;6&lt;/R&gt;&lt;C&gt;1&lt;/C&gt;&lt;D xsi:type="xsd:double"&gt;0.055&lt;/D&gt;&lt;D xsi:type="xsd:double"&gt;0.065&lt;/D&gt;&lt;D xsi:type="xsd:double"&gt;0.07&lt;/D&gt;&lt;D xsi:type="xsd:double"&gt;0.02&lt;/D&gt;&lt;D xsi:type="xsd:double"&gt;0.02&lt;/D&gt;&lt;D xsi:type="xsd:double"&gt;0.01&lt;/D&gt;&lt;/FQL&gt;&lt;FQL&gt;&lt;Q&gt;28-HK^FF_DPS(ANN,-5AY,0)&lt;/Q&gt;&lt;R&gt;6&lt;/R&gt;&lt;C&gt;1&lt;/C&gt;&lt;D xsi:type="xsd:double"&gt;0&lt;/D&gt;&lt;D xsi:type="xsd:double"&gt;0.2&lt;/D&gt;&lt;D xsi:type="xsd:double"&gt;0.2&lt;/D&gt;&lt;D xsi:type="xsd:double"&gt;0.2&lt;/D&gt;&lt;D xsi:type="xsd:double"&gt;0.2&lt;/D&gt;&lt;D xsi:type="xsd:double"&gt;0.2&lt;/D&gt;&lt;/FQL&gt;&lt;FQL&gt;&lt;Q&gt;27-HK^FF_DPS(ANN,-5AY,0)&lt;/Q&gt;&lt;R&gt;6&lt;/R&gt;&lt;C&gt;1&lt;/C&gt;&lt;D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xsi:type="xsd:double"&gt;0&lt;/D&gt;&lt;/FQL&gt;&lt;FQL&gt;&lt;Q&gt;26-HK^FF_DPS(ANN,-5AY,0)&lt;/Q&gt;&lt;R&gt;6&lt;/R&gt;&lt;C&gt;1&lt;/C&gt;&lt;D xsi:type="xsd:double"&gt;3&lt;/D&gt;&lt;D xsi:type="xsd:double"&gt;3.2&lt;/D&gt;&lt;D xsi:type="xsd:double"&gt;21.3&lt;/D&gt;&lt;D xsi:type="xsd:double"&gt;27.5&lt;/D&gt;&lt;D xsi:type="xsd:double"&gt;3.2&lt;/D&gt;&lt;D xsi:type="xsd:double"&gt;3.2&lt;/D&gt;&lt;/FQL&gt;&lt;FQL&gt;&lt;Q&gt;25-HK^FF_DPS(ANN,-5AY,0)&lt;/Q&gt;&lt;R&gt;6&lt;/R&gt;&lt;C&gt;1&lt;/C&gt;&lt;D xsi:type="xsd:double"&gt;2&lt;/D&gt;&lt;D xsi:type="xsd:double"&gt;0.35&lt;/D&gt;&lt;D xsi:type="xsd:double"&gt;0.5&lt;/D&gt;&lt;D xsi:type="xsd:double"&gt;0.52&lt;/D&gt;&lt;D xsi:type="xsd:double"&gt;0.55&lt;/D&gt;&lt;D xsi:type="xsd:double"&gt;0.5&lt;/D&gt;&lt;/FQL&gt;&lt;FQL&gt;&lt;Q&gt;23-HK^FF_DPS(ANN,-5AY,0)&lt;/Q&gt;&lt;R&gt;6&lt;/R&gt;&lt;C&gt;1&lt;/C&gt;&lt;D xsi:type="xsd:double"&gt;0.56&lt;/D&gt;&lt;D xsi:type="xsd:double"&gt;1.28&lt;/D&gt;&lt;D xsi:type="xsd:double"&gt;0.83&lt;/D&gt;&lt;D xsi:type="xsd:double"&gt;0.46&lt;/D&gt;&lt;D xsi:type="xsd:double"&gt;0.4&lt;/D&gt;&lt;D xsi:type="xsd:double"&gt;0.7&lt;/D&gt;&lt;/FQL&gt;&lt;FQL&gt;&lt;Q&gt;22-HK^FF_DPS(ANN,-5AY,0)&lt;/Q&gt;&lt;R&gt;6&lt;/R&gt;&lt;C&gt;1&lt;/C&gt;&lt;D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xsi:type="xsd:double"&gt;0&lt;/D&gt;&lt;/FQL&gt;&lt;FQL&gt;&lt;Q&gt;21-HK^FF_DPS(ANN,-5AY,0)&lt;/Q&gt;&lt;R&gt;6&lt;/R&gt;&lt;C&gt;1&lt;/C&gt;&lt;D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xsi:type="xsd:double"&gt;0&lt;/D&gt;&lt;/FQL&gt;&lt;FQL&gt;&lt;Q&gt;20-HK^FF_DPS(ANN,-5AY,0)&lt;/Q&gt;&lt;R&gt;6&lt;/R&gt;&lt;C&gt;1&lt;/C&gt;&lt;D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xsi:type="xsd:double"&gt;0&lt;/D&gt;&lt;/FQL&gt;&lt;FQL&gt;&lt;Q&gt;19-HK^FF_DPS(ANN,-5AY,0)&lt;/Q&gt;&lt;R&gt;6&lt;/R&gt;&lt;C&gt;1&lt;/C&gt;&lt;D xsi:type="xsd:double"&gt;2.1&lt;/D&gt;&lt;D xsi:type="xsd:double"&gt;2.1&lt;/D&gt;&lt;D xsi:type="xsd:double"&gt;3&lt;/D&gt;&lt;D xsi:type="xsd:double"&gt;3&lt;/D&gt;&lt;D xsi:type="xsd:double"&gt;1.7&lt;/D&gt;&lt;D xsi:type="xsd:double"&gt;2.6&lt;/D&gt;&lt;/FQL&gt;&lt;FQL&gt;&lt;Q&gt;18-HK^FF_DPS(ANN,-5AY,0)&lt;/Q&gt;&lt;R&gt;6&lt;/R&gt;&lt;C&gt;1&lt;/C&gt;&lt;D xsi:type="xsd:double"&gt;0.16&lt;/D&gt;&lt;D xsi:type="xsd:double"&gt;0.31&lt;/D&gt;&lt;D xsi:type="xsd:double"&gt;0.03&lt;/D&gt;&lt;D xsi:type="xsd:double"&gt;0&lt;/D&gt;&lt;D xsi:type="xsd:double"&gt;0.09&lt;/D&gt;&lt;D xsi:type="xsd:double"&gt;0.09&lt;/D&gt;&lt;/FQL&gt;&lt;FQL&gt;&lt;Q&gt;17-HK^FF_DPS(ANN,-5AY,0)&lt;/Q&gt;&lt;R&gt;6&lt;/R&gt;&lt;C&gt;1&lt;/C&gt;&lt;D xsi:type="xsd:double"&gt;1.84&lt;/D&gt;&lt;D xsi:type="xsd:double"&gt;1.92&lt;/D&gt;&lt;D xsi:type="xsd:double"&gt;2.04&lt;/D&gt;&lt;D xsi:type="xsd:double"&gt;2.04&lt;/D&gt;&lt;D xsi:type="xsd:double"&gt;2.06&lt;/D&gt;&lt;D xsi:type="xsd:double"&gt;2.06&lt;/D&gt;&lt;/FQL&gt;&lt;FQL&gt;&lt;Q&gt;16-HK^FF_DPS(ANN,-5AY,0)&lt;/Q&gt;&lt;R&gt;6&lt;/R&gt;&lt;C&gt;1&lt;/C&gt;&lt;D xsi:type="xsd:double"&gt;4.1&lt;/D&gt;&lt;D xsi:type="xsd:double"&gt;4.65&lt;/D&gt;&lt;D xsi:type="xsd:double"&gt;4.95&lt;/D&gt;&lt;D xsi:type="xsd:double"&gt;4.95&lt;/D&gt;&lt;D xsi:type="xsd:double"&gt;4.95&lt;/D&gt;&lt;D xsi:type="xsd:double"&gt;4.95&lt;/D&gt;&lt;/FQL&gt;&lt;FQL&gt;&lt;Q&gt;14-HK^FF_DPS(ANN,-5AY,0)&lt;/Q&gt;&lt;R&gt;6&lt;/R&gt;&lt;C&gt;1&lt;/C&gt;&lt;D xsi:type="xsd:double"&gt;1.35&lt;/D&gt;&lt;D xsi:type="xsd:double"&gt;1.37&lt;/D&gt;&lt;D xsi:type="xsd:double"&gt;1.44&lt;/D&gt;&lt;D xsi:type="xsd:double"&gt;1.44&lt;/D&gt;&lt;D xsi:type="xsd:double"&gt;1.44&lt;/D&gt;&lt;D xsi:type="xsd:double"&gt;1.44&lt;/D&gt;&lt;/FQL&gt;&lt;FQL&gt;&lt;Q&gt;13-HK^FF_DPS(ANN,-5AY,0)&lt;/Q&gt;&lt;R&gt;6&lt;/R&gt;&lt;C&gt;1&lt;/C&gt;&lt;D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xsi:type="xsd:double"&gt;0&lt;/D&gt;&lt;/FQL&gt;&lt;FQL&gt;&lt;Q&gt;12-HK^FF_DPS(ANN,-5AY,0)&lt;/Q&gt;&lt;R&gt;6&lt;/R&gt;&lt;C&gt;1&lt;/C&gt;&lt;D xsi:type="xsd:double"&gt;1.16453829137139&lt;/D&gt;&lt;D xsi:type="xsd:double"&gt;1.41322342080465&lt;/D&gt;&lt;D xsi:type="xsd:double"&gt;1.63636380000002&lt;/D&gt;&lt;D xsi:type="xsd:double"&gt;1.8&lt;/D&gt;&lt;D xsi:type="xsd:double"&gt;1.8&lt;/D&gt;&lt;D xsi:type="xsd:double"&gt;1.8&lt;/D&gt;&lt;/FQL&gt;&lt;FQL&gt;&lt;Q&gt;11-HK^FF_DPS(ANN,-5AY,0)&lt;/Q&gt;&lt;R&gt;6&lt;/R&gt;&lt;C&gt;1&lt;/C&gt;&lt;D xsi:type="xsd:double"&gt;6.1&lt;/D&gt;&lt;D xsi:type="xsd:double"&gt;6.7&lt;/D&gt;&lt;D xsi:type="xsd:double"&gt;7.5&lt;/D&gt;&lt;D xsi:type="xsd:double"&gt;8.2&lt;/D&gt;&lt;D xsi:type="xsd:double"&gt;5.5&lt;/D&gt;&lt;D xsi:type="xsd:double"&gt;5.1&lt;/D&gt;&lt;/FQL&gt;&lt;FQL&gt;&lt;Q&gt;10-HK^FF_DPS(ANN,-5AY,0)&lt;/Q&gt;&lt;R&gt;6&lt;/R&gt;&lt;C&gt;1&lt;/C&gt;&lt;D xsi:type="xsd:double"&gt;0.8&lt;/D&gt;&lt;D xsi:type="xsd:double"&gt;0.8&lt;/D&gt;&lt;D xsi:type="xsd:double"&gt;0.8&lt;/D&gt;&lt;D xsi:type="xsd:double"&gt;0.82&lt;/D&gt;&lt;D xsi:type="xsd:double"&gt;0.82&lt;/D&gt;&lt;D xsi:type="xsd:double"&gt;0.86&lt;/D&gt;&lt;/FQL&gt;&lt;FQL&gt;&lt;Q&gt;9-HK^FF_DPS(ANN,-5AY,0)&lt;/Q&gt;&lt;R&gt;6&lt;/R&gt;&lt;C&gt;1&lt;/C&gt;&lt;D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xsi:type="xsd:double"&gt;0&lt;/D&gt;&lt;/FQL&gt;&lt;FQL&gt;&lt;Q&gt;8-HK^FF_DPS(ANN,-5AY,0)&lt;/Q&gt;&lt;R&gt;6&lt;/R&gt;&lt;C&gt;1&lt;/C&gt;&lt;D xsi:type="xsd:double"&gt;0.2833&lt;/D&gt;&lt;D xsi:type="xsd:double"&gt;0.2975&lt;/D&gt;&lt;D xsi:type="xsd:double"&gt;0.3124&lt;/D&gt;&lt;D xsi:type="xsd:double"&gt;0.3218&lt;/D&gt;&lt;D xsi:type="xsd:double"&gt;0.3218&lt;/D&gt;&lt;D xsi:type="xsd:double"&gt;0.3705&lt;/D&gt;&lt;/FQL&gt;&lt;FQL&gt;&lt;Q&gt;7-HK^FF_DPS(ANN,-5AY,0)&lt;/Q&gt;&lt;R&gt;6&lt;/R&gt;&lt;C&gt;1&lt;/C&gt;&lt;D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xsi:type="xsd:double"&gt;0&lt;/D&gt;&lt;/FQL&gt;&lt;FQL&gt;&lt;Q&gt;6-HK^FF_DPS(ANN,-5AY,0)&lt;/Q&gt;&lt;R&gt;6&lt;/R&gt;&lt;C&gt;1&lt;/C&gt;&lt;D xsi:type="xsd:double"&gt;7.72&lt;/D&gt;&lt;D xsi:type="xsd:double"&gt;16.3&lt;/D&gt;&lt;D xsi:type="xsd:double"&gt;2.8&lt;/D&gt;&lt;D xsi:type="xsd:double"&gt;2.8&lt;/D&gt;&lt;D xsi:type="xsd:double"&gt;2.81&lt;/D&gt;&lt;D xsi:type="xsd:double"&gt;2.82&lt;/D&gt;&lt;/FQL&gt;&lt;FQL&gt;&lt;Q&gt;5-HK^FF_DPS(ANN,-5AY,0)&lt;/Q&gt;&lt;R&gt;6&lt;/R&gt;&lt;C&gt;1&lt;/C&gt;&lt;D xsi:type="xsd:double"&gt;4.1814673046451&lt;/D&gt;&lt;D xsi:type="xsd:double"&gt;3.79784323973567&lt;/D&gt;&lt;D xsi:type="xsd:double"&gt;4.06417196173172&lt;/D&gt;&lt;D xsi:type="xsd:double"&gt;2.42239006678105&lt;/D&gt;&lt;D xsi:type="xsd:double"&gt;1.0680045531547&lt;/D&gt;&lt;D xsi:type="xsd:double"&gt;2.0134318965267&lt;/D&gt;&lt;/FQL&gt;&lt;FQL&gt;&lt;Q&gt;4-HK^FF_DPS(ANN,-5AY,0)&lt;/Q&gt;&lt;R&gt;6&lt;/R&gt;&lt;C&gt;1&lt;/C&gt;&lt;D xsi:type="xsd:double"&gt;2.15&lt;/D&gt;&lt;D xsi:type="xsd:double"&gt;1.59&lt;/D&gt;&lt;D xsi:type="xsd:double"&gt;0.65&lt;/D&gt;&lt;D xsi:type="xsd:double"&gt;0.325&lt;/D&gt;&lt;D xsi:type="xsd:double"&gt;0.4&lt;/D&gt;&lt;D xsi:type="xsd:double"&gt;0.4&lt;/D&gt;&lt;/FQL&gt;&lt;FQL&gt;&lt;Q&gt;3-HK^FF_DPS(ANN,-5AY,0)&lt;/Q&gt;&lt;R&gt;6&lt;/R&gt;&lt;C&gt;1&lt;/C&gt;&lt;D xsi:type="xsd:double"&gt;0.23851268126247&lt;/D&gt;&lt;D xsi:type="xsd:double"&gt;0.26236395089057&lt;/D&gt;&lt;D xsi:type="xsd:double"&gt;0.28860035006841&lt;/D&gt;&lt;D xsi:type="xsd:double"&gt;0.3174603537415&lt;/D&gt;&lt;D xsi:type="xsd:double"&gt;0.3333337&lt;/D&gt;&lt;D xsi:type="xsd:double"&gt;0.35&lt;/D&gt;&lt;/FQL&gt;&lt;FQL&gt;&lt;Q&gt;2-HK^FF_DPS(ANN,-5AY,0)&lt;/Q&gt;&lt;R&gt;6&lt;/R&gt;&lt;C&gt;1&lt;/C&gt;&lt;D xsi:type="xsd:double"&gt;2.8&lt;/D&gt;&lt;D xsi:type="xsd:double"&gt;2.91&lt;/D&gt;&lt;D xsi:type="xsd:double"&gt;3.02&lt;/D&gt;&lt;D xsi:type="xsd:double"&gt;3.08&lt;/D&gt;&lt;D xsi:type="xsd:double"&gt;3.1&lt;/D&gt;&lt;D xsi:type="xsd:double"&gt;3.1&lt;/D&gt;&lt;/FQL&gt;&lt;FQL&gt;&lt;Q&gt;1-HK^FF_DPS(ANN,-5AY,0)&lt;/Q&gt;&lt;R&gt;6&lt;/R&gt;&lt;C&gt;1&lt;/C&gt;&lt;D xsi:type="xsd:double"&gt;2.68&lt;/D&gt;&lt;D xsi:type="xsd:double"&gt;2.85&lt;/D&gt;&lt;D xsi:type="xsd:double"&gt;3.17&lt;/D&gt;&lt;D xsi:type="xsd:double"&gt;3.17&lt;/D&gt;&lt;D xsi:type="xsd:double"&gt;2.314&lt;/D&gt;&lt;D xsi:type="xsd:double"&gt;2.66&lt;/D&gt;&lt;/FQL&gt;&lt;/Schema&gt;</t>
        </r>
      </text>
    </comment>
  </commentList>
</comments>
</file>

<file path=xl/sharedStrings.xml><?xml version="1.0" encoding="utf-8"?>
<sst xmlns="http://schemas.openxmlformats.org/spreadsheetml/2006/main" count="2232" uniqueCount="2232">
  <si>
    <t>1-HK</t>
  </si>
  <si>
    <t>2-HK</t>
  </si>
  <si>
    <t>3-HK</t>
  </si>
  <si>
    <t>4-HK</t>
  </si>
  <si>
    <t>5-HK</t>
  </si>
  <si>
    <t>6-HK</t>
  </si>
  <si>
    <t>7-HK</t>
  </si>
  <si>
    <t>8-HK</t>
  </si>
  <si>
    <t>9-HK</t>
  </si>
  <si>
    <t>10-HK</t>
  </si>
  <si>
    <t>11-HK</t>
  </si>
  <si>
    <t>12-HK</t>
  </si>
  <si>
    <t>13-HK</t>
  </si>
  <si>
    <t>14-HK</t>
  </si>
  <si>
    <t>16-HK</t>
  </si>
  <si>
    <t>17-HK</t>
  </si>
  <si>
    <t>18-HK</t>
  </si>
  <si>
    <t>19-HK</t>
  </si>
  <si>
    <t>20-HK</t>
  </si>
  <si>
    <t>21-HK</t>
  </si>
  <si>
    <t>22-HK</t>
  </si>
  <si>
    <t>23-HK</t>
  </si>
  <si>
    <t>25-HK</t>
  </si>
  <si>
    <t>26-HK</t>
  </si>
  <si>
    <t>27-HK</t>
  </si>
  <si>
    <t>28-HK</t>
  </si>
  <si>
    <t>29-HK</t>
  </si>
  <si>
    <t>30-HK</t>
  </si>
  <si>
    <t>31-HK</t>
  </si>
  <si>
    <t>32-HK</t>
  </si>
  <si>
    <t>33-HK</t>
  </si>
  <si>
    <t>34-HK</t>
  </si>
  <si>
    <t>35-HK</t>
  </si>
  <si>
    <t>36-HK</t>
  </si>
  <si>
    <t>37-HK</t>
  </si>
  <si>
    <t>38-HK</t>
  </si>
  <si>
    <t>39-HK</t>
  </si>
  <si>
    <t>40-HK</t>
  </si>
  <si>
    <t>41-HK</t>
  </si>
  <si>
    <t>42-HK</t>
  </si>
  <si>
    <t>45-HK</t>
  </si>
  <si>
    <t>46-HK</t>
  </si>
  <si>
    <t>48-HK</t>
  </si>
  <si>
    <t>50-HK</t>
  </si>
  <si>
    <t>51-HK</t>
  </si>
  <si>
    <t>52-HK</t>
  </si>
  <si>
    <t>53-HK</t>
  </si>
  <si>
    <t>55-HK</t>
  </si>
  <si>
    <t>57-HK</t>
  </si>
  <si>
    <t>58-HK</t>
  </si>
  <si>
    <t>59-HK</t>
  </si>
  <si>
    <t>60-HK</t>
  </si>
  <si>
    <t>61-HK</t>
  </si>
  <si>
    <t>62-HK</t>
  </si>
  <si>
    <t>63-HK</t>
  </si>
  <si>
    <t>64-HK</t>
  </si>
  <si>
    <t>65-HK</t>
  </si>
  <si>
    <t>66-HK</t>
  </si>
  <si>
    <t>69-HK</t>
  </si>
  <si>
    <t>70-HK</t>
  </si>
  <si>
    <t>71-HK</t>
  </si>
  <si>
    <t>72-HK</t>
  </si>
  <si>
    <t>73-HK</t>
  </si>
  <si>
    <t>75-HK</t>
  </si>
  <si>
    <t>76-HK</t>
  </si>
  <si>
    <t>77-HK</t>
  </si>
  <si>
    <t>78-HK</t>
  </si>
  <si>
    <t>79-HK</t>
  </si>
  <si>
    <t>81-HK</t>
  </si>
  <si>
    <t>82-HK</t>
  </si>
  <si>
    <t>83-HK</t>
  </si>
  <si>
    <t>84-HK</t>
  </si>
  <si>
    <t>85-HK</t>
  </si>
  <si>
    <t>86-HK</t>
  </si>
  <si>
    <t>87-HK</t>
  </si>
  <si>
    <t>88-HK</t>
  </si>
  <si>
    <t>89-HK</t>
  </si>
  <si>
    <t>90-HK</t>
  </si>
  <si>
    <t>91-HK</t>
  </si>
  <si>
    <t>92-HK</t>
  </si>
  <si>
    <t>93-HK</t>
  </si>
  <si>
    <t>94-HK</t>
  </si>
  <si>
    <t>95-HK</t>
  </si>
  <si>
    <t>96-HK</t>
  </si>
  <si>
    <t>97-HK</t>
  </si>
  <si>
    <t>98-HK</t>
  </si>
  <si>
    <t>99-HK</t>
  </si>
  <si>
    <t>101-HK</t>
  </si>
  <si>
    <t>102-HK</t>
  </si>
  <si>
    <t>103-HK</t>
  </si>
  <si>
    <t>104-HK</t>
  </si>
  <si>
    <t>105-HK</t>
  </si>
  <si>
    <t>106-HK</t>
  </si>
  <si>
    <t>107-HK</t>
  </si>
  <si>
    <t>108-HK</t>
  </si>
  <si>
    <t>110-HK</t>
  </si>
  <si>
    <t>111-HK</t>
  </si>
  <si>
    <t>113-HK</t>
  </si>
  <si>
    <t>114-HK</t>
  </si>
  <si>
    <t>115-HK</t>
  </si>
  <si>
    <t>116-HK</t>
  </si>
  <si>
    <t>117-HK</t>
  </si>
  <si>
    <t>118-HK</t>
  </si>
  <si>
    <t>119-HK</t>
  </si>
  <si>
    <t>120-HK</t>
  </si>
  <si>
    <t>122-HK</t>
  </si>
  <si>
    <t>123-HK</t>
  </si>
  <si>
    <t>124-HK</t>
  </si>
  <si>
    <t>125-HK</t>
  </si>
  <si>
    <t>126-HK</t>
  </si>
  <si>
    <t>127-HK</t>
  </si>
  <si>
    <t>128-HK</t>
  </si>
  <si>
    <t>129-HK</t>
  </si>
  <si>
    <t>130-HK</t>
  </si>
  <si>
    <t>131-HK</t>
  </si>
  <si>
    <t>132-HK</t>
  </si>
  <si>
    <t>135-HK</t>
  </si>
  <si>
    <t>136-HK</t>
  </si>
  <si>
    <t>137-HK</t>
  </si>
  <si>
    <t>138-HK</t>
  </si>
  <si>
    <t>139-HK</t>
  </si>
  <si>
    <t>141-HK</t>
  </si>
  <si>
    <t>142-HK</t>
  </si>
  <si>
    <t>144-HK</t>
  </si>
  <si>
    <t>145-HK</t>
  </si>
  <si>
    <t>146-HK</t>
  </si>
  <si>
    <t>147-HK</t>
  </si>
  <si>
    <t>148-HK</t>
  </si>
  <si>
    <t>149-HK</t>
  </si>
  <si>
    <t>150-HK</t>
  </si>
  <si>
    <t>151-HK</t>
  </si>
  <si>
    <t>152-HK</t>
  </si>
  <si>
    <t>154-HK</t>
  </si>
  <si>
    <t>156-HK</t>
  </si>
  <si>
    <t>157-HK</t>
  </si>
  <si>
    <t>158-HK</t>
  </si>
  <si>
    <t>159-HK</t>
  </si>
  <si>
    <t>160-HK</t>
  </si>
  <si>
    <t>162-HK</t>
  </si>
  <si>
    <t>163-HK</t>
  </si>
  <si>
    <t>164-HK</t>
  </si>
  <si>
    <t>165-HK</t>
  </si>
  <si>
    <t>166-HK</t>
  </si>
  <si>
    <t>167-HK</t>
  </si>
  <si>
    <t>168-HK</t>
  </si>
  <si>
    <t>169-HK</t>
  </si>
  <si>
    <t>171-HK</t>
  </si>
  <si>
    <t>173-HK</t>
  </si>
  <si>
    <t>174-HK</t>
  </si>
  <si>
    <t>175-HK</t>
  </si>
  <si>
    <t>176-HK</t>
  </si>
  <si>
    <t>177-HK</t>
  </si>
  <si>
    <t>178-HK</t>
  </si>
  <si>
    <t>179-HK</t>
  </si>
  <si>
    <t>180-HK</t>
  </si>
  <si>
    <t>181-HK</t>
  </si>
  <si>
    <t>182-HK</t>
  </si>
  <si>
    <t>183-HK</t>
  </si>
  <si>
    <t>184-HK</t>
  </si>
  <si>
    <t>185-HK</t>
  </si>
  <si>
    <t>186-HK</t>
  </si>
  <si>
    <t>187-HK</t>
  </si>
  <si>
    <t>188-HK</t>
  </si>
  <si>
    <t>189-HK</t>
  </si>
  <si>
    <t>191-HK</t>
  </si>
  <si>
    <t>193-HK</t>
  </si>
  <si>
    <t>194-HK</t>
  </si>
  <si>
    <t>195-HK</t>
  </si>
  <si>
    <t>196-HK</t>
  </si>
  <si>
    <t>197-HK</t>
  </si>
  <si>
    <t>199-HK</t>
  </si>
  <si>
    <t>200-HK</t>
  </si>
  <si>
    <t>201-HK</t>
  </si>
  <si>
    <t>202-HK</t>
  </si>
  <si>
    <t>205-HK</t>
  </si>
  <si>
    <t>206-HK</t>
  </si>
  <si>
    <t>207-HK</t>
  </si>
  <si>
    <t>209-HK</t>
  </si>
  <si>
    <t>210-HK</t>
  </si>
  <si>
    <t>211-HK</t>
  </si>
  <si>
    <t>212-HK</t>
  </si>
  <si>
    <t>213-HK</t>
  </si>
  <si>
    <t>214-HK</t>
  </si>
  <si>
    <t>215-HK</t>
  </si>
  <si>
    <t>216-HK</t>
  </si>
  <si>
    <t>217-HK</t>
  </si>
  <si>
    <t>218-HK</t>
  </si>
  <si>
    <t>219-HK</t>
  </si>
  <si>
    <t>220-HK</t>
  </si>
  <si>
    <t>222-HK</t>
  </si>
  <si>
    <t>223-HK</t>
  </si>
  <si>
    <t>224-HK</t>
  </si>
  <si>
    <t>225-HK</t>
  </si>
  <si>
    <t>226-HK</t>
  </si>
  <si>
    <t>227-HK</t>
  </si>
  <si>
    <t>228-HK</t>
  </si>
  <si>
    <t>229-HK</t>
  </si>
  <si>
    <t>230-HK</t>
  </si>
  <si>
    <t>232-HK</t>
  </si>
  <si>
    <t>234-HK</t>
  </si>
  <si>
    <t>235-HK</t>
  </si>
  <si>
    <t>236-HK</t>
  </si>
  <si>
    <t>237-HK</t>
  </si>
  <si>
    <t>239-HK</t>
  </si>
  <si>
    <t>240-HK</t>
  </si>
  <si>
    <t>241-HK</t>
  </si>
  <si>
    <t>242-HK</t>
  </si>
  <si>
    <t>243-HK</t>
  </si>
  <si>
    <t>244-HK</t>
  </si>
  <si>
    <t>245-HK</t>
  </si>
  <si>
    <t>247-HK</t>
  </si>
  <si>
    <t>248-HK</t>
  </si>
  <si>
    <t>250-HK</t>
  </si>
  <si>
    <t>251-HK</t>
  </si>
  <si>
    <t>252-HK</t>
  </si>
  <si>
    <t>253-HK</t>
  </si>
  <si>
    <t>254-HK</t>
  </si>
  <si>
    <t>255-HK</t>
  </si>
  <si>
    <t>256-HK</t>
  </si>
  <si>
    <t>257-HK</t>
  </si>
  <si>
    <t>258-HK</t>
  </si>
  <si>
    <t>259-HK</t>
  </si>
  <si>
    <t>260-HK</t>
  </si>
  <si>
    <t>261-HK</t>
  </si>
  <si>
    <t>262-HK</t>
  </si>
  <si>
    <t>264-HK</t>
  </si>
  <si>
    <t>265-HK</t>
  </si>
  <si>
    <t>266-HK</t>
  </si>
  <si>
    <t>267-HK</t>
  </si>
  <si>
    <t>268-HK</t>
  </si>
  <si>
    <t>269-HK</t>
  </si>
  <si>
    <t>270-HK</t>
  </si>
  <si>
    <t>271-HK</t>
  </si>
  <si>
    <t>272-HK</t>
  </si>
  <si>
    <t>273-HK</t>
  </si>
  <si>
    <t>274-HK</t>
  </si>
  <si>
    <t>276-HK</t>
  </si>
  <si>
    <t>277-HK</t>
  </si>
  <si>
    <t>278-HK</t>
  </si>
  <si>
    <t>279-HK</t>
  </si>
  <si>
    <t>280-HK</t>
  </si>
  <si>
    <t>282-HK</t>
  </si>
  <si>
    <t>285-HK</t>
  </si>
  <si>
    <t>286-HK</t>
  </si>
  <si>
    <t>287-HK</t>
  </si>
  <si>
    <t>288-HK</t>
  </si>
  <si>
    <t>289-HK</t>
  </si>
  <si>
    <t>290-HK</t>
  </si>
  <si>
    <t>291-HK</t>
  </si>
  <si>
    <t>292-HK</t>
  </si>
  <si>
    <t>293-HK</t>
  </si>
  <si>
    <t>294-HK</t>
  </si>
  <si>
    <t>295-HK</t>
  </si>
  <si>
    <t>296-HK</t>
  </si>
  <si>
    <t>297-HK</t>
  </si>
  <si>
    <t>298-HK</t>
  </si>
  <si>
    <t>299-HK</t>
  </si>
  <si>
    <t>301-HK</t>
  </si>
  <si>
    <t>302-HK</t>
  </si>
  <si>
    <t>303-HK</t>
  </si>
  <si>
    <t>305-HK</t>
  </si>
  <si>
    <t>306-HK</t>
  </si>
  <si>
    <t>308-HK</t>
  </si>
  <si>
    <t>309-HK</t>
  </si>
  <si>
    <t>311-HK</t>
  </si>
  <si>
    <t>312-HK</t>
  </si>
  <si>
    <t>313-HK</t>
  </si>
  <si>
    <t>315-HK</t>
  </si>
  <si>
    <t>316-HK</t>
  </si>
  <si>
    <t>317-HK</t>
  </si>
  <si>
    <t>318-HK</t>
  </si>
  <si>
    <t>320-HK</t>
  </si>
  <si>
    <t>321-HK</t>
  </si>
  <si>
    <t>322-HK</t>
  </si>
  <si>
    <t>323-HK</t>
  </si>
  <si>
    <t>326-HK</t>
  </si>
  <si>
    <t>327-HK</t>
  </si>
  <si>
    <t>328-HK</t>
  </si>
  <si>
    <t>329-HK</t>
  </si>
  <si>
    <t>330-HK</t>
  </si>
  <si>
    <t>331-HK</t>
  </si>
  <si>
    <t>332-HK</t>
  </si>
  <si>
    <t>333-HK</t>
  </si>
  <si>
    <t>334-HK</t>
  </si>
  <si>
    <t>335-HK</t>
  </si>
  <si>
    <t>336-HK</t>
  </si>
  <si>
    <t>337-HK</t>
  </si>
  <si>
    <t>338-HK</t>
  </si>
  <si>
    <t>340-HK</t>
  </si>
  <si>
    <t>341-HK</t>
  </si>
  <si>
    <t>342-HK</t>
  </si>
  <si>
    <t>343-HK</t>
  </si>
  <si>
    <t>345-HK</t>
  </si>
  <si>
    <t>346-HK</t>
  </si>
  <si>
    <t>347-HK</t>
  </si>
  <si>
    <t>348-HK</t>
  </si>
  <si>
    <t>351-HK</t>
  </si>
  <si>
    <t>352-HK</t>
  </si>
  <si>
    <t>353-HK</t>
  </si>
  <si>
    <t>354-HK</t>
  </si>
  <si>
    <t>355-HK</t>
  </si>
  <si>
    <t>357-HK</t>
  </si>
  <si>
    <t>358-HK</t>
  </si>
  <si>
    <t>359-HK</t>
  </si>
  <si>
    <t>360-HK</t>
  </si>
  <si>
    <t>361-HK</t>
  </si>
  <si>
    <t>362-HK</t>
  </si>
  <si>
    <t>363-HK</t>
  </si>
  <si>
    <t>365-HK</t>
  </si>
  <si>
    <t>366-HK</t>
  </si>
  <si>
    <t>367-HK</t>
  </si>
  <si>
    <t>368-HK</t>
  </si>
  <si>
    <t>369-HK</t>
  </si>
  <si>
    <t>370-HK</t>
  </si>
  <si>
    <t>371-HK</t>
  </si>
  <si>
    <t>372-HK</t>
  </si>
  <si>
    <t>373-HK</t>
  </si>
  <si>
    <t>374-HK</t>
  </si>
  <si>
    <t>375-HK</t>
  </si>
  <si>
    <t>376-HK</t>
  </si>
  <si>
    <t>377-HK</t>
  </si>
  <si>
    <t>378-HK</t>
  </si>
  <si>
    <t>379-HK</t>
  </si>
  <si>
    <t>380-HK</t>
  </si>
  <si>
    <t>381-HK</t>
  </si>
  <si>
    <t>382-HK</t>
  </si>
  <si>
    <t>383-HK</t>
  </si>
  <si>
    <t>384-HK</t>
  </si>
  <si>
    <t>385-HK</t>
  </si>
  <si>
    <t>386-HK</t>
  </si>
  <si>
    <t>387-HK</t>
  </si>
  <si>
    <t>388-HK</t>
  </si>
  <si>
    <t>389-HK</t>
  </si>
  <si>
    <t>390-HK</t>
  </si>
  <si>
    <t>391-HK</t>
  </si>
  <si>
    <t>392-HK</t>
  </si>
  <si>
    <t>393-HK</t>
  </si>
  <si>
    <t>395-HK</t>
  </si>
  <si>
    <t>396-HK</t>
  </si>
  <si>
    <t>397-HK</t>
  </si>
  <si>
    <t>398-HK</t>
  </si>
  <si>
    <t>399-HK</t>
  </si>
  <si>
    <t>400-HK</t>
  </si>
  <si>
    <t>401-HK</t>
  </si>
  <si>
    <t>403-HK</t>
  </si>
  <si>
    <t>406-HK</t>
  </si>
  <si>
    <t>408-HK</t>
  </si>
  <si>
    <t>410-HK</t>
  </si>
  <si>
    <t>411-HK</t>
  </si>
  <si>
    <t>412-HK</t>
  </si>
  <si>
    <t>413-HK</t>
  </si>
  <si>
    <t>416-HK</t>
  </si>
  <si>
    <t>417-HK</t>
  </si>
  <si>
    <t>418-HK</t>
  </si>
  <si>
    <t>419-HK</t>
  </si>
  <si>
    <t>420-HK</t>
  </si>
  <si>
    <t>422-HK</t>
  </si>
  <si>
    <t>423-HK</t>
  </si>
  <si>
    <t>425-HK</t>
  </si>
  <si>
    <t>426-HK</t>
  </si>
  <si>
    <t>430-HK</t>
  </si>
  <si>
    <t>431-HK</t>
  </si>
  <si>
    <t>432-HK</t>
  </si>
  <si>
    <t>433-HK</t>
  </si>
  <si>
    <t>434-HK</t>
  </si>
  <si>
    <t>436-HK</t>
  </si>
  <si>
    <t>438-HK</t>
  </si>
  <si>
    <t>439-HK</t>
  </si>
  <si>
    <t>440-HK</t>
  </si>
  <si>
    <t>442-HK</t>
  </si>
  <si>
    <t>444-HK</t>
  </si>
  <si>
    <t>450-HK</t>
  </si>
  <si>
    <t>451-HK</t>
  </si>
  <si>
    <t>455-HK</t>
  </si>
  <si>
    <t>456-HK</t>
  </si>
  <si>
    <t>458-HK</t>
  </si>
  <si>
    <t>459-HK</t>
  </si>
  <si>
    <t>460-HK</t>
  </si>
  <si>
    <t>464-HK</t>
  </si>
  <si>
    <t>465-HK</t>
  </si>
  <si>
    <t>467-HK</t>
  </si>
  <si>
    <t>468-HK</t>
  </si>
  <si>
    <t>471-HK</t>
  </si>
  <si>
    <t>472-HK</t>
  </si>
  <si>
    <t>474-HK</t>
  </si>
  <si>
    <t>475-HK</t>
  </si>
  <si>
    <t>476-HK</t>
  </si>
  <si>
    <t>479-HK</t>
  </si>
  <si>
    <t>480-HK</t>
  </si>
  <si>
    <t>482-HK</t>
  </si>
  <si>
    <t>483-HK</t>
  </si>
  <si>
    <t>484-HK</t>
  </si>
  <si>
    <t>485-HK</t>
  </si>
  <si>
    <t>486-HK</t>
  </si>
  <si>
    <t>487-HK</t>
  </si>
  <si>
    <t>488-HK</t>
  </si>
  <si>
    <t>489-HK</t>
  </si>
  <si>
    <t>491-HK</t>
  </si>
  <si>
    <t>493-HK</t>
  </si>
  <si>
    <t>495-HK</t>
  </si>
  <si>
    <t>496-HK</t>
  </si>
  <si>
    <t>497-HK</t>
  </si>
  <si>
    <t>498-HK</t>
  </si>
  <si>
    <t>499-HK</t>
  </si>
  <si>
    <t>500-HK</t>
  </si>
  <si>
    <t>503-HK</t>
  </si>
  <si>
    <t>505-HK</t>
  </si>
  <si>
    <t>506-HK</t>
  </si>
  <si>
    <t>508-HK</t>
  </si>
  <si>
    <t>509-HK</t>
  </si>
  <si>
    <t>510-HK</t>
  </si>
  <si>
    <t>511-HK</t>
  </si>
  <si>
    <t>512-HK</t>
  </si>
  <si>
    <t>513-HK</t>
  </si>
  <si>
    <t>515-HK</t>
  </si>
  <si>
    <t>517-HK</t>
  </si>
  <si>
    <t>518-HK</t>
  </si>
  <si>
    <t>519-HK</t>
  </si>
  <si>
    <t>520-HK</t>
  </si>
  <si>
    <t>521-HK</t>
  </si>
  <si>
    <t>522-HK</t>
  </si>
  <si>
    <t>524-HK</t>
  </si>
  <si>
    <t>525-HK</t>
  </si>
  <si>
    <t>526-HK</t>
  </si>
  <si>
    <t>527-HK</t>
  </si>
  <si>
    <t>528-HK</t>
  </si>
  <si>
    <t>529-HK</t>
  </si>
  <si>
    <t>530-HK</t>
  </si>
  <si>
    <t>531-HK</t>
  </si>
  <si>
    <t>532-HK</t>
  </si>
  <si>
    <t>533-HK</t>
  </si>
  <si>
    <t>535-HK</t>
  </si>
  <si>
    <t>536-HK</t>
  </si>
  <si>
    <t>538-HK</t>
  </si>
  <si>
    <t>540-HK</t>
  </si>
  <si>
    <t>542-HK</t>
  </si>
  <si>
    <t>543-HK</t>
  </si>
  <si>
    <t>544-HK</t>
  </si>
  <si>
    <t>546-HK</t>
  </si>
  <si>
    <t>547-HK</t>
  </si>
  <si>
    <t>548-HK</t>
  </si>
  <si>
    <t>550-HK</t>
  </si>
  <si>
    <t>551-HK</t>
  </si>
  <si>
    <t>552-HK</t>
  </si>
  <si>
    <t>553-HK</t>
  </si>
  <si>
    <t>554-HK</t>
  </si>
  <si>
    <t>556-HK</t>
  </si>
  <si>
    <t>557-HK</t>
  </si>
  <si>
    <t>558-HK</t>
  </si>
  <si>
    <t>559-HK</t>
  </si>
  <si>
    <t>560-HK</t>
  </si>
  <si>
    <t>563-HK</t>
  </si>
  <si>
    <t>564-HK</t>
  </si>
  <si>
    <t>565-HK</t>
  </si>
  <si>
    <t>567-HK</t>
  </si>
  <si>
    <t>568-HK</t>
  </si>
  <si>
    <t>570-HK</t>
  </si>
  <si>
    <t>571-HK</t>
  </si>
  <si>
    <t>572-HK</t>
  </si>
  <si>
    <t>573-HK</t>
  </si>
  <si>
    <t>574-HK</t>
  </si>
  <si>
    <t>575-HK</t>
  </si>
  <si>
    <t>576-HK</t>
  </si>
  <si>
    <t>577-HK</t>
  </si>
  <si>
    <t>579-HK</t>
  </si>
  <si>
    <t>580-HK</t>
  </si>
  <si>
    <t>581-HK</t>
  </si>
  <si>
    <t>582-HK</t>
  </si>
  <si>
    <t>583-HK</t>
  </si>
  <si>
    <t>585-HK</t>
  </si>
  <si>
    <t>586-HK</t>
  </si>
  <si>
    <t>587-HK</t>
  </si>
  <si>
    <t>588-HK</t>
  </si>
  <si>
    <t>589-HK</t>
  </si>
  <si>
    <t>590-HK</t>
  </si>
  <si>
    <t>591-HK</t>
  </si>
  <si>
    <t>592-HK</t>
  </si>
  <si>
    <t>593-HK</t>
  </si>
  <si>
    <t>595-HK</t>
  </si>
  <si>
    <t>596-HK</t>
  </si>
  <si>
    <t>598-HK</t>
  </si>
  <si>
    <t>599-HK</t>
  </si>
  <si>
    <t>600-HK</t>
  </si>
  <si>
    <t>601-HK</t>
  </si>
  <si>
    <t>602-HK</t>
  </si>
  <si>
    <t>603-HK</t>
  </si>
  <si>
    <t>604-HK</t>
  </si>
  <si>
    <t>605-HK</t>
  </si>
  <si>
    <t>606-HK</t>
  </si>
  <si>
    <t>607-HK</t>
  </si>
  <si>
    <t>608-HK</t>
  </si>
  <si>
    <t>609-HK</t>
  </si>
  <si>
    <t>610-HK</t>
  </si>
  <si>
    <t>611-HK</t>
  </si>
  <si>
    <t>613-HK</t>
  </si>
  <si>
    <t>616-HK</t>
  </si>
  <si>
    <t>617-HK</t>
  </si>
  <si>
    <t>618-HK</t>
  </si>
  <si>
    <t>619-HK</t>
  </si>
  <si>
    <t>620-HK</t>
  </si>
  <si>
    <t>621-HK</t>
  </si>
  <si>
    <t>622-HK</t>
  </si>
  <si>
    <t>623-HK</t>
  </si>
  <si>
    <t>626-HK</t>
  </si>
  <si>
    <t>627-HK</t>
  </si>
  <si>
    <t>628-HK</t>
  </si>
  <si>
    <t>629-HK</t>
  </si>
  <si>
    <t>630-HK</t>
  </si>
  <si>
    <t>631-HK</t>
  </si>
  <si>
    <t>632-HK</t>
  </si>
  <si>
    <t>633-HK</t>
  </si>
  <si>
    <t>635-HK</t>
  </si>
  <si>
    <t>636-HK</t>
  </si>
  <si>
    <t>637-HK</t>
  </si>
  <si>
    <t>638-HK</t>
  </si>
  <si>
    <t>639-HK</t>
  </si>
  <si>
    <t>640-HK</t>
  </si>
  <si>
    <t>641-HK</t>
  </si>
  <si>
    <t>643-HK</t>
  </si>
  <si>
    <t>645-HK</t>
  </si>
  <si>
    <t>646-HK</t>
  </si>
  <si>
    <t>648-HK</t>
  </si>
  <si>
    <t>650-HK</t>
  </si>
  <si>
    <t>651-HK</t>
  </si>
  <si>
    <t>653-HK</t>
  </si>
  <si>
    <t>655-HK</t>
  </si>
  <si>
    <t>656-HK</t>
  </si>
  <si>
    <t>657-HK</t>
  </si>
  <si>
    <t>658-HK</t>
  </si>
  <si>
    <t>659-HK</t>
  </si>
  <si>
    <t>660-HK</t>
  </si>
  <si>
    <t>661-HK</t>
  </si>
  <si>
    <t>662-HK</t>
  </si>
  <si>
    <t>663-HK</t>
  </si>
  <si>
    <t>665-HK</t>
  </si>
  <si>
    <t>667-HK</t>
  </si>
  <si>
    <t>668-HK</t>
  </si>
  <si>
    <t>669-HK</t>
  </si>
  <si>
    <t>670-HK</t>
  </si>
  <si>
    <t>672-HK</t>
  </si>
  <si>
    <t>673-HK</t>
  </si>
  <si>
    <t>674-HK</t>
  </si>
  <si>
    <t>675-HK</t>
  </si>
  <si>
    <t>676-HK</t>
  </si>
  <si>
    <t>677-HK</t>
  </si>
  <si>
    <t>678-HK</t>
  </si>
  <si>
    <t>679-HK</t>
  </si>
  <si>
    <t>680-HK</t>
  </si>
  <si>
    <t>681-HK</t>
  </si>
  <si>
    <t>682-HK</t>
  </si>
  <si>
    <t>683-HK</t>
  </si>
  <si>
    <t>684-HK</t>
  </si>
  <si>
    <t>685-HK</t>
  </si>
  <si>
    <t>686-HK</t>
  </si>
  <si>
    <t>687-HK</t>
  </si>
  <si>
    <t>688-HK</t>
  </si>
  <si>
    <t>689-HK</t>
  </si>
  <si>
    <t>690-HK</t>
  </si>
  <si>
    <t>691-HK</t>
  </si>
  <si>
    <t>693-HK</t>
  </si>
  <si>
    <t>694-HK</t>
  </si>
  <si>
    <t>695-HK</t>
  </si>
  <si>
    <t>696-HK</t>
  </si>
  <si>
    <t>697-HK</t>
  </si>
  <si>
    <t>698-HK</t>
  </si>
  <si>
    <t>700-HK</t>
  </si>
  <si>
    <t>701-HK</t>
  </si>
  <si>
    <t>702-HK</t>
  </si>
  <si>
    <t>703-HK</t>
  </si>
  <si>
    <t>704-HK</t>
  </si>
  <si>
    <t>707-HK</t>
  </si>
  <si>
    <t>708-HK</t>
  </si>
  <si>
    <t>709-HK</t>
  </si>
  <si>
    <t>710-HK</t>
  </si>
  <si>
    <t>711-HK</t>
  </si>
  <si>
    <t>712-HK</t>
  </si>
  <si>
    <t>713-HK</t>
  </si>
  <si>
    <t>715-HK</t>
  </si>
  <si>
    <t>716-HK</t>
  </si>
  <si>
    <t>717-HK</t>
  </si>
  <si>
    <t>718-HK</t>
  </si>
  <si>
    <t>719-HK</t>
  </si>
  <si>
    <t>720-HK</t>
  </si>
  <si>
    <t>722-HK</t>
  </si>
  <si>
    <t>723-HK</t>
  </si>
  <si>
    <t>724-HK</t>
  </si>
  <si>
    <t>725-HK</t>
  </si>
  <si>
    <t>726-HK</t>
  </si>
  <si>
    <t>727-HK</t>
  </si>
  <si>
    <t>728-HK</t>
  </si>
  <si>
    <t>730-HK</t>
  </si>
  <si>
    <t>731-HK</t>
  </si>
  <si>
    <t>732-HK</t>
  </si>
  <si>
    <t>733-HK</t>
  </si>
  <si>
    <t>736-HK</t>
  </si>
  <si>
    <t>737-HK</t>
  </si>
  <si>
    <t>738-HK</t>
  </si>
  <si>
    <t>743-HK</t>
  </si>
  <si>
    <t>745-HK</t>
  </si>
  <si>
    <t>746-HK</t>
  </si>
  <si>
    <t>747-HK</t>
  </si>
  <si>
    <t>750-HK</t>
  </si>
  <si>
    <t>751-HK</t>
  </si>
  <si>
    <t>752-HK</t>
  </si>
  <si>
    <t>753-HK</t>
  </si>
  <si>
    <t>754-HK</t>
  </si>
  <si>
    <t>755-HK</t>
  </si>
  <si>
    <t>756-HK</t>
  </si>
  <si>
    <t>757-HK</t>
  </si>
  <si>
    <t>758-HK</t>
  </si>
  <si>
    <t>759-HK</t>
  </si>
  <si>
    <t>760-HK</t>
  </si>
  <si>
    <t>762-HK</t>
  </si>
  <si>
    <t>763-HK</t>
  </si>
  <si>
    <t>764-HK</t>
  </si>
  <si>
    <t>765-HK</t>
  </si>
  <si>
    <t>766-HK</t>
  </si>
  <si>
    <t>767-HK</t>
  </si>
  <si>
    <t>769-HK</t>
  </si>
  <si>
    <t>771-HK</t>
  </si>
  <si>
    <t>772-HK</t>
  </si>
  <si>
    <t>775-HK</t>
  </si>
  <si>
    <t>776-HK</t>
  </si>
  <si>
    <t>777-HK</t>
  </si>
  <si>
    <t>780-HK</t>
  </si>
  <si>
    <t>784-HK</t>
  </si>
  <si>
    <t>788-HK</t>
  </si>
  <si>
    <t>789-HK</t>
  </si>
  <si>
    <t>794-HK</t>
  </si>
  <si>
    <t>797-HK</t>
  </si>
  <si>
    <t>798-HK</t>
  </si>
  <si>
    <t>799-HK</t>
  </si>
  <si>
    <t>800-HK</t>
  </si>
  <si>
    <t>802-HK</t>
  </si>
  <si>
    <t>803-HK</t>
  </si>
  <si>
    <t>804-HK</t>
  </si>
  <si>
    <t>806-HK</t>
  </si>
  <si>
    <t>807-HK</t>
  </si>
  <si>
    <t>809-HK</t>
  </si>
  <si>
    <t>811-HK</t>
  </si>
  <si>
    <t>812-HK</t>
  </si>
  <si>
    <t>813-HK</t>
  </si>
  <si>
    <t>814-HK</t>
  </si>
  <si>
    <t>815-HK</t>
  </si>
  <si>
    <t>816-HK</t>
  </si>
  <si>
    <t>817-HK</t>
  </si>
  <si>
    <t>818-HK</t>
  </si>
  <si>
    <t>819-HK</t>
  </si>
  <si>
    <t>821-HK</t>
  </si>
  <si>
    <t>822-HK</t>
  </si>
  <si>
    <t>825-HK</t>
  </si>
  <si>
    <t>826-HK</t>
  </si>
  <si>
    <t>827-HK</t>
  </si>
  <si>
    <t>828-HK</t>
  </si>
  <si>
    <t>829-HK</t>
  </si>
  <si>
    <t>830-HK</t>
  </si>
  <si>
    <t>831-HK</t>
  </si>
  <si>
    <t>832-HK</t>
  </si>
  <si>
    <t>833-HK</t>
  </si>
  <si>
    <t>834-HK</t>
  </si>
  <si>
    <t>836-HK</t>
  </si>
  <si>
    <t>837-HK</t>
  </si>
  <si>
    <t>838-HK</t>
  </si>
  <si>
    <t>839-HK</t>
  </si>
  <si>
    <t>840-HK</t>
  </si>
  <si>
    <t>841-HK</t>
  </si>
  <si>
    <t>842-HK</t>
  </si>
  <si>
    <t>844-HK</t>
  </si>
  <si>
    <t>845-HK</t>
  </si>
  <si>
    <t>846-HK</t>
  </si>
  <si>
    <t>848-HK</t>
  </si>
  <si>
    <t>851-HK</t>
  </si>
  <si>
    <t>852-HK</t>
  </si>
  <si>
    <t>853-HK</t>
  </si>
  <si>
    <t>854-HK</t>
  </si>
  <si>
    <t>855-HK</t>
  </si>
  <si>
    <t>856-HK</t>
  </si>
  <si>
    <t>857-HK</t>
  </si>
  <si>
    <t>858-HK</t>
  </si>
  <si>
    <t>859-HK</t>
  </si>
  <si>
    <t>860-HK</t>
  </si>
  <si>
    <t>861-HK</t>
  </si>
  <si>
    <t>862-HK</t>
  </si>
  <si>
    <t>863-HK</t>
  </si>
  <si>
    <t>864-HK</t>
  </si>
  <si>
    <t>865-HK</t>
  </si>
  <si>
    <t>866-HK</t>
  </si>
  <si>
    <t>867-HK</t>
  </si>
  <si>
    <t>868-HK</t>
  </si>
  <si>
    <t>869-HK</t>
  </si>
  <si>
    <t>871-HK</t>
  </si>
  <si>
    <t>872-HK</t>
  </si>
  <si>
    <t>873-HK</t>
  </si>
  <si>
    <t>874-HK</t>
  </si>
  <si>
    <t>875-HK</t>
  </si>
  <si>
    <t>876-HK</t>
  </si>
  <si>
    <t>878-HK</t>
  </si>
  <si>
    <t>880-HK</t>
  </si>
  <si>
    <t>881-HK</t>
  </si>
  <si>
    <t>882-HK</t>
  </si>
  <si>
    <t>883-HK</t>
  </si>
  <si>
    <t>884-HK</t>
  </si>
  <si>
    <t>886-HK</t>
  </si>
  <si>
    <t>887-HK</t>
  </si>
  <si>
    <t>888-HK</t>
  </si>
  <si>
    <t>889-HK</t>
  </si>
  <si>
    <t>893-HK</t>
  </si>
  <si>
    <t>894-HK</t>
  </si>
  <si>
    <t>895-HK</t>
  </si>
  <si>
    <t>896-HK</t>
  </si>
  <si>
    <t>897-HK</t>
  </si>
  <si>
    <t>898-HK</t>
  </si>
  <si>
    <t>899-HK</t>
  </si>
  <si>
    <t>900-HK</t>
  </si>
  <si>
    <t>902-HK</t>
  </si>
  <si>
    <t>904-HK</t>
  </si>
  <si>
    <t>906-HK</t>
  </si>
  <si>
    <t>907-HK</t>
  </si>
  <si>
    <t>909-HK</t>
  </si>
  <si>
    <t>910-HK</t>
  </si>
  <si>
    <t>911-HK</t>
  </si>
  <si>
    <t>912-HK</t>
  </si>
  <si>
    <t>914-HK</t>
  </si>
  <si>
    <t>915-HK</t>
  </si>
  <si>
    <t>916-HK</t>
  </si>
  <si>
    <t>918-HK</t>
  </si>
  <si>
    <t>919-HK</t>
  </si>
  <si>
    <t>921-HK</t>
  </si>
  <si>
    <t>922-HK</t>
  </si>
  <si>
    <t>923-HK</t>
  </si>
  <si>
    <t>924-HK</t>
  </si>
  <si>
    <t>925-HK</t>
  </si>
  <si>
    <t>926-HK</t>
  </si>
  <si>
    <t>927-HK</t>
  </si>
  <si>
    <t>928-HK</t>
  </si>
  <si>
    <t>929-HK</t>
  </si>
  <si>
    <t>931-HK</t>
  </si>
  <si>
    <t>932-HK</t>
  </si>
  <si>
    <t>934-HK</t>
  </si>
  <si>
    <t>936-HK</t>
  </si>
  <si>
    <t>938-HK</t>
  </si>
  <si>
    <t>939-HK</t>
  </si>
  <si>
    <t>941-HK</t>
  </si>
  <si>
    <t>943-HK</t>
  </si>
  <si>
    <t>945-HK</t>
  </si>
  <si>
    <t>947-HK</t>
  </si>
  <si>
    <t>948-HK</t>
  </si>
  <si>
    <t>950-HK</t>
  </si>
  <si>
    <t>951-HK</t>
  </si>
  <si>
    <t>952-HK</t>
  </si>
  <si>
    <t>953-HK</t>
  </si>
  <si>
    <t>954-HK</t>
  </si>
  <si>
    <t>956-HK</t>
  </si>
  <si>
    <t>959-HK</t>
  </si>
  <si>
    <t>960-HK</t>
  </si>
  <si>
    <t>966-HK</t>
  </si>
  <si>
    <t>968-HK</t>
  </si>
  <si>
    <t>969-HK</t>
  </si>
  <si>
    <t>970-HK</t>
  </si>
  <si>
    <t>973-HK</t>
  </si>
  <si>
    <t>974-HK</t>
  </si>
  <si>
    <t>975-HK</t>
  </si>
  <si>
    <t>976-HK</t>
  </si>
  <si>
    <t>978-HK</t>
  </si>
  <si>
    <t>979-HK</t>
  </si>
  <si>
    <t>980-HK</t>
  </si>
  <si>
    <t>981-HK</t>
  </si>
  <si>
    <t>982-HK</t>
  </si>
  <si>
    <t>983-HK</t>
  </si>
  <si>
    <t>984-HK</t>
  </si>
  <si>
    <t>985-HK</t>
  </si>
  <si>
    <t>986-HK</t>
  </si>
  <si>
    <t>987-HK</t>
  </si>
  <si>
    <t>988-HK</t>
  </si>
  <si>
    <t>989-HK</t>
  </si>
  <si>
    <t>990-HK</t>
  </si>
  <si>
    <t>991-HK</t>
  </si>
  <si>
    <t>992-HK</t>
  </si>
  <si>
    <t>993-HK</t>
  </si>
  <si>
    <t>994-HK</t>
  </si>
  <si>
    <t>995-HK</t>
  </si>
  <si>
    <t>996-HK</t>
  </si>
  <si>
    <t>997-HK</t>
  </si>
  <si>
    <t>998-HK</t>
  </si>
  <si>
    <t>1000-HK</t>
  </si>
  <si>
    <t>1001-HK</t>
  </si>
  <si>
    <t>1002-HK</t>
  </si>
  <si>
    <t>1003-HK</t>
  </si>
  <si>
    <t>1004-HK</t>
  </si>
  <si>
    <t>1005-HK</t>
  </si>
  <si>
    <t>1007-HK</t>
  </si>
  <si>
    <t>1008-HK</t>
  </si>
  <si>
    <t>1009-HK</t>
  </si>
  <si>
    <t>1010-HK</t>
  </si>
  <si>
    <t>1011-HK</t>
  </si>
  <si>
    <t>1013-HK</t>
  </si>
  <si>
    <t>1020-HK</t>
  </si>
  <si>
    <t>1022-HK</t>
  </si>
  <si>
    <t>1023-HK</t>
  </si>
  <si>
    <t>1024-HK</t>
  </si>
  <si>
    <t>1025-HK</t>
  </si>
  <si>
    <t>1026-HK</t>
  </si>
  <si>
    <t>1027-HK</t>
  </si>
  <si>
    <t>1028-HK</t>
  </si>
  <si>
    <t>1029-HK</t>
  </si>
  <si>
    <t>1030-HK</t>
  </si>
  <si>
    <t>1031-HK</t>
  </si>
  <si>
    <t>1033-HK</t>
  </si>
  <si>
    <t>1034-HK</t>
  </si>
  <si>
    <t>1036-HK</t>
  </si>
  <si>
    <t>1037-HK</t>
  </si>
  <si>
    <t>1038-HK</t>
  </si>
  <si>
    <t>1039-HK</t>
  </si>
  <si>
    <t>1044-HK</t>
  </si>
  <si>
    <t>1045-HK</t>
  </si>
  <si>
    <t>1046-HK</t>
  </si>
  <si>
    <t>1047-HK</t>
  </si>
  <si>
    <t>1049-HK</t>
  </si>
  <si>
    <t>1050-HK</t>
  </si>
  <si>
    <t>1051-HK</t>
  </si>
  <si>
    <t>1052-HK</t>
  </si>
  <si>
    <t>1053-HK</t>
  </si>
  <si>
    <t>1055-HK</t>
  </si>
  <si>
    <t>1057-HK</t>
  </si>
  <si>
    <t>1058-HK</t>
  </si>
  <si>
    <t>1059-HK</t>
  </si>
  <si>
    <t>1060-HK</t>
  </si>
  <si>
    <t>1061-HK</t>
  </si>
  <si>
    <t>1063-HK</t>
  </si>
  <si>
    <t>1064-HK</t>
  </si>
  <si>
    <t>1065-HK</t>
  </si>
  <si>
    <t>1066-HK</t>
  </si>
  <si>
    <t>1068-HK</t>
  </si>
  <si>
    <t>1069-HK</t>
  </si>
  <si>
    <t>1070-HK</t>
  </si>
  <si>
    <t>1071-HK</t>
  </si>
  <si>
    <t>1072-HK</t>
  </si>
  <si>
    <t>1073-HK</t>
  </si>
  <si>
    <t>1075-HK</t>
  </si>
  <si>
    <t>1076-HK</t>
  </si>
  <si>
    <t>1079-HK</t>
  </si>
  <si>
    <t>1080-HK</t>
  </si>
  <si>
    <t>1082-HK</t>
  </si>
  <si>
    <t>1083-HK</t>
  </si>
  <si>
    <t>1084-HK</t>
  </si>
  <si>
    <t>1085-HK</t>
  </si>
  <si>
    <t>1086-HK</t>
  </si>
  <si>
    <t>1087-HK</t>
  </si>
  <si>
    <t>1088-HK</t>
  </si>
  <si>
    <t>1090-HK</t>
  </si>
  <si>
    <t>1091-HK</t>
  </si>
  <si>
    <t>1093-HK</t>
  </si>
  <si>
    <t>1094-HK</t>
  </si>
  <si>
    <t>1096-HK</t>
  </si>
  <si>
    <t>1097-HK</t>
  </si>
  <si>
    <t>1098-HK</t>
  </si>
  <si>
    <t>1099-HK</t>
  </si>
  <si>
    <t>1100-HK</t>
  </si>
  <si>
    <t>1101-HK</t>
  </si>
  <si>
    <t>1102-HK</t>
  </si>
  <si>
    <t>1103-HK</t>
  </si>
  <si>
    <t>1104-HK</t>
  </si>
  <si>
    <t>1105-HK</t>
  </si>
  <si>
    <t>1107-HK</t>
  </si>
  <si>
    <t>1108-HK</t>
  </si>
  <si>
    <t>1109-HK</t>
  </si>
  <si>
    <t>1110-HK</t>
  </si>
  <si>
    <t>1112-HK</t>
  </si>
  <si>
    <t>1113-HK</t>
  </si>
  <si>
    <t>1114-HK</t>
  </si>
  <si>
    <t>1115-HK</t>
  </si>
  <si>
    <t>1116-HK</t>
  </si>
  <si>
    <t>1117-HK</t>
  </si>
  <si>
    <t>1118-HK</t>
  </si>
  <si>
    <t>1119-HK</t>
  </si>
  <si>
    <t>1120-HK</t>
  </si>
  <si>
    <t>1121-HK</t>
  </si>
  <si>
    <t>1122-HK</t>
  </si>
  <si>
    <t>1123-HK</t>
  </si>
  <si>
    <t>1124-HK</t>
  </si>
  <si>
    <t>1125-HK</t>
  </si>
  <si>
    <t>1126-HK</t>
  </si>
  <si>
    <t>1127-HK</t>
  </si>
  <si>
    <t>1128-HK</t>
  </si>
  <si>
    <t>1129-HK</t>
  </si>
  <si>
    <t>1130-HK</t>
  </si>
  <si>
    <t>1132-HK</t>
  </si>
  <si>
    <t>1133-HK</t>
  </si>
  <si>
    <t>1134-HK</t>
  </si>
  <si>
    <t>1137-HK</t>
  </si>
  <si>
    <t>1138-HK</t>
  </si>
  <si>
    <t>1141-HK</t>
  </si>
  <si>
    <t>1142-HK</t>
  </si>
  <si>
    <t>1143-HK</t>
  </si>
  <si>
    <t>1145-HK</t>
  </si>
  <si>
    <t>1146-HK</t>
  </si>
  <si>
    <t>1147-HK</t>
  </si>
  <si>
    <t>1148-HK</t>
  </si>
  <si>
    <t>1150-HK</t>
  </si>
  <si>
    <t>1152-HK</t>
  </si>
  <si>
    <t>1153-HK</t>
  </si>
  <si>
    <t>1156-HK</t>
  </si>
  <si>
    <t>1157-HK</t>
  </si>
  <si>
    <t>1159-HK</t>
  </si>
  <si>
    <t>1161-HK</t>
  </si>
  <si>
    <t>1162-HK</t>
  </si>
  <si>
    <t>1163-HK</t>
  </si>
  <si>
    <t>1164-HK</t>
  </si>
  <si>
    <t>1165-HK</t>
  </si>
  <si>
    <t>1166-HK</t>
  </si>
  <si>
    <t>1167-HK</t>
  </si>
  <si>
    <t>1168-HK</t>
  </si>
  <si>
    <t>1170-HK</t>
  </si>
  <si>
    <t>1171-HK</t>
  </si>
  <si>
    <t>1172-HK</t>
  </si>
  <si>
    <t>1173-HK</t>
  </si>
  <si>
    <t>1175-HK</t>
  </si>
  <si>
    <t>1176-HK</t>
  </si>
  <si>
    <t>1177-HK</t>
  </si>
  <si>
    <t>1179-HK</t>
  </si>
  <si>
    <t>1180-HK</t>
  </si>
  <si>
    <t>1181-HK</t>
  </si>
  <si>
    <t>1182-HK</t>
  </si>
  <si>
    <t>1183-HK</t>
  </si>
  <si>
    <t>1184-HK</t>
  </si>
  <si>
    <t>1185-HK</t>
  </si>
  <si>
    <t>1186-HK</t>
  </si>
  <si>
    <t>1188-HK</t>
  </si>
  <si>
    <t>1189-HK</t>
  </si>
  <si>
    <t>1191-HK</t>
  </si>
  <si>
    <t>1192-HK</t>
  </si>
  <si>
    <t>1193-HK</t>
  </si>
  <si>
    <t>1194-HK</t>
  </si>
  <si>
    <t>1195-HK</t>
  </si>
  <si>
    <t>1196-HK</t>
  </si>
  <si>
    <t>1198-HK</t>
  </si>
  <si>
    <t>1199-HK</t>
  </si>
  <si>
    <t>1200-HK</t>
  </si>
  <si>
    <t>1201-HK</t>
  </si>
  <si>
    <t>1202-HK</t>
  </si>
  <si>
    <t>1203-HK</t>
  </si>
  <si>
    <t>1204-HK</t>
  </si>
  <si>
    <t>1205-HK</t>
  </si>
  <si>
    <t>1206-HK</t>
  </si>
  <si>
    <t>1207-HK</t>
  </si>
  <si>
    <t>1208-HK</t>
  </si>
  <si>
    <t>1209-HK</t>
  </si>
  <si>
    <t>1210-HK</t>
  </si>
  <si>
    <t>1211-HK</t>
  </si>
  <si>
    <t>1212-HK</t>
  </si>
  <si>
    <t>1213-HK</t>
  </si>
  <si>
    <t>1215-HK</t>
  </si>
  <si>
    <t>1216-HK</t>
  </si>
  <si>
    <t>1218-HK</t>
  </si>
  <si>
    <t>1220-HK</t>
  </si>
  <si>
    <t>1221-HK</t>
  </si>
  <si>
    <t>1222-HK</t>
  </si>
  <si>
    <t>1223-HK</t>
  </si>
  <si>
    <t>1224-HK</t>
  </si>
  <si>
    <t>1225-HK</t>
  </si>
  <si>
    <t>1228-HK</t>
  </si>
  <si>
    <t>1229-HK</t>
  </si>
  <si>
    <t>1230-HK</t>
  </si>
  <si>
    <t>1231-HK</t>
  </si>
  <si>
    <t>1232-HK</t>
  </si>
  <si>
    <t>1233-HK</t>
  </si>
  <si>
    <t>1234-HK</t>
  </si>
  <si>
    <t>1235-HK</t>
  </si>
  <si>
    <t>1237-HK</t>
  </si>
  <si>
    <t>1238-HK</t>
  </si>
  <si>
    <t>1239-HK</t>
  </si>
  <si>
    <t>1240-HK</t>
  </si>
  <si>
    <t>1241-HK</t>
  </si>
  <si>
    <t>1243-HK</t>
  </si>
  <si>
    <t>1245-HK</t>
  </si>
  <si>
    <t>1246-HK</t>
  </si>
  <si>
    <t>1247-HK</t>
  </si>
  <si>
    <t>1250-HK</t>
  </si>
  <si>
    <t>1251-HK</t>
  </si>
  <si>
    <t>1252-HK</t>
  </si>
  <si>
    <t>1253-HK</t>
  </si>
  <si>
    <t>1255-HK</t>
  </si>
  <si>
    <t>1257-HK</t>
  </si>
  <si>
    <t>1258-HK</t>
  </si>
  <si>
    <t>1259-HK</t>
  </si>
  <si>
    <t>1260-HK</t>
  </si>
  <si>
    <t>1262-HK</t>
  </si>
  <si>
    <t>1263-HK</t>
  </si>
  <si>
    <t>1265-HK</t>
  </si>
  <si>
    <t>1266-HK</t>
  </si>
  <si>
    <t>1268-HK</t>
  </si>
  <si>
    <t>1269-HK</t>
  </si>
  <si>
    <t>1270-HK</t>
  </si>
  <si>
    <t>1271-HK</t>
  </si>
  <si>
    <t>1272-HK</t>
  </si>
  <si>
    <t>1273-HK</t>
  </si>
  <si>
    <t>1277-HK</t>
  </si>
  <si>
    <t>1278-HK</t>
  </si>
  <si>
    <t>1280-HK</t>
  </si>
  <si>
    <t>1281-HK</t>
  </si>
  <si>
    <t>1282-HK</t>
  </si>
  <si>
    <t>1283-HK</t>
  </si>
  <si>
    <t>1285-HK</t>
  </si>
  <si>
    <t>1286-HK</t>
  </si>
  <si>
    <t>1288-HK</t>
  </si>
  <si>
    <t>1289-HK</t>
  </si>
  <si>
    <t>1290-HK</t>
  </si>
  <si>
    <t>1292-HK</t>
  </si>
  <si>
    <t>1293-HK</t>
  </si>
  <si>
    <t>1297-HK</t>
  </si>
  <si>
    <t>1298-HK</t>
  </si>
  <si>
    <t>1299-HK</t>
  </si>
  <si>
    <t>1300-HK</t>
  </si>
  <si>
    <t>1301-HK</t>
  </si>
  <si>
    <t>1302-HK</t>
  </si>
  <si>
    <t>1303-HK</t>
  </si>
  <si>
    <t>1305-HK</t>
  </si>
  <si>
    <t>1308-HK</t>
  </si>
  <si>
    <t>1310-HK</t>
  </si>
  <si>
    <t>1312-HK</t>
  </si>
  <si>
    <t>1313-HK</t>
  </si>
  <si>
    <t>1314-HK</t>
  </si>
  <si>
    <t>1315-HK</t>
  </si>
  <si>
    <t>1316-HK</t>
  </si>
  <si>
    <t>1317-HK</t>
  </si>
  <si>
    <t>1319-HK</t>
  </si>
  <si>
    <t>1321-HK</t>
  </si>
  <si>
    <t>1323-HK</t>
  </si>
  <si>
    <t>1326-HK</t>
  </si>
  <si>
    <t>1327-HK</t>
  </si>
  <si>
    <t>1328-HK</t>
  </si>
  <si>
    <t>1329-HK</t>
  </si>
  <si>
    <t>1330-HK</t>
  </si>
  <si>
    <t>1332-HK</t>
  </si>
  <si>
    <t>1333-HK</t>
  </si>
  <si>
    <t>1335-HK</t>
  </si>
  <si>
    <t>1336-HK</t>
  </si>
  <si>
    <t>1338-HK</t>
  </si>
  <si>
    <t>1339-HK</t>
  </si>
  <si>
    <t>1340-HK</t>
  </si>
  <si>
    <t>1341-HK</t>
  </si>
  <si>
    <t>1343-HK</t>
  </si>
  <si>
    <t>1345-HK</t>
  </si>
  <si>
    <t>1346-HK</t>
  </si>
  <si>
    <t>1347-HK</t>
  </si>
  <si>
    <t>1348-HK</t>
  </si>
  <si>
    <t>1349-HK</t>
  </si>
  <si>
    <t>1351-HK</t>
  </si>
  <si>
    <t>1355-HK</t>
  </si>
  <si>
    <t>1357-HK</t>
  </si>
  <si>
    <t>1358-HK</t>
  </si>
  <si>
    <t>1359-HK</t>
  </si>
  <si>
    <t>1360-HK</t>
  </si>
  <si>
    <t>1361-HK</t>
  </si>
  <si>
    <t>1362-HK</t>
  </si>
  <si>
    <t>1366-HK</t>
  </si>
  <si>
    <t>1368-HK</t>
  </si>
  <si>
    <t>1370-HK</t>
  </si>
  <si>
    <t>1371-HK</t>
  </si>
  <si>
    <t>1372-HK</t>
  </si>
  <si>
    <t>1373-HK</t>
  </si>
  <si>
    <t>1375-HK</t>
  </si>
  <si>
    <t>1376-HK</t>
  </si>
  <si>
    <t>1378-HK</t>
  </si>
  <si>
    <t>1379-HK</t>
  </si>
  <si>
    <t>1380-HK</t>
  </si>
  <si>
    <t>1381-HK</t>
  </si>
  <si>
    <t>1382-HK</t>
  </si>
  <si>
    <t>1383-HK</t>
  </si>
  <si>
    <t>1385-HK</t>
  </si>
  <si>
    <t>1386-HK</t>
  </si>
  <si>
    <t>1387-HK</t>
  </si>
  <si>
    <t>1388-HK</t>
  </si>
  <si>
    <t>1389-HK</t>
  </si>
  <si>
    <t>1393-HK</t>
  </si>
  <si>
    <t>1395-HK</t>
  </si>
  <si>
    <t>1396-HK</t>
  </si>
  <si>
    <t>1397-HK</t>
  </si>
  <si>
    <t>1398-HK</t>
  </si>
  <si>
    <t>1399-HK</t>
  </si>
  <si>
    <t>1400-HK</t>
  </si>
  <si>
    <t>1401-HK</t>
  </si>
  <si>
    <t>1402-HK</t>
  </si>
  <si>
    <t>1406-HK</t>
  </si>
  <si>
    <t>1407-HK</t>
  </si>
  <si>
    <t>1408-HK</t>
  </si>
  <si>
    <t>1410-HK</t>
  </si>
  <si>
    <t>1412-HK</t>
  </si>
  <si>
    <t>1413-HK</t>
  </si>
  <si>
    <t>1415-HK</t>
  </si>
  <si>
    <t>1416-HK</t>
  </si>
  <si>
    <t>1417-HK</t>
  </si>
  <si>
    <t>1418-HK</t>
  </si>
  <si>
    <t>1419-HK</t>
  </si>
  <si>
    <t>1420-HK</t>
  </si>
  <si>
    <t>1421-HK</t>
  </si>
  <si>
    <t>1425-HK</t>
  </si>
  <si>
    <t>1427-HK</t>
  </si>
  <si>
    <t>1428-HK</t>
  </si>
  <si>
    <t>1429-HK</t>
  </si>
  <si>
    <t>1431-HK</t>
  </si>
  <si>
    <t>1432-HK</t>
  </si>
  <si>
    <t>1433-HK</t>
  </si>
  <si>
    <t>1439-HK</t>
  </si>
  <si>
    <t>1440-HK</t>
  </si>
  <si>
    <t>1442-HK</t>
  </si>
  <si>
    <t>1443-HK</t>
  </si>
  <si>
    <t>1446-HK</t>
  </si>
  <si>
    <t>1447-HK</t>
  </si>
  <si>
    <t>1448-HK</t>
  </si>
  <si>
    <t>1449-HK</t>
  </si>
  <si>
    <t>1450-HK</t>
  </si>
  <si>
    <t>1451-HK</t>
  </si>
  <si>
    <t>1452-HK</t>
  </si>
  <si>
    <t>1455-HK</t>
  </si>
  <si>
    <t>1456-HK</t>
  </si>
  <si>
    <t>1458-HK</t>
  </si>
  <si>
    <t>1459-HK</t>
  </si>
  <si>
    <t>1460-HK</t>
  </si>
  <si>
    <t>1461-HK</t>
  </si>
  <si>
    <t>1463-HK</t>
  </si>
  <si>
    <t>1466-HK</t>
  </si>
  <si>
    <t>1468-HK</t>
  </si>
  <si>
    <t>1469-HK</t>
  </si>
  <si>
    <t>1470-HK</t>
  </si>
  <si>
    <t>1472-HK</t>
  </si>
  <si>
    <t>1473-HK</t>
  </si>
  <si>
    <t>1475-HK</t>
  </si>
  <si>
    <t>1476-HK</t>
  </si>
  <si>
    <t>1477-HK</t>
  </si>
  <si>
    <t>1478-HK</t>
  </si>
  <si>
    <t>1480-HK</t>
  </si>
  <si>
    <t>1481-HK</t>
  </si>
  <si>
    <t>1483-HK</t>
  </si>
  <si>
    <t>1486-HK</t>
  </si>
  <si>
    <t>1488-HK</t>
  </si>
  <si>
    <t>1489-HK</t>
  </si>
  <si>
    <t>1490-HK</t>
  </si>
  <si>
    <t>1495-HK</t>
  </si>
  <si>
    <t>1496-HK</t>
  </si>
  <si>
    <t>1498-HK</t>
  </si>
  <si>
    <t>1499-HK</t>
  </si>
  <si>
    <t>1500-HK</t>
  </si>
  <si>
    <t>1501-HK</t>
  </si>
  <si>
    <t>1502-HK</t>
  </si>
  <si>
    <t>1508-HK</t>
  </si>
  <si>
    <t>1513-HK</t>
  </si>
  <si>
    <t>1515-HK</t>
  </si>
  <si>
    <t>1516-HK</t>
  </si>
  <si>
    <t>1518-HK</t>
  </si>
  <si>
    <t>1520-HK</t>
  </si>
  <si>
    <t>1521-HK</t>
  </si>
  <si>
    <t>1522-HK</t>
  </si>
  <si>
    <t>1523-HK</t>
  </si>
  <si>
    <t>1525-HK</t>
  </si>
  <si>
    <t>1526-HK</t>
  </si>
  <si>
    <t>1527-HK</t>
  </si>
  <si>
    <t>1528-HK</t>
  </si>
  <si>
    <t>1529-HK</t>
  </si>
  <si>
    <t>1530-HK</t>
  </si>
  <si>
    <t>1532-HK</t>
  </si>
  <si>
    <t>1536-HK</t>
  </si>
  <si>
    <t>1538-HK</t>
  </si>
  <si>
    <t>1539-HK</t>
  </si>
  <si>
    <t>1540-HK</t>
  </si>
  <si>
    <t>1542-HK</t>
  </si>
  <si>
    <t>1543-HK</t>
  </si>
  <si>
    <t>1545-HK</t>
  </si>
  <si>
    <t>1546-HK</t>
  </si>
  <si>
    <t>1547-HK</t>
  </si>
  <si>
    <t>1548-HK</t>
  </si>
  <si>
    <t>1549-HK</t>
  </si>
  <si>
    <t>1551-HK</t>
  </si>
  <si>
    <t>1552-HK</t>
  </si>
  <si>
    <t>1553-HK</t>
  </si>
  <si>
    <t>1555-HK</t>
  </si>
  <si>
    <t>1556-HK</t>
  </si>
  <si>
    <t>1557-HK</t>
  </si>
  <si>
    <t>1558-HK</t>
  </si>
  <si>
    <t>1559-HK</t>
  </si>
  <si>
    <t>1560-HK</t>
  </si>
  <si>
    <t>1561-HK</t>
  </si>
  <si>
    <t>1563-HK</t>
  </si>
  <si>
    <t>1565-HK</t>
  </si>
  <si>
    <t>1566-HK</t>
  </si>
  <si>
    <t>1568-HK</t>
  </si>
  <si>
    <t>1569-HK</t>
  </si>
  <si>
    <t>1570-HK</t>
  </si>
  <si>
    <t>1571-HK</t>
  </si>
  <si>
    <t>1572-HK</t>
  </si>
  <si>
    <t>1575-HK</t>
  </si>
  <si>
    <t>1576-HK</t>
  </si>
  <si>
    <t>1577-HK</t>
  </si>
  <si>
    <t>1578-HK</t>
  </si>
  <si>
    <t>1579-HK</t>
  </si>
  <si>
    <t>1580-HK</t>
  </si>
  <si>
    <t>1581-HK</t>
  </si>
  <si>
    <t>1582-HK</t>
  </si>
  <si>
    <t>1583-HK</t>
  </si>
  <si>
    <t>1585-HK</t>
  </si>
  <si>
    <t>1586-HK</t>
  </si>
  <si>
    <t>1587-HK</t>
  </si>
  <si>
    <t>1588-HK</t>
  </si>
  <si>
    <t>1591-HK</t>
  </si>
  <si>
    <t>1592-HK</t>
  </si>
  <si>
    <t>1593-HK</t>
  </si>
  <si>
    <t>1596-HK</t>
  </si>
  <si>
    <t>1597-HK</t>
  </si>
  <si>
    <t>1598-HK</t>
  </si>
  <si>
    <t>1599-HK</t>
  </si>
  <si>
    <t>1600-HK</t>
  </si>
  <si>
    <t>1601-HK</t>
  </si>
  <si>
    <t>1606-HK</t>
  </si>
  <si>
    <t>1608-HK</t>
  </si>
  <si>
    <t>1609-HK</t>
  </si>
  <si>
    <t>1610-HK</t>
  </si>
  <si>
    <t>1611-HK</t>
  </si>
  <si>
    <t>1612-HK</t>
  </si>
  <si>
    <t>1613-HK</t>
  </si>
  <si>
    <t>1615-HK</t>
  </si>
  <si>
    <t>1616-HK</t>
  </si>
  <si>
    <t>1617-HK</t>
  </si>
  <si>
    <t>1618-HK</t>
  </si>
  <si>
    <t>1620-HK</t>
  </si>
  <si>
    <t>1621-HK</t>
  </si>
  <si>
    <t>1622-HK</t>
  </si>
  <si>
    <t>1623-HK</t>
  </si>
  <si>
    <t>1626-HK</t>
  </si>
  <si>
    <t>1627-HK</t>
  </si>
  <si>
    <t>1628-HK</t>
  </si>
  <si>
    <t>1629-HK</t>
  </si>
  <si>
    <t>1630-HK</t>
  </si>
  <si>
    <t>1631-HK</t>
  </si>
  <si>
    <t>1632-HK</t>
  </si>
  <si>
    <t>1633-HK</t>
  </si>
  <si>
    <t>1635-HK</t>
  </si>
  <si>
    <t>1636-HK</t>
  </si>
  <si>
    <t>1637-HK</t>
  </si>
  <si>
    <t>1638-HK</t>
  </si>
  <si>
    <t>1640-HK</t>
  </si>
  <si>
    <t>1643-HK</t>
  </si>
  <si>
    <t>1645-HK</t>
  </si>
  <si>
    <t>1647-HK</t>
  </si>
  <si>
    <t>1650-HK</t>
  </si>
  <si>
    <t>1651-HK</t>
  </si>
  <si>
    <t>1652-HK</t>
  </si>
  <si>
    <t>1653-HK</t>
  </si>
  <si>
    <t>1655-HK</t>
  </si>
  <si>
    <t>1656-HK</t>
  </si>
  <si>
    <t>1657-HK</t>
  </si>
  <si>
    <t>1658-HK</t>
  </si>
  <si>
    <t>1660-HK</t>
  </si>
  <si>
    <t>1661-HK</t>
  </si>
  <si>
    <t>1662-HK</t>
  </si>
  <si>
    <t>1663-HK</t>
  </si>
  <si>
    <t>1665-HK</t>
  </si>
  <si>
    <t>1666-HK</t>
  </si>
  <si>
    <t>1667-HK</t>
  </si>
  <si>
    <t>1668-HK</t>
  </si>
  <si>
    <t>1669-HK</t>
  </si>
  <si>
    <t>1671-HK</t>
  </si>
  <si>
    <t>1672-HK</t>
  </si>
  <si>
    <t>1673-HK</t>
  </si>
  <si>
    <t>1675-HK</t>
  </si>
  <si>
    <t>1676-HK</t>
  </si>
  <si>
    <t>1679-HK</t>
  </si>
  <si>
    <t>1680-HK</t>
  </si>
  <si>
    <t>1681-HK</t>
  </si>
  <si>
    <t>1682-HK</t>
  </si>
  <si>
    <t>1683-HK</t>
  </si>
  <si>
    <t>1685-HK</t>
  </si>
  <si>
    <t>1686-HK</t>
  </si>
  <si>
    <t>1689-HK</t>
  </si>
  <si>
    <t>1690-HK</t>
  </si>
  <si>
    <t>1691-HK</t>
  </si>
  <si>
    <t>1692-HK</t>
  </si>
  <si>
    <t>1693-HK</t>
  </si>
  <si>
    <t>1695-HK</t>
  </si>
  <si>
    <t>1696-HK</t>
  </si>
  <si>
    <t>1697-HK</t>
  </si>
  <si>
    <t>1698-HK</t>
  </si>
  <si>
    <t>1699-HK</t>
  </si>
  <si>
    <t>1701-HK</t>
  </si>
  <si>
    <t>1702-HK</t>
  </si>
  <si>
    <t>1703-HK</t>
  </si>
  <si>
    <t>1705-HK</t>
  </si>
  <si>
    <t>1706-HK</t>
  </si>
  <si>
    <t>1707-HK</t>
  </si>
  <si>
    <t>1708-HK</t>
  </si>
  <si>
    <t>1709-HK</t>
  </si>
  <si>
    <t>1710-HK</t>
  </si>
  <si>
    <t>1711-HK</t>
  </si>
  <si>
    <t>1712-HK</t>
  </si>
  <si>
    <t>1713-HK</t>
  </si>
  <si>
    <t>1715-HK</t>
  </si>
  <si>
    <t>1716-HK</t>
  </si>
  <si>
    <t>1717-HK</t>
  </si>
  <si>
    <t>1718-HK</t>
  </si>
  <si>
    <t>1719-HK</t>
  </si>
  <si>
    <t>1720-HK</t>
  </si>
  <si>
    <t>1721-HK</t>
  </si>
  <si>
    <t>1722-HK</t>
  </si>
  <si>
    <t>1723-HK</t>
  </si>
  <si>
    <t>1725-HK</t>
  </si>
  <si>
    <t>1726-HK</t>
  </si>
  <si>
    <t>1727-HK</t>
  </si>
  <si>
    <t>1728-HK</t>
  </si>
  <si>
    <t>1729-HK</t>
  </si>
  <si>
    <t>1730-HK</t>
  </si>
  <si>
    <t>1731-HK</t>
  </si>
  <si>
    <t>1732-HK</t>
  </si>
  <si>
    <t>1733-HK</t>
  </si>
  <si>
    <t>1735-HK</t>
  </si>
  <si>
    <t>1736-HK</t>
  </si>
  <si>
    <t>1737-HK</t>
  </si>
  <si>
    <t>1738-HK</t>
  </si>
  <si>
    <t>1739-HK</t>
  </si>
  <si>
    <t>1740-HK</t>
  </si>
  <si>
    <t>1741-HK</t>
  </si>
  <si>
    <t>1742-HK</t>
  </si>
  <si>
    <t>1745-HK</t>
  </si>
  <si>
    <t>1746-HK</t>
  </si>
  <si>
    <t>1747-HK</t>
  </si>
  <si>
    <t>1748-HK</t>
  </si>
  <si>
    <t>1749-HK</t>
  </si>
  <si>
    <t>1750-HK</t>
  </si>
  <si>
    <t>1751-HK</t>
  </si>
  <si>
    <t>1752-HK</t>
  </si>
  <si>
    <t>1753-HK</t>
  </si>
  <si>
    <t>1755-HK</t>
  </si>
  <si>
    <t>1756-HK</t>
  </si>
  <si>
    <t>1757-HK</t>
  </si>
  <si>
    <t>1758-HK</t>
  </si>
  <si>
    <t>1759-HK</t>
  </si>
  <si>
    <t>1760-HK</t>
  </si>
  <si>
    <t>1761-HK</t>
  </si>
  <si>
    <t>1762-HK</t>
  </si>
  <si>
    <t>1763-HK</t>
  </si>
  <si>
    <t>1765-HK</t>
  </si>
  <si>
    <t>1766-HK</t>
  </si>
  <si>
    <t>1767-HK</t>
  </si>
  <si>
    <t>1769-HK</t>
  </si>
  <si>
    <t>1771-HK</t>
  </si>
  <si>
    <t>1772-HK</t>
  </si>
  <si>
    <t>1773-HK</t>
  </si>
  <si>
    <t>1775-HK</t>
  </si>
  <si>
    <t>1776-HK</t>
  </si>
  <si>
    <t>1777-HK</t>
  </si>
  <si>
    <t>1778-HK</t>
  </si>
  <si>
    <t>1780-HK</t>
  </si>
  <si>
    <t>1782-HK</t>
  </si>
  <si>
    <t>1783-HK</t>
  </si>
  <si>
    <t>1785-HK</t>
  </si>
  <si>
    <t>1786-HK</t>
  </si>
  <si>
    <t>1787-HK</t>
  </si>
  <si>
    <t>1788-HK</t>
  </si>
  <si>
    <t>1789-HK</t>
  </si>
  <si>
    <t>1790-HK</t>
  </si>
  <si>
    <t>1792-HK</t>
  </si>
  <si>
    <t>1793-HK</t>
  </si>
  <si>
    <t>1795-HK</t>
  </si>
  <si>
    <t>1796-HK</t>
  </si>
  <si>
    <t>1797-HK</t>
  </si>
  <si>
    <t>1798-HK</t>
  </si>
  <si>
    <t>1799-HK</t>
  </si>
  <si>
    <t>1800-HK</t>
  </si>
  <si>
    <t>1801-HK</t>
  </si>
  <si>
    <t>1802-HK</t>
  </si>
  <si>
    <t>1803-HK</t>
  </si>
  <si>
    <t>1808-HK</t>
  </si>
  <si>
    <t>1809-HK</t>
  </si>
  <si>
    <t>1810-HK</t>
  </si>
  <si>
    <t>1811-HK</t>
  </si>
  <si>
    <t>1812-HK</t>
  </si>
  <si>
    <t>1813-HK</t>
  </si>
  <si>
    <t>1815-HK</t>
  </si>
  <si>
    <t>1816-HK</t>
  </si>
  <si>
    <t>1817-HK</t>
  </si>
  <si>
    <t>1818-HK</t>
  </si>
  <si>
    <t>1820-HK</t>
  </si>
  <si>
    <t>1821-HK</t>
  </si>
  <si>
    <t>1822-HK</t>
  </si>
  <si>
    <t>1823-HK</t>
  </si>
  <si>
    <t>1825-HK</t>
  </si>
  <si>
    <t>1826-HK</t>
  </si>
  <si>
    <t>1827-HK</t>
  </si>
  <si>
    <t>1830-HK</t>
  </si>
  <si>
    <t>1831-HK</t>
  </si>
  <si>
    <t>1832-HK</t>
  </si>
  <si>
    <t>1833-HK</t>
  </si>
  <si>
    <t>1835-HK</t>
  </si>
  <si>
    <t>1836-HK</t>
  </si>
  <si>
    <t>1837-HK</t>
  </si>
  <si>
    <t>1838-HK</t>
  </si>
  <si>
    <t>1839-HK</t>
  </si>
  <si>
    <t>1841-HK</t>
  </si>
  <si>
    <t>1842-HK</t>
  </si>
  <si>
    <t>1843-HK</t>
  </si>
  <si>
    <t>1845-HK</t>
  </si>
  <si>
    <t>1846-HK</t>
  </si>
  <si>
    <t>1847-HK</t>
  </si>
  <si>
    <t>1848-HK</t>
  </si>
  <si>
    <t>1849-HK</t>
  </si>
  <si>
    <t>1850-HK</t>
  </si>
  <si>
    <t>1851-HK</t>
  </si>
  <si>
    <t>1853-HK</t>
  </si>
  <si>
    <t>1854-HK</t>
  </si>
  <si>
    <t>1855-HK</t>
  </si>
  <si>
    <t>1856-HK</t>
  </si>
  <si>
    <t>1857-HK</t>
  </si>
  <si>
    <t>1858-HK</t>
  </si>
  <si>
    <t>1859-HK</t>
  </si>
  <si>
    <t>1860-HK</t>
  </si>
  <si>
    <t>1861-HK</t>
  </si>
  <si>
    <t>1862-HK</t>
  </si>
  <si>
    <t>1863-HK</t>
  </si>
  <si>
    <t>1865-HK</t>
  </si>
  <si>
    <t>1866-HK</t>
  </si>
  <si>
    <t>1867-HK</t>
  </si>
  <si>
    <t>1868-HK</t>
  </si>
  <si>
    <t>1869-HK</t>
  </si>
  <si>
    <t>1870-HK</t>
  </si>
  <si>
    <t>1871-HK</t>
  </si>
  <si>
    <t>1872-HK</t>
  </si>
  <si>
    <t>1873-HK</t>
  </si>
  <si>
    <t>1875-HK</t>
  </si>
  <si>
    <t>1876-HK</t>
  </si>
  <si>
    <t>1877-HK</t>
  </si>
  <si>
    <t>1878-HK</t>
  </si>
  <si>
    <t>1880-HK</t>
  </si>
  <si>
    <t>1882-HK</t>
  </si>
  <si>
    <t>1883-HK</t>
  </si>
  <si>
    <t>1884-HK</t>
  </si>
  <si>
    <t>1885-HK</t>
  </si>
  <si>
    <t>1888-HK</t>
  </si>
  <si>
    <t>1889-HK</t>
  </si>
  <si>
    <t>1890-HK</t>
  </si>
  <si>
    <t>1891-HK</t>
  </si>
  <si>
    <t>1894-HK</t>
  </si>
  <si>
    <t>1895-HK</t>
  </si>
  <si>
    <t>1896-HK</t>
  </si>
  <si>
    <t>1897-HK</t>
  </si>
  <si>
    <t>1898-HK</t>
  </si>
  <si>
    <t>1899-HK</t>
  </si>
  <si>
    <t>1900-HK</t>
  </si>
  <si>
    <t>1901-HK</t>
  </si>
  <si>
    <t>1902-HK</t>
  </si>
  <si>
    <t>1903-HK</t>
  </si>
  <si>
    <t>1905-HK</t>
  </si>
  <si>
    <t>1906-HK</t>
  </si>
  <si>
    <t>1907-HK</t>
  </si>
  <si>
    <t>1908-HK</t>
  </si>
  <si>
    <t>1909-HK</t>
  </si>
  <si>
    <t>1910-HK</t>
  </si>
  <si>
    <t>1911-HK</t>
  </si>
  <si>
    <t>1912-HK</t>
  </si>
  <si>
    <t>1913-HK</t>
  </si>
  <si>
    <t>1915-HK</t>
  </si>
  <si>
    <t>1916-HK</t>
  </si>
  <si>
    <t>1917-HK</t>
  </si>
  <si>
    <t>1918-HK</t>
  </si>
  <si>
    <t>1919-HK</t>
  </si>
  <si>
    <t>1920-HK</t>
  </si>
  <si>
    <t>1921-HK</t>
  </si>
  <si>
    <t>1922-HK</t>
  </si>
  <si>
    <t>1925-HK</t>
  </si>
  <si>
    <t>1927-HK</t>
  </si>
  <si>
    <t>1928-HK</t>
  </si>
  <si>
    <t>1929-HK</t>
  </si>
  <si>
    <t>1930-HK</t>
  </si>
  <si>
    <t>1931-HK</t>
  </si>
  <si>
    <t>1932-HK</t>
  </si>
  <si>
    <t>1933-HK</t>
  </si>
  <si>
    <t>1935-HK</t>
  </si>
  <si>
    <t>1936-HK</t>
  </si>
  <si>
    <t>1937-HK</t>
  </si>
  <si>
    <t>1938-HK</t>
  </si>
  <si>
    <t>1939-HK</t>
  </si>
  <si>
    <t>1940-HK</t>
  </si>
  <si>
    <t>1941-HK</t>
  </si>
  <si>
    <t>1942-HK</t>
  </si>
  <si>
    <t>1943-HK</t>
  </si>
  <si>
    <t>1945-HK</t>
  </si>
  <si>
    <t>1948-HK</t>
  </si>
  <si>
    <t>1949-HK</t>
  </si>
  <si>
    <t>1950-HK</t>
  </si>
  <si>
    <t>1951-HK</t>
  </si>
  <si>
    <t>1952-HK</t>
  </si>
  <si>
    <t>1953-HK</t>
  </si>
  <si>
    <t>1955-HK</t>
  </si>
  <si>
    <t>1957-HK</t>
  </si>
  <si>
    <t>1958-HK</t>
  </si>
  <si>
    <t>1959-HK</t>
  </si>
  <si>
    <t>1960-HK</t>
  </si>
  <si>
    <t>1961-HK</t>
  </si>
  <si>
    <t>1962-HK</t>
  </si>
  <si>
    <t>1963-HK</t>
  </si>
  <si>
    <t>1965-HK</t>
  </si>
  <si>
    <t>1966-HK</t>
  </si>
  <si>
    <t>1967-HK</t>
  </si>
  <si>
    <t>1968-HK</t>
  </si>
  <si>
    <t>1969-HK</t>
  </si>
  <si>
    <t>1970-HK</t>
  </si>
  <si>
    <t>1971-HK</t>
  </si>
  <si>
    <t>1972-HK</t>
  </si>
  <si>
    <t>1975-HK</t>
  </si>
  <si>
    <t>1977-HK</t>
  </si>
  <si>
    <t>1978-HK</t>
  </si>
  <si>
    <t>1979-HK</t>
  </si>
  <si>
    <t>1980-HK</t>
  </si>
  <si>
    <t>1981-HK</t>
  </si>
  <si>
    <t>1982-HK</t>
  </si>
  <si>
    <t>1983-HK</t>
  </si>
  <si>
    <t>1985-HK</t>
  </si>
  <si>
    <t>1986-HK</t>
  </si>
  <si>
    <t>1987-HK</t>
  </si>
  <si>
    <t>1988-HK</t>
  </si>
  <si>
    <t>1989-HK</t>
  </si>
  <si>
    <t>1991-HK</t>
  </si>
  <si>
    <t>1992-HK</t>
  </si>
  <si>
    <t>1993-HK</t>
  </si>
  <si>
    <t>1995-HK</t>
  </si>
  <si>
    <t>1996-HK</t>
  </si>
  <si>
    <t>1997-HK</t>
  </si>
  <si>
    <t>1999-HK</t>
  </si>
  <si>
    <t>2000-HK</t>
  </si>
  <si>
    <t>2001-HK</t>
  </si>
  <si>
    <t>2002-HK</t>
  </si>
  <si>
    <t>2003-HK</t>
  </si>
  <si>
    <t>2005-HK</t>
  </si>
  <si>
    <t>2007-HK</t>
  </si>
  <si>
    <t>2008-HK</t>
  </si>
  <si>
    <t>2009-HK</t>
  </si>
  <si>
    <t>2011-HK</t>
  </si>
  <si>
    <t>2012-HK</t>
  </si>
  <si>
    <t>2013-HK</t>
  </si>
  <si>
    <t>2015-HK</t>
  </si>
  <si>
    <t>2016-HK</t>
  </si>
  <si>
    <t>2017-HK</t>
  </si>
  <si>
    <t>2018-HK</t>
  </si>
  <si>
    <t>2019-HK</t>
  </si>
  <si>
    <t>2020-HK</t>
  </si>
  <si>
    <t>2022-HK</t>
  </si>
  <si>
    <t>2023-HK</t>
  </si>
  <si>
    <t>2025-HK</t>
  </si>
  <si>
    <t>2028-HK</t>
  </si>
  <si>
    <t>2030-HK</t>
  </si>
  <si>
    <t>2031-HK</t>
  </si>
  <si>
    <t>2033-HK</t>
  </si>
  <si>
    <t>2038-HK</t>
  </si>
  <si>
    <t>2039-HK</t>
  </si>
  <si>
    <t>2048-HK</t>
  </si>
  <si>
    <t>2051-HK</t>
  </si>
  <si>
    <t>2057-HK</t>
  </si>
  <si>
    <t>2060-HK</t>
  </si>
  <si>
    <t>2066-HK</t>
  </si>
  <si>
    <t>2068-HK</t>
  </si>
  <si>
    <t>2078-HK</t>
  </si>
  <si>
    <t>2080-HK</t>
  </si>
  <si>
    <t>2086-HK</t>
  </si>
  <si>
    <t>2088-HK</t>
  </si>
  <si>
    <t>2096-HK</t>
  </si>
  <si>
    <t>2098-HK</t>
  </si>
  <si>
    <t>2099-HK</t>
  </si>
  <si>
    <t>2100-HK</t>
  </si>
  <si>
    <t>2101-HK</t>
  </si>
  <si>
    <t>2102-HK</t>
  </si>
  <si>
    <t>2103-HK</t>
  </si>
  <si>
    <t>2107-HK</t>
  </si>
  <si>
    <t>2108-HK</t>
  </si>
  <si>
    <t>2110-HK</t>
  </si>
  <si>
    <t>2111-HK</t>
  </si>
  <si>
    <t>2112-HK</t>
  </si>
  <si>
    <t>2113-HK</t>
  </si>
  <si>
    <t>2115-HK</t>
  </si>
  <si>
    <t>2116-HK</t>
  </si>
  <si>
    <t>2117-HK</t>
  </si>
  <si>
    <t>2118-HK</t>
  </si>
  <si>
    <t>2119-HK</t>
  </si>
  <si>
    <t>2120-HK</t>
  </si>
  <si>
    <t>2121-HK</t>
  </si>
  <si>
    <t>2122-HK</t>
  </si>
  <si>
    <t>2125-HK</t>
  </si>
  <si>
    <t>2126-HK</t>
  </si>
  <si>
    <t>2127-HK</t>
  </si>
  <si>
    <t>2128-HK</t>
  </si>
  <si>
    <t>2129-HK</t>
  </si>
  <si>
    <t>2130-HK</t>
  </si>
  <si>
    <t>2131-HK</t>
  </si>
  <si>
    <t>2132-HK</t>
  </si>
  <si>
    <t>2133-HK</t>
  </si>
  <si>
    <t>2135-HK</t>
  </si>
  <si>
    <t>2136-HK</t>
  </si>
  <si>
    <t>2137-HK</t>
  </si>
  <si>
    <t>2138-HK</t>
  </si>
  <si>
    <t>2139-HK</t>
  </si>
  <si>
    <t>2142-HK</t>
  </si>
  <si>
    <t>2146-HK</t>
  </si>
  <si>
    <t>2148-HK</t>
  </si>
  <si>
    <t>2150-HK</t>
  </si>
  <si>
    <t>2152-HK</t>
  </si>
  <si>
    <t>2153-HK</t>
  </si>
  <si>
    <t>2155-HK</t>
  </si>
  <si>
    <t>2156-HK</t>
  </si>
  <si>
    <t>2157-HK</t>
  </si>
  <si>
    <t>2158-HK</t>
  </si>
  <si>
    <t>2159-HK</t>
  </si>
  <si>
    <t>2160-HK</t>
  </si>
  <si>
    <t>2161-HK</t>
  </si>
  <si>
    <t>2162-HK</t>
  </si>
  <si>
    <t>2163-HK</t>
  </si>
  <si>
    <t>2165-HK</t>
  </si>
  <si>
    <t>2166-HK</t>
  </si>
  <si>
    <t>2167-HK</t>
  </si>
  <si>
    <t>2168-HK</t>
  </si>
  <si>
    <t>2169-HK</t>
  </si>
  <si>
    <t>2170-HK</t>
  </si>
  <si>
    <t>2171-HK</t>
  </si>
  <si>
    <t>2172-HK</t>
  </si>
  <si>
    <t>2175-HK</t>
  </si>
  <si>
    <t>2176-HK</t>
  </si>
  <si>
    <t>2177-HK</t>
  </si>
  <si>
    <t>2178-HK</t>
  </si>
  <si>
    <t>2179-HK</t>
  </si>
  <si>
    <t>2180-HK</t>
  </si>
  <si>
    <t>2181-HK</t>
  </si>
  <si>
    <t>2182-HK</t>
  </si>
  <si>
    <t>2183-HK</t>
  </si>
  <si>
    <t>2185-HK</t>
  </si>
  <si>
    <t>2186-HK</t>
  </si>
  <si>
    <t>2187-HK</t>
  </si>
  <si>
    <t>2188-HK</t>
  </si>
  <si>
    <t>2189-HK</t>
  </si>
  <si>
    <t>2190-HK</t>
  </si>
  <si>
    <t>2192-HK</t>
  </si>
  <si>
    <t>2193-HK</t>
  </si>
  <si>
    <t>2195-HK</t>
  </si>
  <si>
    <t>2196-HK</t>
  </si>
  <si>
    <t>2197-HK</t>
  </si>
  <si>
    <t>2198-HK</t>
  </si>
  <si>
    <t>2199-HK</t>
  </si>
  <si>
    <t>2202-HK</t>
  </si>
  <si>
    <t>2203-HK</t>
  </si>
  <si>
    <t>2205-HK</t>
  </si>
  <si>
    <t>2207-HK</t>
  </si>
  <si>
    <t>2208-HK</t>
  </si>
  <si>
    <t>2209-HK</t>
  </si>
  <si>
    <t>2210-HK</t>
  </si>
  <si>
    <t>2211-HK</t>
  </si>
  <si>
    <t>2212-HK</t>
  </si>
  <si>
    <t>2215-HK</t>
  </si>
  <si>
    <t>2216-HK</t>
  </si>
  <si>
    <t>2217-HK</t>
  </si>
  <si>
    <t>2218-HK</t>
  </si>
  <si>
    <t>2219-HK</t>
  </si>
  <si>
    <t>2221-HK</t>
  </si>
  <si>
    <t>2222-HK</t>
  </si>
  <si>
    <t>2223-HK</t>
  </si>
  <si>
    <t>2225-HK</t>
  </si>
  <si>
    <t>2226-HK</t>
  </si>
  <si>
    <t>2227-HK</t>
  </si>
  <si>
    <t>2230-HK</t>
  </si>
  <si>
    <t>2231-HK</t>
  </si>
  <si>
    <t>2232-HK</t>
  </si>
  <si>
    <t>2233-HK</t>
  </si>
  <si>
    <t>2235-HK</t>
  </si>
  <si>
    <t>2236-HK</t>
  </si>
  <si>
    <t>2237-HK</t>
  </si>
  <si>
    <t>2238-HK</t>
  </si>
  <si>
    <t>2239-HK</t>
  </si>
  <si>
    <t>2245-HK</t>
  </si>
  <si>
    <t>2246-HK</t>
  </si>
  <si>
    <t>2250-HK</t>
  </si>
  <si>
    <t>2251-HK</t>
  </si>
  <si>
    <t>2252-HK</t>
  </si>
  <si>
    <t>2255-HK</t>
  </si>
  <si>
    <t>2256-HK</t>
  </si>
  <si>
    <t>2257-HK</t>
  </si>
  <si>
    <t>2258-HK</t>
  </si>
  <si>
    <t>2260-HK</t>
  </si>
  <si>
    <t>2262-HK</t>
  </si>
  <si>
    <t>2263-HK</t>
  </si>
  <si>
    <t>2265-HK</t>
  </si>
  <si>
    <t>2266-HK</t>
  </si>
  <si>
    <t>2269-HK</t>
  </si>
  <si>
    <t>2270-HK</t>
  </si>
  <si>
    <t>2273-HK</t>
  </si>
  <si>
    <t>2276-HK</t>
  </si>
  <si>
    <t>2278-HK</t>
  </si>
  <si>
    <t>2279-HK</t>
  </si>
  <si>
    <t>2280-HK</t>
  </si>
  <si>
    <t>2281-HK</t>
  </si>
  <si>
    <t>2282-HK</t>
  </si>
  <si>
    <t>2283-HK</t>
  </si>
  <si>
    <t>2285-HK</t>
  </si>
  <si>
    <t>2286-HK</t>
  </si>
  <si>
    <t>2288-HK</t>
  </si>
  <si>
    <t>2289-HK</t>
  </si>
  <si>
    <t>2291-HK</t>
  </si>
  <si>
    <t>2292-HK</t>
  </si>
  <si>
    <t>2293-HK</t>
  </si>
  <si>
    <t>2295-HK</t>
  </si>
  <si>
    <t>2296-HK</t>
  </si>
  <si>
    <t>2297-HK</t>
  </si>
  <si>
    <t>2298-HK</t>
  </si>
  <si>
    <t>2299-HK</t>
  </si>
  <si>
    <t>2302-HK</t>
  </si>
  <si>
    <t>2307-HK</t>
  </si>
  <si>
    <t>2309-HK</t>
  </si>
  <si>
    <t>2310-HK</t>
  </si>
  <si>
    <t>2313-HK</t>
  </si>
  <si>
    <t>2314-HK</t>
  </si>
  <si>
    <t>2315-HK</t>
  </si>
  <si>
    <t>2317-HK</t>
  </si>
  <si>
    <t>2318-HK</t>
  </si>
  <si>
    <t>2319-HK</t>
  </si>
  <si>
    <t>2320-HK</t>
  </si>
  <si>
    <t>2321-HK</t>
  </si>
  <si>
    <t>2322-HK</t>
  </si>
  <si>
    <t>2323-HK</t>
  </si>
  <si>
    <t>2325-HK</t>
  </si>
  <si>
    <t>2326-HK</t>
  </si>
  <si>
    <t>2327-HK</t>
  </si>
  <si>
    <t>2328-HK</t>
  </si>
  <si>
    <t>2329-HK</t>
  </si>
  <si>
    <t>2330-HK</t>
  </si>
  <si>
    <t>2331-HK</t>
  </si>
  <si>
    <t>2333-HK</t>
  </si>
  <si>
    <t>2336-HK</t>
  </si>
  <si>
    <t>2337-HK</t>
  </si>
  <si>
    <t>2338-HK</t>
  </si>
  <si>
    <t>2339-HK</t>
  </si>
  <si>
    <t>2340-HK</t>
  </si>
  <si>
    <t>2341-HK</t>
  </si>
  <si>
    <t>2342-HK</t>
  </si>
  <si>
    <t>2343-HK</t>
  </si>
  <si>
    <t>2346-HK</t>
  </si>
  <si>
    <t>2347-HK</t>
  </si>
  <si>
    <t>2348-HK</t>
  </si>
  <si>
    <t>2349-HK</t>
  </si>
  <si>
    <t>2350-HK</t>
  </si>
  <si>
    <t>2352-HK</t>
  </si>
  <si>
    <t>2355-HK</t>
  </si>
  <si>
    <t>2356-HK</t>
  </si>
  <si>
    <t>2357-HK</t>
  </si>
  <si>
    <t>2358-HK</t>
  </si>
  <si>
    <t>2359-HK</t>
  </si>
  <si>
    <t>2360-HK</t>
  </si>
  <si>
    <t>2361-HK</t>
  </si>
  <si>
    <t>2362-HK</t>
  </si>
  <si>
    <t>2363-HK</t>
  </si>
  <si>
    <t>2367-HK</t>
  </si>
  <si>
    <t>2368-HK</t>
  </si>
  <si>
    <t>2369-HK</t>
  </si>
  <si>
    <t>2370-HK</t>
  </si>
  <si>
    <t>2371-HK</t>
  </si>
  <si>
    <t>2372-HK</t>
  </si>
  <si>
    <t>2376-HK</t>
  </si>
  <si>
    <t>2377-HK</t>
  </si>
  <si>
    <t>2378-HK</t>
  </si>
  <si>
    <t>2379-HK</t>
  </si>
  <si>
    <t>2380-HK</t>
  </si>
  <si>
    <t>2381-HK</t>
  </si>
  <si>
    <t>2382-HK</t>
  </si>
  <si>
    <t>2383-HK</t>
  </si>
  <si>
    <t>2385-HK</t>
  </si>
  <si>
    <t>2386-HK</t>
  </si>
  <si>
    <t>2388-HK</t>
  </si>
  <si>
    <t>2389-HK</t>
  </si>
  <si>
    <t>2390-HK</t>
  </si>
  <si>
    <t>2391-HK</t>
  </si>
  <si>
    <t>2392-HK</t>
  </si>
  <si>
    <t>2393-HK</t>
  </si>
  <si>
    <t>2399-HK</t>
  </si>
  <si>
    <t>2400-HK</t>
  </si>
  <si>
    <t>2418-HK</t>
  </si>
  <si>
    <t>2420-HK</t>
  </si>
  <si>
    <t>2422-HK</t>
  </si>
  <si>
    <t>2423-HK</t>
  </si>
  <si>
    <t>2436-HK</t>
  </si>
  <si>
    <t>2448-HK</t>
  </si>
  <si>
    <t>2488-HK</t>
  </si>
  <si>
    <t>2500-HK</t>
  </si>
  <si>
    <t>2518-HK</t>
  </si>
  <si>
    <t>2528-HK</t>
  </si>
  <si>
    <t>2552-HK</t>
  </si>
  <si>
    <t>2558-HK</t>
  </si>
  <si>
    <t>2588-HK</t>
  </si>
  <si>
    <t>2599-HK</t>
  </si>
  <si>
    <t>2600-HK</t>
  </si>
  <si>
    <t>2601-HK</t>
  </si>
  <si>
    <t>2602-HK</t>
  </si>
  <si>
    <t>2607-HK</t>
  </si>
  <si>
    <t>2608-HK</t>
  </si>
  <si>
    <t>2611-HK</t>
  </si>
  <si>
    <t>2616-HK</t>
  </si>
  <si>
    <t>2618-HK</t>
  </si>
  <si>
    <t>2623-HK</t>
  </si>
  <si>
    <t>2628-HK</t>
  </si>
  <si>
    <t>2633-HK</t>
  </si>
  <si>
    <t>2638-HK</t>
  </si>
  <si>
    <t>2660-HK</t>
  </si>
  <si>
    <t>2663-HK</t>
  </si>
  <si>
    <t>2666-HK</t>
  </si>
  <si>
    <t>2668-HK</t>
  </si>
  <si>
    <t>2669-HK</t>
  </si>
  <si>
    <t>2678-HK</t>
  </si>
  <si>
    <t>2680-HK</t>
  </si>
  <si>
    <t>2682-HK</t>
  </si>
  <si>
    <t>2683-HK</t>
  </si>
  <si>
    <t>2686-HK</t>
  </si>
  <si>
    <t>2688-HK</t>
  </si>
  <si>
    <t>2689-HK</t>
  </si>
  <si>
    <t>2696-HK</t>
  </si>
  <si>
    <t>2698-HK</t>
  </si>
  <si>
    <t>2699-HK</t>
  </si>
  <si>
    <t>2700-HK</t>
  </si>
  <si>
    <t>2708-HK</t>
  </si>
  <si>
    <t>2718-HK</t>
  </si>
  <si>
    <t>2722-HK</t>
  </si>
  <si>
    <t>2727-HK</t>
  </si>
  <si>
    <t>2728-HK</t>
  </si>
  <si>
    <t>2738-HK</t>
  </si>
  <si>
    <t>2768-HK</t>
  </si>
  <si>
    <t>2772-HK</t>
  </si>
  <si>
    <t>2777-HK</t>
  </si>
  <si>
    <t>2779-HK</t>
  </si>
  <si>
    <t>2789-HK</t>
  </si>
  <si>
    <t>2798-HK</t>
  </si>
  <si>
    <t>2799-HK</t>
  </si>
  <si>
    <t>2858-HK</t>
  </si>
  <si>
    <t>2863-HK</t>
  </si>
  <si>
    <t>2866-HK</t>
  </si>
  <si>
    <t>2869-HK</t>
  </si>
  <si>
    <t>2877-HK</t>
  </si>
  <si>
    <t>2878-HK</t>
  </si>
  <si>
    <t>2880-HK</t>
  </si>
  <si>
    <t>2882-HK</t>
  </si>
  <si>
    <t>2883-HK</t>
  </si>
  <si>
    <t>2885-HK</t>
  </si>
  <si>
    <t>2886-HK</t>
  </si>
  <si>
    <t>2888-HK</t>
  </si>
  <si>
    <t>2892-HK</t>
  </si>
  <si>
    <t>2899-HK</t>
  </si>
  <si>
    <t>2906-HK</t>
  </si>
  <si>
    <t>2973-HK</t>
  </si>
  <si>
    <t>2975-HK</t>
  </si>
  <si>
    <t>2983-HK</t>
  </si>
  <si>
    <t>2984-HK</t>
  </si>
  <si>
    <t>2985-HK</t>
  </si>
  <si>
    <t>2990-HK</t>
  </si>
  <si>
    <t>3300-HK</t>
  </si>
  <si>
    <t>3301-HK</t>
  </si>
  <si>
    <t>3302-HK</t>
  </si>
  <si>
    <t>3303-HK</t>
  </si>
  <si>
    <t>3306-HK</t>
  </si>
  <si>
    <t>3308-HK</t>
  </si>
  <si>
    <t>3309-HK</t>
  </si>
  <si>
    <t>3311-HK</t>
  </si>
  <si>
    <t>3313-HK</t>
  </si>
  <si>
    <t>3315-HK</t>
  </si>
  <si>
    <t>3316-HK</t>
  </si>
  <si>
    <t>3318-HK</t>
  </si>
  <si>
    <t>3319-HK</t>
  </si>
  <si>
    <t>3320-HK</t>
  </si>
  <si>
    <t>3321-HK</t>
  </si>
  <si>
    <t>3322-HK</t>
  </si>
  <si>
    <t>3323-HK</t>
  </si>
  <si>
    <t>3326-HK</t>
  </si>
  <si>
    <t>3328-HK</t>
  </si>
  <si>
    <t>3329-HK</t>
  </si>
  <si>
    <t>3330-HK</t>
  </si>
  <si>
    <t>3331-HK</t>
  </si>
  <si>
    <t>3332-HK</t>
  </si>
  <si>
    <t>3333-HK</t>
  </si>
  <si>
    <t>3336-HK</t>
  </si>
  <si>
    <t>3337-HK</t>
  </si>
  <si>
    <t>3339-HK</t>
  </si>
  <si>
    <t>3344-HK</t>
  </si>
  <si>
    <t>3347-HK</t>
  </si>
  <si>
    <t>3348-HK</t>
  </si>
  <si>
    <t>3360-HK</t>
  </si>
  <si>
    <t>3363-HK</t>
  </si>
  <si>
    <t>3366-HK</t>
  </si>
  <si>
    <t>3368-HK</t>
  </si>
  <si>
    <t>3369-HK</t>
  </si>
  <si>
    <t>3377-HK</t>
  </si>
  <si>
    <t>3380-HK</t>
  </si>
  <si>
    <t>3382-HK</t>
  </si>
  <si>
    <t>3383-HK</t>
  </si>
  <si>
    <t>3389-HK</t>
  </si>
  <si>
    <t>3390-HK</t>
  </si>
  <si>
    <t>3393-HK</t>
  </si>
  <si>
    <t>3395-HK</t>
  </si>
  <si>
    <t>3396-HK</t>
  </si>
  <si>
    <t>3398-HK</t>
  </si>
  <si>
    <t>3399-HK</t>
  </si>
  <si>
    <t>3600-HK</t>
  </si>
  <si>
    <t>3601-HK</t>
  </si>
  <si>
    <t>3603-HK</t>
  </si>
  <si>
    <t>3606-HK</t>
  </si>
  <si>
    <t>3608-HK</t>
  </si>
  <si>
    <t>3613-HK</t>
  </si>
  <si>
    <t>3616-HK</t>
  </si>
  <si>
    <t>3618-HK</t>
  </si>
  <si>
    <t>3623-HK</t>
  </si>
  <si>
    <t>3626-HK</t>
  </si>
  <si>
    <t>3628-HK</t>
  </si>
  <si>
    <t>3633-HK</t>
  </si>
  <si>
    <t>3636-HK</t>
  </si>
  <si>
    <t>3638-HK</t>
  </si>
  <si>
    <t>3639-HK</t>
  </si>
  <si>
    <t>3658-HK</t>
  </si>
  <si>
    <t>3660-HK</t>
  </si>
  <si>
    <t>3662-HK</t>
  </si>
  <si>
    <t>3666-HK</t>
  </si>
  <si>
    <t>3668-HK</t>
  </si>
  <si>
    <t>3669-HK</t>
  </si>
  <si>
    <t>3678-HK</t>
  </si>
  <si>
    <t>3680-HK</t>
  </si>
  <si>
    <t>3681-HK</t>
  </si>
  <si>
    <t>3683-HK</t>
  </si>
  <si>
    <t>3686-HK</t>
  </si>
  <si>
    <t>3688-HK</t>
  </si>
  <si>
    <t>3689-HK</t>
  </si>
  <si>
    <t>3690-HK</t>
  </si>
  <si>
    <t>3692-HK</t>
  </si>
  <si>
    <t>3698-HK</t>
  </si>
  <si>
    <t>3699-HK</t>
  </si>
  <si>
    <t>3700-HK</t>
  </si>
  <si>
    <t>3708-HK</t>
  </si>
  <si>
    <t>3709-HK</t>
  </si>
  <si>
    <t>3718-HK</t>
  </si>
  <si>
    <t>3728-HK</t>
  </si>
  <si>
    <t>3737-HK</t>
  </si>
  <si>
    <t>3738-HK</t>
  </si>
  <si>
    <t>3759-HK</t>
  </si>
  <si>
    <t>3768-HK</t>
  </si>
  <si>
    <t>3773-HK</t>
  </si>
  <si>
    <t>3778-HK</t>
  </si>
  <si>
    <t>3788-HK</t>
  </si>
  <si>
    <t>3789-HK</t>
  </si>
  <si>
    <t>3798-HK</t>
  </si>
  <si>
    <t>3799-HK</t>
  </si>
  <si>
    <t>3800-HK</t>
  </si>
  <si>
    <t>3808-HK</t>
  </si>
  <si>
    <t>3813-HK</t>
  </si>
  <si>
    <t>3816-HK</t>
  </si>
  <si>
    <t>3818-HK</t>
  </si>
  <si>
    <t>3822-HK</t>
  </si>
  <si>
    <t>3828-HK</t>
  </si>
  <si>
    <t>3830-HK</t>
  </si>
  <si>
    <t>3833-HK</t>
  </si>
  <si>
    <t>3836-HK</t>
  </si>
  <si>
    <t>3838-HK</t>
  </si>
  <si>
    <t>3839-HK</t>
  </si>
  <si>
    <t>3848-HK</t>
  </si>
  <si>
    <t>3860-HK</t>
  </si>
  <si>
    <t>3866-HK</t>
  </si>
  <si>
    <t>3868-HK</t>
  </si>
  <si>
    <t>3869-HK</t>
  </si>
  <si>
    <t>3877-HK</t>
  </si>
  <si>
    <t>3878-HK</t>
  </si>
  <si>
    <t>3882-HK</t>
  </si>
  <si>
    <t>3883-HK</t>
  </si>
  <si>
    <t>3886-HK</t>
  </si>
  <si>
    <t>3888-HK</t>
  </si>
  <si>
    <t>3889-HK</t>
  </si>
  <si>
    <t>3893-HK</t>
  </si>
  <si>
    <t>3898-HK</t>
  </si>
  <si>
    <t>3899-HK</t>
  </si>
  <si>
    <t>3900-HK</t>
  </si>
  <si>
    <t>3903-HK</t>
  </si>
  <si>
    <t>3908-HK</t>
  </si>
  <si>
    <t>3913-HK</t>
  </si>
  <si>
    <t>3918-HK</t>
  </si>
  <si>
    <t>3919-HK</t>
  </si>
  <si>
    <t>3928-HK</t>
  </si>
  <si>
    <t>3931-HK</t>
  </si>
  <si>
    <t>3933-HK</t>
  </si>
  <si>
    <t>3938-HK</t>
  </si>
  <si>
    <t>3939-HK</t>
  </si>
  <si>
    <t>3948-HK</t>
  </si>
  <si>
    <t>3958-HK</t>
  </si>
  <si>
    <t>3963-HK</t>
  </si>
  <si>
    <t>3968-HK</t>
  </si>
  <si>
    <t>3969-HK</t>
  </si>
  <si>
    <t>3978-HK</t>
  </si>
  <si>
    <t>3983-HK</t>
  </si>
  <si>
    <t>3988-HK</t>
  </si>
  <si>
    <t>3989-HK</t>
  </si>
  <si>
    <t>3990-HK</t>
  </si>
  <si>
    <t>3991-HK</t>
  </si>
  <si>
    <t>3993-HK</t>
  </si>
  <si>
    <t>3996-HK</t>
  </si>
  <si>
    <t>3997-HK</t>
  </si>
  <si>
    <t>3998-HK</t>
  </si>
  <si>
    <t>3999-HK</t>
  </si>
  <si>
    <t>4616-HK</t>
  </si>
  <si>
    <t>4617-HK</t>
  </si>
  <si>
    <t>4618-HK</t>
  </si>
  <si>
    <t>4619-HK</t>
  </si>
  <si>
    <t>4620-HK</t>
  </si>
  <si>
    <t>4621-HK</t>
  </si>
  <si>
    <t>6030-HK</t>
  </si>
  <si>
    <t>6033-HK</t>
  </si>
  <si>
    <t>6036-HK</t>
  </si>
  <si>
    <t>6038-HK</t>
  </si>
  <si>
    <t>6049-HK</t>
  </si>
  <si>
    <t>6055-HK</t>
  </si>
  <si>
    <t>6058-HK</t>
  </si>
  <si>
    <t>6060-HK</t>
  </si>
  <si>
    <t>6063-HK</t>
  </si>
  <si>
    <t>6066-HK</t>
  </si>
  <si>
    <t>6068-HK</t>
  </si>
  <si>
    <t>6069-HK</t>
  </si>
  <si>
    <t>6078-HK</t>
  </si>
  <si>
    <t>6080-HK</t>
  </si>
  <si>
    <t>6083-HK</t>
  </si>
  <si>
    <t>6088-HK</t>
  </si>
  <si>
    <t>6090-HK</t>
  </si>
  <si>
    <t>6093-HK</t>
  </si>
  <si>
    <t>6098-HK</t>
  </si>
  <si>
    <t>6099-HK</t>
  </si>
  <si>
    <t>6100-HK</t>
  </si>
  <si>
    <t>6108-HK</t>
  </si>
  <si>
    <t>6110-HK</t>
  </si>
  <si>
    <t>6111-HK</t>
  </si>
  <si>
    <t>6113-HK</t>
  </si>
  <si>
    <t>6116-HK</t>
  </si>
  <si>
    <t>6117-HK</t>
  </si>
  <si>
    <t>6118-HK</t>
  </si>
  <si>
    <t>6119-HK</t>
  </si>
  <si>
    <t>6122-HK</t>
  </si>
  <si>
    <t>6123-HK</t>
  </si>
  <si>
    <t>6127-HK</t>
  </si>
  <si>
    <t>6128-HK</t>
  </si>
  <si>
    <t>6133-HK</t>
  </si>
  <si>
    <t>6136-HK</t>
  </si>
  <si>
    <t>6138-HK</t>
  </si>
  <si>
    <t>6158-HK</t>
  </si>
  <si>
    <t>6160-HK</t>
  </si>
  <si>
    <t>6161-HK</t>
  </si>
  <si>
    <t>6162-HK</t>
  </si>
  <si>
    <t>6163-HK</t>
  </si>
  <si>
    <t>6168-HK</t>
  </si>
  <si>
    <t>6169-HK</t>
  </si>
  <si>
    <t>6178-HK</t>
  </si>
  <si>
    <t>6182-HK</t>
  </si>
  <si>
    <t>6185-HK</t>
  </si>
  <si>
    <t>6186-HK</t>
  </si>
  <si>
    <t>6188-HK</t>
  </si>
  <si>
    <t>6189-HK</t>
  </si>
  <si>
    <t>6190-HK</t>
  </si>
  <si>
    <t>6193-HK</t>
  </si>
  <si>
    <t>6196-HK</t>
  </si>
  <si>
    <t>6198-HK</t>
  </si>
  <si>
    <t>6199-HK</t>
  </si>
  <si>
    <t>6600-HK</t>
  </si>
  <si>
    <t>6601-HK</t>
  </si>
  <si>
    <t>6606-HK</t>
  </si>
  <si>
    <t>6608-HK</t>
  </si>
  <si>
    <t>6609-HK</t>
  </si>
  <si>
    <t>6610-HK</t>
  </si>
  <si>
    <t>6611-HK</t>
  </si>
  <si>
    <t>6616-HK</t>
  </si>
  <si>
    <t>6618-HK</t>
  </si>
  <si>
    <t>6622-HK</t>
  </si>
  <si>
    <t>6626-HK</t>
  </si>
  <si>
    <t>6628-HK</t>
  </si>
  <si>
    <t>6633-HK</t>
  </si>
  <si>
    <t>6638-HK</t>
  </si>
  <si>
    <t>6639-HK</t>
  </si>
  <si>
    <t>6655-HK</t>
  </si>
  <si>
    <t>6660-HK</t>
  </si>
  <si>
    <t>6661-HK</t>
  </si>
  <si>
    <t>6663-HK</t>
  </si>
  <si>
    <t>6666-HK</t>
  </si>
  <si>
    <t>6667-HK</t>
  </si>
  <si>
    <t>6668-HK</t>
  </si>
  <si>
    <t>6669-HK</t>
  </si>
  <si>
    <t>6677-HK</t>
  </si>
  <si>
    <t>6680-HK</t>
  </si>
  <si>
    <t>6686-HK</t>
  </si>
  <si>
    <t>6689-HK</t>
  </si>
  <si>
    <t>6690-HK</t>
  </si>
  <si>
    <t>6696-HK</t>
  </si>
  <si>
    <t>6699-HK</t>
  </si>
  <si>
    <t>6805-HK</t>
  </si>
  <si>
    <t>6806-HK</t>
  </si>
  <si>
    <t>6808-HK</t>
  </si>
  <si>
    <t>6811-HK</t>
  </si>
  <si>
    <t>6812-HK</t>
  </si>
  <si>
    <t>6816-HK</t>
  </si>
  <si>
    <t>6818-HK</t>
  </si>
  <si>
    <t>6819-HK</t>
  </si>
  <si>
    <t>6820-HK</t>
  </si>
  <si>
    <t>6821-HK</t>
  </si>
  <si>
    <t>6822-HK</t>
  </si>
  <si>
    <t>6823-HK</t>
  </si>
  <si>
    <t>6826-HK</t>
  </si>
  <si>
    <t>6828-HK</t>
  </si>
  <si>
    <t>6829-HK</t>
  </si>
  <si>
    <t>6830-HK</t>
  </si>
  <si>
    <t>6833-HK</t>
  </si>
  <si>
    <t>6836-HK</t>
  </si>
  <si>
    <t>6837-HK</t>
  </si>
  <si>
    <t>6838-HK</t>
  </si>
  <si>
    <t>6839-HK</t>
  </si>
  <si>
    <t>6855-HK</t>
  </si>
  <si>
    <t>6858-HK</t>
  </si>
  <si>
    <t>6860-HK</t>
  </si>
  <si>
    <t>6862-HK</t>
  </si>
  <si>
    <t>6865-HK</t>
  </si>
  <si>
    <t>6866-HK</t>
  </si>
  <si>
    <t>6868-HK</t>
  </si>
  <si>
    <t>6869-HK</t>
  </si>
  <si>
    <t>6877-HK</t>
  </si>
  <si>
    <t>6878-HK</t>
  </si>
  <si>
    <t>6880-HK</t>
  </si>
  <si>
    <t>6881-HK</t>
  </si>
  <si>
    <t>6882-HK</t>
  </si>
  <si>
    <t>6885-HK</t>
  </si>
  <si>
    <t>6886-HK</t>
  </si>
  <si>
    <t>6888-HK</t>
  </si>
  <si>
    <t>6889-HK</t>
  </si>
  <si>
    <t>6890-HK</t>
  </si>
  <si>
    <t>6893-HK</t>
  </si>
  <si>
    <t>6896-HK</t>
  </si>
  <si>
    <t>6898-HK</t>
  </si>
  <si>
    <t>6899-HK</t>
  </si>
  <si>
    <t>6900-HK</t>
  </si>
  <si>
    <t>6908-HK</t>
  </si>
  <si>
    <t>6909-HK</t>
  </si>
  <si>
    <t>6913-HK</t>
  </si>
  <si>
    <t>6918-HK</t>
  </si>
  <si>
    <t>6919-HK</t>
  </si>
  <si>
    <t>6928-HK</t>
  </si>
  <si>
    <t>6933-HK</t>
  </si>
  <si>
    <t>6939-HK</t>
  </si>
  <si>
    <t>6958-HK</t>
  </si>
  <si>
    <t>6966-HK</t>
  </si>
  <si>
    <t>6968-HK</t>
  </si>
  <si>
    <t>6969-HK</t>
  </si>
  <si>
    <t>6978-HK</t>
  </si>
  <si>
    <t>6988-HK</t>
  </si>
  <si>
    <t>6989-HK</t>
  </si>
  <si>
    <t>6993-HK</t>
  </si>
  <si>
    <t>6996-HK</t>
  </si>
  <si>
    <t>6998-HK</t>
  </si>
  <si>
    <t>6999-HK</t>
  </si>
  <si>
    <t>7801-HK</t>
  </si>
  <si>
    <t>7827-HK</t>
  </si>
  <si>
    <t>7836-HK</t>
  </si>
  <si>
    <t>7841-HK</t>
  </si>
  <si>
    <t>9600-HK</t>
  </si>
  <si>
    <t>9608-HK</t>
  </si>
  <si>
    <t>9616-HK</t>
  </si>
  <si>
    <t>9618-HK</t>
  </si>
  <si>
    <t>9626-HK</t>
  </si>
  <si>
    <t>9633-HK</t>
  </si>
  <si>
    <t>9638-HK</t>
  </si>
  <si>
    <t>9666-HK</t>
  </si>
  <si>
    <t>9668-HK</t>
  </si>
  <si>
    <t>9677-HK</t>
  </si>
  <si>
    <t>9688-HK</t>
  </si>
  <si>
    <t>9696-HK</t>
  </si>
  <si>
    <t>9698-HK</t>
  </si>
  <si>
    <t>9699-HK</t>
  </si>
  <si>
    <t>9857-HK</t>
  </si>
  <si>
    <t>9858-HK</t>
  </si>
  <si>
    <t>9863-HK</t>
  </si>
  <si>
    <t>9866-HK</t>
  </si>
  <si>
    <t>9868-HK</t>
  </si>
  <si>
    <t>9869-HK</t>
  </si>
  <si>
    <t>9877-HK</t>
  </si>
  <si>
    <t>9878-HK</t>
  </si>
  <si>
    <t>9886-HK</t>
  </si>
  <si>
    <t>9888-HK</t>
  </si>
  <si>
    <t>9889-HK</t>
  </si>
  <si>
    <t>9896-HK</t>
  </si>
  <si>
    <t>9898-HK</t>
  </si>
  <si>
    <t>9899-HK</t>
  </si>
  <si>
    <t>9900-HK</t>
  </si>
  <si>
    <t>9901-HK</t>
  </si>
  <si>
    <t>9906-HK</t>
  </si>
  <si>
    <t>9908-HK</t>
  </si>
  <si>
    <t>9909-HK</t>
  </si>
  <si>
    <t>9911-HK</t>
  </si>
  <si>
    <t>9913-HK</t>
  </si>
  <si>
    <t>9916-HK</t>
  </si>
  <si>
    <t>9918-HK</t>
  </si>
  <si>
    <t>9919-HK</t>
  </si>
  <si>
    <t>9922-HK</t>
  </si>
  <si>
    <t>9923-HK</t>
  </si>
  <si>
    <t>9926-HK</t>
  </si>
  <si>
    <t>9928-HK</t>
  </si>
  <si>
    <t>9929-HK</t>
  </si>
  <si>
    <t>9933-HK</t>
  </si>
  <si>
    <t>9936-HK</t>
  </si>
  <si>
    <t>9938-HK</t>
  </si>
  <si>
    <t>9939-HK</t>
  </si>
  <si>
    <t>9955-HK</t>
  </si>
  <si>
    <t>9956-HK</t>
  </si>
  <si>
    <t>9958-HK</t>
  </si>
  <si>
    <t>9959-HK</t>
  </si>
  <si>
    <t>9960-HK</t>
  </si>
  <si>
    <t>9961-HK</t>
  </si>
  <si>
    <t>9963-HK</t>
  </si>
  <si>
    <t>9966-HK</t>
  </si>
  <si>
    <t>9968-HK</t>
  </si>
  <si>
    <t>9969-HK</t>
  </si>
  <si>
    <t>9977-HK</t>
  </si>
  <si>
    <t>9978-HK</t>
  </si>
  <si>
    <t>9979-HK</t>
  </si>
  <si>
    <t>9982-HK</t>
  </si>
  <si>
    <t>9983-HK</t>
  </si>
  <si>
    <t>9986-HK</t>
  </si>
  <si>
    <t>9987-HK</t>
  </si>
  <si>
    <t>9988-HK</t>
  </si>
  <si>
    <t>9989-HK</t>
  </si>
  <si>
    <t>9990-HK</t>
  </si>
  <si>
    <t>9991-HK</t>
  </si>
  <si>
    <t>9992-HK</t>
  </si>
  <si>
    <t>9993-HK</t>
  </si>
  <si>
    <t>9995-HK</t>
  </si>
  <si>
    <t>9996-HK</t>
  </si>
  <si>
    <t>9997-HK</t>
  </si>
  <si>
    <t>9998-HK</t>
  </si>
  <si>
    <t>9999-HK</t>
  </si>
  <si>
    <t>80737-HK</t>
  </si>
  <si>
    <t>This sheet contains FactSet XML data for use with this workbook's =FDS codes.  Modifying the worksheet's contents may damage the workbook's =FDS functionality.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</si>
</sst>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4.4" x14ac:dyDescent="0.3"/>
  <sheetData>
    <row r="1" spans="1:2" x14ac:dyDescent="0.3">
      <c r="B1" t="s">
        <v>2231</v>
      </c>
    </row>
    <row r="2" spans="1:2" x14ac:dyDescent="0.3"/>
    <row r="3" spans="1:2" x14ac:dyDescent="0.3"/>
    <row r="4" spans="1:2" x14ac:dyDescent="0.3"/>
    <row r="5" spans="1:2" x14ac:dyDescent="0.3"/>
    <row r="6" spans="1:2" x14ac:dyDescent="0.3"/>
    <row r="7" spans="1:2" x14ac:dyDescent="0.3"/>
    <row r="8" spans="1:2" x14ac:dyDescent="0.3"/>
    <row r="9" spans="1:2" x14ac:dyDescent="0.3"/>
    <row r="10" spans="1:2" x14ac:dyDescent="0.3"/>
    <row r="11" spans="1:2" x14ac:dyDescent="0.3"/>
    <row r="12" spans="1:2" x14ac:dyDescent="0.3"/>
    <row r="13" spans="1:2" x14ac:dyDescent="0.3"/>
    <row r="14" spans="1:2" x14ac:dyDescent="0.3"/>
    <row r="15" spans="1:2" x14ac:dyDescent="0.3"/>
    <row r="16" spans="1:2" x14ac:dyDescent="0.3"/>
    <row r="17" spans="1:1" x14ac:dyDescent="0.3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U7"/>
  <sheetViews>
    <sheetView tabSelected="1" workbookViewId="0"/>
  </sheetViews>
  <sheetFormatPr defaultRowHeight="14.4" x14ac:dyDescent="0.3"/>
  <sheetData>
    <row r="1" spans="1:22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</row>
    <row r="2" spans="1:2231" x14ac:dyDescent="0.3">
      <c r="A2">
        <f t="array" ref="A2:A7">_xll.FDS("1-HK","FF_DPS(ANN,-5AY,0)")</f>
        <v>2.68</v>
      </c>
      <c r="B2">
        <f t="array" ref="B2:B7">_xll.FDS("2-HK","FF_DPS(ANN,-5AY,0)")</f>
        <v>2.8</v>
      </c>
      <c r="C2">
        <f t="array" ref="C2:C7">_xll.FDS("3-HK","FF_DPS(ANN,-5AY,0)")</f>
        <v>0.23851268126246999</v>
      </c>
      <c r="D2">
        <f t="array" ref="D2:D7">_xll.FDS("4-HK","FF_DPS(ANN,-5AY,0)")</f>
        <v>2.15</v>
      </c>
      <c r="E2">
        <f t="array" ref="E2:E7">_xll.FDS("5-HK","FF_DPS(ANN,-5AY,0)")</f>
        <v>4.1814673046450999</v>
      </c>
      <c r="F2">
        <f t="array" ref="F2:F7">_xll.FDS("6-HK","FF_DPS(ANN,-5AY,0)")</f>
        <v>7.72</v>
      </c>
      <c r="G2">
        <f t="array" ref="G2:G7">_xll.FDS("7-HK","FF_DPS(ANN,-5AY,0)")</f>
        <v>0</v>
      </c>
      <c r="H2">
        <f t="array" ref="H2:H7">_xll.FDS("8-HK","FF_DPS(ANN,-5AY,0)")</f>
        <v>0.2833</v>
      </c>
      <c r="I2">
        <f t="array" ref="I2:I7">_xll.FDS("9-HK","FF_DPS(ANN,-5AY,0)")</f>
        <v>0</v>
      </c>
      <c r="J2">
        <f t="array" ref="J2:J7">_xll.FDS("10-HK","FF_DPS(ANN,-5AY,0)")</f>
        <v>0.8</v>
      </c>
      <c r="K2">
        <f t="array" ref="K2:K7">_xll.FDS("11-HK","FF_DPS(ANN,-5AY,0)")</f>
        <v>6.1</v>
      </c>
      <c r="L2">
        <f t="array" ref="L2:L7">_xll.FDS("12-HK","FF_DPS(ANN,-5AY,0)")</f>
        <v>1.16453829137139</v>
      </c>
      <c r="M2">
        <f t="array" ref="M2:M7">_xll.FDS("13-HK","FF_DPS(ANN,-5AY,0)")</f>
        <v>0</v>
      </c>
      <c r="N2">
        <f t="array" ref="N2:N7">_xll.FDS("14-HK","FF_DPS(ANN,-5AY,0)")</f>
        <v>1.35</v>
      </c>
      <c r="O2">
        <f t="array" ref="O2:O7">_xll.FDS("16-HK","FF_DPS(ANN,-5AY,0)")</f>
        <v>4.0999999999999996</v>
      </c>
      <c r="P2">
        <f t="array" ref="P2:P7">_xll.FDS("17-HK","FF_DPS(ANN,-5AY,0)")</f>
        <v>1.84</v>
      </c>
      <c r="Q2">
        <f t="array" ref="Q2:Q7">_xll.FDS("18-HK","FF_DPS(ANN,-5AY,0)")</f>
        <v>0.16</v>
      </c>
      <c r="R2">
        <f t="array" ref="R2:R7">_xll.FDS("19-HK","FF_DPS(ANN,-5AY,0)")</f>
        <v>2.1</v>
      </c>
      <c r="S2" t="e">
        <f t="array" ref="S2:S7">_xll.FDS("20-HK","FF_DPS(ANN,-5AY,0)")</f>
        <v>#N/A</v>
      </c>
      <c r="T2">
        <f t="array" ref="T2:T7">_xll.FDS("21-HK","FF_DPS(ANN,-5AY,0)")</f>
        <v>0</v>
      </c>
      <c r="U2">
        <f t="array" ref="U2:U7">_xll.FDS("22-HK","FF_DPS(ANN,-5AY,0)")</f>
        <v>0</v>
      </c>
      <c r="V2">
        <f t="array" ref="V2:V7">_xll.FDS("23-HK","FF_DPS(ANN,-5AY,0)")</f>
        <v>0.56000000000000005</v>
      </c>
      <c r="W2">
        <f t="array" ref="W2:W7">_xll.FDS("25-HK","FF_DPS(ANN,-5AY,0)")</f>
        <v>2</v>
      </c>
      <c r="X2">
        <f t="array" ref="X2:X7">_xll.FDS("26-HK","FF_DPS(ANN,-5AY,0)")</f>
        <v>3</v>
      </c>
      <c r="Y2">
        <f t="array" ref="Y2:Y7">_xll.FDS("27-HK","FF_DPS(ANN,-5AY,0)")</f>
        <v>0</v>
      </c>
      <c r="Z2">
        <f t="array" ref="Z2:Z7">_xll.FDS("28-HK","FF_DPS(ANN,-5AY,0)")</f>
        <v>0</v>
      </c>
      <c r="AA2">
        <f t="array" ref="AA2:AA7">_xll.FDS("29-HK","FF_DPS(ANN,-5AY,0)")</f>
        <v>5.5E-2</v>
      </c>
      <c r="AB2">
        <f t="array" ref="AB2:AB7">_xll.FDS("30-HK","FF_DPS(ANN,-5AY,0)")</f>
        <v>0</v>
      </c>
      <c r="AC2">
        <f t="array" ref="AC2:AC7">_xll.FDS("31-HK","FF_DPS(ANN,-5AY,0)")</f>
        <v>0.02</v>
      </c>
      <c r="AD2">
        <f t="array" ref="AD2:AD7">_xll.FDS("32-HK","FF_DPS(ANN,-5AY,0)")</f>
        <v>0.35</v>
      </c>
      <c r="AE2">
        <f t="array" ref="AE2:AE7">_xll.FDS("33-HK","FF_DPS(ANN,-5AY,0)")</f>
        <v>0</v>
      </c>
      <c r="AF2">
        <f t="array" ref="AF2:AF7">_xll.FDS("34-HK","FF_DPS(ANN,-5AY,0)")</f>
        <v>0.6</v>
      </c>
      <c r="AG2">
        <f t="array" ref="AG2:AG7">_xll.FDS("35-HK","FF_DPS(ANN,-5AY,0)")</f>
        <v>0.16818</v>
      </c>
      <c r="AH2">
        <f t="array" ref="AH2:AH7">_xll.FDS("36-HK","FF_DPS(ANN,-5AY,0)")</f>
        <v>0</v>
      </c>
      <c r="AI2">
        <f t="array" ref="AI2:AI7">_xll.FDS("37-HK","FF_DPS(ANN,-5AY,0)")</f>
        <v>0</v>
      </c>
      <c r="AJ2">
        <f t="array" ref="AJ2:AJ7">_xll.FDS("38-HK","FF_DPS(ANN,-5AY,0)")</f>
        <v>6.4280000000000004E-2</v>
      </c>
      <c r="AK2">
        <f t="array" ref="AK2:AK7">_xll.FDS("39-HK","FF_DPS(ANN,-5AY,0)")</f>
        <v>0</v>
      </c>
      <c r="AL2">
        <f t="array" ref="AL2:AL7">_xll.FDS("40-HK","FF_DPS(ANN,-5AY,0)")</f>
        <v>2.3890000000000002E-2</v>
      </c>
      <c r="AM2">
        <f t="array" ref="AM2:AM7">_xll.FDS("41-HK","FF_DPS(ANN,-5AY,0)")</f>
        <v>1.25</v>
      </c>
      <c r="AN2">
        <f t="array" ref="AN2:AN7">_xll.FDS("42-HK","FF_DPS(ANN,-5AY,0)")</f>
        <v>0</v>
      </c>
      <c r="AO2">
        <f t="array" ref="AO2:AO7">_xll.FDS("45-HK","FF_DPS(ANN,-5AY,0)")</f>
        <v>0.19</v>
      </c>
      <c r="AP2">
        <f t="array" ref="AP2:AP7">_xll.FDS("46-HK","FF_DPS(ANN,-5AY,0)")</f>
        <v>0.17</v>
      </c>
      <c r="AQ2">
        <f t="array" ref="AQ2:AQ7">_xll.FDS("48-HK","FF_DPS(ANN,-5AY,0)")</f>
        <v>0</v>
      </c>
      <c r="AR2">
        <f t="array" ref="AR2:AR7">_xll.FDS("50-HK","FF_DPS(ANN,-5AY,0)")</f>
        <v>0.36</v>
      </c>
      <c r="AS2">
        <f t="array" ref="AS2:AS7">_xll.FDS("51-HK","FF_DPS(ANN,-5AY,0)")</f>
        <v>0.5</v>
      </c>
      <c r="AT2">
        <f t="array" ref="AT2:AT7">_xll.FDS("52-HK","FF_DPS(ANN,-5AY,0)")</f>
        <v>0.92</v>
      </c>
      <c r="AU2">
        <f t="array" ref="AU2:AU7">_xll.FDS("53-HK","FF_DPS(ANN,-5AY,0)")</f>
        <v>4</v>
      </c>
      <c r="AV2">
        <f t="array" ref="AV2:AV7">_xll.FDS("55-HK","FF_DPS(ANN,-5AY,0)")</f>
        <v>0</v>
      </c>
      <c r="AW2">
        <f t="array" ref="AW2:AW7">_xll.FDS("57-HK","FF_DPS(ANN,-5AY,0)")</f>
        <v>7.1999999999999995E-2</v>
      </c>
      <c r="AX2">
        <f t="array" ref="AX2:AX7">_xll.FDS("58-HK","FF_DPS(ANN,-5AY,0)")</f>
        <v>0</v>
      </c>
      <c r="AY2">
        <f t="array" ref="AY2:AY7">_xll.FDS("59-HK","FF_DPS(ANN,-5AY,0)")</f>
        <v>0</v>
      </c>
      <c r="AZ2">
        <f t="array" ref="AZ2:AZ7">_xll.FDS("60-HK","FF_DPS(ANN,-5AY,0)")</f>
        <v>0</v>
      </c>
      <c r="BA2">
        <f t="array" ref="BA2:BA7">_xll.FDS("61-HK","FF_DPS(ANN,-5AY,0)")</f>
        <v>0</v>
      </c>
      <c r="BB2">
        <f t="array" ref="BB2:BB7">_xll.FDS("62-HK","FF_DPS(ANN,-5AY,0)")</f>
        <v>1.25</v>
      </c>
      <c r="BC2">
        <f t="array" ref="BC2:BC7">_xll.FDS("63-HK","FF_DPS(ANN,-5AY,0)")</f>
        <v>0</v>
      </c>
      <c r="BD2">
        <f t="array" ref="BD2:BD7">_xll.FDS("64-HK","FF_DPS(ANN,-5AY,0)")</f>
        <v>0.02</v>
      </c>
      <c r="BE2">
        <f t="array" ref="BE2:BE7">_xll.FDS("65-HK","FF_DPS(ANN,-5AY,0)")</f>
        <v>0</v>
      </c>
      <c r="BF2">
        <f t="array" ref="BF2:BF7">_xll.FDS("66-HK","FF_DPS(ANN,-5AY,0)")</f>
        <v>1.07</v>
      </c>
      <c r="BG2">
        <f t="array" ref="BG2:BG7">_xll.FDS("69-HK","FF_DPS(ANN,-5AY,0)")</f>
        <v>0.13</v>
      </c>
      <c r="BH2">
        <f t="array" ref="BH2:BH7">_xll.FDS("70-HK","FF_DPS(ANN,-5AY,0)")</f>
        <v>0</v>
      </c>
      <c r="BI2">
        <f t="array" ref="BI2:BI7">_xll.FDS("71-HK","FF_DPS(ANN,-5AY,0)")</f>
        <v>0.54</v>
      </c>
      <c r="BJ2">
        <f t="array" ref="BJ2:BJ7">_xll.FDS("72-HK","FF_DPS(ANN,-5AY,0)")</f>
        <v>0.01</v>
      </c>
      <c r="BK2">
        <f t="array" ref="BK2:BK7">_xll.FDS("73-HK","FF_DPS(ANN,-5AY,0)")</f>
        <v>0</v>
      </c>
      <c r="BL2">
        <f t="array" ref="BL2:BL7">_xll.FDS("75-HK","FF_DPS(ANN,-5AY,0)")</f>
        <v>0</v>
      </c>
      <c r="BM2">
        <f t="array" ref="BM2:BM7">_xll.FDS("76-HK","FF_DPS(ANN,-5AY,0)")</f>
        <v>0</v>
      </c>
      <c r="BN2">
        <f t="array" ref="BN2:BN7">_xll.FDS("77-HK","FF_DPS(ANN,-5AY,0)")</f>
        <v>0.1</v>
      </c>
      <c r="BO2">
        <f t="array" ref="BO2:BO7">_xll.FDS("78-HK","FF_DPS(ANN,-5AY,0)")</f>
        <v>0.13</v>
      </c>
      <c r="BP2">
        <f t="array" ref="BP2:BP7">_xll.FDS("79-HK","FF_DPS(ANN,-5AY,0)")</f>
        <v>0</v>
      </c>
      <c r="BQ2">
        <f t="array" ref="BQ2:BQ7">_xll.FDS("81-HK","FF_DPS(ANN,-5AY,0)")</f>
        <v>1.9470000000000001E-2</v>
      </c>
      <c r="BR2">
        <f t="array" ref="BR2:BR7">_xll.FDS("82-HK","FF_DPS(ANN,-5AY,0)")</f>
        <v>0</v>
      </c>
      <c r="BS2">
        <f t="array" ref="BS2:BS7">_xll.FDS("83-HK","FF_DPS(ANN,-5AY,0)")</f>
        <v>0.53</v>
      </c>
      <c r="BT2">
        <f t="array" ref="BT2:BT7">_xll.FDS("84-HK","FF_DPS(ANN,-5AY,0)")</f>
        <v>0</v>
      </c>
      <c r="BU2">
        <f t="array" ref="BU2:BU7">_xll.FDS("85-HK","FF_DPS(ANN,-5AY,0)")</f>
        <v>0.03</v>
      </c>
      <c r="BV2">
        <f t="array" ref="BV2:BV7">_xll.FDS("86-HK","FF_DPS(ANN,-5AY,0)")</f>
        <v>0.26</v>
      </c>
      <c r="BW2">
        <f t="array" ref="BW2:BW7">_xll.FDS("87-HK","FF_DPS(ANN,-5AY,0)")</f>
        <v>2.1</v>
      </c>
      <c r="BX2">
        <f t="array" ref="BX2:BX7">_xll.FDS("88-HK","FF_DPS(ANN,-5AY,0)")</f>
        <v>0.32</v>
      </c>
      <c r="BY2">
        <f t="array" ref="BY2:BY7">_xll.FDS("89-HK","FF_DPS(ANN,-5AY,0)")</f>
        <v>0.16</v>
      </c>
      <c r="BZ2">
        <f t="array" ref="BZ2:BZ7">_xll.FDS("90-HK","FF_DPS(ANN,-5AY,0)")</f>
        <v>0.03</v>
      </c>
      <c r="CA2">
        <f t="array" ref="CA2:CA7">_xll.FDS("91-HK","FF_DPS(ANN,-5AY,0)")</f>
        <v>0</v>
      </c>
      <c r="CB2">
        <f t="array" ref="CB2:CB7">_xll.FDS("92-HK","FF_DPS(ANN,-5AY,0)")</f>
        <v>0</v>
      </c>
      <c r="CC2">
        <f t="array" ref="CC2:CC7">_xll.FDS("93-HK","FF_DPS(ANN,-5AY,0)")</f>
        <v>0</v>
      </c>
      <c r="CD2">
        <f t="array" ref="CD2:CD7">_xll.FDS("94-HK","FF_DPS(ANN,-5AY,0)")</f>
        <v>0</v>
      </c>
      <c r="CE2">
        <f t="array" ref="CE2:CE7">_xll.FDS("95-HK","FF_DPS(ANN,-5AY,0)")</f>
        <v>0.05</v>
      </c>
      <c r="CF2">
        <f t="array" ref="CF2:CF7">_xll.FDS("96-HK","FF_DPS(ANN,-5AY,0)")</f>
        <v>1.5777770810000001E-2</v>
      </c>
      <c r="CG2">
        <f t="array" ref="CG2:CG7">_xll.FDS("97-HK","FF_DPS(ANN,-5AY,0)")</f>
        <v>0.04</v>
      </c>
      <c r="CH2">
        <f t="array" ref="CH2:CH7">_xll.FDS("98-HK","FF_DPS(ANN,-5AY,0)")</f>
        <v>0</v>
      </c>
      <c r="CI2">
        <f t="array" ref="CI2:CI7">_xll.FDS("99-HK","FF_DPS(ANN,-5AY,0)")</f>
        <v>0.08</v>
      </c>
      <c r="CJ2">
        <f t="array" ref="CJ2:CJ7">_xll.FDS("101-HK","FF_DPS(ANN,-5AY,0)")</f>
        <v>0.75</v>
      </c>
      <c r="CK2">
        <f t="array" ref="CK2:CK7">_xll.FDS("102-HK","FF_DPS(ANN,-5AY,0)")</f>
        <v>0</v>
      </c>
      <c r="CL2">
        <f t="array" ref="CL2:CL7">_xll.FDS("103-HK","FF_DPS(ANN,-5AY,0)")</f>
        <v>0</v>
      </c>
      <c r="CM2">
        <f t="array" ref="CM2:CM7">_xll.FDS("104-HK","FF_DPS(ANN,-5AY,0)")</f>
        <v>0</v>
      </c>
      <c r="CN2">
        <f t="array" ref="CN2:CN7">_xll.FDS("105-HK","FF_DPS(ANN,-5AY,0)")</f>
        <v>1.2</v>
      </c>
      <c r="CO2">
        <f t="array" ref="CO2:CO7">_xll.FDS("106-HK","FF_DPS(ANN,-5AY,0)")</f>
        <v>0.04</v>
      </c>
      <c r="CP2">
        <f t="array" ref="CP2:CP7">_xll.FDS("107-HK","FF_DPS(ANN,-5AY,0)")</f>
        <v>0.12579599999999999</v>
      </c>
      <c r="CQ2">
        <f t="array" ref="CQ2:CQ7">_xll.FDS("108-HK","FF_DPS(ANN,-5AY,0)")</f>
        <v>0</v>
      </c>
      <c r="CR2">
        <f t="array" ref="CR2:CR7">_xll.FDS("110-HK","FF_DPS(ANN,-5AY,0)")</f>
        <v>0</v>
      </c>
      <c r="CS2">
        <f t="array" ref="CS2:CS7">_xll.FDS("111-HK","FF_DPS(ANN,-5AY,0)")</f>
        <v>0</v>
      </c>
      <c r="CT2">
        <f t="array" ref="CT2:CT7">_xll.FDS("113-HK","FF_DPS(ANN,-5AY,0)")</f>
        <v>0.17</v>
      </c>
      <c r="CU2">
        <f t="array" ref="CU2:CU7">_xll.FDS("114-HK","FF_DPS(ANN,-5AY,0)")</f>
        <v>0.08</v>
      </c>
      <c r="CV2">
        <f t="array" ref="CV2:CV7">_xll.FDS("115-HK","FF_DPS(ANN,-5AY,0)")</f>
        <v>0</v>
      </c>
      <c r="CW2">
        <f t="array" ref="CW2:CW7">_xll.FDS("116-HK","FF_DPS(ANN,-5AY,0)")</f>
        <v>0.43</v>
      </c>
      <c r="CX2">
        <f t="array" ref="CX2:CX7">_xll.FDS("117-HK","FF_DPS(ANN,-5AY,0)")</f>
        <v>0</v>
      </c>
      <c r="CY2">
        <f t="array" ref="CY2:CY7">_xll.FDS("118-HK","FF_DPS(ANN,-5AY,0)")</f>
        <v>0</v>
      </c>
      <c r="CZ2">
        <f t="array" ref="CZ2:CZ7">_xll.FDS("119-HK","FF_DPS(ANN,-5AY,0)")</f>
        <v>0</v>
      </c>
      <c r="DA2">
        <f t="array" ref="DA2:DA7">_xll.FDS("120-HK","FF_DPS(ANN,-5AY,0)")</f>
        <v>0</v>
      </c>
      <c r="DB2">
        <f t="array" ref="DB2:DB7">_xll.FDS("122-HK","FF_DPS(ANN,-5AY,0)")</f>
        <v>0</v>
      </c>
      <c r="DC2">
        <f t="array" ref="DC2:DC7">_xll.FDS("123-HK","FF_DPS(ANN,-5AY,0)")</f>
        <v>0.32500000000000001</v>
      </c>
      <c r="DD2">
        <f t="array" ref="DD2:DD7">_xll.FDS("124-HK","FF_DPS(ANN,-5AY,0)")</f>
        <v>0</v>
      </c>
      <c r="DE2">
        <f t="array" ref="DE2:DE7">_xll.FDS("125-HK","FF_DPS(ANN,-5AY,0)")</f>
        <v>0.25</v>
      </c>
      <c r="DF2">
        <f t="array" ref="DF2:DF7">_xll.FDS("126-HK","FF_DPS(ANN,-5AY,0)")</f>
        <v>0.03</v>
      </c>
      <c r="DG2">
        <f t="array" ref="DG2:DG7">_xll.FDS("127-HK","FF_DPS(ANN,-5AY,0)")</f>
        <v>0.02</v>
      </c>
      <c r="DH2">
        <f t="array" ref="DH2:DH7">_xll.FDS("128-HK","FF_DPS(ANN,-5AY,0)")</f>
        <v>0</v>
      </c>
      <c r="DI2">
        <f t="array" ref="DI2:DI7">_xll.FDS("129-HK","FF_DPS(ANN,-5AY,0)")</f>
        <v>0.03</v>
      </c>
      <c r="DJ2">
        <f t="array" ref="DJ2:DJ7">_xll.FDS("130-HK","FF_DPS(ANN,-5AY,0)")</f>
        <v>0.03</v>
      </c>
      <c r="DK2">
        <f t="array" ref="DK2:DK7">_xll.FDS("131-HK","FF_DPS(ANN,-5AY,0)")</f>
        <v>0.2</v>
      </c>
      <c r="DL2">
        <f t="array" ref="DL2:DL7">_xll.FDS("132-HK","FF_DPS(ANN,-5AY,0)")</f>
        <v>0</v>
      </c>
      <c r="DM2">
        <f t="array" ref="DM2:DM7">_xll.FDS("135-HK","FF_DPS(ANN,-5AY,0)")</f>
        <v>7.3999999999999996E-2</v>
      </c>
      <c r="DN2">
        <f t="array" ref="DN2:DN7">_xll.FDS("136-HK","FF_DPS(ANN,-5AY,0)")</f>
        <v>0</v>
      </c>
      <c r="DO2">
        <f t="array" ref="DO2:DO7">_xll.FDS("137-HK","FF_DPS(ANN,-5AY,0)")</f>
        <v>0</v>
      </c>
      <c r="DP2">
        <f t="array" ref="DP2:DP7">_xll.FDS("138-HK","FF_DPS(ANN,-5AY,0)")</f>
        <v>7.0000000000000007E-2</v>
      </c>
      <c r="DQ2" t="e">
        <f t="array" ref="DQ2:DQ7">_xll.FDS("139-HK","FF_DPS(ANN,-5AY,0)")</f>
        <v>#N/A</v>
      </c>
      <c r="DR2">
        <f t="array" ref="DR2:DR7">_xll.FDS("141-HK","FF_DPS(ANN,-5AY,0)")</f>
        <v>0</v>
      </c>
      <c r="DS2">
        <f t="array" ref="DS2:DS7">_xll.FDS("142-HK","FF_DPS(ANN,-5AY,0)")</f>
        <v>0.13500000000000001</v>
      </c>
      <c r="DT2">
        <f t="array" ref="DT2:DT7">_xll.FDS("144-HK","FF_DPS(ANN,-5AY,0)")</f>
        <v>0.87</v>
      </c>
      <c r="DU2">
        <f t="array" ref="DU2:DU7">_xll.FDS("145-HK","FF_DPS(ANN,-5AY,0)")</f>
        <v>0</v>
      </c>
      <c r="DV2">
        <f t="array" ref="DV2:DV7">_xll.FDS("146-HK","FF_DPS(ANN,-5AY,0)")</f>
        <v>0</v>
      </c>
      <c r="DW2">
        <f t="array" ref="DW2:DW7">_xll.FDS("147-HK","FF_DPS(ANN,-5AY,0)")</f>
        <v>0</v>
      </c>
      <c r="DX2">
        <f t="array" ref="DX2:DX7">_xll.FDS("148-HK","FF_DPS(ANN,-5AY,0)")</f>
        <v>1.3</v>
      </c>
      <c r="DY2">
        <f t="array" ref="DY2:DY6">_xll.FDS("149-HK","FF_DPS(ANN,-5AY,0)")</f>
        <v>0</v>
      </c>
      <c r="DZ2">
        <f t="array" ref="DZ2:DZ7">_xll.FDS("150-HK","FF_DPS(ANN,-5AY,0)")</f>
        <v>0</v>
      </c>
      <c r="EA2">
        <f t="array" ref="EA2:EA6">_xll.FDS("151-HK","FF_DPS(ANN,-5AY,0)")</f>
        <v>0.1454</v>
      </c>
      <c r="EB2">
        <f t="array" ref="EB2:EB7">_xll.FDS("152-HK","FF_DPS(ANN,-5AY,0)")</f>
        <v>0.43</v>
      </c>
      <c r="EC2">
        <f t="array" ref="EC2:EC7">_xll.FDS("154-HK","FF_DPS(ANN,-5AY,0)")</f>
        <v>0</v>
      </c>
      <c r="ED2">
        <f t="array" ref="ED2:ED7">_xll.FDS("156-HK","FF_DPS(ANN,-5AY,0)")</f>
        <v>9.4999999999999998E-3</v>
      </c>
      <c r="EE2">
        <f t="array" ref="EE2:EE7">_xll.FDS("157-HK","FF_DPS(ANN,-5AY,0)")</f>
        <v>0.1237</v>
      </c>
      <c r="EF2">
        <f t="array" ref="EF2:EF7">_xll.FDS("158-HK","FF_DPS(ANN,-5AY,0)")</f>
        <v>5</v>
      </c>
      <c r="EG2">
        <f t="array" ref="EG2:EG7">_xll.FDS("159-HK","FF_DPS(ANN,-5AY,0)")</f>
        <v>0</v>
      </c>
      <c r="EH2">
        <f t="array" ref="EH2:EH7">_xll.FDS("160-HK","FF_DPS(ANN,-5AY,0)")</f>
        <v>0.125</v>
      </c>
      <c r="EI2">
        <f t="array" ref="EI2:EI7">_xll.FDS("162-HK","FF_DPS(ANN,-5AY,0)")</f>
        <v>0</v>
      </c>
      <c r="EJ2">
        <f t="array" ref="EJ2:EJ7">_xll.FDS("163-HK","FF_DPS(ANN,-5AY,0)")</f>
        <v>0.10299999999999999</v>
      </c>
      <c r="EK2">
        <f t="array" ref="EK2:EK7">_xll.FDS("164-HK","FF_DPS(ANN,-5AY,0)")</f>
        <v>0</v>
      </c>
      <c r="EL2">
        <f t="array" ref="EL2:EL7">_xll.FDS("165-HK","FF_DPS(ANN,-5AY,0)")</f>
        <v>0.75</v>
      </c>
      <c r="EM2">
        <f t="array" ref="EM2:EM7">_xll.FDS("166-HK","FF_DPS(ANN,-5AY,0)")</f>
        <v>0</v>
      </c>
      <c r="EN2">
        <f t="array" ref="EN2:EN7">_xll.FDS("167-HK","FF_DPS(ANN,-5AY,0)")</f>
        <v>0</v>
      </c>
      <c r="EO2">
        <f t="array" ref="EO2:EO7">_xll.FDS("168-HK","FF_DPS(ANN,-5AY,0)")</f>
        <v>0.4</v>
      </c>
      <c r="EP2">
        <f t="array" ref="EP2:EP7">_xll.FDS("169-HK","FF_DPS(ANN,-5AY,0)")</f>
        <v>0</v>
      </c>
      <c r="EQ2">
        <f t="array" ref="EQ2:EQ7">_xll.FDS("171-HK","FF_DPS(ANN,-5AY,0)")</f>
        <v>0</v>
      </c>
      <c r="ER2">
        <f t="array" ref="ER2:ER7">_xll.FDS("173-HK","FF_DPS(ANN,-5AY,0)")</f>
        <v>0.18</v>
      </c>
      <c r="ES2">
        <f t="array" ref="ES2:ES7">_xll.FDS("174-HK","FF_DPS(ANN,-5AY,0)")</f>
        <v>0</v>
      </c>
      <c r="ET2">
        <f t="array" ref="ET2:ET7">_xll.FDS("175-HK","FF_DPS(ANN,-5AY,0)")</f>
        <v>0.12</v>
      </c>
      <c r="EU2">
        <f t="array" ref="EU2:EU7">_xll.FDS("176-HK","FF_DPS(ANN,-5AY,0)")</f>
        <v>0</v>
      </c>
      <c r="EV2">
        <f t="array" ref="EV2:EV7">_xll.FDS("177-HK","FF_DPS(ANN,-5AY,0)")</f>
        <v>0.48159999999999997</v>
      </c>
      <c r="EW2">
        <f t="array" ref="EW2:EW7">_xll.FDS("178-HK","FF_DPS(ANN,-5AY,0)")</f>
        <v>0.17</v>
      </c>
      <c r="EX2">
        <f t="array" ref="EX2:EX7">_xll.FDS("179-HK","FF_DPS(ANN,-5AY,0)")</f>
        <v>0.5</v>
      </c>
      <c r="EY2">
        <f t="array" ref="EY2:EY7">_xll.FDS("180-HK","FF_DPS(ANN,-5AY,0)")</f>
        <v>1.4999999999999999E-2</v>
      </c>
      <c r="EZ2">
        <f t="array" ref="EZ2:EZ7">_xll.FDS("181-HK","FF_DPS(ANN,-5AY,0)")</f>
        <v>0</v>
      </c>
      <c r="FA2">
        <f t="array" ref="FA2:FA7">_xll.FDS("182-HK","FF_DPS(ANN,-5AY,0)")</f>
        <v>0.02</v>
      </c>
      <c r="FB2">
        <f t="array" ref="FB2:FB7">_xll.FDS("183-HK","FF_DPS(ANN,-5AY,0)")</f>
        <v>0</v>
      </c>
      <c r="FC2">
        <f t="array" ref="FC2:FC7">_xll.FDS("184-HK","FF_DPS(ANN,-5AY,0)")</f>
        <v>0.15</v>
      </c>
      <c r="FD2">
        <f t="array" ref="FD2:FD7">_xll.FDS("185-HK","FF_DPS(ANN,-5AY,0)")</f>
        <v>0</v>
      </c>
      <c r="FE2">
        <f t="array" ref="FE2:FE7">_xll.FDS("186-HK","FF_DPS(ANN,-5AY,0)")</f>
        <v>0</v>
      </c>
      <c r="FF2">
        <f t="array" ref="FF2:FF7">_xll.FDS("187-HK","FF_DPS(ANN,-5AY,0)")</f>
        <v>0</v>
      </c>
      <c r="FG2">
        <f t="array" ref="FG2:FG7">_xll.FDS("188-HK","FF_DPS(ANN,-5AY,0)")</f>
        <v>4.4745282112140003E-2</v>
      </c>
      <c r="FH2">
        <f t="array" ref="FH2:FH7">_xll.FDS("189-HK","FF_DPS(ANN,-5AY,0)")</f>
        <v>0.1</v>
      </c>
      <c r="FI2">
        <f t="array" ref="FI2:FI7">_xll.FDS("191-HK","FF_DPS(ANN,-5AY,0)")</f>
        <v>5.0939999999999999E-2</v>
      </c>
      <c r="FJ2">
        <f t="array" ref="FJ2:FJ7">_xll.FDS("193-HK","FF_DPS(ANN,-5AY,0)")</f>
        <v>0</v>
      </c>
      <c r="FK2">
        <f t="array" ref="FK2:FK7">_xll.FDS("194-HK","FF_DPS(ANN,-5AY,0)")</f>
        <v>0.47</v>
      </c>
      <c r="FL2">
        <f t="array" ref="FL2:FL7">_xll.FDS("195-HK","FF_DPS(ANN,-5AY,0)")</f>
        <v>0</v>
      </c>
      <c r="FM2">
        <f t="array" ref="FM2:FM7">_xll.FDS("196-HK","FF_DPS(ANN,-5AY,0)")</f>
        <v>0</v>
      </c>
      <c r="FN2">
        <f t="array" ref="FN2:FN7">_xll.FDS("197-HK","FF_DPS(ANN,-5AY,0)")</f>
        <v>0</v>
      </c>
      <c r="FO2">
        <f t="array" ref="FO2:FO7">_xll.FDS("199-HK","FF_DPS(ANN,-5AY,0)")</f>
        <v>0.22</v>
      </c>
      <c r="FP2">
        <f t="array" ref="FP2:FP7">_xll.FDS("200-HK","FF_DPS(ANN,-5AY,0)")</f>
        <v>0</v>
      </c>
      <c r="FQ2">
        <f t="array" ref="FQ2:FQ7">_xll.FDS("201-HK","FF_DPS(ANN,-5AY,0)")</f>
        <v>6.4000000000000003E-3</v>
      </c>
      <c r="FR2">
        <f t="array" ref="FR2:FR7">_xll.FDS("202-HK","FF_DPS(ANN,-5AY,0)")</f>
        <v>0</v>
      </c>
      <c r="FS2">
        <f t="array" ref="FS2:FS7">_xll.FDS("205-HK","FF_DPS(ANN,-5AY,0)")</f>
        <v>0</v>
      </c>
      <c r="FT2">
        <f t="array" ref="FT2:FT7">_xll.FDS("206-HK","FF_DPS(ANN,-5AY,0)")</f>
        <v>0</v>
      </c>
      <c r="FU2">
        <f t="array" ref="FU2:FU7">_xll.FDS("207-HK","FF_DPS(ANN,-5AY,0)")</f>
        <v>0.04</v>
      </c>
      <c r="FV2">
        <f t="array" ref="FV2:FV7">_xll.FDS("209-HK","FF_DPS(ANN,-5AY,0)")</f>
        <v>0</v>
      </c>
      <c r="FW2">
        <f t="array" ref="FW2:FW7">_xll.FDS("210-HK","FF_DPS(ANN,-5AY,0)")</f>
        <v>0</v>
      </c>
      <c r="FX2">
        <f t="array" ref="FX2:FX7">_xll.FDS("211-HK","FF_DPS(ANN,-5AY,0)")</f>
        <v>0.01</v>
      </c>
      <c r="FY2">
        <f t="array" ref="FY2:FY7">_xll.FDS("212-HK","FF_DPS(ANN,-5AY,0)")</f>
        <v>1</v>
      </c>
      <c r="FZ2">
        <f t="array" ref="FZ2:FZ7">_xll.FDS("213-HK","FF_DPS(ANN,-5AY,0)")</f>
        <v>4.4999999999999998E-2</v>
      </c>
      <c r="GA2">
        <f t="array" ref="GA2:GA7">_xll.FDS("214-HK","FF_DPS(ANN,-5AY,0)")</f>
        <v>2.4E-2</v>
      </c>
      <c r="GB2">
        <f t="array" ref="GB2:GB7">_xll.FDS("215-HK","FF_DPS(ANN,-5AY,0)")</f>
        <v>0.109</v>
      </c>
      <c r="GC2">
        <f t="array" ref="GC2:GC7">_xll.FDS("216-HK","FF_DPS(ANN,-5AY,0)")</f>
        <v>0.05</v>
      </c>
      <c r="GD2">
        <f t="array" ref="GD2:GD7">_xll.FDS("217-HK","FF_DPS(ANN,-5AY,0)")</f>
        <v>0</v>
      </c>
      <c r="GE2">
        <f t="array" ref="GE2:GE7">_xll.FDS("218-HK","FF_DPS(ANN,-5AY,0)")</f>
        <v>0.04</v>
      </c>
      <c r="GF2">
        <f t="array" ref="GF2:GF7">_xll.FDS("219-HK","FF_DPS(ANN,-5AY,0)")</f>
        <v>0.06</v>
      </c>
      <c r="GG2">
        <f t="array" ref="GG2:GG7">_xll.FDS("220-HK","FF_DPS(ANN,-5AY,0)")</f>
        <v>3.1850000000000003E-2</v>
      </c>
      <c r="GH2">
        <f t="array" ref="GH2:GH7">_xll.FDS("222-HK","FF_DPS(ANN,-5AY,0)")</f>
        <v>0.05</v>
      </c>
      <c r="GI2">
        <f t="array" ref="GI2:GI7">_xll.FDS("223-HK","FF_DPS(ANN,-5AY,0)")</f>
        <v>0</v>
      </c>
      <c r="GJ2">
        <f t="array" ref="GJ2:GJ7">_xll.FDS("224-HK","FF_DPS(ANN,-5AY,0)")</f>
        <v>4.3999999999999997E-2</v>
      </c>
      <c r="GK2">
        <f t="array" ref="GK2:GK7">_xll.FDS("225-HK","FF_DPS(ANN,-5AY,0)")</f>
        <v>0.34</v>
      </c>
      <c r="GL2">
        <f t="array" ref="GL2:GL7">_xll.FDS("226-HK","FF_DPS(ANN,-5AY,0)")</f>
        <v>0.08</v>
      </c>
      <c r="GM2">
        <f t="array" ref="GM2:GM7">_xll.FDS("227-HK","FF_DPS(ANN,-5AY,0)")</f>
        <v>0</v>
      </c>
      <c r="GN2">
        <f t="array" ref="GN2:GN7">_xll.FDS("228-HK","FF_DPS(ANN,-5AY,0)")</f>
        <v>0</v>
      </c>
      <c r="GO2">
        <f t="array" ref="GO2:GO7">_xll.FDS("229-HK","FF_DPS(ANN,-5AY,0)")</f>
        <v>0.08</v>
      </c>
      <c r="GP2">
        <f t="array" ref="GP2:GP7">_xll.FDS("230-HK","FF_DPS(ANN,-5AY,0)")</f>
        <v>0.04</v>
      </c>
      <c r="GQ2">
        <f t="array" ref="GQ2:GQ7">_xll.FDS("232-HK","FF_DPS(ANN,-5AY,0)")</f>
        <v>0</v>
      </c>
      <c r="GR2">
        <f t="array" ref="GR2:GR7">_xll.FDS("234-HK","FF_DPS(ANN,-5AY,0)")</f>
        <v>0</v>
      </c>
      <c r="GS2">
        <f t="array" ref="GS2:GS7">_xll.FDS("235-HK","FF_DPS(ANN,-5AY,0)")</f>
        <v>0</v>
      </c>
      <c r="GT2">
        <f t="array" ref="GT2:GT7">_xll.FDS("236-HK","FF_DPS(ANN,-5AY,0)")</f>
        <v>0</v>
      </c>
      <c r="GU2">
        <f t="array" ref="GU2:GU7">_xll.FDS("237-HK","FF_DPS(ANN,-5AY,0)")</f>
        <v>0.43333328999999998</v>
      </c>
      <c r="GV2">
        <f t="array" ref="GV2:GV7">_xll.FDS("239-HK","FF_DPS(ANN,-5AY,0)")</f>
        <v>0.125</v>
      </c>
      <c r="GW2">
        <f t="array" ref="GW2:GW7">_xll.FDS("240-HK","FF_DPS(ANN,-5AY,0)")</f>
        <v>2.5000000000000001E-2</v>
      </c>
      <c r="GX2">
        <f t="array" ref="GX2:GX7">_xll.FDS("241-HK","FF_DPS(ANN,-5AY,0)")</f>
        <v>0</v>
      </c>
      <c r="GY2">
        <f t="array" ref="GY2:GY7">_xll.FDS("242-HK","FF_DPS(ANN,-5AY,0)")</f>
        <v>0</v>
      </c>
      <c r="GZ2">
        <f t="array" ref="GZ2:GZ7">_xll.FDS("243-HK","FF_DPS(ANN,-5AY,0)")</f>
        <v>0</v>
      </c>
      <c r="HA2">
        <f t="array" ref="HA2:HA7">_xll.FDS("244-HK","FF_DPS(ANN,-5AY,0)")</f>
        <v>0</v>
      </c>
      <c r="HB2">
        <f t="array" ref="HB2:HB7">_xll.FDS("245-HK","FF_DPS(ANN,-5AY,0)")</f>
        <v>0</v>
      </c>
      <c r="HC2">
        <f t="array" ref="HC2:HC7">_xll.FDS("247-HK","FF_DPS(ANN,-5AY,0)")</f>
        <v>0.53</v>
      </c>
      <c r="HD2">
        <f t="array" ref="HD2:HD7">_xll.FDS("248-HK","FF_DPS(ANN,-5AY,0)")</f>
        <v>0</v>
      </c>
      <c r="HE2">
        <f t="array" ref="HE2:HE7">_xll.FDS("250-HK","FF_DPS(ANN,-5AY,0)")</f>
        <v>0</v>
      </c>
      <c r="HF2">
        <f t="array" ref="HF2:HF7">_xll.FDS("251-HK","FF_DPS(ANN,-5AY,0)")</f>
        <v>3.11</v>
      </c>
      <c r="HG2">
        <f t="array" ref="HG2:HG7">_xll.FDS("252-HK","FF_DPS(ANN,-5AY,0)")</f>
        <v>0.16</v>
      </c>
      <c r="HH2">
        <f t="array" ref="HH2:HH7">_xll.FDS("253-HK","FF_DPS(ANN,-5AY,0)")</f>
        <v>0</v>
      </c>
      <c r="HI2">
        <f t="array" ref="HI2:HI7">_xll.FDS("254-HK","FF_DPS(ANN,-5AY,0)")</f>
        <v>0</v>
      </c>
      <c r="HJ2">
        <f t="array" ref="HJ2:HJ7">_xll.FDS("255-HK","FF_DPS(ANN,-5AY,0)")</f>
        <v>0.36</v>
      </c>
      <c r="HK2">
        <f t="array" ref="HK2:HK7">_xll.FDS("256-HK","FF_DPS(ANN,-5AY,0)")</f>
        <v>0</v>
      </c>
      <c r="HL2">
        <f t="array" ref="HL2:HL7">_xll.FDS("257-HK","FF_DPS(ANN,-5AY,0)")</f>
        <v>0.20003961565032</v>
      </c>
      <c r="HM2">
        <f t="array" ref="HM2:HM7">_xll.FDS("258-HK","FF_DPS(ANN,-5AY,0)")</f>
        <v>0.43</v>
      </c>
      <c r="HN2">
        <f t="array" ref="HN2:HN7">_xll.FDS("259-HK","FF_DPS(ANN,-5AY,0)")</f>
        <v>0.06</v>
      </c>
      <c r="HO2">
        <f t="array" ref="HO2:HO7">_xll.FDS("260-HK","FF_DPS(ANN,-5AY,0)")</f>
        <v>0</v>
      </c>
      <c r="HP2">
        <f t="array" ref="HP2:HP7">_xll.FDS("261-HK","FF_DPS(ANN,-5AY,0)")</f>
        <v>0</v>
      </c>
      <c r="HQ2">
        <f t="array" ref="HQ2:HQ7">_xll.FDS("262-HK","FF_DPS(ANN,-5AY,0)")</f>
        <v>4.8199999999999996E-3</v>
      </c>
      <c r="HR2">
        <f t="array" ref="HR2:HR7">_xll.FDS("264-HK","FF_DPS(ANN,-5AY,0)")</f>
        <v>0</v>
      </c>
      <c r="HS2">
        <f t="array" ref="HS2:HS7">_xll.FDS("265-HK","FF_DPS(ANN,-5AY,0)")</f>
        <v>0</v>
      </c>
      <c r="HT2">
        <f t="array" ref="HT2:HT7">_xll.FDS("266-HK","FF_DPS(ANN,-5AY,0)")</f>
        <v>0.46</v>
      </c>
      <c r="HU2">
        <f t="array" ref="HU2:HU7">_xll.FDS("267-HK","FF_DPS(ANN,-5AY,0)")</f>
        <v>0.33</v>
      </c>
      <c r="HV2">
        <f t="array" ref="HV2:HV7">_xll.FDS("268-HK","FF_DPS(ANN,-5AY,0)")</f>
        <v>0</v>
      </c>
      <c r="HW2">
        <f t="array" ref="HW2:HW7">_xll.FDS("269-HK","FF_DPS(ANN,-5AY,0)")</f>
        <v>0</v>
      </c>
      <c r="HX2">
        <f t="array" ref="HX2:HX7">_xll.FDS("270-HK","FF_DPS(ANN,-5AY,0)")</f>
        <v>0.42</v>
      </c>
      <c r="HY2">
        <f t="array" ref="HY2:HY7">_xll.FDS("271-HK","FF_DPS(ANN,-5AY,0)")</f>
        <v>0</v>
      </c>
      <c r="HZ2">
        <f t="array" ref="HZ2:HZ7">_xll.FDS("272-HK","FF_DPS(ANN,-5AY,0)")</f>
        <v>0.05</v>
      </c>
      <c r="IA2">
        <f t="array" ref="IA2:IA7">_xll.FDS("273-HK","FF_DPS(ANN,-5AY,0)")</f>
        <v>0</v>
      </c>
      <c r="IB2">
        <f t="array" ref="IB2:IB7">_xll.FDS("274-HK","FF_DPS(ANN,-5AY,0)")</f>
        <v>0</v>
      </c>
      <c r="IC2">
        <f t="array" ref="IC2:IC7">_xll.FDS("276-HK","FF_DPS(ANN,-5AY,0)")</f>
        <v>0</v>
      </c>
      <c r="ID2">
        <f t="array" ref="ID2:ID7">_xll.FDS("277-HK","FF_DPS(ANN,-5AY,0)")</f>
        <v>5.3999999999999999E-2</v>
      </c>
      <c r="IE2">
        <f t="array" ref="IE2:IE7">_xll.FDS("278-HK","FF_DPS(ANN,-5AY,0)")</f>
        <v>0.34</v>
      </c>
      <c r="IF2">
        <f t="array" ref="IF2:IF7">_xll.FDS("279-HK","FF_DPS(ANN,-5AY,0)")</f>
        <v>0</v>
      </c>
      <c r="IG2">
        <f t="array" ref="IG2:IG7">_xll.FDS("280-HK","FF_DPS(ANN,-5AY,0)")</f>
        <v>0</v>
      </c>
      <c r="IH2">
        <f t="array" ref="IH2:IH7">_xll.FDS("282-HK","FF_DPS(ANN,-5AY,0)")</f>
        <v>3.5000000000000003E-2</v>
      </c>
      <c r="II2">
        <f t="array" ref="II2:II7">_xll.FDS("285-HK","FF_DPS(ANN,-5AY,0)")</f>
        <v>0.15686</v>
      </c>
      <c r="IJ2">
        <f t="array" ref="IJ2:IJ7">_xll.FDS("286-HK","FF_DPS(ANN,-5AY,0)")</f>
        <v>0</v>
      </c>
      <c r="IK2">
        <f t="array" ref="IK2:IK7">_xll.FDS("287-HK","FF_DPS(ANN,-5AY,0)")</f>
        <v>0.14000000000000001</v>
      </c>
      <c r="IL2">
        <f t="array" ref="IL2:IL7">_xll.FDS("288-HK","FF_DPS(ANN,-5AY,0)")</f>
        <v>0.26</v>
      </c>
      <c r="IM2">
        <f t="array" ref="IM2:IM7">_xll.FDS("289-HK","FF_DPS(ANN,-5AY,0)")</f>
        <v>0.81</v>
      </c>
      <c r="IN2">
        <f t="array" ref="IN2:IN7">_xll.FDS("290-HK","FF_DPS(ANN,-5AY,0)")</f>
        <v>0</v>
      </c>
      <c r="IO2">
        <f t="array" ref="IO2:IO7">_xll.FDS("291-HK","FF_DPS(ANN,-5AY,0)")</f>
        <v>0.09</v>
      </c>
      <c r="IP2">
        <f t="array" ref="IP2:IP7">_xll.FDS("292-HK","FF_DPS(ANN,-5AY,0)")</f>
        <v>6.4000000000000003E-3</v>
      </c>
      <c r="IQ2">
        <f t="array" ref="IQ2:IQ7">_xll.FDS("293-HK","FF_DPS(ANN,-5AY,0)")</f>
        <v>4.3555555315520002E-2</v>
      </c>
      <c r="IR2">
        <f t="array" ref="IR2:IR7">_xll.FDS("294-HK","FF_DPS(ANN,-5AY,0)")</f>
        <v>0.1</v>
      </c>
      <c r="IS2">
        <f t="array" ref="IS2:IS7">_xll.FDS("295-HK","FF_DPS(ANN,-5AY,0)")</f>
        <v>0</v>
      </c>
      <c r="IT2">
        <f t="array" ref="IT2:IT7">_xll.FDS("296-HK","FF_DPS(ANN,-5AY,0)")</f>
        <v>8.2000000000000003E-2</v>
      </c>
      <c r="IU2">
        <f t="array" ref="IU2:IU7">_xll.FDS("297-HK","FF_DPS(ANN,-5AY,0)")</f>
        <v>0</v>
      </c>
      <c r="IV2">
        <f t="array" ref="IV2:IV7">_xll.FDS("298-HK","FF_DPS(ANN,-5AY,0)")</f>
        <v>5.5E-2</v>
      </c>
      <c r="IW2">
        <f t="array" ref="IW2:IW7">_xll.FDS("299-HK","FF_DPS(ANN,-5AY,0)")</f>
        <v>0</v>
      </c>
      <c r="IX2" t="e">
        <f t="array" ref="IX2:IX7">_xll.FDS("301-HK","FF_DPS(ANN,-5AY,0)")</f>
        <v>#N/A</v>
      </c>
      <c r="IY2" t="e">
        <f t="array" ref="IY2:IY7">_xll.FDS("302-HK","FF_DPS(ANN,-5AY,0)")</f>
        <v>#N/A</v>
      </c>
      <c r="IZ2">
        <f t="array" ref="IZ2:IZ7">_xll.FDS("303-HK","FF_DPS(ANN,-5AY,0)")</f>
        <v>5.4580840000000004</v>
      </c>
      <c r="JA2">
        <f t="array" ref="JA2:JA7">_xll.FDS("305-HK","FF_DPS(ANN,-5AY,0)")</f>
        <v>1.102E-2</v>
      </c>
      <c r="JB2">
        <f t="array" ref="JB2:JB7">_xll.FDS("306-HK","FF_DPS(ANN,-5AY,0)")</f>
        <v>0.24</v>
      </c>
      <c r="JC2">
        <f t="array" ref="JC2:JC7">_xll.FDS("308-HK","FF_DPS(ANN,-5AY,0)")</f>
        <v>0.04</v>
      </c>
      <c r="JD2">
        <f t="array" ref="JD2:JD7">_xll.FDS("309-HK","FF_DPS(ANN,-5AY,0)")</f>
        <v>0</v>
      </c>
      <c r="JE2">
        <f t="array" ref="JE2:JE7">_xll.FDS("311-HK","FF_DPS(ANN,-5AY,0)")</f>
        <v>1.6263000000000001</v>
      </c>
      <c r="JF2">
        <f t="array" ref="JF2:JF7">_xll.FDS("312-HK","FF_DPS(ANN,-5AY,0)")</f>
        <v>7.4999999999999997E-3</v>
      </c>
      <c r="JG2">
        <f t="array" ref="JG2:JG7">_xll.FDS("313-HK","FF_DPS(ANN,-5AY,0)")</f>
        <v>0</v>
      </c>
      <c r="JH2">
        <f t="array" ref="JH2:JH7">_xll.FDS("315-HK","FF_DPS(ANN,-5AY,0)")</f>
        <v>0.6</v>
      </c>
      <c r="JI2">
        <f t="array" ref="JI2:JI7">_xll.FDS("316-HK","FF_DPS(ANN,-5AY,0)")</f>
        <v>0</v>
      </c>
      <c r="JJ2">
        <f t="array" ref="JJ2:JJ7">_xll.FDS("317-HK","FF_DPS(ANN,-5AY,0)")</f>
        <v>1.8128999999999999E-2</v>
      </c>
      <c r="JK2">
        <f t="array" ref="JK2:JK7">_xll.FDS("318-HK","FF_DPS(ANN,-5AY,0)")</f>
        <v>0</v>
      </c>
      <c r="JL2">
        <f t="array" ref="JL2:JL7">_xll.FDS("320-HK","FF_DPS(ANN,-5AY,0)")</f>
        <v>7.4999999999999997E-2</v>
      </c>
      <c r="JM2">
        <f t="array" ref="JM2:JM7">_xll.FDS("321-HK","FF_DPS(ANN,-5AY,0)")</f>
        <v>0.62</v>
      </c>
      <c r="JN2">
        <f t="array" ref="JN2:JN7">_xll.FDS("322-HK","FF_DPS(ANN,-5AY,0)")</f>
        <v>0.12325</v>
      </c>
      <c r="JO2">
        <f t="array" ref="JO2:JO7">_xll.FDS("323-HK","FF_DPS(ANN,-5AY,0)")</f>
        <v>0</v>
      </c>
      <c r="JP2">
        <f t="array" ref="JP2:JP7">_xll.FDS("326-HK","FF_DPS(ANN,-5AY,0)")</f>
        <v>0</v>
      </c>
      <c r="JQ2">
        <f t="array" ref="JQ2:JQ7">_xll.FDS("327-HK","FF_DPS(ANN,-5AY,0)")</f>
        <v>0.08</v>
      </c>
      <c r="JR2">
        <f t="array" ref="JR2:JR7">_xll.FDS("328-HK","FF_DPS(ANN,-5AY,0)")</f>
        <v>9.9769999999999998E-2</v>
      </c>
      <c r="JS2">
        <f t="array" ref="JS2:JS7">_xll.FDS("329-HK","FF_DPS(ANN,-5AY,0)")</f>
        <v>0</v>
      </c>
      <c r="JT2" t="e">
        <f>_xll.FDS("330-HK","FF_DPS(ANN,-5AY,0)")</f>
        <v>#N/A</v>
      </c>
      <c r="JU2">
        <f t="array" ref="JU2:JU7">_xll.FDS("331-HK","FF_DPS(ANN,-5AY,0)")</f>
        <v>0.155</v>
      </c>
      <c r="JV2">
        <f t="array" ref="JV2:JV7">_xll.FDS("332-HK","FF_DPS(ANN,-5AY,0)")</f>
        <v>0</v>
      </c>
      <c r="JW2">
        <f t="array" ref="JW2:JW7">_xll.FDS("333-HK","FF_DPS(ANN,-5AY,0)")</f>
        <v>4.453E-2</v>
      </c>
      <c r="JX2">
        <f t="array" ref="JX2:JX7">_xll.FDS("334-HK","FF_DPS(ANN,-5AY,0)")</f>
        <v>0.02</v>
      </c>
      <c r="JY2">
        <f t="array" ref="JY2:JY7">_xll.FDS("335-HK","FF_DPS(ANN,-5AY,0)")</f>
        <v>1.7999999999999999E-2</v>
      </c>
      <c r="JZ2">
        <f t="array" ref="JZ2:JZ7">_xll.FDS("336-HK","FF_DPS(ANN,-5AY,0)")</f>
        <v>0.22</v>
      </c>
      <c r="KA2">
        <f t="array" ref="KA2:KA7">_xll.FDS("337-HK","FF_DPS(ANN,-5AY,0)")</f>
        <v>0.1</v>
      </c>
      <c r="KB2">
        <f t="array" ref="KB2:KB7">_xll.FDS("338-HK","FF_DPS(ANN,-5AY,0)")</f>
        <v>0.28699999999999998</v>
      </c>
      <c r="KC2">
        <f t="array" ref="KC2:KC7">_xll.FDS("340-HK","FF_DPS(ANN,-5AY,0)")</f>
        <v>0</v>
      </c>
      <c r="KD2">
        <f t="array" ref="KD2:KD7">_xll.FDS("341-HK","FF_DPS(ANN,-5AY,0)")</f>
        <v>0.81</v>
      </c>
      <c r="KE2">
        <f t="array" ref="KE2:KE7">_xll.FDS("342-HK","FF_DPS(ANN,-5AY,0)")</f>
        <v>2.5000000000000001E-2</v>
      </c>
      <c r="KF2">
        <f t="array" ref="KF2:KF7">_xll.FDS("343-HK","FF_DPS(ANN,-5AY,0)")</f>
        <v>0</v>
      </c>
      <c r="KG2">
        <f t="array" ref="KG2:KG7">_xll.FDS("345-HK","FF_DPS(ANN,-5AY,0)")</f>
        <v>0.35099999999999998</v>
      </c>
      <c r="KH2">
        <f t="array" ref="KH2:KH7">_xll.FDS("346-HK","FF_DPS(ANN,-5AY,0)")</f>
        <v>0</v>
      </c>
      <c r="KI2">
        <f t="array" ref="KI2:KI7">_xll.FDS("347-HK","FF_DPS(ANN,-5AY,0)")</f>
        <v>5.907692534911E-2</v>
      </c>
      <c r="KJ2">
        <f t="array" ref="KJ2:KJ7">_xll.FDS("348-HK","FF_DPS(ANN,-5AY,0)")</f>
        <v>0</v>
      </c>
      <c r="KK2">
        <f t="array" ref="KK2:KK7">_xll.FDS("351-HK","FF_DPS(ANN,-5AY,0)")</f>
        <v>0</v>
      </c>
      <c r="KL2">
        <f t="array" ref="KL2:KL7">_xll.FDS("352-HK","FF_DPS(ANN,-5AY,0)")</f>
        <v>0</v>
      </c>
      <c r="KM2">
        <f t="array" ref="KM2:KM6">_xll.FDS("353-HK","FF_DPS(ANN,-5AY,0)")</f>
        <v>0</v>
      </c>
      <c r="KN2">
        <f t="array" ref="KN2:KN7">_xll.FDS("354-HK","FF_DPS(ANN,-5AY,0)")</f>
        <v>1.2E-2</v>
      </c>
      <c r="KO2">
        <f t="array" ref="KO2:KO7">_xll.FDS("355-HK","FF_DPS(ANN,-5AY,0)")</f>
        <v>0.02</v>
      </c>
      <c r="KP2">
        <f t="array" ref="KP2:KP7">_xll.FDS("357-HK","FF_DPS(ANN,-5AY,0)")</f>
        <v>0.191744</v>
      </c>
      <c r="KQ2">
        <f t="array" ref="KQ2:KQ7">_xll.FDS("358-HK","FF_DPS(ANN,-5AY,0)")</f>
        <v>0.17121</v>
      </c>
      <c r="KR2">
        <f t="array" ref="KR2:KR7">_xll.FDS("359-HK","FF_DPS(ANN,-5AY,0)")</f>
        <v>0</v>
      </c>
      <c r="KS2">
        <f t="array" ref="KS2:KS7">_xll.FDS("360-HK","FF_DPS(ANN,-5AY,0)")</f>
        <v>0</v>
      </c>
      <c r="KT2">
        <f t="array" ref="KT2:KT7">_xll.FDS("361-HK","FF_DPS(ANN,-5AY,0)")</f>
        <v>0</v>
      </c>
      <c r="KU2">
        <f t="array" ref="KU2:KU7">_xll.FDS("362-HK","FF_DPS(ANN,-5AY,0)")</f>
        <v>0</v>
      </c>
      <c r="KV2">
        <f t="array" ref="KV2:KV7">_xll.FDS("363-HK","FF_DPS(ANN,-5AY,0)")</f>
        <v>0.82</v>
      </c>
      <c r="KW2">
        <f t="array" ref="KW2:KW7">_xll.FDS("365-HK","FF_DPS(ANN,-5AY,0)")</f>
        <v>0</v>
      </c>
      <c r="KX2">
        <f t="array" ref="KX2:KX7">_xll.FDS("366-HK","FF_DPS(ANN,-5AY,0)")</f>
        <v>0.1</v>
      </c>
      <c r="KY2">
        <f t="array" ref="KY2:KY7">_xll.FDS("367-HK","FF_DPS(ANN,-5AY,0)")</f>
        <v>0.08</v>
      </c>
      <c r="KZ2" t="e">
        <f t="array" ref="KZ2:KZ7">_xll.FDS("368-HK","FF_DPS(ANN,-5AY,0)")</f>
        <v>#N/A</v>
      </c>
      <c r="LA2">
        <f t="array" ref="LA2:LA7">_xll.FDS("369-HK","FF_DPS(ANN,-5AY,0)")</f>
        <v>0.18</v>
      </c>
      <c r="LB2">
        <f t="array" ref="LB2:LB6">_xll.FDS("370-HK","FF_DPS(ANN,-5AY,0)")</f>
        <v>0</v>
      </c>
      <c r="LC2">
        <f t="array" ref="LC2:LC7">_xll.FDS("371-HK","FF_DPS(ANN,-5AY,0)")</f>
        <v>0.11899999999999999</v>
      </c>
      <c r="LD2">
        <f t="array" ref="LD2:LD7">_xll.FDS("372-HK","FF_DPS(ANN,-5AY,0)")</f>
        <v>0</v>
      </c>
      <c r="LE2">
        <f t="array" ref="LE2:LE7">_xll.FDS("373-HK","FF_DPS(ANN,-5AY,0)")</f>
        <v>0.1</v>
      </c>
      <c r="LF2">
        <f t="array" ref="LF2:LF7">_xll.FDS("374-HK","FF_DPS(ANN,-5AY,0)")</f>
        <v>9.5000000000000001E-2</v>
      </c>
      <c r="LG2">
        <f t="array" ref="LG2:LG7">_xll.FDS("375-HK","FF_DPS(ANN,-5AY,0)")</f>
        <v>0.1</v>
      </c>
      <c r="LH2">
        <f t="array" ref="LH2:LH7">_xll.FDS("376-HK","FF_DPS(ANN,-5AY,0)")</f>
        <v>0</v>
      </c>
      <c r="LI2">
        <f t="array" ref="LI2:LI7">_xll.FDS("377-HK","FF_DPS(ANN,-5AY,0)")</f>
        <v>0</v>
      </c>
      <c r="LJ2">
        <f t="array" ref="LJ2:LJ7">_xll.FDS("378-HK","FF_DPS(ANN,-5AY,0)")</f>
        <v>0</v>
      </c>
      <c r="LK2">
        <f t="array" ref="LK2:LK7">_xll.FDS("379-HK","FF_DPS(ANN,-5AY,0)")</f>
        <v>0</v>
      </c>
      <c r="LL2">
        <f t="array" ref="LL2:LL7">_xll.FDS("380-HK","FF_DPS(ANN,-5AY,0)")</f>
        <v>0</v>
      </c>
      <c r="LM2">
        <f t="array" ref="LM2:LM7">_xll.FDS("381-HK","FF_DPS(ANN,-5AY,0)")</f>
        <v>0</v>
      </c>
      <c r="LN2" t="e">
        <f t="array" ref="LN2:LN7">_xll.FDS("382-HK","FF_DPS(ANN,-5AY,0)")</f>
        <v>#N/A</v>
      </c>
      <c r="LO2">
        <f t="array" ref="LO2:LO6">_xll.FDS("383-HK","FF_DPS(ANN,-5AY,0)")</f>
        <v>0</v>
      </c>
      <c r="LP2">
        <f t="array" ref="LP2:LP7">_xll.FDS("384-HK","FF_DPS(ANN,-5AY,0)")</f>
        <v>0.25</v>
      </c>
      <c r="LQ2">
        <f t="array" ref="LQ2:LQ7">_xll.FDS("385-HK","FF_DPS(ANN,-5AY,0)")</f>
        <v>0.06</v>
      </c>
      <c r="LR2">
        <f t="array" ref="LR2:LR7">_xll.FDS("386-HK","FF_DPS(ANN,-5AY,0)")</f>
        <v>0.28701680000000002</v>
      </c>
      <c r="LS2">
        <f t="array" ref="LS2:LS7">_xll.FDS("387-HK","FF_DPS(ANN,-5AY,0)")</f>
        <v>6.5000000000000002E-2</v>
      </c>
      <c r="LT2">
        <f t="array" ref="LT2:LT7">_xll.FDS("388-HK","FF_DPS(ANN,-5AY,0)")</f>
        <v>4.25</v>
      </c>
      <c r="LU2">
        <f t="array" ref="LU2:LU7">_xll.FDS("389-HK","FF_DPS(ANN,-5AY,0)")</f>
        <v>0</v>
      </c>
      <c r="LV2">
        <f t="array" ref="LV2:LV7">_xll.FDS("390-HK","FF_DPS(ANN,-5AY,0)")</f>
        <v>0.10063999999999999</v>
      </c>
      <c r="LW2">
        <f t="array" ref="LW2:LW7">_xll.FDS("391-HK","FF_DPS(ANN,-5AY,0)")</f>
        <v>0</v>
      </c>
      <c r="LX2">
        <f t="array" ref="LX2:LX7">_xll.FDS("392-HK","FF_DPS(ANN,-5AY,0)")</f>
        <v>0.95</v>
      </c>
      <c r="LY2">
        <f t="array" ref="LY2:LY7">_xll.FDS("393-HK","FF_DPS(ANN,-5AY,0)")</f>
        <v>5.7000000000000002E-2</v>
      </c>
      <c r="LZ2">
        <f t="array" ref="LZ2:LZ7">_xll.FDS("395-HK","FF_DPS(ANN,-5AY,0)")</f>
        <v>0</v>
      </c>
      <c r="MA2">
        <f t="array" ref="MA2:MA7">_xll.FDS("396-HK","FF_DPS(ANN,-5AY,0)")</f>
        <v>0</v>
      </c>
      <c r="MB2">
        <f t="array" ref="MB2:MB7">_xll.FDS("397-HK","FF_DPS(ANN,-5AY,0)")</f>
        <v>0</v>
      </c>
      <c r="MC2">
        <f t="array" ref="MC2:MC7">_xll.FDS("398-HK","FF_DPS(ANN,-5AY,0)")</f>
        <v>3.5999999999999997E-2</v>
      </c>
      <c r="MD2">
        <f t="array" ref="MD2:MD7">_xll.FDS("399-HK","FF_DPS(ANN,-5AY,0)")</f>
        <v>0</v>
      </c>
      <c r="ME2">
        <f t="array" ref="ME2:ME7">_xll.FDS("400-HK","FF_DPS(ANN,-5AY,0)")</f>
        <v>0</v>
      </c>
      <c r="MF2">
        <f t="array" ref="MF2:MF7">_xll.FDS("401-HK","FF_DPS(ANN,-5AY,0)")</f>
        <v>0</v>
      </c>
      <c r="MG2">
        <f t="array" ref="MG2:MG7">_xll.FDS("403-HK","FF_DPS(ANN,-5AY,0)")</f>
        <v>0.01</v>
      </c>
      <c r="MH2">
        <f t="array" ref="MH2:MH7">_xll.FDS("406-HK","FF_DPS(ANN,-5AY,0)")</f>
        <v>1.38E-2</v>
      </c>
      <c r="MI2">
        <f t="array" ref="MI2:MI7">_xll.FDS("408-HK","FF_DPS(ANN,-5AY,0)")</f>
        <v>0.15</v>
      </c>
      <c r="MJ2">
        <f t="array" ref="MJ2:MJ7">_xll.FDS("410-HK","FF_DPS(ANN,-5AY,0)")</f>
        <v>0</v>
      </c>
      <c r="MK2">
        <f t="array" ref="MK2:MK7">_xll.FDS("411-HK","FF_DPS(ANN,-5AY,0)")</f>
        <v>0.35</v>
      </c>
      <c r="ML2">
        <f t="array" ref="ML2:ML7">_xll.FDS("412-HK","FF_DPS(ANN,-5AY,0)")</f>
        <v>0</v>
      </c>
      <c r="MM2">
        <f t="array" ref="MM2:MM7">_xll.FDS("413-HK","FF_DPS(ANN,-5AY,0)")</f>
        <v>0</v>
      </c>
      <c r="MN2">
        <f t="array" ref="MN2:MN7">_xll.FDS("416-HK","FF_DPS(ANN,-5AY,0)")</f>
        <v>0.17</v>
      </c>
      <c r="MO2">
        <f t="array" ref="MO2:MO6">_xll.FDS("417-HK","FF_DPS(ANN,-5AY,0)")</f>
        <v>9.4E-2</v>
      </c>
      <c r="MP2">
        <f t="array" ref="MP2:MP7">_xll.FDS("418-HK","FF_DPS(ANN,-5AY,0)")</f>
        <v>0</v>
      </c>
      <c r="MQ2">
        <f t="array" ref="MQ2:MQ7">_xll.FDS("419-HK","FF_DPS(ANN,-5AY,0)")</f>
        <v>0</v>
      </c>
      <c r="MR2">
        <f t="array" ref="MR2:MR7">_xll.FDS("420-HK","FF_DPS(ANN,-5AY,0)")</f>
        <v>5.2999999999999999E-2</v>
      </c>
      <c r="MS2">
        <f t="array" ref="MS2:MS7">_xll.FDS("422-HK","FF_DPS(ANN,-5AY,0)")</f>
        <v>0</v>
      </c>
      <c r="MT2">
        <f t="array" ref="MT2:MT7">_xll.FDS("423-HK","FF_DPS(ANN,-5AY,0)")</f>
        <v>6.5000000000000002E-2</v>
      </c>
      <c r="MU2">
        <f t="array" ref="MU2:MU7">_xll.FDS("425-HK","FF_DPS(ANN,-5AY,0)")</f>
        <v>0.68</v>
      </c>
      <c r="MV2">
        <f t="array" ref="MV2:MV7">_xll.FDS("426-HK","FF_DPS(ANN,-5AY,0)")</f>
        <v>0</v>
      </c>
      <c r="MW2">
        <f t="array" ref="MW2:MW7">_xll.FDS("430-HK","FF_DPS(ANN,-5AY,0)")</f>
        <v>0</v>
      </c>
      <c r="MX2">
        <f t="array" ref="MX2:MX7">_xll.FDS("431-HK","FF_DPS(ANN,-5AY,0)")</f>
        <v>0</v>
      </c>
      <c r="MY2">
        <f t="array" ref="MY2:MY7">_xll.FDS("432-HK","FF_DPS(ANN,-5AY,0)")</f>
        <v>0</v>
      </c>
      <c r="MZ2">
        <f t="array" ref="MZ2:MZ7">_xll.FDS("433-HK","FF_DPS(ANN,-5AY,0)")</f>
        <v>0</v>
      </c>
      <c r="NA2">
        <f t="array" ref="NA2:NA7">_xll.FDS("434-HK","FF_DPS(ANN,-5AY,0)")</f>
        <v>0</v>
      </c>
      <c r="NB2">
        <f t="array" ref="NB2:NB7">_xll.FDS("436-HK","FF_DPS(ANN,-5AY,0)")</f>
        <v>6.0000000000000001E-3</v>
      </c>
      <c r="NC2">
        <f t="array" ref="NC2:NC7">_xll.FDS("438-HK","FF_DPS(ANN,-5AY,0)")</f>
        <v>0</v>
      </c>
      <c r="ND2">
        <f t="array" ref="ND2:ND7">_xll.FDS("439-HK","FF_DPS(ANN,-5AY,0)")</f>
        <v>0</v>
      </c>
      <c r="NE2">
        <f t="array" ref="NE2:NE7">_xll.FDS("440-HK","FF_DPS(ANN,-5AY,0)")</f>
        <v>1.32</v>
      </c>
      <c r="NF2">
        <f t="array" ref="NF2:NF7">_xll.FDS("442-HK","FF_DPS(ANN,-5AY,0)")</f>
        <v>0</v>
      </c>
      <c r="NG2">
        <f t="array" ref="NG2:NG7">_xll.FDS("444-HK","FF_DPS(ANN,-5AY,0)")</f>
        <v>0</v>
      </c>
      <c r="NH2">
        <f t="array" ref="NH2:NH7">_xll.FDS("450-HK","FF_DPS(ANN,-5AY,0)")</f>
        <v>0.04</v>
      </c>
      <c r="NI2">
        <f t="array" ref="NI2:NI7">_xll.FDS("451-HK","FF_DPS(ANN,-5AY,0)")</f>
        <v>0</v>
      </c>
      <c r="NJ2">
        <f t="array" ref="NJ2:NJ7">_xll.FDS("455-HK","FF_DPS(ANN,-5AY,0)")</f>
        <v>5.7000000000000002E-3</v>
      </c>
      <c r="NK2">
        <f t="array" ref="NK2:NK7">_xll.FDS("456-HK","FF_DPS(ANN,-5AY,0)")</f>
        <v>0</v>
      </c>
      <c r="NL2">
        <f t="array" ref="NL2:NL7">_xll.FDS("458-HK","FF_DPS(ANN,-5AY,0)")</f>
        <v>0</v>
      </c>
      <c r="NM2">
        <f t="array" ref="NM2:NM7">_xll.FDS("459-HK","FF_DPS(ANN,-5AY,0)")</f>
        <v>0</v>
      </c>
      <c r="NN2">
        <f t="array" ref="NN2:NN7">_xll.FDS("460-HK","FF_DPS(ANN,-5AY,0)")</f>
        <v>5.8000000000000003E-2</v>
      </c>
      <c r="NO2">
        <f t="array" ref="NO2:NO7">_xll.FDS("464-HK","FF_DPS(ANN,-5AY,0)")</f>
        <v>0</v>
      </c>
      <c r="NP2">
        <f t="array" ref="NP2:NP7">_xll.FDS("465-HK","FF_DPS(ANN,-5AY,0)")</f>
        <v>1.9E-2</v>
      </c>
      <c r="NQ2">
        <f t="array" ref="NQ2:NQ7">_xll.FDS("467-HK","FF_DPS(ANN,-5AY,0)")</f>
        <v>0</v>
      </c>
      <c r="NR2">
        <f t="array" ref="NR2:NR7">_xll.FDS("468-HK","FF_DPS(ANN,-5AY,0)")</f>
        <v>0.23</v>
      </c>
      <c r="NS2">
        <f t="array" ref="NS2:NS7">_xll.FDS("471-HK","FF_DPS(ANN,-5AY,0)")</f>
        <v>0</v>
      </c>
      <c r="NT2">
        <f t="array" ref="NT2:NT7">_xll.FDS("472-HK","FF_DPS(ANN,-5AY,0)")</f>
        <v>0</v>
      </c>
      <c r="NU2">
        <f t="array" ref="NU2:NU7">_xll.FDS("474-HK","FF_DPS(ANN,-5AY,0)")</f>
        <v>0</v>
      </c>
      <c r="NV2">
        <f t="array" ref="NV2:NV7">_xll.FDS("475-HK","FF_DPS(ANN,-5AY,0)")</f>
        <v>0</v>
      </c>
      <c r="NW2">
        <f t="array" ref="NW2:NW7">_xll.FDS("476-HK","FF_DPS(ANN,-5AY,0)")</f>
        <v>0</v>
      </c>
      <c r="NX2">
        <f t="array" ref="NX2:NX7">_xll.FDS("479-HK","FF_DPS(ANN,-5AY,0)")</f>
        <v>0</v>
      </c>
      <c r="NY2">
        <f t="array" ref="NY2:NY7">_xll.FDS("480-HK","FF_DPS(ANN,-5AY,0)")</f>
        <v>6.3640000000000002E-2</v>
      </c>
      <c r="NZ2">
        <f t="array" ref="NZ2:NZ7">_xll.FDS("482-HK","FF_DPS(ANN,-5AY,0)")</f>
        <v>0</v>
      </c>
      <c r="OA2">
        <f t="array" ref="OA2:OA7">_xll.FDS("483-HK","FF_DPS(ANN,-5AY,0)")</f>
        <v>7.4999999999999997E-2</v>
      </c>
      <c r="OB2">
        <f t="array" ref="OB2:OB7">_xll.FDS("484-HK","FF_DPS(ANN,-5AY,0)")</f>
        <v>0</v>
      </c>
      <c r="OC2">
        <f t="array" ref="OC2:OC7">_xll.FDS("485-HK","FF_DPS(ANN,-5AY,0)")</f>
        <v>0</v>
      </c>
      <c r="OD2">
        <f t="array" ref="OD2:OD7">_xll.FDS("486-HK","FF_DPS(ANN,-5AY,0)")</f>
        <v>1.4721871337187799E-2</v>
      </c>
      <c r="OE2">
        <f t="array" ref="OE2:OE7">_xll.FDS("487-HK","FF_DPS(ANN,-5AY,0)")</f>
        <v>0</v>
      </c>
      <c r="OF2">
        <f t="array" ref="OF2:OF7">_xll.FDS("488-HK","FF_DPS(ANN,-5AY,0)")</f>
        <v>8.5790000000000005E-2</v>
      </c>
      <c r="OG2">
        <f t="array" ref="OG2:OG7">_xll.FDS("489-HK","FF_DPS(ANN,-5AY,0)")</f>
        <v>0.26300000000000001</v>
      </c>
      <c r="OH2">
        <f t="array" ref="OH2:OH7">_xll.FDS("491-HK","FF_DPS(ANN,-5AY,0)")</f>
        <v>0</v>
      </c>
      <c r="OI2">
        <f t="array" ref="OI2:OI7">_xll.FDS("493-HK","FF_DPS(ANN,-5AY,0)")</f>
        <v>7.0000000000000001E-3</v>
      </c>
      <c r="OJ2">
        <f t="array" ref="OJ2:OJ7">_xll.FDS("495-HK","FF_DPS(ANN,-5AY,0)")</f>
        <v>0</v>
      </c>
      <c r="OK2">
        <f t="array" ref="OK2:OK7">_xll.FDS("496-HK","FF_DPS(ANN,-5AY,0)")</f>
        <v>0</v>
      </c>
      <c r="OL2">
        <f t="array" ref="OL2:OL7">_xll.FDS("497-HK","FF_DPS(ANN,-5AY,0)")</f>
        <v>1.6199999999999999E-2</v>
      </c>
      <c r="OM2">
        <f t="array" ref="OM2:OM7">_xll.FDS("498-HK","FF_DPS(ANN,-5AY,0)")</f>
        <v>0</v>
      </c>
      <c r="ON2">
        <f t="array" ref="ON2:ON7">_xll.FDS("499-HK","FF_DPS(ANN,-5AY,0)")</f>
        <v>0</v>
      </c>
      <c r="OO2">
        <f t="array" ref="OO2:OO7">_xll.FDS("500-HK","FF_DPS(ANN,-5AY,0)")</f>
        <v>0</v>
      </c>
      <c r="OP2">
        <f t="array" ref="OP2:OP7">_xll.FDS("503-HK","FF_DPS(ANN,-5AY,0)")</f>
        <v>7.6799999999999993E-2</v>
      </c>
      <c r="OQ2">
        <f t="array" ref="OQ2:OQ7">_xll.FDS("505-HK","FF_DPS(ANN,-5AY,0)")</f>
        <v>0</v>
      </c>
      <c r="OR2">
        <f t="array" ref="OR2:OR7">_xll.FDS("506-HK","FF_DPS(ANN,-5AY,0)")</f>
        <v>2.4E-2</v>
      </c>
      <c r="OS2">
        <f t="array" ref="OS2:OS7">_xll.FDS("508-HK","FF_DPS(ANN,-5AY,0)")</f>
        <v>0</v>
      </c>
      <c r="OT2">
        <f t="array" ref="OT2:OT7">_xll.FDS("509-HK","FF_DPS(ANN,-5AY,0)")</f>
        <v>0</v>
      </c>
      <c r="OU2">
        <f t="array" ref="OU2:OU7">_xll.FDS("510-HK","FF_DPS(ANN,-5AY,0)")</f>
        <v>0</v>
      </c>
      <c r="OV2">
        <f t="array" ref="OV2:OV7">_xll.FDS("511-HK","FF_DPS(ANN,-5AY,0)")</f>
        <v>0.6</v>
      </c>
      <c r="OW2">
        <f t="array" ref="OW2:OW7">_xll.FDS("512-HK","FF_DPS(ANN,-5AY,0)")</f>
        <v>0</v>
      </c>
      <c r="OX2">
        <f t="array" ref="OX2:OX7">_xll.FDS("513-HK","FF_DPS(ANN,-5AY,0)")</f>
        <v>0</v>
      </c>
      <c r="OY2">
        <f t="array" ref="OY2:OY7">_xll.FDS("515-HK","FF_DPS(ANN,-5AY,0)")</f>
        <v>0</v>
      </c>
      <c r="OZ2">
        <f t="array" ref="OZ2:OZ7">_xll.FDS("517-HK","FF_DPS(ANN,-5AY,0)")</f>
        <v>0.14499999999999999</v>
      </c>
      <c r="PA2">
        <f t="array" ref="PA2:PA7">_xll.FDS("518-HK","FF_DPS(ANN,-5AY,0)")</f>
        <v>0</v>
      </c>
      <c r="PB2">
        <f t="array" ref="PB2:PB7">_xll.FDS("519-HK","FF_DPS(ANN,-5AY,0)")</f>
        <v>0</v>
      </c>
      <c r="PC2">
        <f t="array" ref="PC2:PC7">_xll.FDS("520-HK","FF_DPS(ANN,-5AY,0)")</f>
        <v>0.159</v>
      </c>
      <c r="PD2">
        <f t="array" ref="PD2:PD7">_xll.FDS("521-HK","FF_DPS(ANN,-5AY,0)")</f>
        <v>0</v>
      </c>
      <c r="PE2">
        <f t="array" ref="PE2:PE7">_xll.FDS("522-HK","FF_DPS(ANN,-5AY,0)")</f>
        <v>1.9</v>
      </c>
      <c r="PF2">
        <f t="array" ref="PF2:PF7">_xll.FDS("524-HK","FF_DPS(ANN,-5AY,0)")</f>
        <v>0</v>
      </c>
      <c r="PG2">
        <f t="array" ref="PG2:PG7">_xll.FDS("525-HK","FF_DPS(ANN,-5AY,0)")</f>
        <v>9.1800000000000007E-2</v>
      </c>
      <c r="PH2">
        <f t="array" ref="PH2:PH7">_xll.FDS("526-HK","FF_DPS(ANN,-5AY,0)")</f>
        <v>0</v>
      </c>
      <c r="PI2">
        <f t="array" ref="PI2:PI7">_xll.FDS("527-HK","FF_DPS(ANN,-5AY,0)")</f>
        <v>0</v>
      </c>
      <c r="PJ2">
        <f t="array" ref="PJ2:PJ7">_xll.FDS("528-HK","FF_DPS(ANN,-5AY,0)")</f>
        <v>0.05</v>
      </c>
      <c r="PK2">
        <f t="array" ref="PK2:PK7">_xll.FDS("529-HK","FF_DPS(ANN,-5AY,0)")</f>
        <v>0.03</v>
      </c>
      <c r="PL2">
        <f t="array" ref="PL2:PL7">_xll.FDS("530-HK","FF_DPS(ANN,-5AY,0)")</f>
        <v>0</v>
      </c>
      <c r="PM2">
        <f t="array" ref="PM2:PM7">_xll.FDS("531-HK","FF_DPS(ANN,-5AY,0)")</f>
        <v>6.9340499999999999E-2</v>
      </c>
      <c r="PN2">
        <f t="array" ref="PN2:PN7">_xll.FDS("532-HK","FF_DPS(ANN,-5AY,0)")</f>
        <v>3.5000000000000003E-2</v>
      </c>
      <c r="PO2">
        <f t="array" ref="PO2:PO7">_xll.FDS("533-HK","FF_DPS(ANN,-5AY,0)")</f>
        <v>0.19500000000000001</v>
      </c>
      <c r="PP2">
        <f t="array" ref="PP2:PP7">_xll.FDS("535-HK","FF_DPS(ANN,-5AY,0)")</f>
        <v>2.2669999999999999E-2</v>
      </c>
      <c r="PQ2">
        <f t="array" ref="PQ2:PQ7">_xll.FDS("536-HK","FF_DPS(ANN,-5AY,0)")</f>
        <v>8.6999999999999994E-2</v>
      </c>
      <c r="PR2">
        <f t="array" ref="PR2:PR7">_xll.FDS("538-HK","FF_DPS(ANN,-5AY,0)")</f>
        <v>0.14199999999999999</v>
      </c>
      <c r="PS2">
        <f t="array" ref="PS2:PS7">_xll.FDS("540-HK","FF_DPS(ANN,-5AY,0)")</f>
        <v>0</v>
      </c>
      <c r="PT2">
        <f t="array" ref="PT2:PT7">_xll.FDS("542-HK","FF_DPS(ANN,-5AY,0)")</f>
        <v>0</v>
      </c>
      <c r="PU2">
        <f t="array" ref="PU2:PU7">_xll.FDS("543-HK","FF_DPS(ANN,-5AY,0)")</f>
        <v>0.12842400000000001</v>
      </c>
      <c r="PV2">
        <f t="array" ref="PV2:PV7">_xll.FDS("544-HK","FF_DPS(ANN,-5AY,0)")</f>
        <v>0</v>
      </c>
      <c r="PW2">
        <f t="array" ref="PW2:PW7">_xll.FDS("546-HK","FF_DPS(ANN,-5AY,0)")</f>
        <v>0.11600000000000001</v>
      </c>
      <c r="PX2">
        <f t="array" ref="PX2:PX7">_xll.FDS("547-HK","FF_DPS(ANN,-5AY,0)")</f>
        <v>0</v>
      </c>
      <c r="PY2">
        <f t="array" ref="PY2:PY7">_xll.FDS("548-HK","FF_DPS(ANN,-5AY,0)")</f>
        <v>0.24932599999999999</v>
      </c>
      <c r="PZ2">
        <f t="array" ref="PZ2:PZ7">_xll.FDS("550-HK","FF_DPS(ANN,-5AY,0)")</f>
        <v>0</v>
      </c>
      <c r="QA2">
        <f t="array" ref="QA2:QA7">_xll.FDS("551-HK","FF_DPS(ANN,-5AY,0)")</f>
        <v>1.4</v>
      </c>
      <c r="QB2">
        <f t="array" ref="QB2:QB7">_xll.FDS("552-HK","FF_DPS(ANN,-5AY,0)")</f>
        <v>0.15098990000000001</v>
      </c>
      <c r="QC2">
        <f t="array" ref="QC2:QC7">_xll.FDS("553-HK","FF_DPS(ANN,-5AY,0)")</f>
        <v>8.0120999999999998E-2</v>
      </c>
      <c r="QD2">
        <f t="array" ref="QD2:QD7">_xll.FDS("554-HK","FF_DPS(ANN,-5AY,0)")</f>
        <v>0</v>
      </c>
      <c r="QE2">
        <f t="array" ref="QE2:QE7">_xll.FDS("556-HK","FF_DPS(ANN,-5AY,0)")</f>
        <v>0</v>
      </c>
      <c r="QF2">
        <f t="array" ref="QF2:QF7">_xll.FDS("557-HK","FF_DPS(ANN,-5AY,0)")</f>
        <v>0</v>
      </c>
      <c r="QG2">
        <f t="array" ref="QG2:QG7">_xll.FDS("558-HK","FF_DPS(ANN,-5AY,0)")</f>
        <v>3.091E-2</v>
      </c>
      <c r="QH2">
        <f t="array" ref="QH2:QH7">_xll.FDS("559-HK","FF_DPS(ANN,-5AY,0)")</f>
        <v>0</v>
      </c>
      <c r="QI2">
        <f t="array" ref="QI2:QI7">_xll.FDS("560-HK","FF_DPS(ANN,-5AY,0)")</f>
        <v>0.09</v>
      </c>
      <c r="QJ2">
        <f t="array" ref="QJ2:QJ7">_xll.FDS("563-HK","FF_DPS(ANN,-5AY,0)")</f>
        <v>3.3000000000000002E-2</v>
      </c>
      <c r="QK2">
        <f t="array" ref="QK2:QK7">_xll.FDS("564-HK","FF_DPS(ANN,-5AY,0)")</f>
        <v>1.26E-2</v>
      </c>
      <c r="QL2">
        <f t="array" ref="QL2:QL7">_xll.FDS("565-HK","FF_DPS(ANN,-5AY,0)")</f>
        <v>0</v>
      </c>
      <c r="QM2">
        <f t="array" ref="QM2:QM7">_xll.FDS("567-HK","FF_DPS(ANN,-5AY,0)")</f>
        <v>0</v>
      </c>
      <c r="QN2">
        <f t="array" ref="QN2:QN7">_xll.FDS("568-HK","FF_DPS(ANN,-5AY,0)")</f>
        <v>0</v>
      </c>
      <c r="QO2">
        <f t="array" ref="QO2:QO7">_xll.FDS("570-HK","FF_DPS(ANN,-5AY,0)")</f>
        <v>0.1003</v>
      </c>
      <c r="QP2">
        <f t="array" ref="QP2:QP7">_xll.FDS("571-HK","FF_DPS(ANN,-5AY,0)")</f>
        <v>0</v>
      </c>
      <c r="QQ2">
        <f t="array" ref="QQ2:QQ7">_xll.FDS("572-HK","FF_DPS(ANN,-5AY,0)")</f>
        <v>0</v>
      </c>
      <c r="QR2">
        <f t="array" ref="QR2:QR7">_xll.FDS("573-HK","FF_DPS(ANN,-5AY,0)")</f>
        <v>0.16</v>
      </c>
      <c r="QS2">
        <f t="array" ref="QS2:QS7">_xll.FDS("574-HK","FF_DPS(ANN,-5AY,0)")</f>
        <v>0</v>
      </c>
      <c r="QT2">
        <f t="array" ref="QT2:QT7">_xll.FDS("575-HK","FF_DPS(ANN,-5AY,0)")</f>
        <v>0</v>
      </c>
      <c r="QU2">
        <f t="array" ref="QU2:QU7">_xll.FDS("576-HK","FF_DPS(ANN,-5AY,0)")</f>
        <v>0.4007616</v>
      </c>
      <c r="QV2">
        <f t="array" ref="QV2:QV7">_xll.FDS("577-HK","FF_DPS(ANN,-5AY,0)")</f>
        <v>0</v>
      </c>
      <c r="QW2">
        <f t="array" ref="QW2:QW7">_xll.FDS("579-HK","FF_DPS(ANN,-5AY,0)")</f>
        <v>8.4589999999999999E-2</v>
      </c>
      <c r="QX2">
        <f t="array" ref="QX2:QX7">_xll.FDS("580-HK","FF_DPS(ANN,-5AY,0)")</f>
        <v>2.5000000000000001E-2</v>
      </c>
      <c r="QY2">
        <f t="array" ref="QY2:QY7">_xll.FDS("581-HK","FF_DPS(ANN,-5AY,0)")</f>
        <v>0.15</v>
      </c>
      <c r="QZ2">
        <f t="array" ref="QZ2:QZ7">_xll.FDS("582-HK","FF_DPS(ANN,-5AY,0)")</f>
        <v>0</v>
      </c>
      <c r="RA2">
        <f t="array" ref="RA2:RA7">_xll.FDS("583-HK","FF_DPS(ANN,-5AY,0)")</f>
        <v>0</v>
      </c>
      <c r="RB2">
        <f t="array" ref="RB2:RB7">_xll.FDS("585-HK","FF_DPS(ANN,-5AY,0)")</f>
        <v>0</v>
      </c>
      <c r="RC2">
        <f t="array" ref="RC2:RC7">_xll.FDS("586-HK","FF_DPS(ANN,-5AY,0)")</f>
        <v>0.3</v>
      </c>
      <c r="RD2" t="e">
        <f t="array" ref="RD2:RD7">_xll.FDS("587-HK","FF_DPS(ANN,-5AY,0)")</f>
        <v>#N/A</v>
      </c>
      <c r="RE2">
        <f t="array" ref="RE2:RE7">_xll.FDS("588-HK","FF_DPS(ANN,-5AY,0)")</f>
        <v>6.8015000000000006E-2</v>
      </c>
      <c r="RF2" t="e">
        <f t="array" ref="RF2:RF7">_xll.FDS("589-HK","FF_DPS(ANN,-5AY,0)")</f>
        <v>#N/A</v>
      </c>
      <c r="RG2">
        <f t="array" ref="RG2:RG7">_xll.FDS("590-HK","FF_DPS(ANN,-5AY,0)")</f>
        <v>1.1000000000000001</v>
      </c>
      <c r="RH2">
        <f t="array" ref="RH2:RH7">_xll.FDS("591-HK","FF_DPS(ANN,-5AY,0)")</f>
        <v>0</v>
      </c>
      <c r="RI2">
        <f t="array" ref="RI2:RI6">_xll.FDS("592-HK","FF_DPS(ANN,-5AY,0)")</f>
        <v>1.806E-2</v>
      </c>
      <c r="RJ2">
        <f t="array" ref="RJ2:RJ7">_xll.FDS("593-HK","FF_DPS(ANN,-5AY,0)")</f>
        <v>0</v>
      </c>
      <c r="RK2">
        <f t="array" ref="RK2:RK7">_xll.FDS("595-HK","FF_DPS(ANN,-5AY,0)")</f>
        <v>1.666666E-2</v>
      </c>
      <c r="RL2">
        <f t="array" ref="RL2:RL7">_xll.FDS("596-HK","FF_DPS(ANN,-5AY,0)")</f>
        <v>0.03</v>
      </c>
      <c r="RM2">
        <f t="array" ref="RM2:RM7">_xll.FDS("598-HK","FF_DPS(ANN,-5AY,0)")</f>
        <v>0.12531</v>
      </c>
      <c r="RN2">
        <f t="array" ref="RN2:RN7">_xll.FDS("599-HK","FF_DPS(ANN,-5AY,0)")</f>
        <v>3.8980000000000001E-2</v>
      </c>
      <c r="RO2">
        <f t="array" ref="RO2:RO7">_xll.FDS("600-HK","FF_DPS(ANN,-5AY,0)")</f>
        <v>0</v>
      </c>
      <c r="RP2">
        <f t="array" ref="RP2:RP7">_xll.FDS("601-HK","FF_DPS(ANN,-5AY,0)")</f>
        <v>0</v>
      </c>
      <c r="RQ2">
        <f t="array" ref="RQ2:RQ7">_xll.FDS("602-HK","FF_DPS(ANN,-5AY,0)")</f>
        <v>2.717E-2</v>
      </c>
      <c r="RR2">
        <f t="array" ref="RR2:RR7">_xll.FDS("603-HK","FF_DPS(ANN,-5AY,0)")</f>
        <v>5.0000000000000001E-3</v>
      </c>
      <c r="RS2">
        <f t="array" ref="RS2:RS7">_xll.FDS("604-HK","FF_DPS(ANN,-5AY,0)")</f>
        <v>0.17</v>
      </c>
      <c r="RT2">
        <f t="array" ref="RT2:RT7">_xll.FDS("605-HK","FF_DPS(ANN,-5AY,0)")</f>
        <v>0.44</v>
      </c>
      <c r="RU2" t="e">
        <f t="array" ref="RU2:RU7">_xll.FDS("606-HK","FF_DPS(ANN,-5AY,0)")</f>
        <v>#N/A</v>
      </c>
      <c r="RV2">
        <f t="array" ref="RV2:RV7">_xll.FDS("607-HK","FF_DPS(ANN,-5AY,0)")</f>
        <v>1.695E-2</v>
      </c>
      <c r="RW2">
        <f t="array" ref="RW2:RW7">_xll.FDS("608-HK","FF_DPS(ANN,-5AY,0)")</f>
        <v>0.06</v>
      </c>
      <c r="RX2">
        <f t="array" ref="RX2:RX7">_xll.FDS("609-HK","FF_DPS(ANN,-5AY,0)")</f>
        <v>0.12</v>
      </c>
      <c r="RY2">
        <f t="array" ref="RY2:RY7">_xll.FDS("610-HK","FF_DPS(ANN,-5AY,0)")</f>
        <v>0.19800000000000001</v>
      </c>
      <c r="RZ2">
        <f t="array" ref="RZ2:RZ7">_xll.FDS("611-HK","FF_DPS(ANN,-5AY,0)")</f>
        <v>0</v>
      </c>
      <c r="SA2">
        <f t="array" ref="SA2:SA7">_xll.FDS("613-HK","FF_DPS(ANN,-5AY,0)")</f>
        <v>0.02</v>
      </c>
      <c r="SB2">
        <f t="array" ref="SB2:SB7">_xll.FDS("616-HK","FF_DPS(ANN,-5AY,0)")</f>
        <v>0</v>
      </c>
      <c r="SC2">
        <f t="array" ref="SC2:SC7">_xll.FDS("617-HK","FF_DPS(ANN,-5AY,0)")</f>
        <v>0.09</v>
      </c>
      <c r="SD2">
        <f t="array" ref="SD2:SD6">_xll.FDS("618-HK","FF_DPS(ANN,-5AY,0)")</f>
        <v>0</v>
      </c>
      <c r="SE2">
        <f t="array" ref="SE2:SE7">_xll.FDS("619-HK","FF_DPS(ANN,-5AY,0)")</f>
        <v>0</v>
      </c>
      <c r="SF2">
        <f t="array" ref="SF2:SF7">_xll.FDS("620-HK","FF_DPS(ANN,-5AY,0)")</f>
        <v>0</v>
      </c>
      <c r="SG2">
        <f t="array" ref="SG2:SG7">_xll.FDS("621-HK","FF_DPS(ANN,-5AY,0)")</f>
        <v>0</v>
      </c>
      <c r="SH2">
        <f t="array" ref="SH2:SH7">_xll.FDS("622-HK","FF_DPS(ANN,-5AY,0)")</f>
        <v>0</v>
      </c>
      <c r="SI2">
        <f t="array" ref="SI2:SI7">_xll.FDS("623-HK","FF_DPS(ANN,-5AY,0)")</f>
        <v>0</v>
      </c>
      <c r="SJ2">
        <f t="array" ref="SJ2:SJ7">_xll.FDS("626-HK","FF_DPS(ANN,-5AY,0)")</f>
        <v>0.18</v>
      </c>
      <c r="SK2">
        <f t="array" ref="SK2:SK7">_xll.FDS("627-HK","FF_DPS(ANN,-5AY,0)")</f>
        <v>0</v>
      </c>
      <c r="SL2">
        <f t="array" ref="SL2:SL7">_xll.FDS("628-HK","FF_DPS(ANN,-5AY,0)")</f>
        <v>0</v>
      </c>
      <c r="SM2">
        <f t="array" ref="SM2:SM7">_xll.FDS("629-HK","FF_DPS(ANN,-5AY,0)")</f>
        <v>0</v>
      </c>
      <c r="SN2">
        <f t="array" ref="SN2:SN7">_xll.FDS("630-HK","FF_DPS(ANN,-5AY,0)")</f>
        <v>0</v>
      </c>
      <c r="SO2">
        <f t="array" ref="SO2:SO7">_xll.FDS("631-HK","FF_DPS(ANN,-5AY,0)")</f>
        <v>0</v>
      </c>
      <c r="SP2">
        <f t="array" ref="SP2:SP7">_xll.FDS("632-HK","FF_DPS(ANN,-5AY,0)")</f>
        <v>0</v>
      </c>
      <c r="SQ2">
        <f t="array" ref="SQ2:SQ7">_xll.FDS("633-HK","FF_DPS(ANN,-5AY,0)")</f>
        <v>0.08</v>
      </c>
      <c r="SR2">
        <f t="array" ref="SR2:SR7">_xll.FDS("635-HK","FF_DPS(ANN,-5AY,0)")</f>
        <v>0.03</v>
      </c>
      <c r="SS2">
        <f t="array" ref="SS2:SS7">_xll.FDS("636-HK","FF_DPS(ANN,-5AY,0)")</f>
        <v>0.19</v>
      </c>
      <c r="ST2">
        <f t="array" ref="ST2:ST7">_xll.FDS("637-HK","FF_DPS(ANN,-5AY,0)")</f>
        <v>1.4999999999999999E-2</v>
      </c>
      <c r="SU2">
        <f t="array" ref="SU2:SU7">_xll.FDS("638-HK","FF_DPS(ANN,-5AY,0)")</f>
        <v>0.1</v>
      </c>
      <c r="SV2">
        <f t="array" ref="SV2:SV7">_xll.FDS("639-HK","FF_DPS(ANN,-5AY,0)")</f>
        <v>0.03</v>
      </c>
      <c r="SW2">
        <f t="array" ref="SW2:SW7">_xll.FDS("640-HK","FF_DPS(ANN,-5AY,0)")</f>
        <v>2.1000000000000001E-2</v>
      </c>
      <c r="SX2">
        <f t="array" ref="SX2:SX7">_xll.FDS("641-HK","FF_DPS(ANN,-5AY,0)")</f>
        <v>3.5000000000000003E-2</v>
      </c>
      <c r="SY2">
        <f t="array" ref="SY2:SY7">_xll.FDS("643-HK","FF_DPS(ANN,-5AY,0)")</f>
        <v>0</v>
      </c>
      <c r="SZ2">
        <f t="array" ref="SZ2:SZ7">_xll.FDS("645-HK","FF_DPS(ANN,-5AY,0)")</f>
        <v>0</v>
      </c>
      <c r="TA2">
        <f t="array" ref="TA2:TA7">_xll.FDS("646-HK","FF_DPS(ANN,-5AY,0)")</f>
        <v>0</v>
      </c>
      <c r="TB2">
        <f t="array" ref="TB2:TB7">_xll.FDS("648-HK","FF_DPS(ANN,-5AY,0)")</f>
        <v>0</v>
      </c>
      <c r="TC2">
        <f t="array" ref="TC2:TC7">_xll.FDS("650-HK","FF_DPS(ANN,-5AY,0)")</f>
        <v>0</v>
      </c>
      <c r="TD2">
        <f t="array" ref="TD2:TD7">_xll.FDS("651-HK","FF_DPS(ANN,-5AY,0)")</f>
        <v>0</v>
      </c>
      <c r="TE2">
        <f t="array" ref="TE2:TE7">_xll.FDS("653-HK","FF_DPS(ANN,-5AY,0)")</f>
        <v>1E-3</v>
      </c>
      <c r="TF2">
        <f t="array" ref="TF2:TF7">_xll.FDS("655-HK","FF_DPS(ANN,-5AY,0)")</f>
        <v>0.02</v>
      </c>
      <c r="TG2">
        <f t="array" ref="TG2:TG7">_xll.FDS("656-HK","FF_DPS(ANN,-5AY,0)")</f>
        <v>0.21</v>
      </c>
      <c r="TH2">
        <f t="array" ref="TH2:TH7">_xll.FDS("657-HK","FF_DPS(ANN,-5AY,0)")</f>
        <v>0</v>
      </c>
      <c r="TI2">
        <f t="array" ref="TI2:TI7">_xll.FDS("658-HK","FF_DPS(ANN,-5AY,0)")</f>
        <v>0.23</v>
      </c>
      <c r="TJ2">
        <f t="array" ref="TJ2:TJ7">_xll.FDS("659-HK","FF_DPS(ANN,-5AY,0)")</f>
        <v>0.73</v>
      </c>
      <c r="TK2">
        <f t="array" ref="TK2:TK7">_xll.FDS("660-HK","FF_DPS(ANN,-5AY,0)")</f>
        <v>0</v>
      </c>
      <c r="TL2">
        <f t="array" ref="TL2:TL7">_xll.FDS("661-HK","FF_DPS(ANN,-5AY,0)")</f>
        <v>0</v>
      </c>
      <c r="TM2">
        <f t="array" ref="TM2:TM7">_xll.FDS("662-HK","FF_DPS(ANN,-5AY,0)")</f>
        <v>0.08</v>
      </c>
      <c r="TN2">
        <f t="array" ref="TN2:TN7">_xll.FDS("663-HK","FF_DPS(ANN,-5AY,0)")</f>
        <v>0</v>
      </c>
      <c r="TO2">
        <f t="array" ref="TO2:TO7">_xll.FDS("665-HK","FF_DPS(ANN,-5AY,0)")</f>
        <v>0.14091000000000001</v>
      </c>
      <c r="TP2" t="e">
        <f t="array" ref="TP2:TP7">_xll.FDS("667-HK","FF_DPS(ANN,-5AY,0)")</f>
        <v>#N/A</v>
      </c>
      <c r="TQ2">
        <f t="array" ref="TQ2:TQ7">_xll.FDS("668-HK","FF_DPS(ANN,-5AY,0)")</f>
        <v>0</v>
      </c>
      <c r="TR2">
        <f t="array" ref="TR2:TR7">_xll.FDS("669-HK","FF_DPS(ANN,-5AY,0)")</f>
        <v>0.5</v>
      </c>
      <c r="TS2">
        <f t="array" ref="TS2:TS7">_xll.FDS("670-HK","FF_DPS(ANN,-5AY,0)")</f>
        <v>0.11441220000000001</v>
      </c>
      <c r="TT2">
        <f t="array" ref="TT2:TT7">_xll.FDS("672-HK","FF_DPS(ANN,-5AY,0)")</f>
        <v>0</v>
      </c>
      <c r="TU2">
        <f t="array" ref="TU2:TU7">_xll.FDS("673-HK","FF_DPS(ANN,-5AY,0)")</f>
        <v>0</v>
      </c>
      <c r="TV2">
        <f t="array" ref="TV2:TV7">_xll.FDS("674-HK","FF_DPS(ANN,-5AY,0)")</f>
        <v>0</v>
      </c>
      <c r="TW2">
        <f t="array" ref="TW2:TW7">_xll.FDS("675-HK","FF_DPS(ANN,-5AY,0)")</f>
        <v>0</v>
      </c>
      <c r="TX2">
        <f t="array" ref="TX2:TX7">_xll.FDS("676-HK","FF_DPS(ANN,-5AY,0)")</f>
        <v>0.02</v>
      </c>
      <c r="TY2">
        <f t="array" ref="TY2:TY7">_xll.FDS("677-HK","FF_DPS(ANN,-5AY,0)")</f>
        <v>2.4E-2</v>
      </c>
      <c r="TZ2">
        <f t="array" ref="TZ2:TZ7">_xll.FDS("678-HK","FF_DPS(ANN,-5AY,0)")</f>
        <v>0</v>
      </c>
      <c r="UA2">
        <f t="array" ref="UA2:UA7">_xll.FDS("679-HK","FF_DPS(ANN,-5AY,0)")</f>
        <v>0</v>
      </c>
      <c r="UB2">
        <f t="array" ref="UB2:UB7">_xll.FDS("680-HK","FF_DPS(ANN,-5AY,0)")</f>
        <v>0</v>
      </c>
      <c r="UC2">
        <f t="array" ref="UC2:UC7">_xll.FDS("681-HK","FF_DPS(ANN,-5AY,0)")</f>
        <v>0</v>
      </c>
      <c r="UD2">
        <f t="array" ref="UD2:UD7">_xll.FDS("682-HK","FF_DPS(ANN,-5AY,0)")</f>
        <v>0</v>
      </c>
      <c r="UE2">
        <f t="array" ref="UE2:UE7">_xll.FDS("683-HK","FF_DPS(ANN,-5AY,0)")</f>
        <v>1.1000000000000001</v>
      </c>
      <c r="UF2">
        <f t="array" ref="UF2:UF7">_xll.FDS("684-HK","FF_DPS(ANN,-5AY,0)")</f>
        <v>0.125</v>
      </c>
      <c r="UG2">
        <f t="array" ref="UG2:UG7">_xll.FDS("685-HK","FF_DPS(ANN,-5AY,0)")</f>
        <v>5.6312404876684902E-2</v>
      </c>
      <c r="UH2">
        <f t="array" ref="UH2:UH7">_xll.FDS("686-HK","FF_DPS(ANN,-5AY,0)")</f>
        <v>0</v>
      </c>
      <c r="UI2">
        <f t="array" ref="UI2:UI7">_xll.FDS("687-HK","FF_DPS(ANN,-5AY,0)")</f>
        <v>0.3</v>
      </c>
      <c r="UJ2">
        <f t="array" ref="UJ2:UJ7">_xll.FDS("688-HK","FF_DPS(ANN,-5AY,0)")</f>
        <v>0.77</v>
      </c>
      <c r="UK2">
        <f t="array" ref="UK2:UK7">_xll.FDS("689-HK","FF_DPS(ANN,-5AY,0)")</f>
        <v>0</v>
      </c>
      <c r="UL2">
        <f t="array" ref="UL2:UL7">_xll.FDS("690-HK","FF_DPS(ANN,-5AY,0)")</f>
        <v>0</v>
      </c>
      <c r="UM2">
        <f t="array" ref="UM2:UM7">_xll.FDS("691-HK","FF_DPS(ANN,-5AY,0)")</f>
        <v>0</v>
      </c>
      <c r="UN2">
        <f t="array" ref="UN2:UN7">_xll.FDS("693-HK","FF_DPS(ANN,-5AY,0)")</f>
        <v>0.09</v>
      </c>
      <c r="UO2">
        <f t="array" ref="UO2:UO7">_xll.FDS("694-HK","FF_DPS(ANN,-5AY,0)")</f>
        <v>0.18976000000000001</v>
      </c>
      <c r="UP2">
        <f t="array" ref="UP2:UP7">_xll.FDS("695-HK","FF_DPS(ANN,-5AY,0)")</f>
        <v>0</v>
      </c>
      <c r="UQ2">
        <f t="array" ref="UQ2:UQ7">_xll.FDS("696-HK","FF_DPS(ANN,-5AY,0)")</f>
        <v>0.25392999999999999</v>
      </c>
      <c r="UR2">
        <f t="array" ref="UR2:UR7">_xll.FDS("697-HK","FF_DPS(ANN,-5AY,0)")</f>
        <v>0</v>
      </c>
      <c r="US2">
        <f t="array" ref="US2:US7">_xll.FDS("698-HK","FF_DPS(ANN,-5AY,0)")</f>
        <v>4.6850000000000003E-2</v>
      </c>
      <c r="UT2">
        <f t="array" ref="UT2:UT7">_xll.FDS("700-HK","FF_DPS(ANN,-5AY,0)")</f>
        <v>0.61</v>
      </c>
      <c r="UU2">
        <f t="array" ref="UU2:UU7">_xll.FDS("701-HK","FF_DPS(ANN,-5AY,0)")</f>
        <v>0.01</v>
      </c>
      <c r="UV2">
        <f t="array" ref="UV2:UV7">_xll.FDS("702-HK","FF_DPS(ANN,-5AY,0)")</f>
        <v>0</v>
      </c>
      <c r="UW2">
        <f t="array" ref="UW2:UW7">_xll.FDS("703-HK","FF_DPS(ANN,-5AY,0)")</f>
        <v>0</v>
      </c>
      <c r="UX2">
        <f t="array" ref="UX2:UX7">_xll.FDS("704-HK","FF_DPS(ANN,-5AY,0)")</f>
        <v>0</v>
      </c>
      <c r="UY2">
        <f t="array" ref="UY2:UY7">_xll.FDS("707-HK","FF_DPS(ANN,-5AY,0)")</f>
        <v>0</v>
      </c>
      <c r="UZ2">
        <f t="array" ref="UZ2:UZ7">_xll.FDS("708-HK","FF_DPS(ANN,-5AY,0)")</f>
        <v>0</v>
      </c>
      <c r="VA2">
        <f t="array" ref="VA2:VA7">_xll.FDS("709-HK","FF_DPS(ANN,-5AY,0)")</f>
        <v>0.27500000000000002</v>
      </c>
      <c r="VB2">
        <f t="array" ref="VB2:VB7">_xll.FDS("710-HK","FF_DPS(ANN,-5AY,0)")</f>
        <v>2.5000000000000001E-2</v>
      </c>
      <c r="VC2">
        <f t="array" ref="VC2:VC7">_xll.FDS("711-HK","FF_DPS(ANN,-5AY,0)")</f>
        <v>3.7999999999999999E-2</v>
      </c>
      <c r="VD2">
        <f t="array" ref="VD2:VD7">_xll.FDS("712-HK","FF_DPS(ANN,-5AY,0)")</f>
        <v>0</v>
      </c>
      <c r="VE2">
        <f t="array" ref="VE2:VE7">_xll.FDS("713-HK","FF_DPS(ANN,-5AY,0)")</f>
        <v>0</v>
      </c>
      <c r="VF2">
        <f t="array" ref="VF2:VF7">_xll.FDS("715-HK","FF_DPS(ANN,-5AY,0)")</f>
        <v>0</v>
      </c>
      <c r="VG2">
        <f t="array" ref="VG2:VG7">_xll.FDS("716-HK","FF_DPS(ANN,-5AY,0)")</f>
        <v>0</v>
      </c>
      <c r="VH2">
        <f t="array" ref="VH2:VH7">_xll.FDS("717-HK","FF_DPS(ANN,-5AY,0)")</f>
        <v>2.9000000000000001E-2</v>
      </c>
      <c r="VI2">
        <f t="array" ref="VI2:VI7">_xll.FDS("718-HK","FF_DPS(ANN,-5AY,0)")</f>
        <v>0</v>
      </c>
      <c r="VJ2">
        <f t="array" ref="VJ2:VJ7">_xll.FDS("719-HK","FF_DPS(ANN,-5AY,0)")</f>
        <v>0</v>
      </c>
      <c r="VK2">
        <f t="array" ref="VK2:VK7">_xll.FDS("720-HK","FF_DPS(ANN,-5AY,0)")</f>
        <v>0</v>
      </c>
      <c r="VL2">
        <f t="array" ref="VL2:VL7">_xll.FDS("722-HK","FF_DPS(ANN,-5AY,0)")</f>
        <v>2.7E-2</v>
      </c>
      <c r="VM2">
        <f t="array" ref="VM2:VM7">_xll.FDS("723-HK","FF_DPS(ANN,-5AY,0)")</f>
        <v>0</v>
      </c>
      <c r="VN2">
        <f t="array" ref="VN2:VN7">_xll.FDS("724-HK","FF_DPS(ANN,-5AY,0)")</f>
        <v>0</v>
      </c>
      <c r="VO2">
        <f t="array" ref="VO2:VO7">_xll.FDS("725-HK","FF_DPS(ANN,-5AY,0)")</f>
        <v>0.02</v>
      </c>
      <c r="VP2">
        <f t="array" ref="VP2:VP7">_xll.FDS("726-HK","FF_DPS(ANN,-5AY,0)")</f>
        <v>0</v>
      </c>
      <c r="VQ2">
        <f t="array" ref="VQ2:VQ7">_xll.FDS("727-HK","FF_DPS(ANN,-5AY,0)")</f>
        <v>0</v>
      </c>
      <c r="VR2">
        <f t="array" ref="VR2:VR7">_xll.FDS("728-HK","FF_DPS(ANN,-5AY,0)")</f>
        <v>0.105</v>
      </c>
      <c r="VS2">
        <f t="array" ref="VS2:VS7">_xll.FDS("730-HK","FF_DPS(ANN,-5AY,0)")</f>
        <v>0</v>
      </c>
      <c r="VT2">
        <f t="array" ref="VT2:VT7">_xll.FDS("731-HK","FF_DPS(ANN,-5AY,0)")</f>
        <v>0.23</v>
      </c>
      <c r="VU2">
        <f t="array" ref="VU2:VU7">_xll.FDS("732-HK","FF_DPS(ANN,-5AY,0)")</f>
        <v>0.09</v>
      </c>
      <c r="VV2">
        <f t="array" ref="VV2:VV7">_xll.FDS("733-HK","FF_DPS(ANN,-5AY,0)")</f>
        <v>0.12</v>
      </c>
      <c r="VW2">
        <f t="array" ref="VW2:VW7">_xll.FDS("736-HK","FF_DPS(ANN,-5AY,0)")</f>
        <v>0</v>
      </c>
      <c r="VX2">
        <f t="array" ref="VX2:VX6">_xll.FDS("737-HK","FF_DPS(ANN,-5AY,0)")</f>
        <v>0.34899419999999998</v>
      </c>
      <c r="VY2">
        <f t="array" ref="VY2:VY7">_xll.FDS("738-HK","FF_DPS(ANN,-5AY,0)")</f>
        <v>0.157</v>
      </c>
      <c r="VZ2">
        <f t="array" ref="VZ2:VZ7">_xll.FDS("743-HK","FF_DPS(ANN,-5AY,0)")</f>
        <v>3.4000000000000002E-2</v>
      </c>
      <c r="WA2">
        <f t="array" ref="WA2:WA7">_xll.FDS("745-HK","FF_DPS(ANN,-5AY,0)")</f>
        <v>0</v>
      </c>
      <c r="WB2">
        <f t="array" ref="WB2:WB7">_xll.FDS("746-HK","FF_DPS(ANN,-5AY,0)")</f>
        <v>0.09</v>
      </c>
      <c r="WC2">
        <f t="array" ref="WC2:WC7">_xll.FDS("747-HK","FF_DPS(ANN,-5AY,0)")</f>
        <v>0</v>
      </c>
      <c r="WD2">
        <f t="array" ref="WD2:WD7">_xll.FDS("750-HK","FF_DPS(ANN,-5AY,0)")</f>
        <v>7.0000000000000007E-2</v>
      </c>
      <c r="WE2">
        <f t="array" ref="WE2:WE7">_xll.FDS("751-HK","FF_DPS(ANN,-5AY,0)")</f>
        <v>0.14599999999999999</v>
      </c>
      <c r="WF2">
        <f t="array" ref="WF2:WF7">_xll.FDS("752-HK","FF_DPS(ANN,-5AY,0)")</f>
        <v>0.17</v>
      </c>
      <c r="WG2">
        <f t="array" ref="WG2:WG7">_xll.FDS("753-HK","FF_DPS(ANN,-5AY,0)")</f>
        <v>0.12204</v>
      </c>
      <c r="WH2">
        <f t="array" ref="WH2:WH7">_xll.FDS("754-HK","FF_DPS(ANN,-5AY,0)")</f>
        <v>7.5130000000000002E-2</v>
      </c>
      <c r="WI2">
        <f t="array" ref="WI2:WI7">_xll.FDS("755-HK","FF_DPS(ANN,-5AY,0)")</f>
        <v>0</v>
      </c>
      <c r="WJ2">
        <f t="array" ref="WJ2:WJ7">_xll.FDS("756-HK","FF_DPS(ANN,-5AY,0)")</f>
        <v>1.4999999999999999E-2</v>
      </c>
      <c r="WK2">
        <f t="array" ref="WK2:WK7">_xll.FDS("757-HK","FF_DPS(ANN,-5AY,0)")</f>
        <v>0</v>
      </c>
      <c r="WL2">
        <f t="array" ref="WL2:WL7">_xll.FDS("758-HK","FF_DPS(ANN,-5AY,0)")</f>
        <v>0</v>
      </c>
      <c r="WM2">
        <f t="array" ref="WM2:WM7">_xll.FDS("759-HK","FF_DPS(ANN,-5AY,0)")</f>
        <v>0</v>
      </c>
      <c r="WN2">
        <f t="array" ref="WN2:WN7">_xll.FDS("760-HK","FF_DPS(ANN,-5AY,0)")</f>
        <v>0</v>
      </c>
      <c r="WO2">
        <f t="array" ref="WO2:WO7">_xll.FDS("762-HK","FF_DPS(ANN,-5AY,0)")</f>
        <v>0</v>
      </c>
      <c r="WP2">
        <f t="array" ref="WP2:WP7">_xll.FDS("763-HK","FF_DPS(ANN,-5AY,0)")</f>
        <v>0</v>
      </c>
      <c r="WQ2">
        <f t="array" ref="WQ2:WQ7">_xll.FDS("764-HK","FF_DPS(ANN,-5AY,0)")</f>
        <v>0</v>
      </c>
      <c r="WR2">
        <f t="array" ref="WR2:WR7">_xll.FDS("765-HK","FF_DPS(ANN,-5AY,0)")</f>
        <v>0.01</v>
      </c>
      <c r="WS2">
        <f t="array" ref="WS2:WS7">_xll.FDS("766-HK","FF_DPS(ANN,-5AY,0)")</f>
        <v>0</v>
      </c>
      <c r="WT2">
        <f t="array" ref="WT2:WT7">_xll.FDS("767-HK","FF_DPS(ANN,-5AY,0)")</f>
        <v>0</v>
      </c>
      <c r="WU2">
        <f t="array" ref="WU2:WU7">_xll.FDS("769-HK","FF_DPS(ANN,-5AY,0)")</f>
        <v>0</v>
      </c>
      <c r="WV2">
        <f t="array" ref="WV2:WV7">_xll.FDS("771-HK","FF_DPS(ANN,-5AY,0)")</f>
        <v>0</v>
      </c>
      <c r="WW2" t="e">
        <f t="array" ref="WW2:WW7">_xll.FDS("772-HK","FF_DPS(ANN,-5AY,0)")</f>
        <v>#N/A</v>
      </c>
      <c r="WX2">
        <f t="array" ref="WX2:WX7">_xll.FDS("775-HK","FF_DPS(ANN,-5AY,0)")</f>
        <v>0.01</v>
      </c>
      <c r="WY2">
        <f t="array" ref="WY2:WY7">_xll.FDS("776-HK","FF_DPS(ANN,-5AY,0)")</f>
        <v>0</v>
      </c>
      <c r="WZ2">
        <f t="array" ref="WZ2:WZ7">_xll.FDS("777-HK","FF_DPS(ANN,-5AY,0)")</f>
        <v>0.2</v>
      </c>
      <c r="XA2" t="e">
        <f t="array" ref="XA2:XA7">_xll.FDS("780-HK","FF_DPS(ANN,-5AY,0)")</f>
        <v>#N/A</v>
      </c>
      <c r="XB2" t="e">
        <f t="array" ref="XB2:XB7">_xll.FDS("784-HK","FF_DPS(ANN,-5AY,0)")</f>
        <v>#N/A</v>
      </c>
      <c r="XC2" t="e">
        <f t="array" ref="XC2:XC7">_xll.FDS("788-HK","FF_DPS(ANN,-5AY,0)")</f>
        <v>#N/A</v>
      </c>
      <c r="XD2">
        <f t="array" ref="XD2:XD7">_xll.FDS("789-HK","FF_DPS(ANN,-5AY,0)")</f>
        <v>0</v>
      </c>
      <c r="XE2">
        <f t="array" ref="XE2:XE7">_xll.FDS("794-HK","FF_DPS(ANN,-5AY,0)")</f>
        <v>0</v>
      </c>
      <c r="XF2" t="e">
        <f t="array" ref="XF2:XF7">_xll.FDS("797-HK","FF_DPS(ANN,-5AY,0)")</f>
        <v>#N/A</v>
      </c>
      <c r="XG2">
        <f t="array" ref="XG2:XG7">_xll.FDS("798-HK","FF_DPS(ANN,-5AY,0)")</f>
        <v>0.02</v>
      </c>
      <c r="XH2">
        <f t="array" ref="XH2:XH7">_xll.FDS("799-HK","FF_DPS(ANN,-5AY,0)")</f>
        <v>0.17699999999999999</v>
      </c>
      <c r="XI2">
        <f t="array" ref="XI2:XI7">_xll.FDS("800-HK","FF_DPS(ANN,-5AY,0)")</f>
        <v>0</v>
      </c>
      <c r="XJ2">
        <f t="array" ref="XJ2:XJ7">_xll.FDS("802-HK","FF_DPS(ANN,-5AY,0)")</f>
        <v>0</v>
      </c>
      <c r="XK2">
        <f t="array" ref="XK2:XK7">_xll.FDS("803-HK","FF_DPS(ANN,-5AY,0)")</f>
        <v>0</v>
      </c>
      <c r="XL2">
        <f t="array" ref="XL2:XL7">_xll.FDS("804-HK","FF_DPS(ANN,-5AY,0)")</f>
        <v>0</v>
      </c>
      <c r="XM2">
        <f t="array" ref="XM2:XM7">_xll.FDS("806-HK","FF_DPS(ANN,-5AY,0)")</f>
        <v>0.12</v>
      </c>
      <c r="XN2">
        <f t="array" ref="XN2:XN7">_xll.FDS("807-HK","FF_DPS(ANN,-5AY,0)")</f>
        <v>5.6223291699787799E-2</v>
      </c>
      <c r="XO2">
        <f t="array" ref="XO2:XO7">_xll.FDS("809-HK","FF_DPS(ANN,-5AY,0)")</f>
        <v>0</v>
      </c>
      <c r="XP2">
        <f t="array" ref="XP2:XP7">_xll.FDS("811-HK","FF_DPS(ANN,-5AY,0)")</f>
        <v>0.67813599999999996</v>
      </c>
      <c r="XQ2">
        <f t="array" ref="XQ2:XQ7">_xll.FDS("812-HK","FF_DPS(ANN,-5AY,0)")</f>
        <v>0</v>
      </c>
      <c r="XR2">
        <f t="array" ref="XR2:XR7">_xll.FDS("813-HK","FF_DPS(ANN,-5AY,0)")</f>
        <v>0.7</v>
      </c>
      <c r="XS2">
        <f t="array" ref="XS2:XS7">_xll.FDS("814-HK","FF_DPS(ANN,-5AY,0)")</f>
        <v>5.6652000000000001E-2</v>
      </c>
      <c r="XT2">
        <f t="array" ref="XT2:XT7">_xll.FDS("815-HK","FF_DPS(ANN,-5AY,0)")</f>
        <v>0.05</v>
      </c>
      <c r="XU2" t="e">
        <f t="array" ref="XU2:XU7">_xll.FDS("816-HK","FF_DPS(ANN,-5AY,0)")</f>
        <v>#N/A</v>
      </c>
      <c r="XV2">
        <f t="array" ref="XV2:XV7">_xll.FDS("817-HK","FF_DPS(ANN,-5AY,0)")</f>
        <v>0.09</v>
      </c>
      <c r="XW2">
        <f t="array" ref="XW2:XW7">_xll.FDS("818-HK","FF_DPS(ANN,-5AY,0)")</f>
        <v>0</v>
      </c>
      <c r="XX2">
        <f t="array" ref="XX2:XX7">_xll.FDS("819-HK","FF_DPS(ANN,-5AY,0)")</f>
        <v>0.25600000000000001</v>
      </c>
      <c r="XY2">
        <f t="array" ref="XY2:XY7">_xll.FDS("821-HK","FF_DPS(ANN,-5AY,0)")</f>
        <v>0</v>
      </c>
      <c r="XZ2">
        <f t="array" ref="XZ2:XZ7">_xll.FDS("822-HK","FF_DPS(ANN,-5AY,0)")</f>
        <v>0.01</v>
      </c>
      <c r="YA2">
        <f t="array" ref="YA2:YA7">_xll.FDS("825-HK","FF_DPS(ANN,-5AY,0)")</f>
        <v>0</v>
      </c>
      <c r="YB2">
        <f t="array" ref="YB2:YB7">_xll.FDS("826-HK","FF_DPS(ANN,-5AY,0)")</f>
        <v>1.1299999999999999E-2</v>
      </c>
      <c r="YC2">
        <f t="array" ref="YC2:YC7">_xll.FDS("827-HK","FF_DPS(ANN,-5AY,0)")</f>
        <v>0</v>
      </c>
      <c r="YD2">
        <f t="array" ref="YD2:YD7">_xll.FDS("828-HK","FF_DPS(ANN,-5AY,0)")</f>
        <v>0</v>
      </c>
      <c r="YE2">
        <f t="array" ref="YE2:YE7">_xll.FDS("829-HK","FF_DPS(ANN,-5AY,0)")</f>
        <v>0.03</v>
      </c>
      <c r="YF2">
        <f t="array" ref="YF2:YF7">_xll.FDS("830-HK","FF_DPS(ANN,-5AY,0)")</f>
        <v>1.6E-2</v>
      </c>
      <c r="YG2">
        <f t="array" ref="YG2:YG7">_xll.FDS("831-HK","FF_DPS(ANN,-5AY,0)")</f>
        <v>0.16500000000000001</v>
      </c>
      <c r="YH2">
        <f t="array" ref="YH2:YH7">_xll.FDS("832-HK","FF_DPS(ANN,-5AY,0)")</f>
        <v>0</v>
      </c>
      <c r="YI2">
        <f t="array" ref="YI2:YI7">_xll.FDS("833-HK","FF_DPS(ANN,-5AY,0)")</f>
        <v>0.14444430000014</v>
      </c>
      <c r="YJ2">
        <f t="array" ref="YJ2:YJ7">_xll.FDS("834-HK","FF_DPS(ANN,-5AY,0)")</f>
        <v>0</v>
      </c>
      <c r="YK2">
        <f t="array" ref="YK2:YK7">_xll.FDS("836-HK","FF_DPS(ANN,-5AY,0)")</f>
        <v>0.875</v>
      </c>
      <c r="YL2">
        <f t="array" ref="YL2:YL7">_xll.FDS("837-HK","FF_DPS(ANN,-5AY,0)")</f>
        <v>0.25490000000000002</v>
      </c>
      <c r="YM2">
        <f t="array" ref="YM2:YM7">_xll.FDS("838-HK","FF_DPS(ANN,-5AY,0)")</f>
        <v>8.8000000000000005E-3</v>
      </c>
      <c r="YN2">
        <f t="array" ref="YN2:YN7">_xll.FDS("839-HK","FF_DPS(ANN,-5AY,0)")</f>
        <v>0</v>
      </c>
      <c r="YO2">
        <f t="array" ref="YO2:YO7">_xll.FDS("840-HK","FF_DPS(ANN,-5AY,0)")</f>
        <v>0</v>
      </c>
      <c r="YP2">
        <f t="array" ref="YP2:YP7">_xll.FDS("841-HK","FF_DPS(ANN,-5AY,0)")</f>
        <v>0</v>
      </c>
      <c r="YQ2">
        <f t="array" ref="YQ2:YQ7">_xll.FDS("842-HK","FF_DPS(ANN,-5AY,0)")</f>
        <v>5.5E-2</v>
      </c>
      <c r="YR2">
        <f t="array" ref="YR2:YR7">_xll.FDS("844-HK","FF_DPS(ANN,-5AY,0)")</f>
        <v>0</v>
      </c>
      <c r="YS2">
        <f t="array" ref="YS2:YS7">_xll.FDS("845-HK","FF_DPS(ANN,-5AY,0)")</f>
        <v>0</v>
      </c>
      <c r="YT2">
        <f t="array" ref="YT2:YT7">_xll.FDS("846-HK","FF_DPS(ANN,-5AY,0)")</f>
        <v>0</v>
      </c>
      <c r="YU2">
        <f t="array" ref="YU2:YU7">_xll.FDS("848-HK","FF_DPS(ANN,-5AY,0)")</f>
        <v>3.0000000000000001E-3</v>
      </c>
      <c r="YV2">
        <f t="array" ref="YV2:YV7">_xll.FDS("851-HK","FF_DPS(ANN,-5AY,0)")</f>
        <v>0</v>
      </c>
      <c r="YW2">
        <f t="array" ref="YW2:YW7">_xll.FDS("852-HK","FF_DPS(ANN,-5AY,0)")</f>
        <v>0.06</v>
      </c>
      <c r="YX2">
        <f t="array" ref="YX2:YX7">_xll.FDS("853-HK","FF_DPS(ANN,-5AY,0)")</f>
        <v>1.9E-2</v>
      </c>
      <c r="YY2">
        <f t="array" ref="YY2:YY7">_xll.FDS("854-HK","FF_DPS(ANN,-5AY,0)")</f>
        <v>0.27560313936927799</v>
      </c>
      <c r="YZ2">
        <f t="array" ref="YZ2:YZ7">_xll.FDS("855-HK","FF_DPS(ANN,-5AY,0)")</f>
        <v>0.1</v>
      </c>
      <c r="ZA2">
        <f t="array" ref="ZA2:ZA7">_xll.FDS("856-HK","FF_DPS(ANN,-5AY,0)")</f>
        <v>0.124</v>
      </c>
      <c r="ZB2">
        <f t="array" ref="ZB2:ZB7">_xll.FDS("857-HK","FF_DPS(ANN,-5AY,0)")</f>
        <v>6.8489400000000006E-2</v>
      </c>
      <c r="ZC2">
        <f t="array" ref="ZC2:ZC7">_xll.FDS("858-HK","FF_DPS(ANN,-5AY,0)")</f>
        <v>0</v>
      </c>
      <c r="ZD2">
        <f t="array" ref="ZD2:ZD7">_xll.FDS("859-HK","FF_DPS(ANN,-5AY,0)")</f>
        <v>0.21299999999999999</v>
      </c>
      <c r="ZE2">
        <f t="array" ref="ZE2:ZE7">_xll.FDS("860-HK","FF_DPS(ANN,-5AY,0)")</f>
        <v>0</v>
      </c>
      <c r="ZF2">
        <f t="array" ref="ZF2:ZF7">_xll.FDS("861-HK","FF_DPS(ANN,-5AY,0)")</f>
        <v>0</v>
      </c>
      <c r="ZG2">
        <f t="array" ref="ZG2:ZG7">_xll.FDS("862-HK","FF_DPS(ANN,-5AY,0)")</f>
        <v>0</v>
      </c>
      <c r="ZH2">
        <f t="array" ref="ZH2:ZH7">_xll.FDS("863-HK","FF_DPS(ANN,-5AY,0)")</f>
        <v>0</v>
      </c>
      <c r="ZI2">
        <f t="array" ref="ZI2:ZI7">_xll.FDS("864-HK","FF_DPS(ANN,-5AY,0)")</f>
        <v>0.01</v>
      </c>
      <c r="ZJ2">
        <f t="array" ref="ZJ2:ZJ7">_xll.FDS("865-HK","FF_DPS(ANN,-5AY,0)")</f>
        <v>0</v>
      </c>
      <c r="ZK2">
        <f t="array" ref="ZK2:ZK7">_xll.FDS("866-HK","FF_DPS(ANN,-5AY,0)")</f>
        <v>0</v>
      </c>
      <c r="ZL2">
        <f t="array" ref="ZL2:ZL7">_xll.FDS("867-HK","FF_DPS(ANN,-5AY,0)")</f>
        <v>0.253</v>
      </c>
      <c r="ZM2">
        <f t="array" ref="ZM2:ZM7">_xll.FDS("868-HK","FF_DPS(ANN,-5AY,0)")</f>
        <v>0.4</v>
      </c>
      <c r="ZN2">
        <f t="array" ref="ZN2:ZN7">_xll.FDS("869-HK","FF_DPS(ANN,-5AY,0)")</f>
        <v>0.1</v>
      </c>
      <c r="ZO2">
        <f t="array" ref="ZO2:ZO7">_xll.FDS("871-HK","FF_DPS(ANN,-5AY,0)")</f>
        <v>0</v>
      </c>
      <c r="ZP2">
        <f t="array" ref="ZP2:ZP7">_xll.FDS("872-HK","FF_DPS(ANN,-5AY,0)")</f>
        <v>0</v>
      </c>
      <c r="ZQ2" t="e">
        <f t="array" ref="ZQ2:ZQ7">_xll.FDS("873-HK","FF_DPS(ANN,-5AY,0)")</f>
        <v>#N/A</v>
      </c>
      <c r="ZR2">
        <f t="array" ref="ZR2:ZR7">_xll.FDS("874-HK","FF_DPS(ANN,-5AY,0)")</f>
        <v>0.32079999999999997</v>
      </c>
      <c r="ZS2">
        <f t="array" ref="ZS2:ZS7">_xll.FDS("875-HK","FF_DPS(ANN,-5AY,0)")</f>
        <v>0</v>
      </c>
      <c r="ZT2">
        <f t="array" ref="ZT2:ZT7">_xll.FDS("876-HK","FF_DPS(ANN,-5AY,0)")</f>
        <v>0</v>
      </c>
      <c r="ZU2">
        <f t="array" ref="ZU2:ZU7">_xll.FDS("878-HK","FF_DPS(ANN,-5AY,0)")</f>
        <v>0.2</v>
      </c>
      <c r="ZV2">
        <f t="array" ref="ZV2:ZV7">_xll.FDS("880-HK","FF_DPS(ANN,-5AY,0)")</f>
        <v>0.22495000000000001</v>
      </c>
      <c r="ZW2">
        <f t="array" ref="ZW2:ZW7">_xll.FDS("881-HK","FF_DPS(ANN,-5AY,0)")</f>
        <v>0.3</v>
      </c>
      <c r="ZX2">
        <f t="array" ref="ZX2:ZX7">_xll.FDS("882-HK","FF_DPS(ANN,-5AY,0)")</f>
        <v>9.6199999999999994E-2</v>
      </c>
      <c r="ZY2">
        <f t="array" ref="ZY2:ZY7">_xll.FDS("883-HK","FF_DPS(ANN,-5AY,0)")</f>
        <v>0.35</v>
      </c>
      <c r="ZZ2">
        <f t="array" ref="ZZ2:ZZ7">_xll.FDS("884-HK","FF_DPS(ANN,-5AY,0)")</f>
        <v>0.16248000000000001</v>
      </c>
      <c r="AAA2">
        <f t="array" ref="AAA2:AAA7">_xll.FDS("886-HK","FF_DPS(ANN,-5AY,0)")</f>
        <v>0</v>
      </c>
      <c r="AAB2">
        <f t="array" ref="AAB2:AAB7">_xll.FDS("887-HK","FF_DPS(ANN,-5AY,0)")</f>
        <v>0</v>
      </c>
      <c r="AAC2">
        <f t="array" ref="AAC2:AAC7">_xll.FDS("888-HK","FF_DPS(ANN,-5AY,0)")</f>
        <v>0</v>
      </c>
      <c r="AAD2">
        <f t="array" ref="AAD2:AAD7">_xll.FDS("889-HK","FF_DPS(ANN,-5AY,0)")</f>
        <v>0.04</v>
      </c>
      <c r="AAE2">
        <f t="array" ref="AAE2:AAE7">_xll.FDS("893-HK","FF_DPS(ANN,-5AY,0)")</f>
        <v>0</v>
      </c>
      <c r="AAF2">
        <f t="array" ref="AAF2:AAF7">_xll.FDS("894-HK","FF_DPS(ANN,-5AY,0)")</f>
        <v>0</v>
      </c>
      <c r="AAG2">
        <f t="array" ref="AAG2:AAG7">_xll.FDS("895-HK","FF_DPS(ANN,-5AY,0)")</f>
        <v>0.13985710000000001</v>
      </c>
      <c r="AAH2">
        <f t="array" ref="AAH2:AAH7">_xll.FDS("896-HK","FF_DPS(ANN,-5AY,0)")</f>
        <v>7.1999999999999995E-2</v>
      </c>
      <c r="AAI2">
        <f t="array" ref="AAI2:AAI7">_xll.FDS("897-HK","FF_DPS(ANN,-5AY,0)")</f>
        <v>0</v>
      </c>
      <c r="AAJ2">
        <f t="array" ref="AAJ2:AAJ7">_xll.FDS("898-HK","FF_DPS(ANN,-5AY,0)")</f>
        <v>6.7500000000000004E-2</v>
      </c>
      <c r="AAK2">
        <f t="array" ref="AAK2:AAK7">_xll.FDS("899-HK","FF_DPS(ANN,-5AY,0)")</f>
        <v>0</v>
      </c>
      <c r="AAL2">
        <f t="array" ref="AAL2:AAL7">_xll.FDS("900-HK","FF_DPS(ANN,-5AY,0)")</f>
        <v>0.38</v>
      </c>
      <c r="AAM2">
        <f t="array" ref="AAM2:AAM7">_xll.FDS("902-HK","FF_DPS(ANN,-5AY,0)")</f>
        <v>0.32582070000000002</v>
      </c>
      <c r="AAN2">
        <f t="array" ref="AAN2:AAN7">_xll.FDS("904-HK","FF_DPS(ANN,-5AY,0)")</f>
        <v>0</v>
      </c>
      <c r="AAO2">
        <f t="array" ref="AAO2:AAO7">_xll.FDS("906-HK","FF_DPS(ANN,-5AY,0)")</f>
        <v>0.14199999999999999</v>
      </c>
      <c r="AAP2">
        <f t="array" ref="AAP2:AAP7">_xll.FDS("907-HK","FF_DPS(ANN,-5AY,0)")</f>
        <v>0</v>
      </c>
      <c r="AAQ2" t="e">
        <f t="array" ref="AAQ2:AAQ7">_xll.FDS("909-HK","FF_DPS(ANN,-5AY,0)")</f>
        <v>#N/A</v>
      </c>
      <c r="AAR2">
        <f t="array" ref="AAR2:AAR7">_xll.FDS("910-HK","FF_DPS(ANN,-5AY,0)")</f>
        <v>0</v>
      </c>
      <c r="AAS2">
        <f t="array" ref="AAS2:AAS7">_xll.FDS("911-HK","FF_DPS(ANN,-5AY,0)")</f>
        <v>0</v>
      </c>
      <c r="AAT2">
        <f t="array" ref="AAT2:AAT7">_xll.FDS("912-HK","FF_DPS(ANN,-5AY,0)")</f>
        <v>0.15</v>
      </c>
      <c r="AAU2">
        <f t="array" ref="AAU2:AAU7">_xll.FDS("914-HK","FF_DPS(ANN,-5AY,0)")</f>
        <v>0.56679000000000002</v>
      </c>
      <c r="AAV2" t="e">
        <f t="array" ref="AAV2:AAV7">_xll.FDS("915-HK","FF_DPS(ANN,-5AY,0)")</f>
        <v>#N/A</v>
      </c>
      <c r="AAW2">
        <f t="array" ref="AAW2:AAW7">_xll.FDS("916-HK","FF_DPS(ANN,-5AY,0)")</f>
        <v>9.7600000000000006E-2</v>
      </c>
      <c r="AAX2">
        <f t="array" ref="AAX2:AAX7">_xll.FDS("918-HK","FF_DPS(ANN,-5AY,0)")</f>
        <v>0</v>
      </c>
      <c r="AAY2">
        <f t="array" ref="AAY2:AAY7">_xll.FDS("919-HK","FF_DPS(ANN,-5AY,0)")</f>
        <v>2.2499999999999999E-2</v>
      </c>
      <c r="AAZ2">
        <f t="array" ref="AAZ2:AAZ7">_xll.FDS("921-HK","FF_DPS(ANN,-5AY,0)")</f>
        <v>0.343171</v>
      </c>
      <c r="ABA2">
        <f t="array" ref="ABA2:ABA7">_xll.FDS("922-HK","FF_DPS(ANN,-5AY,0)")</f>
        <v>0</v>
      </c>
      <c r="ABB2">
        <f t="array" ref="ABB2:ABB7">_xll.FDS("923-HK","FF_DPS(ANN,-5AY,0)")</f>
        <v>0</v>
      </c>
      <c r="ABC2" t="e">
        <f t="array" ref="ABC2:ABC7">_xll.FDS("924-HK","FF_DPS(ANN,-5AY,0)")</f>
        <v>#N/A</v>
      </c>
      <c r="ABD2">
        <f t="array" ref="ABD2:ABD7">_xll.FDS("925-HK","FF_DPS(ANN,-5AY,0)")</f>
        <v>0</v>
      </c>
      <c r="ABE2">
        <f t="array" ref="ABE2:ABE7">_xll.FDS("926-HK","FF_DPS(ANN,-5AY,0)")</f>
        <v>0</v>
      </c>
      <c r="ABF2">
        <f t="array" ref="ABF2:ABF7">_xll.FDS("927-HK","FF_DPS(ANN,-5AY,0)")</f>
        <v>0.08</v>
      </c>
      <c r="ABG2">
        <f t="array" ref="ABG2:ABG7">_xll.FDS("928-HK","FF_DPS(ANN,-5AY,0)")</f>
        <v>0</v>
      </c>
      <c r="ABH2">
        <f t="array" ref="ABH2:ABH7">_xll.FDS("929-HK","FF_DPS(ANN,-5AY,0)")</f>
        <v>4.4999999999999998E-2</v>
      </c>
      <c r="ABI2">
        <f t="array" ref="ABI2:ABI6">_xll.FDS("931-HK","FF_DPS(ANN,-5AY,0)")</f>
        <v>0</v>
      </c>
      <c r="ABJ2">
        <f t="array" ref="ABJ2:ABJ7">_xll.FDS("932-HK","FF_DPS(ANN,-5AY,0)")</f>
        <v>0</v>
      </c>
      <c r="ABK2">
        <f t="array" ref="ABK2:ABK7">_xll.FDS("934-HK","FF_DPS(ANN,-5AY,0)")</f>
        <v>7.0000000000000007E-2</v>
      </c>
      <c r="ABL2">
        <f t="array" ref="ABL2:ABL7">_xll.FDS("936-HK","FF_DPS(ANN,-5AY,0)")</f>
        <v>0</v>
      </c>
      <c r="ABM2">
        <f t="array" ref="ABM2:ABM7">_xll.FDS("938-HK","FF_DPS(ANN,-5AY,0)")</f>
        <v>0</v>
      </c>
      <c r="ABN2">
        <f t="array" ref="ABN2:ABN7">_xll.FDS("939-HK","FF_DPS(ANN,-5AY,0)")</f>
        <v>0.31950400000000001</v>
      </c>
      <c r="ABO2">
        <f t="array" ref="ABO2:ABO7">_xll.FDS("941-HK","FF_DPS(ANN,-5AY,0)")</f>
        <v>2.7320000000000002</v>
      </c>
      <c r="ABP2">
        <f t="array" ref="ABP2:ABP7">_xll.FDS("943-HK","FF_DPS(ANN,-5AY,0)")</f>
        <v>0</v>
      </c>
      <c r="ABQ2">
        <f t="array" ref="ABQ2:ABQ7">_xll.FDS("945-HK","FF_DPS(ANN,-5AY,0)")</f>
        <v>4.3355144350325103</v>
      </c>
      <c r="ABR2">
        <f t="array" ref="ABR2:ABR7">_xll.FDS("947-HK","FF_DPS(ANN,-5AY,0)")</f>
        <v>0.04</v>
      </c>
      <c r="ABS2">
        <f t="array" ref="ABS2:ABS7">_xll.FDS("948-HK","FF_DPS(ANN,-5AY,0)")</f>
        <v>0</v>
      </c>
      <c r="ABT2">
        <f t="array" ref="ABT2:ABT7">_xll.FDS("950-HK","FF_DPS(ANN,-5AY,0)")</f>
        <v>0.112</v>
      </c>
      <c r="ABU2">
        <f t="array" ref="ABU2:ABU7">_xll.FDS("951-HK","FF_DPS(ANN,-5AY,0)")</f>
        <v>7.80193E-2</v>
      </c>
      <c r="ABV2" t="e">
        <f t="array" ref="ABV2:ABV7">_xll.FDS("952-HK","FF_DPS(ANN,-5AY,0)")</f>
        <v>#N/A</v>
      </c>
      <c r="ABW2">
        <f t="array" ref="ABW2:ABW7">_xll.FDS("953-HK","FF_DPS(ANN,-5AY,0)")</f>
        <v>0</v>
      </c>
      <c r="ABX2">
        <f t="array" ref="ABX2:ABX7">_xll.FDS("954-HK","FF_DPS(ANN,-5AY,0)")</f>
        <v>2.2565000000000002E-2</v>
      </c>
      <c r="ABY2">
        <f t="array" ref="ABY2:ABY7">_xll.FDS("956-HK","FF_DPS(ANN,-5AY,0)")</f>
        <v>7.2214E-2</v>
      </c>
      <c r="ABZ2">
        <f t="array" ref="ABZ2:ABZ7">_xll.FDS("959-HK","FF_DPS(ANN,-5AY,0)")</f>
        <v>0</v>
      </c>
      <c r="ACA2">
        <f t="array" ref="ACA2:ACA7">_xll.FDS("960-HK","FF_DPS(ANN,-5AY,0)")</f>
        <v>0.53300000000000003</v>
      </c>
      <c r="ACB2">
        <f t="array" ref="ACB2:ACB7">_xll.FDS("966-HK","FF_DPS(ANN,-5AY,0)")</f>
        <v>0.1</v>
      </c>
      <c r="ACC2">
        <f t="array" ref="ACC2:ACC7">_xll.FDS("968-HK","FF_DPS(ANN,-5AY,0)")</f>
        <v>0.13945969999999999</v>
      </c>
      <c r="ACD2">
        <f t="array" ref="ACD2:ACD7">_xll.FDS("969-HK","FF_DPS(ANN,-5AY,0)")</f>
        <v>0</v>
      </c>
      <c r="ACE2">
        <f t="array" ref="ACE2:ACE7">_xll.FDS("970-HK","FF_DPS(ANN,-5AY,0)")</f>
        <v>0</v>
      </c>
      <c r="ACF2">
        <f t="array" ref="ACF2:ACF7">_xll.FDS("973-HK","FF_DPS(ANN,-5AY,0)")</f>
        <v>0.28760000000000002</v>
      </c>
      <c r="ACG2">
        <f t="array" ref="ACG2:ACG7">_xll.FDS("974-HK","FF_DPS(ANN,-5AY,0)")</f>
        <v>0</v>
      </c>
      <c r="ACH2">
        <f t="array" ref="ACH2:ACH7">_xll.FDS("975-HK","FF_DPS(ANN,-5AY,0)")</f>
        <v>0</v>
      </c>
      <c r="ACI2">
        <f t="array" ref="ACI2:ACI7">_xll.FDS("976-HK","FF_DPS(ANN,-5AY,0)")</f>
        <v>0</v>
      </c>
      <c r="ACJ2">
        <f t="array" ref="ACJ2:ACJ7">_xll.FDS("978-HK","FF_DPS(ANN,-5AY,0)")</f>
        <v>4.4999999999999998E-2</v>
      </c>
      <c r="ACK2">
        <f t="array" ref="ACK2:ACK7">_xll.FDS("979-HK","FF_DPS(ANN,-5AY,0)")</f>
        <v>0</v>
      </c>
      <c r="ACL2">
        <f t="array" ref="ACL2:ACL7">_xll.FDS("980-HK","FF_DPS(ANN,-5AY,0)")</f>
        <v>0</v>
      </c>
      <c r="ACM2">
        <f t="array" ref="ACM2:ACM7">_xll.FDS("981-HK","FF_DPS(ANN,-5AY,0)")</f>
        <v>0</v>
      </c>
      <c r="ACN2">
        <f t="array" ref="ACN2:ACN7">_xll.FDS("982-HK","FF_DPS(ANN,-5AY,0)")</f>
        <v>0</v>
      </c>
      <c r="ACO2">
        <f t="array" ref="ACO2:ACO7">_xll.FDS("983-HK","FF_DPS(ANN,-5AY,0)")</f>
        <v>0</v>
      </c>
      <c r="ACP2">
        <f t="array" ref="ACP2:ACP7">_xll.FDS("984-HK","FF_DPS(ANN,-5AY,0)")</f>
        <v>0.6</v>
      </c>
      <c r="ACQ2">
        <f t="array" ref="ACQ2:ACQ7">_xll.FDS("985-HK","FF_DPS(ANN,-5AY,0)")</f>
        <v>0</v>
      </c>
      <c r="ACR2">
        <f t="array" ref="ACR2:ACR7">_xll.FDS("986-HK","FF_DPS(ANN,-5AY,0)")</f>
        <v>0</v>
      </c>
      <c r="ACS2">
        <f t="array" ref="ACS2:ACS7">_xll.FDS("987-HK","FF_DPS(ANN,-5AY,0)")</f>
        <v>2E-3</v>
      </c>
      <c r="ACT2">
        <f t="array" ref="ACT2:ACT7">_xll.FDS("988-HK","FF_DPS(ANN,-5AY,0)")</f>
        <v>0</v>
      </c>
      <c r="ACU2">
        <f t="array" ref="ACU2:ACU7">_xll.FDS("989-HK","FF_DPS(ANN,-5AY,0)")</f>
        <v>0</v>
      </c>
      <c r="ACV2">
        <f t="array" ref="ACV2:ACV7">_xll.FDS("990-HK","FF_DPS(ANN,-5AY,0)")</f>
        <v>0</v>
      </c>
      <c r="ACW2">
        <f t="array" ref="ACW2:ACW7">_xll.FDS("991-HK","FF_DPS(ANN,-5AY,0)")</f>
        <v>0</v>
      </c>
      <c r="ACX2">
        <f t="array" ref="ACX2:ACX7">_xll.FDS("992-HK","FF_DPS(ANN,-5AY,0)")</f>
        <v>0.26500000000000001</v>
      </c>
      <c r="ACY2">
        <f t="array" ref="ACY2:ACY7">_xll.FDS("993-HK","FF_DPS(ANN,-5AY,0)")</f>
        <v>0</v>
      </c>
      <c r="ACZ2" t="e">
        <f t="array" ref="ACZ2:ACZ7">_xll.FDS("994-HK","FF_DPS(ANN,-5AY,0)")</f>
        <v>#N/A</v>
      </c>
      <c r="ADA2">
        <f t="array" ref="ADA2:ADA7">_xll.FDS("995-HK","FF_DPS(ANN,-5AY,0)")</f>
        <v>0.26050000000000001</v>
      </c>
      <c r="ADB2">
        <f t="array" ref="ADB2:ADB7">_xll.FDS("996-HK","FF_DPS(ANN,-5AY,0)")</f>
        <v>0</v>
      </c>
      <c r="ADC2">
        <f t="array" ref="ADC2:ADC7">_xll.FDS("997-HK","FF_DPS(ANN,-5AY,0)")</f>
        <v>0</v>
      </c>
      <c r="ADD2">
        <f t="array" ref="ADD2:ADD7">_xll.FDS("998-HK","FF_DPS(ANN,-5AY,0)")</f>
        <v>0.24372099999999999</v>
      </c>
      <c r="ADE2">
        <f t="array" ref="ADE2:ADE7">_xll.FDS("1000-HK","FF_DPS(ANN,-5AY,0)")</f>
        <v>0</v>
      </c>
      <c r="ADF2">
        <f t="array" ref="ADF2:ADF7">_xll.FDS("1001-HK","FF_DPS(ANN,-5AY,0)")</f>
        <v>4.7500000000000001E-2</v>
      </c>
      <c r="ADG2">
        <f t="array" ref="ADG2:ADG7">_xll.FDS("1002-HK","FF_DPS(ANN,-5AY,0)")</f>
        <v>0</v>
      </c>
      <c r="ADH2">
        <f t="array" ref="ADH2:ADH7">_xll.FDS("1003-HK","FF_DPS(ANN,-5AY,0)")</f>
        <v>0</v>
      </c>
      <c r="ADI2">
        <f t="array" ref="ADI2:ADI7">_xll.FDS("1004-HK","FF_DPS(ANN,-5AY,0)")</f>
        <v>0</v>
      </c>
      <c r="ADJ2">
        <f t="array" ref="ADJ2:ADJ7">_xll.FDS("1005-HK","FF_DPS(ANN,-5AY,0)")</f>
        <v>0.115</v>
      </c>
      <c r="ADK2">
        <f t="array" ref="ADK2:ADK7">_xll.FDS("1007-HK","FF_DPS(ANN,-5AY,0)")</f>
        <v>0</v>
      </c>
      <c r="ADL2">
        <f t="array" ref="ADL2:ADL7">_xll.FDS("1008-HK","FF_DPS(ANN,-5AY,0)")</f>
        <v>0.153</v>
      </c>
      <c r="ADM2">
        <f t="array" ref="ADM2:ADM7">_xll.FDS("1009-HK","FF_DPS(ANN,-5AY,0)")</f>
        <v>0</v>
      </c>
      <c r="ADN2">
        <f t="array" ref="ADN2:ADN7">_xll.FDS("1010-HK","FF_DPS(ANN,-5AY,0)")</f>
        <v>0</v>
      </c>
      <c r="ADO2">
        <f t="array" ref="ADO2:ADO7">_xll.FDS("1011-HK","FF_DPS(ANN,-5AY,0)")</f>
        <v>2.5000000000000001E-2</v>
      </c>
      <c r="ADP2">
        <f t="array" ref="ADP2:ADP7">_xll.FDS("1013-HK","FF_DPS(ANN,-5AY,0)")</f>
        <v>0</v>
      </c>
      <c r="ADQ2">
        <f t="array" ref="ADQ2:ADQ7">_xll.FDS("1020-HK","FF_DPS(ANN,-5AY,0)")</f>
        <v>0</v>
      </c>
      <c r="ADR2">
        <f t="array" ref="ADR2:ADR7">_xll.FDS("1022-HK","FF_DPS(ANN,-5AY,0)")</f>
        <v>0</v>
      </c>
      <c r="ADS2">
        <f t="array" ref="ADS2:ADS7">_xll.FDS("1023-HK","FF_DPS(ANN,-5AY,0)")</f>
        <v>0.12</v>
      </c>
      <c r="ADT2" t="e">
        <f t="array" ref="ADT2:ADT7">_xll.FDS("1024-HK","FF_DPS(ANN,-5AY,0)")</f>
        <v>#N/A</v>
      </c>
      <c r="ADU2" t="e">
        <f t="array" ref="ADU2:ADU7">_xll.FDS("1025-HK","FF_DPS(ANN,-5AY,0)")</f>
        <v>#N/A</v>
      </c>
      <c r="ADV2">
        <f t="array" ref="ADV2:ADV7">_xll.FDS("1026-HK","FF_DPS(ANN,-5AY,0)")</f>
        <v>0</v>
      </c>
      <c r="ADW2">
        <f t="array" ref="ADW2:ADW7">_xll.FDS("1027-HK","FF_DPS(ANN,-5AY,0)")</f>
        <v>0</v>
      </c>
      <c r="ADX2">
        <f t="array" ref="ADX2:ADX7">_xll.FDS("1028-HK","FF_DPS(ANN,-5AY,0)")</f>
        <v>0</v>
      </c>
      <c r="ADY2">
        <f t="array" ref="ADY2:ADY7">_xll.FDS("1029-HK","FF_DPS(ANN,-5AY,0)")</f>
        <v>0</v>
      </c>
      <c r="ADZ2">
        <f t="array" ref="ADZ2:ADZ7">_xll.FDS("1030-HK","FF_DPS(ANN,-5AY,0)")</f>
        <v>5.6680000000000001E-2</v>
      </c>
      <c r="AEA2">
        <f t="array" ref="AEA2:AEA7">_xll.FDS("1031-HK","FF_DPS(ANN,-5AY,0)")</f>
        <v>2.5000000000000001E-2</v>
      </c>
      <c r="AEB2">
        <f t="array" ref="AEB2:AEB7">_xll.FDS("1033-HK","FF_DPS(ANN,-5AY,0)")</f>
        <v>0</v>
      </c>
      <c r="AEC2" t="e">
        <f>_xll.FDS("1034-HK","FF_DPS(ANN,-5AY,0)")</f>
        <v>#N/A</v>
      </c>
      <c r="AED2">
        <f t="array" ref="AED2:AED7">_xll.FDS("1036-HK","FF_DPS(ANN,-5AY,0)")</f>
        <v>0.03</v>
      </c>
      <c r="AEE2" t="e">
        <f t="array" ref="AEE2:AEE7">_xll.FDS("1037-HK","FF_DPS(ANN,-5AY,0)")</f>
        <v>#N/A</v>
      </c>
      <c r="AEF2">
        <f t="array" ref="AEF2:AEF7">_xll.FDS("1038-HK","FF_DPS(ANN,-5AY,0)")</f>
        <v>2.2599999999999998</v>
      </c>
      <c r="AEG2">
        <f t="array" ref="AEG2:AEG7">_xll.FDS("1039-HK","FF_DPS(ANN,-5AY,0)")</f>
        <v>0</v>
      </c>
      <c r="AEH2">
        <f t="array" ref="AEH2:AEH7">_xll.FDS("1044-HK","FF_DPS(ANN,-5AY,0)")</f>
        <v>2.2297259999999999</v>
      </c>
      <c r="AEI2">
        <f t="array" ref="AEI2:AEI7">_xll.FDS("1045-HK","FF_DPS(ANN,-5AY,0)")</f>
        <v>8.5000000000000006E-2</v>
      </c>
      <c r="AEJ2">
        <f t="array" ref="AEJ2:AEJ7">_xll.FDS("1046-HK","FF_DPS(ANN,-5AY,0)")</f>
        <v>0</v>
      </c>
      <c r="AEK2">
        <f t="array" ref="AEK2:AEK7">_xll.FDS("1047-HK","FF_DPS(ANN,-5AY,0)")</f>
        <v>0.03</v>
      </c>
      <c r="AEL2">
        <f t="array" ref="AEL2:AEL7">_xll.FDS("1049-HK","FF_DPS(ANN,-5AY,0)")</f>
        <v>0</v>
      </c>
      <c r="AEM2">
        <f t="array" ref="AEM2:AEM7">_xll.FDS("1050-HK","FF_DPS(ANN,-5AY,0)")</f>
        <v>6.5000000000000002E-2</v>
      </c>
      <c r="AEN2">
        <f t="array" ref="AEN2:AEN7">_xll.FDS("1051-HK","FF_DPS(ANN,-5AY,0)")</f>
        <v>0</v>
      </c>
      <c r="AEO2">
        <f t="array" ref="AEO2:AEO7">_xll.FDS("1052-HK","FF_DPS(ANN,-5AY,0)")</f>
        <v>0.33</v>
      </c>
      <c r="AEP2">
        <f t="array" ref="AEP2:AEP7">_xll.FDS("1053-HK","FF_DPS(ANN,-5AY,0)")</f>
        <v>0</v>
      </c>
      <c r="AEQ2">
        <f t="array" ref="AEQ2:AEQ7">_xll.FDS("1055-HK","FF_DPS(ANN,-5AY,0)")</f>
        <v>0.1144</v>
      </c>
      <c r="AER2">
        <f t="array" ref="AER2:AER7">_xll.FDS("1057-HK","FF_DPS(ANN,-5AY,0)")</f>
        <v>4.58E-2</v>
      </c>
      <c r="AES2">
        <f t="array" ref="AES2:AES7">_xll.FDS("1058-HK","FF_DPS(ANN,-5AY,0)")</f>
        <v>0</v>
      </c>
      <c r="AET2">
        <f t="array" ref="AET2:AET7">_xll.FDS("1059-HK","FF_DPS(ANN,-5AY,0)")</f>
        <v>0</v>
      </c>
      <c r="AEU2">
        <f t="array" ref="AEU2:AEU6">_xll.FDS("1060-HK","FF_DPS(ANN,-5AY,0)")</f>
        <v>0</v>
      </c>
      <c r="AEV2">
        <f t="array" ref="AEV2:AEV7">_xll.FDS("1061-HK","FF_DPS(ANN,-5AY,0)")</f>
        <v>3.2000000000000001E-2</v>
      </c>
      <c r="AEW2">
        <f t="array" ref="AEW2:AEW7">_xll.FDS("1063-HK","FF_DPS(ANN,-5AY,0)")</f>
        <v>0</v>
      </c>
      <c r="AEX2">
        <f t="array" ref="AEX2:AEX7">_xll.FDS("1064-HK","FF_DPS(ANN,-5AY,0)")</f>
        <v>0</v>
      </c>
      <c r="AEY2">
        <f t="array" ref="AEY2:AEY7">_xll.FDS("1065-HK","FF_DPS(ANN,-5AY,0)")</f>
        <v>0.10768999999999999</v>
      </c>
      <c r="AEZ2">
        <f t="array" ref="AEZ2:AEZ7">_xll.FDS("1066-HK","FF_DPS(ANN,-5AY,0)")</f>
        <v>9.9599999999999994E-2</v>
      </c>
      <c r="AFA2">
        <f t="array" ref="AFA2:AFA7">_xll.FDS("1068-HK","FF_DPS(ANN,-5AY,0)")</f>
        <v>0</v>
      </c>
      <c r="AFB2">
        <f t="array" ref="AFB2:AFB7">_xll.FDS("1069-HK","FF_DPS(ANN,-5AY,0)")</f>
        <v>0</v>
      </c>
      <c r="AFC2">
        <f t="array" ref="AFC2:AFC7">_xll.FDS("1070-HK","FF_DPS(ANN,-5AY,0)")</f>
        <v>0</v>
      </c>
      <c r="AFD2">
        <f t="array" ref="AFD2:AFD7">_xll.FDS("1071-HK","FF_DPS(ANN,-5AY,0)")</f>
        <v>0.15590999999999999</v>
      </c>
      <c r="AFE2">
        <f t="array" ref="AFE2:AFE7">_xll.FDS("1072-HK","FF_DPS(ANN,-5AY,0)")</f>
        <v>0</v>
      </c>
      <c r="AFF2">
        <f t="array" ref="AFF2:AFF6">_xll.FDS("1073-HK","FF_DPS(ANN,-5AY,0)")</f>
        <v>0</v>
      </c>
      <c r="AFG2">
        <f t="array" ref="AFG2:AFG7">_xll.FDS("1075-HK","FF_DPS(ANN,-5AY,0)")</f>
        <v>1.23E-2</v>
      </c>
      <c r="AFH2">
        <f t="array" ref="AFH2:AFH7">_xll.FDS("1076-HK","FF_DPS(ANN,-5AY,0)")</f>
        <v>0</v>
      </c>
      <c r="AFI2">
        <f t="array" ref="AFI2:AFI7">_xll.FDS("1079-HK","FF_DPS(ANN,-5AY,0)")</f>
        <v>0</v>
      </c>
      <c r="AFJ2">
        <f t="array" ref="AFJ2:AFJ7">_xll.FDS("1080-HK","FF_DPS(ANN,-5AY,0)")</f>
        <v>0</v>
      </c>
      <c r="AFK2">
        <f t="array" ref="AFK2:AFK7">_xll.FDS("1082-HK","FF_DPS(ANN,-5AY,0)")</f>
        <v>0</v>
      </c>
      <c r="AFL2">
        <f t="array" ref="AFL2:AFL7">_xll.FDS("1083-HK","FF_DPS(ANN,-5AY,0)")</f>
        <v>0.12</v>
      </c>
      <c r="AFM2" t="e">
        <f t="array" ref="AFM2:AFM7">_xll.FDS("1084-HK","FF_DPS(ANN,-5AY,0)")</f>
        <v>#N/A</v>
      </c>
      <c r="AFN2">
        <f t="array" ref="AFN2:AFN7">_xll.FDS("1085-HK","FF_DPS(ANN,-5AY,0)")</f>
        <v>2.9000000000000001E-2</v>
      </c>
      <c r="AFO2">
        <f t="array" ref="AFO2:AFO7">_xll.FDS("1086-HK","FF_DPS(ANN,-5AY,0)")</f>
        <v>0.05</v>
      </c>
      <c r="AFP2">
        <f t="array" ref="AFP2:AFP7">_xll.FDS("1087-HK","FF_DPS(ANN,-5AY,0)")</f>
        <v>0</v>
      </c>
      <c r="AFQ2">
        <f t="array" ref="AFQ2:AFQ7">_xll.FDS("1088-HK","FF_DPS(ANN,-5AY,0)")</f>
        <v>0.52695499999999995</v>
      </c>
      <c r="AFR2">
        <f t="array" ref="AFR2:AFR7">_xll.FDS("1090-HK","FF_DPS(ANN,-5AY,0)")</f>
        <v>0.12</v>
      </c>
      <c r="AFS2">
        <f t="array" ref="AFS2:AFS7">_xll.FDS("1091-HK","FF_DPS(ANN,-5AY,0)")</f>
        <v>0</v>
      </c>
      <c r="AFT2">
        <f t="array" ref="AFT2:AFT7">_xll.FDS("1093-HK","FF_DPS(ANN,-5AY,0)")</f>
        <v>6.2499997721350002E-2</v>
      </c>
      <c r="AFU2">
        <f t="array" ref="AFU2:AFU6">_xll.FDS("1094-HK","FF_DPS(ANN,-5AY,0)")</f>
        <v>0</v>
      </c>
      <c r="AFV2">
        <f t="array" ref="AFV2:AFV7">_xll.FDS("1096-HK","FF_DPS(ANN,-5AY,0)")</f>
        <v>0</v>
      </c>
      <c r="AFW2">
        <f t="array" ref="AFW2:AFW7">_xll.FDS("1097-HK","FF_DPS(ANN,-5AY,0)")</f>
        <v>0</v>
      </c>
      <c r="AFX2">
        <f t="array" ref="AFX2:AFX7">_xll.FDS("1098-HK","FF_DPS(ANN,-5AY,0)")</f>
        <v>0.68</v>
      </c>
      <c r="AFY2">
        <f t="array" ref="AFY2:AFY7">_xll.FDS("1099-HK","FF_DPS(ANN,-5AY,0)")</f>
        <v>0.57208230000000004</v>
      </c>
      <c r="AFZ2">
        <f t="array" ref="AFZ2:AFZ7">_xll.FDS("1100-HK","FF_DPS(ANN,-5AY,0)")</f>
        <v>4.7620000000000003E-2</v>
      </c>
      <c r="AGA2">
        <f t="array" ref="AGA2:AGA7">_xll.FDS("1101-HK","FF_DPS(ANN,-5AY,0)")</f>
        <v>0</v>
      </c>
      <c r="AGB2">
        <f t="array" ref="AGB2:AGB7">_xll.FDS("1102-HK","FF_DPS(ANN,-5AY,0)")</f>
        <v>0</v>
      </c>
      <c r="AGC2">
        <f t="array" ref="AGC2:AGC7">_xll.FDS("1103-HK","FF_DPS(ANN,-5AY,0)")</f>
        <v>1.14774E-2</v>
      </c>
      <c r="AGD2">
        <f t="array" ref="AGD2:AGD7">_xll.FDS("1104-HK","FF_DPS(ANN,-5AY,0)")</f>
        <v>1.455E-2</v>
      </c>
      <c r="AGE2">
        <f t="array" ref="AGE2:AGE7">_xll.FDS("1105-HK","FF_DPS(ANN,-5AY,0)")</f>
        <v>0.08</v>
      </c>
      <c r="AGF2">
        <f t="array" ref="AGF2:AGF7">_xll.FDS("1107-HK","FF_DPS(ANN,-5AY,0)")</f>
        <v>0.09</v>
      </c>
      <c r="AGG2">
        <f t="array" ref="AGG2:AGG7">_xll.FDS("1108-HK","FF_DPS(ANN,-5AY,0)")</f>
        <v>0</v>
      </c>
      <c r="AGH2">
        <f t="array" ref="AGH2:AGH7">_xll.FDS("1109-HK","FF_DPS(ANN,-5AY,0)")</f>
        <v>0.70399999999999996</v>
      </c>
      <c r="AGI2">
        <f t="array" ref="AGI2:AGI7">_xll.FDS("1110-HK","FF_DPS(ANN,-5AY,0)")</f>
        <v>2.9499999999999998E-2</v>
      </c>
      <c r="AGJ2">
        <f t="array" ref="AGJ2:AGJ7">_xll.FDS("1112-HK","FF_DPS(ANN,-5AY,0)")</f>
        <v>0</v>
      </c>
      <c r="AGK2">
        <f t="array" ref="AGK2:AGK7">_xll.FDS("1113-HK","FF_DPS(ANN,-5AY,0)")</f>
        <v>1.53</v>
      </c>
      <c r="AGL2">
        <f t="array" ref="AGL2:AGL7">_xll.FDS("1114-HK","FF_DPS(ANN,-5AY,0)")</f>
        <v>0.11</v>
      </c>
      <c r="AGM2">
        <f t="array" ref="AGM2:AGM7">_xll.FDS("1115-HK","FF_DPS(ANN,-5AY,0)")</f>
        <v>0</v>
      </c>
      <c r="AGN2">
        <f t="array" ref="AGN2:AGN7">_xll.FDS("1116-HK","FF_DPS(ANN,-5AY,0)")</f>
        <v>0</v>
      </c>
      <c r="AGO2">
        <f t="array" ref="AGO2:AGO7">_xll.FDS("1117-HK","FF_DPS(ANN,-5AY,0)")</f>
        <v>0</v>
      </c>
      <c r="AGP2">
        <f t="array" ref="AGP2:AGP7">_xll.FDS("1118-HK","FF_DPS(ANN,-5AY,0)")</f>
        <v>4.4999999999999998E-2</v>
      </c>
      <c r="AGQ2" t="e">
        <f t="array" ref="AGQ2:AGQ7">_xll.FDS("1119-HK","FF_DPS(ANN,-5AY,0)")</f>
        <v>#N/A</v>
      </c>
      <c r="AGR2">
        <f t="array" ref="AGR2:AGR7">_xll.FDS("1120-HK","FF_DPS(ANN,-5AY,0)")</f>
        <v>0</v>
      </c>
      <c r="AGS2">
        <f t="array" ref="AGS2:AGS7">_xll.FDS("1121-HK","FF_DPS(ANN,-5AY,0)")</f>
        <v>0</v>
      </c>
      <c r="AGT2">
        <f t="array" ref="AGT2:AGT7">_xll.FDS("1122-HK","FF_DPS(ANN,-5AY,0)")</f>
        <v>0.18262999999999999</v>
      </c>
      <c r="AGU2">
        <f t="array" ref="AGU2:AGU7">_xll.FDS("1123-HK","FF_DPS(ANN,-5AY,0)")</f>
        <v>0</v>
      </c>
      <c r="AGV2">
        <f t="array" ref="AGV2:AGV7">_xll.FDS("1124-HK","FF_DPS(ANN,-5AY,0)")</f>
        <v>0</v>
      </c>
      <c r="AGW2">
        <f t="array" ref="AGW2:AGW7">_xll.FDS("1125-HK","FF_DPS(ANN,-5AY,0)")</f>
        <v>0.2</v>
      </c>
      <c r="AGX2">
        <f t="array" ref="AGX2:AGX7">_xll.FDS("1126-HK","FF_DPS(ANN,-5AY,0)")</f>
        <v>0.04</v>
      </c>
      <c r="AGY2">
        <f t="array" ref="AGY2:AGY7">_xll.FDS("1127-HK","FF_DPS(ANN,-5AY,0)")</f>
        <v>7.0000000000000007E-2</v>
      </c>
      <c r="AGZ2">
        <f t="array" ref="AGZ2:AGZ7">_xll.FDS("1128-HK","FF_DPS(ANN,-5AY,0)")</f>
        <v>0.42</v>
      </c>
      <c r="AHA2">
        <f t="array" ref="AHA2:AHA7">_xll.FDS("1129-HK","FF_DPS(ANN,-5AY,0)")</f>
        <v>0</v>
      </c>
      <c r="AHB2">
        <f t="array" ref="AHB2:AHB7">_xll.FDS("1130-HK","FF_DPS(ANN,-5AY,0)")</f>
        <v>0</v>
      </c>
      <c r="AHC2">
        <f t="array" ref="AHC2:AHC7">_xll.FDS("1132-HK","FF_DPS(ANN,-5AY,0)")</f>
        <v>0</v>
      </c>
      <c r="AHD2">
        <f t="array" ref="AHD2:AHD7">_xll.FDS("1133-HK","FF_DPS(ANN,-5AY,0)")</f>
        <v>3.3799999999999997E-2</v>
      </c>
      <c r="AHE2" t="e">
        <f t="array" ref="AHE2:AHE7">_xll.FDS("1134-HK","FF_DPS(ANN,-5AY,0)")</f>
        <v>#N/A</v>
      </c>
      <c r="AHF2">
        <f t="array" ref="AHF2:AHF7">_xll.FDS("1137-HK","FF_DPS(ANN,-5AY,0)")</f>
        <v>0</v>
      </c>
      <c r="AHG2">
        <f t="array" ref="AHG2:AHG7">_xll.FDS("1138-HK","FF_DPS(ANN,-5AY,0)")</f>
        <v>0.21803500000000001</v>
      </c>
      <c r="AHH2" t="e">
        <f t="array" ref="AHH2:AHH7">_xll.FDS("1141-HK","FF_DPS(ANN,-5AY,0)")</f>
        <v>#N/A</v>
      </c>
      <c r="AHI2">
        <f t="array" ref="AHI2:AHI7">_xll.FDS("1142-HK","FF_DPS(ANN,-5AY,0)")</f>
        <v>0</v>
      </c>
      <c r="AHJ2">
        <f t="array" ref="AHJ2:AHJ7">_xll.FDS("1143-HK","FF_DPS(ANN,-5AY,0)")</f>
        <v>0</v>
      </c>
      <c r="AHK2">
        <f t="array" ref="AHK2:AHK7">_xll.FDS("1145-HK","FF_DPS(ANN,-5AY,0)")</f>
        <v>0</v>
      </c>
      <c r="AHL2">
        <f t="array" ref="AHL2:AHL7">_xll.FDS("1146-HK","FF_DPS(ANN,-5AY,0)")</f>
        <v>0</v>
      </c>
      <c r="AHM2" t="e">
        <f t="array" ref="AHM2:AHM7">_xll.FDS("1147-HK","FF_DPS(ANN,-5AY,0)")</f>
        <v>#N/A</v>
      </c>
      <c r="AHN2">
        <f t="array" ref="AHN2:AHN7">_xll.FDS("1148-HK","FF_DPS(ANN,-5AY,0)")</f>
        <v>0</v>
      </c>
      <c r="AHO2">
        <f t="array" ref="AHO2:AHO7">_xll.FDS("1150-HK","FF_DPS(ANN,-5AY,0)")</f>
        <v>0</v>
      </c>
      <c r="AHP2">
        <f t="array" ref="AHP2:AHP7">_xll.FDS("1152-HK","FF_DPS(ANN,-5AY,0)")</f>
        <v>0</v>
      </c>
      <c r="AHQ2" t="e">
        <f t="array" ref="AHQ2:AHQ7">_xll.FDS("1153-HK","FF_DPS(ANN,-5AY,0)")</f>
        <v>#N/A</v>
      </c>
      <c r="AHR2" t="e">
        <f t="array" ref="AHR2:AHR7">_xll.FDS("1156-HK","FF_DPS(ANN,-5AY,0)")</f>
        <v>#N/A</v>
      </c>
      <c r="AHS2">
        <f t="array" ref="AHS2:AHS7">_xll.FDS("1157-HK","FF_DPS(ANN,-5AY,0)")</f>
        <v>0.1716</v>
      </c>
      <c r="AHT2">
        <f t="array" ref="AHT2:AHT7">_xll.FDS("1159-HK","FF_DPS(ANN,-5AY,0)")</f>
        <v>0</v>
      </c>
      <c r="AHU2">
        <f t="array" ref="AHU2:AHU7">_xll.FDS("1161-HK","FF_DPS(ANN,-5AY,0)")</f>
        <v>0.08</v>
      </c>
      <c r="AHV2">
        <f t="array" ref="AHV2:AHV7">_xll.FDS("1162-HK","FF_DPS(ANN,-5AY,0)")</f>
        <v>0</v>
      </c>
      <c r="AHW2" t="e">
        <f t="array" ref="AHW2:AHW7">_xll.FDS("1163-HK","FF_DPS(ANN,-5AY,0)")</f>
        <v>#N/A</v>
      </c>
      <c r="AHX2">
        <f t="array" ref="AHX2:AHX7">_xll.FDS("1164-HK","FF_DPS(ANN,-5AY,0)")</f>
        <v>0.02</v>
      </c>
      <c r="AHY2">
        <f t="array" ref="AHY2:AHY7">_xll.FDS("1165-HK","FF_DPS(ANN,-5AY,0)")</f>
        <v>0</v>
      </c>
      <c r="AHZ2">
        <f t="array" ref="AHZ2:AHZ7">_xll.FDS("1166-HK","FF_DPS(ANN,-5AY,0)")</f>
        <v>0</v>
      </c>
      <c r="AIA2" t="e">
        <f t="array" ref="AIA2:AIA7">_xll.FDS("1167-HK","FF_DPS(ANN,-5AY,0)")</f>
        <v>#N/A</v>
      </c>
      <c r="AIB2">
        <f t="array" ref="AIB2:AIB7">_xll.FDS("1168-HK","FF_DPS(ANN,-5AY,0)")</f>
        <v>0</v>
      </c>
      <c r="AIC2">
        <f t="array" ref="AIC2:AIC7">_xll.FDS("1170-HK","FF_DPS(ANN,-5AY,0)")</f>
        <v>0.18</v>
      </c>
      <c r="AID2">
        <f t="array" ref="AID2:AID7">_xll.FDS("1171-HK","FF_DPS(ANN,-5AY,0)")</f>
        <v>0.13719999999999999</v>
      </c>
      <c r="AIE2">
        <f t="array" ref="AIE2:AIE7">_xll.FDS("1172-HK","FF_DPS(ANN,-5AY,0)")</f>
        <v>0</v>
      </c>
      <c r="AIF2">
        <f t="array" ref="AIF2:AIF7">_xll.FDS("1173-HK","FF_DPS(ANN,-5AY,0)")</f>
        <v>6.0000000000000001E-3</v>
      </c>
      <c r="AIG2">
        <f t="array" ref="AIG2:AIG7">_xll.FDS("1175-HK","FF_DPS(ANN,-5AY,0)")</f>
        <v>0</v>
      </c>
      <c r="AIH2">
        <f t="array" ref="AIH2:AIH7">_xll.FDS("1176-HK","FF_DPS(ANN,-5AY,0)")</f>
        <v>0</v>
      </c>
      <c r="AII2">
        <f t="array" ref="AII2:AII7">_xll.FDS("1177-HK","FF_DPS(ANN,-5AY,0)")</f>
        <v>2.666661333344E-2</v>
      </c>
      <c r="AIJ2" t="e">
        <f t="array" ref="AIJ2:AIJ7">_xll.FDS("1179-HK","FF_DPS(ANN,-5AY,0)")</f>
        <v>#N/A</v>
      </c>
      <c r="AIK2">
        <f t="array" ref="AIK2:AIK7">_xll.FDS("1180-HK","FF_DPS(ANN,-5AY,0)")</f>
        <v>0</v>
      </c>
      <c r="AIL2">
        <f t="array" ref="AIL2:AIL7">_xll.FDS("1181-HK","FF_DPS(ANN,-5AY,0)")</f>
        <v>8.4000000000000005E-2</v>
      </c>
      <c r="AIM2">
        <f t="array" ref="AIM2:AIM7">_xll.FDS("1182-HK","FF_DPS(ANN,-5AY,0)")</f>
        <v>0</v>
      </c>
      <c r="AIN2" t="e">
        <f t="array" ref="AIN2:AIN7">_xll.FDS("1183-HK","FF_DPS(ANN,-5AY,0)")</f>
        <v>#N/A</v>
      </c>
      <c r="AIO2">
        <f t="array" ref="AIO2:AIO7">_xll.FDS("1184-HK","FF_DPS(ANN,-5AY,0)")</f>
        <v>0.15</v>
      </c>
      <c r="AIP2">
        <f t="array" ref="AIP2:AIP7">_xll.FDS("1185-HK","FF_DPS(ANN,-5AY,0)")</f>
        <v>0</v>
      </c>
      <c r="AIQ2">
        <f t="array" ref="AIQ2:AIQ7">_xll.FDS("1186-HK","FF_DPS(ANN,-5AY,0)")</f>
        <v>0.18360000000000001</v>
      </c>
      <c r="AIR2">
        <f t="array" ref="AIR2:AIR7">_xll.FDS("1188-HK","FF_DPS(ANN,-5AY,0)")</f>
        <v>0</v>
      </c>
      <c r="AIS2">
        <f t="array" ref="AIS2:AIS7">_xll.FDS("1189-HK","FF_DPS(ANN,-5AY,0)")</f>
        <v>0</v>
      </c>
      <c r="AIT2">
        <f t="array" ref="AIT2:AIT6">_xll.FDS("1191-HK","FF_DPS(ANN,-5AY,0)")</f>
        <v>0</v>
      </c>
      <c r="AIU2">
        <f t="array" ref="AIU2:AIU7">_xll.FDS("1192-HK","FF_DPS(ANN,-5AY,0)")</f>
        <v>0</v>
      </c>
      <c r="AIV2">
        <f t="array" ref="AIV2:AIV7">_xll.FDS("1193-HK","FF_DPS(ANN,-5AY,0)")</f>
        <v>0.45</v>
      </c>
      <c r="AIW2">
        <f t="array" ref="AIW2:AIW7">_xll.FDS("1194-HK","FF_DPS(ANN,-5AY,0)")</f>
        <v>0</v>
      </c>
      <c r="AIX2">
        <f t="array" ref="AIX2:AIX7">_xll.FDS("1195-HK","FF_DPS(ANN,-5AY,0)")</f>
        <v>0</v>
      </c>
      <c r="AIY2">
        <f t="array" ref="AIY2:AIY7">_xll.FDS("1196-HK","FF_DPS(ANN,-5AY,0)")</f>
        <v>0</v>
      </c>
      <c r="AIZ2">
        <f t="array" ref="AIZ2:AIZ7">_xll.FDS("1198-HK","FF_DPS(ANN,-5AY,0)")</f>
        <v>0</v>
      </c>
      <c r="AJA2">
        <f t="array" ref="AJA2:AJA7">_xll.FDS("1199-HK","FF_DPS(ANN,-5AY,0)")</f>
        <v>0.25800000000000001</v>
      </c>
      <c r="AJB2">
        <f t="array" ref="AJB2:AJB7">_xll.FDS("1200-HK","FF_DPS(ANN,-5AY,0)")</f>
        <v>0</v>
      </c>
      <c r="AJC2">
        <f t="array" ref="AJC2:AJC7">_xll.FDS("1201-HK","FF_DPS(ANN,-5AY,0)")</f>
        <v>0</v>
      </c>
      <c r="AJD2">
        <f t="array" ref="AJD2:AJD7">_xll.FDS("1202-HK","FF_DPS(ANN,-5AY,0)")</f>
        <v>0</v>
      </c>
      <c r="AJE2">
        <f t="array" ref="AJE2:AJE7">_xll.FDS("1203-HK","FF_DPS(ANN,-5AY,0)")</f>
        <v>0.04</v>
      </c>
      <c r="AJF2" t="e">
        <f t="array" ref="AJF2:AJF7">_xll.FDS("1204-HK","FF_DPS(ANN,-5AY,0)")</f>
        <v>#N/A</v>
      </c>
      <c r="AJG2">
        <f t="array" ref="AJG2:AJG7">_xll.FDS("1205-HK","FF_DPS(ANN,-5AY,0)")</f>
        <v>1.4999999999999999E-2</v>
      </c>
      <c r="AJH2">
        <f t="array" ref="AJH2:AJH7">_xll.FDS("1206-HK","FF_DPS(ANN,-5AY,0)")</f>
        <v>0</v>
      </c>
      <c r="AJI2">
        <f t="array" ref="AJI2:AJI7">_xll.FDS("1207-HK","FF_DPS(ANN,-5AY,0)")</f>
        <v>0</v>
      </c>
      <c r="AJJ2">
        <f t="array" ref="AJJ2:AJJ7">_xll.FDS("1208-HK","FF_DPS(ANN,-5AY,0)")</f>
        <v>0</v>
      </c>
      <c r="AJK2" t="e">
        <f t="array" ref="AJK2:AJK7">_xll.FDS("1209-HK","FF_DPS(ANN,-5AY,0)")</f>
        <v>#N/A</v>
      </c>
      <c r="AJL2">
        <f t="array" ref="AJL2:AJL7">_xll.FDS("1210-HK","FF_DPS(ANN,-5AY,0)")</f>
        <v>0</v>
      </c>
      <c r="AJM2">
        <f t="array" ref="AJM2:AJM7">_xll.FDS("1211-HK","FF_DPS(ANN,-5AY,0)")</f>
        <v>0.62331999999999999</v>
      </c>
      <c r="AJN2">
        <f t="array" ref="AJN2:AJN7">_xll.FDS("1212-HK","FF_DPS(ANN,-5AY,0)")</f>
        <v>0.63200000000000001</v>
      </c>
      <c r="AJO2">
        <f t="array" ref="AJO2:AJO7">_xll.FDS("1213-HK","FF_DPS(ANN,-5AY,0)")</f>
        <v>0.01</v>
      </c>
      <c r="AJP2">
        <f t="array" ref="AJP2:AJP7">_xll.FDS("1215-HK","FF_DPS(ANN,-5AY,0)")</f>
        <v>0</v>
      </c>
      <c r="AJQ2" t="e">
        <f t="array" ref="AJQ2:AJQ7">_xll.FDS("1216-HK","FF_DPS(ANN,-5AY,0)")</f>
        <v>#N/A</v>
      </c>
      <c r="AJR2">
        <f t="array" ref="AJR2:AJR7">_xll.FDS("1218-HK","FF_DPS(ANN,-5AY,0)")</f>
        <v>0.05</v>
      </c>
      <c r="AJS2">
        <f t="array" ref="AJS2:AJS7">_xll.FDS("1220-HK","FF_DPS(ANN,-5AY,0)")</f>
        <v>0</v>
      </c>
      <c r="AJT2">
        <f t="array" ref="AJT2:AJT7">_xll.FDS("1221-HK","FF_DPS(ANN,-5AY,0)")</f>
        <v>8.5000000000000006E-2</v>
      </c>
      <c r="AJU2">
        <f t="array" ref="AJU2:AJU7">_xll.FDS("1222-HK","FF_DPS(ANN,-5AY,0)")</f>
        <v>6.0000000000000001E-3</v>
      </c>
      <c r="AJV2">
        <f t="array" ref="AJV2:AJV7">_xll.FDS("1223-HK","FF_DPS(ANN,-5AY,0)")</f>
        <v>3.8E-3</v>
      </c>
      <c r="AJW2">
        <f t="array" ref="AJW2:AJW7">_xll.FDS("1224-HK","FF_DPS(ANN,-5AY,0)")</f>
        <v>0</v>
      </c>
      <c r="AJX2">
        <f t="array" ref="AJX2:AJX7">_xll.FDS("1225-HK","FF_DPS(ANN,-5AY,0)")</f>
        <v>0</v>
      </c>
      <c r="AJY2" t="e">
        <f t="array" ref="AJY2:AJY7">_xll.FDS("1228-HK","FF_DPS(ANN,-5AY,0)")</f>
        <v>#N/A</v>
      </c>
      <c r="AJZ2">
        <f t="array" ref="AJZ2:AJZ7">_xll.FDS("1229-HK","FF_DPS(ANN,-5AY,0)")</f>
        <v>0</v>
      </c>
      <c r="AKA2">
        <f t="array" ref="AKA2:AKA7">_xll.FDS("1230-HK","FF_DPS(ANN,-5AY,0)")</f>
        <v>0</v>
      </c>
      <c r="AKB2">
        <f t="array" ref="AKB2:AKB7">_xll.FDS("1231-HK","FF_DPS(ANN,-5AY,0)")</f>
        <v>0</v>
      </c>
      <c r="AKC2">
        <f t="array" ref="AKC2:AKC7">_xll.FDS("1232-HK","FF_DPS(ANN,-5AY,0)")</f>
        <v>4.4200000000000003E-2</v>
      </c>
      <c r="AKD2">
        <f t="array" ref="AKD2:AKD7">_xll.FDS("1233-HK","FF_DPS(ANN,-5AY,0)")</f>
        <v>0.3574</v>
      </c>
      <c r="AKE2">
        <f t="array" ref="AKE2:AKE7">_xll.FDS("1234-HK","FF_DPS(ANN,-5AY,0)")</f>
        <v>0.4</v>
      </c>
      <c r="AKF2">
        <f t="array" ref="AKF2:AKF7">_xll.FDS("1235-HK","FF_DPS(ANN,-5AY,0)")</f>
        <v>0.02</v>
      </c>
      <c r="AKG2">
        <f t="array" ref="AKG2:AKG7">_xll.FDS("1237-HK","FF_DPS(ANN,-5AY,0)")</f>
        <v>0</v>
      </c>
      <c r="AKH2">
        <f t="array" ref="AKH2:AKH7">_xll.FDS("1238-HK","FF_DPS(ANN,-5AY,0)")</f>
        <v>0.16</v>
      </c>
      <c r="AKI2">
        <f t="array" ref="AKI2:AKI7">_xll.FDS("1239-HK","FF_DPS(ANN,-5AY,0)")</f>
        <v>0</v>
      </c>
      <c r="AKJ2">
        <f t="array" ref="AKJ2:AKJ7">_xll.FDS("1240-HK","FF_DPS(ANN,-5AY,0)")</f>
        <v>0.16</v>
      </c>
      <c r="AKK2">
        <f t="array" ref="AKK2:AKK7">_xll.FDS("1241-HK","FF_DPS(ANN,-5AY,0)")</f>
        <v>0</v>
      </c>
      <c r="AKL2">
        <f t="array" ref="AKL2:AKL7">_xll.FDS("1243-HK","FF_DPS(ANN,-5AY,0)")</f>
        <v>0</v>
      </c>
      <c r="AKM2">
        <f t="array" ref="AKM2:AKM7">_xll.FDS("1245-HK","FF_DPS(ANN,-5AY,0)")</f>
        <v>8.0000000000000002E-3</v>
      </c>
      <c r="AKN2">
        <f t="array" ref="AKN2:AKN7">_xll.FDS("1246-HK","FF_DPS(ANN,-5AY,0)")</f>
        <v>0</v>
      </c>
      <c r="AKO2">
        <f t="array" ref="AKO2:AKO7">_xll.FDS("1247-HK","FF_DPS(ANN,-5AY,0)")</f>
        <v>0</v>
      </c>
      <c r="AKP2">
        <f t="array" ref="AKP2:AKP7">_xll.FDS("1250-HK","FF_DPS(ANN,-5AY,0)")</f>
        <v>0</v>
      </c>
      <c r="AKQ2">
        <f t="array" ref="AKQ2:AKQ7">_xll.FDS("1251-HK","FF_DPS(ANN,-5AY,0)")</f>
        <v>0</v>
      </c>
      <c r="AKR2">
        <f t="array" ref="AKR2:AKR7">_xll.FDS("1252-HK","FF_DPS(ANN,-5AY,0)")</f>
        <v>0</v>
      </c>
      <c r="AKS2">
        <f t="array" ref="AKS2:AKS7">_xll.FDS("1253-HK","FF_DPS(ANN,-5AY,0)")</f>
        <v>1.2E-2</v>
      </c>
      <c r="AKT2">
        <f t="array" ref="AKT2:AKT7">_xll.FDS("1255-HK","FF_DPS(ANN,-5AY,0)")</f>
        <v>0</v>
      </c>
      <c r="AKU2" t="e">
        <f t="array" ref="AKU2:AKU7">_xll.FDS("1257-HK","FF_DPS(ANN,-5AY,0)")</f>
        <v>#N/A</v>
      </c>
      <c r="AKV2">
        <f t="array" ref="AKV2:AKV7">_xll.FDS("1258-HK","FF_DPS(ANN,-5AY,0)")</f>
        <v>0</v>
      </c>
      <c r="AKW2">
        <f t="array" ref="AKW2:AKW7">_xll.FDS("1259-HK","FF_DPS(ANN,-5AY,0)")</f>
        <v>0</v>
      </c>
      <c r="AKX2">
        <f t="array" ref="AKX2:AKX7">_xll.FDS("1260-HK","FF_DPS(ANN,-5AY,0)")</f>
        <v>0.13700000000000001</v>
      </c>
      <c r="AKY2">
        <f t="array" ref="AKY2:AKY7">_xll.FDS("1262-HK","FF_DPS(ANN,-5AY,0)")</f>
        <v>0</v>
      </c>
      <c r="AKZ2">
        <f t="array" ref="AKZ2:AKZ7">_xll.FDS("1263-HK","FF_DPS(ANN,-5AY,0)")</f>
        <v>0.14299999999999999</v>
      </c>
      <c r="ALA2">
        <f t="array" ref="ALA2:ALA7">_xll.FDS("1265-HK","FF_DPS(ANN,-5AY,0)")</f>
        <v>0</v>
      </c>
      <c r="ALB2">
        <f t="array" ref="ALB2:ALB7">_xll.FDS("1266-HK","FF_DPS(ANN,-5AY,0)")</f>
        <v>0</v>
      </c>
      <c r="ALC2">
        <f t="array" ref="ALC2:ALC7">_xll.FDS("1268-HK","FF_DPS(ANN,-5AY,0)")</f>
        <v>7.2344099999999995E-2</v>
      </c>
      <c r="ALD2">
        <f t="array" ref="ALD2:ALD7">_xll.FDS("1269-HK","FF_DPS(ANN,-5AY,0)")</f>
        <v>0</v>
      </c>
      <c r="ALE2">
        <f t="array" ref="ALE2:ALE7">_xll.FDS("1270-HK","FF_DPS(ANN,-5AY,0)")</f>
        <v>0.25411</v>
      </c>
      <c r="ALF2">
        <f t="array" ref="ALF2:ALF7">_xll.FDS("1271-HK","FF_DPS(ANN,-5AY,0)")</f>
        <v>3.6363636033059997E-2</v>
      </c>
      <c r="ALG2">
        <f t="array" ref="ALG2:ALG7">_xll.FDS("1272-HK","FF_DPS(ANN,-5AY,0)")</f>
        <v>0.14351410000000001</v>
      </c>
      <c r="ALH2">
        <f t="array" ref="ALH2:ALH7">_xll.FDS("1273-HK","FF_DPS(ANN,-5AY,0)")</f>
        <v>2.7E-2</v>
      </c>
      <c r="ALI2">
        <f t="array" ref="ALI2:ALI7">_xll.FDS("1277-HK","FF_DPS(ANN,-5AY,0)")</f>
        <v>0.02</v>
      </c>
      <c r="ALJ2">
        <f t="array" ref="ALJ2:ALJ7">_xll.FDS("1278-HK","FF_DPS(ANN,-5AY,0)")</f>
        <v>0</v>
      </c>
      <c r="ALK2">
        <f t="array" ref="ALK2:ALK7">_xll.FDS("1280-HK","FF_DPS(ANN,-5AY,0)")</f>
        <v>0</v>
      </c>
      <c r="ALL2">
        <f t="array" ref="ALL2:ALL7">_xll.FDS("1281-HK","FF_DPS(ANN,-5AY,0)")</f>
        <v>0</v>
      </c>
      <c r="ALM2">
        <f t="array" ref="ALM2:ALM7">_xll.FDS("1282-HK","FF_DPS(ANN,-5AY,0)")</f>
        <v>6.4000000000000001E-2</v>
      </c>
      <c r="ALN2" t="e">
        <f t="array" ref="ALN2:ALN7">_xll.FDS("1283-HK","FF_DPS(ANN,-5AY,0)")</f>
        <v>#N/A</v>
      </c>
      <c r="ALO2">
        <f t="array" ref="ALO2:ALO7">_xll.FDS("1285-HK","FF_DPS(ANN,-5AY,0)")</f>
        <v>0.15</v>
      </c>
      <c r="ALP2" t="e">
        <f t="array" ref="ALP2:ALP7">_xll.FDS("1286-HK","FF_DPS(ANN,-5AY,0)")</f>
        <v>#N/A</v>
      </c>
      <c r="ALQ2">
        <f t="array" ref="ALQ2:ALQ7">_xll.FDS("1288-HK","FF_DPS(ANN,-5AY,0)")</f>
        <v>0.194856</v>
      </c>
      <c r="ALR2">
        <f t="array" ref="ALR2:ALR7">_xll.FDS("1289-HK","FF_DPS(ANN,-5AY,0)")</f>
        <v>5.7299999999999997E-2</v>
      </c>
      <c r="ALS2">
        <f t="array" ref="ALS2:ALS7">_xll.FDS("1290-HK","FF_DPS(ANN,-5AY,0)")</f>
        <v>0</v>
      </c>
      <c r="ALT2">
        <f t="array" ref="ALT2:ALT7">_xll.FDS("1292-HK","FF_DPS(ANN,-5AY,0)")</f>
        <v>0.1144578</v>
      </c>
      <c r="ALU2">
        <f t="array" ref="ALU2:ALU7">_xll.FDS("1293-HK","FF_DPS(ANN,-5AY,0)")</f>
        <v>0</v>
      </c>
      <c r="ALV2">
        <f t="array" ref="ALV2:ALV7">_xll.FDS("1297-HK","FF_DPS(ANN,-5AY,0)")</f>
        <v>2.6700000000000002E-2</v>
      </c>
      <c r="ALW2">
        <f t="array" ref="ALW2:ALW7">_xll.FDS("1298-HK","FF_DPS(ANN,-5AY,0)")</f>
        <v>0</v>
      </c>
      <c r="ALX2">
        <f t="array" ref="ALX2:ALX6">_xll.FDS("1299-HK","FF_DPS(ANN,-5AY,0)")</f>
        <v>1</v>
      </c>
      <c r="ALY2">
        <f t="array" ref="ALY2:ALY7">_xll.FDS("1300-HK","FF_DPS(ANN,-5AY,0)")</f>
        <v>2.8000000000000001E-2</v>
      </c>
      <c r="ALZ2">
        <f t="array" ref="ALZ2:ALZ7">_xll.FDS("1301-HK","FF_DPS(ANN,-5AY,0)")</f>
        <v>1.7999999999999999E-2</v>
      </c>
      <c r="AMA2">
        <f t="array" ref="AMA2:AMA7">_xll.FDS("1302-HK","FF_DPS(ANN,-5AY,0)")</f>
        <v>0</v>
      </c>
      <c r="AMB2">
        <f t="array" ref="AMB2:AMB7">_xll.FDS("1303-HK","FF_DPS(ANN,-5AY,0)")</f>
        <v>0</v>
      </c>
      <c r="AMC2">
        <f t="array" ref="AMC2:AMC7">_xll.FDS("1305-HK","FF_DPS(ANN,-5AY,0)")</f>
        <v>0</v>
      </c>
      <c r="AMD2">
        <f t="array" ref="AMD2:AMD7">_xll.FDS("1308-HK","FF_DPS(ANN,-5AY,0)")</f>
        <v>0.26</v>
      </c>
      <c r="AME2">
        <f t="array" ref="AME2:AME7">_xll.FDS("1310-HK","FF_DPS(ANN,-5AY,0)")</f>
        <v>0.45</v>
      </c>
      <c r="AMF2">
        <f t="array" ref="AMF2:AMF7">_xll.FDS("1312-HK","FF_DPS(ANN,-5AY,0)")</f>
        <v>0</v>
      </c>
      <c r="AMG2">
        <f t="array" ref="AMG2:AMG7">_xll.FDS("1313-HK","FF_DPS(ANN,-5AY,0)")</f>
        <v>0.09</v>
      </c>
      <c r="AMH2">
        <f t="array" ref="AMH2:AMH7">_xll.FDS("1314-HK","FF_DPS(ANN,-5AY,0)")</f>
        <v>5.5E-2</v>
      </c>
      <c r="AMI2">
        <f t="array" ref="AMI2:AMI7">_xll.FDS("1315-HK","FF_DPS(ANN,-5AY,0)")</f>
        <v>0</v>
      </c>
      <c r="AMJ2">
        <f t="array" ref="AMJ2:AMJ7">_xll.FDS("1316-HK","FF_DPS(ANN,-5AY,0)")</f>
        <v>0.1862</v>
      </c>
      <c r="AMK2">
        <f t="array" ref="AMK2:AMK7">_xll.FDS("1317-HK","FF_DPS(ANN,-5AY,0)")</f>
        <v>0.05</v>
      </c>
      <c r="AML2">
        <f t="array" ref="AML2:AML7">_xll.FDS("1319-HK","FF_DPS(ANN,-5AY,0)")</f>
        <v>1.4500000000000001E-2</v>
      </c>
      <c r="AMM2">
        <f t="array" ref="AMM2:AMM7">_xll.FDS("1321-HK","FF_DPS(ANN,-5AY,0)")</f>
        <v>0</v>
      </c>
      <c r="AMN2">
        <f t="array" ref="AMN2:AMN7">_xll.FDS("1323-HK","FF_DPS(ANN,-5AY,0)")</f>
        <v>0</v>
      </c>
      <c r="AMO2">
        <f t="array" ref="AMO2:AMO7">_xll.FDS("1326-HK","FF_DPS(ANN,-5AY,0)")</f>
        <v>0</v>
      </c>
      <c r="AMP2">
        <f t="array" ref="AMP2:AMP7">_xll.FDS("1327-HK","FF_DPS(ANN,-5AY,0)")</f>
        <v>0</v>
      </c>
      <c r="AMQ2">
        <f t="array" ref="AMQ2:AMQ7">_xll.FDS("1328-HK","FF_DPS(ANN,-5AY,0)")</f>
        <v>0</v>
      </c>
      <c r="AMR2">
        <f t="array" ref="AMR2:AMR7">_xll.FDS("1329-HK","FF_DPS(ANN,-5AY,0)")</f>
        <v>0</v>
      </c>
      <c r="AMS2">
        <f t="array" ref="AMS2:AMS7">_xll.FDS("1330-HK","FF_DPS(ANN,-5AY,0)")</f>
        <v>6.8845000000000003E-2</v>
      </c>
      <c r="AMT2">
        <f t="array" ref="AMT2:AMT7">_xll.FDS("1332-HK","FF_DPS(ANN,-5AY,0)")</f>
        <v>0</v>
      </c>
      <c r="AMU2">
        <f t="array" ref="AMU2:AMU7">_xll.FDS("1333-HK","FF_DPS(ANN,-5AY,0)")</f>
        <v>0.17</v>
      </c>
      <c r="AMV2">
        <f t="array" ref="AMV2:AMV7">_xll.FDS("1335-HK","FF_DPS(ANN,-5AY,0)")</f>
        <v>0.05</v>
      </c>
      <c r="AMW2">
        <f t="array" ref="AMW2:AMW7">_xll.FDS("1336-HK","FF_DPS(ANN,-5AY,0)")</f>
        <v>0.54902899999999999</v>
      </c>
      <c r="AMX2">
        <f t="array" ref="AMX2:AMX7">_xll.FDS("1338-HK","FF_DPS(ANN,-5AY,0)")</f>
        <v>0</v>
      </c>
      <c r="AMY2">
        <f t="array" ref="AMY2:AMY7">_xll.FDS("1339-HK","FF_DPS(ANN,-5AY,0)")</f>
        <v>3.8706400000000002E-2</v>
      </c>
      <c r="AMZ2">
        <f t="array" ref="AMZ2:AMZ7">_xll.FDS("1340-HK","FF_DPS(ANN,-5AY,0)")</f>
        <v>0</v>
      </c>
      <c r="ANA2">
        <f t="array" ref="ANA2:ANA7">_xll.FDS("1341-HK","FF_DPS(ANN,-5AY,0)")</f>
        <v>0</v>
      </c>
      <c r="ANB2" t="e">
        <f t="array" ref="ANB2:ANB7">_xll.FDS("1343-HK","FF_DPS(ANN,-5AY,0)")</f>
        <v>#N/A</v>
      </c>
      <c r="ANC2">
        <f t="array" ref="ANC2:ANC7">_xll.FDS("1345-HK","FF_DPS(ANN,-5AY,0)")</f>
        <v>0.1987516</v>
      </c>
      <c r="AND2" t="e">
        <f t="array" ref="AND2:AND7">_xll.FDS("1346-HK","FF_DPS(ANN,-5AY,0)")</f>
        <v>#N/A</v>
      </c>
      <c r="ANE2">
        <f t="array" ref="ANE2:ANE7">_xll.FDS("1347-HK","FF_DPS(ANN,-5AY,0)")</f>
        <v>0.3</v>
      </c>
      <c r="ANF2">
        <f t="array" ref="ANF2:ANF7">_xll.FDS("1348-HK","FF_DPS(ANN,-5AY,0)")</f>
        <v>0</v>
      </c>
      <c r="ANG2">
        <f t="array" ref="ANG2:ANG7">_xll.FDS("1349-HK","FF_DPS(ANN,-5AY,0)")</f>
        <v>5.7392400000000003E-2</v>
      </c>
      <c r="ANH2" t="e">
        <f t="array" ref="ANH2:ANH7">_xll.FDS("1351-HK","FF_DPS(ANN,-5AY,0)")</f>
        <v>#N/A</v>
      </c>
      <c r="ANI2">
        <f t="array" ref="ANI2:ANI7">_xll.FDS("1355-HK","FF_DPS(ANN,-5AY,0)")</f>
        <v>0</v>
      </c>
      <c r="ANJ2">
        <f t="array" ref="ANJ2:ANJ7">_xll.FDS("1357-HK","FF_DPS(ANN,-5AY,0)")</f>
        <v>0</v>
      </c>
      <c r="ANK2">
        <f t="array" ref="ANK2:ANK7">_xll.FDS("1358-HK","FF_DPS(ANN,-5AY,0)")</f>
        <v>0</v>
      </c>
      <c r="ANL2">
        <f t="array" ref="ANL2:ANL7">_xll.FDS("1359-HK","FF_DPS(ANN,-5AY,0)")</f>
        <v>0.13986399999999999</v>
      </c>
      <c r="ANM2">
        <f t="array" ref="ANM2:ANM7">_xll.FDS("1360-HK","FF_DPS(ANN,-5AY,0)")</f>
        <v>0</v>
      </c>
      <c r="ANN2">
        <f t="array" ref="ANN2:ANN7">_xll.FDS("1361-HK","FF_DPS(ANN,-5AY,0)")</f>
        <v>6.9000000000000006E-2</v>
      </c>
      <c r="ANO2">
        <f t="array" ref="ANO2:ANO7">_xll.FDS("1362-HK","FF_DPS(ANN,-5AY,0)")</f>
        <v>0</v>
      </c>
      <c r="ANP2">
        <f t="array" ref="ANP2:ANP7">_xll.FDS("1366-HK","FF_DPS(ANN,-5AY,0)")</f>
        <v>3.082E-2</v>
      </c>
      <c r="ANQ2">
        <f t="array" ref="ANQ2:ANQ7">_xll.FDS("1368-HK","FF_DPS(ANN,-5AY,0)")</f>
        <v>0.16500000000000001</v>
      </c>
      <c r="ANR2">
        <f t="array" ref="ANR2:ANR7">_xll.FDS("1370-HK","FF_DPS(ANN,-5AY,0)")</f>
        <v>0</v>
      </c>
      <c r="ANS2">
        <f t="array" ref="ANS2:ANS7">_xll.FDS("1371-HK","FF_DPS(ANN,-5AY,0)")</f>
        <v>0</v>
      </c>
      <c r="ANT2">
        <f t="array" ref="ANT2:ANT7">_xll.FDS("1372-HK","FF_DPS(ANN,-5AY,0)")</f>
        <v>0</v>
      </c>
      <c r="ANU2">
        <f t="array" ref="ANU2:ANU7">_xll.FDS("1373-HK","FF_DPS(ANN,-5AY,0)")</f>
        <v>0.106</v>
      </c>
      <c r="ANV2">
        <f t="array" ref="ANV2:ANV7">_xll.FDS("1375-HK","FF_DPS(ANN,-5AY,0)")</f>
        <v>0.25292100000000001</v>
      </c>
      <c r="ANW2" t="e">
        <f t="array" ref="ANW2:ANW7">_xll.FDS("1376-HK","FF_DPS(ANN,-5AY,0)")</f>
        <v>#N/A</v>
      </c>
      <c r="ANX2">
        <f t="array" ref="ANX2:ANX7">_xll.FDS("1378-HK","FF_DPS(ANN,-5AY,0)")</f>
        <v>0</v>
      </c>
      <c r="ANY2" t="e">
        <f t="array" ref="ANY2:ANY7">_xll.FDS("1379-HK","FF_DPS(ANN,-5AY,0)")</f>
        <v>#N/A</v>
      </c>
      <c r="ANZ2">
        <f t="array" ref="ANZ2:ANZ7">_xll.FDS("1380-HK","FF_DPS(ANN,-5AY,0)")</f>
        <v>0</v>
      </c>
      <c r="AOA2">
        <f t="array" ref="AOA2:AOA7">_xll.FDS("1381-HK","FF_DPS(ANN,-5AY,0)")</f>
        <v>2.7E-2</v>
      </c>
      <c r="AOB2">
        <f t="array" ref="AOB2:AOB7">_xll.FDS("1382-HK","FF_DPS(ANN,-5AY,0)")</f>
        <v>0.6</v>
      </c>
      <c r="AOC2">
        <f t="array" ref="AOC2:AOC7">_xll.FDS("1383-HK","FF_DPS(ANN,-5AY,0)")</f>
        <v>0</v>
      </c>
      <c r="AOD2">
        <f t="array" ref="AOD2:AOD7">_xll.FDS("1385-HK","FF_DPS(ANN,-5AY,0)")</f>
        <v>0</v>
      </c>
      <c r="AOE2">
        <f t="array" ref="AOE2:AOE7">_xll.FDS("1386-HK","FF_DPS(ANN,-5AY,0)")</f>
        <v>0</v>
      </c>
      <c r="AOF2">
        <f t="array" ref="AOF2:AOF7">_xll.FDS("1387-HK","FF_DPS(ANN,-5AY,0)")</f>
        <v>0</v>
      </c>
      <c r="AOG2">
        <f t="array" ref="AOG2:AOG7">_xll.FDS("1388-HK","FF_DPS(ANN,-5AY,0)")</f>
        <v>6.8000000000000005E-2</v>
      </c>
      <c r="AOH2">
        <f t="array" ref="AOH2:AOH7">_xll.FDS("1389-HK","FF_DPS(ANN,-5AY,0)")</f>
        <v>0</v>
      </c>
      <c r="AOI2">
        <f t="array" ref="AOI2:AOI7">_xll.FDS("1393-HK","FF_DPS(ANN,-5AY,0)")</f>
        <v>0</v>
      </c>
      <c r="AOJ2">
        <f t="array" ref="AOJ2:AOJ7">_xll.FDS("1395-HK","FF_DPS(ANN,-5AY,0)")</f>
        <v>0</v>
      </c>
      <c r="AOK2">
        <f t="array" ref="AOK2:AOK7">_xll.FDS("1396-HK","FF_DPS(ANN,-5AY,0)")</f>
        <v>0</v>
      </c>
      <c r="AOL2">
        <f t="array" ref="AOL2:AOL7">_xll.FDS("1397-HK","FF_DPS(ANN,-5AY,0)")</f>
        <v>1.7000000000000001E-2</v>
      </c>
      <c r="AOM2">
        <f t="array" ref="AOM2:AOM7">_xll.FDS("1398-HK","FF_DPS(ANN,-5AY,0)")</f>
        <v>0.26757300000000001</v>
      </c>
      <c r="AON2">
        <f t="array" ref="AON2:AON7">_xll.FDS("1399-HK","FF_DPS(ANN,-5AY,0)")</f>
        <v>0</v>
      </c>
      <c r="AOO2">
        <f t="array" ref="AOO2:AOO7">_xll.FDS("1400-HK","FF_DPS(ANN,-5AY,0)")</f>
        <v>0</v>
      </c>
      <c r="AOP2" t="e">
        <f t="array" ref="AOP2:AOP7">_xll.FDS("1401-HK","FF_DPS(ANN,-5AY,0)")</f>
        <v>#N/A</v>
      </c>
      <c r="AOQ2">
        <f t="array" ref="AOQ2:AOQ7">_xll.FDS("1402-HK","FF_DPS(ANN,-5AY,0)")</f>
        <v>0.01</v>
      </c>
      <c r="AOR2" t="e">
        <f t="array" ref="AOR2:AOR7">_xll.FDS("1406-HK","FF_DPS(ANN,-5AY,0)")</f>
        <v>#N/A</v>
      </c>
      <c r="AOS2" t="e">
        <f t="array" ref="AOS2:AOS7">_xll.FDS("1407-HK","FF_DPS(ANN,-5AY,0)")</f>
        <v>#N/A</v>
      </c>
      <c r="AOT2" t="e">
        <f t="array" ref="AOT2:AOT7">_xll.FDS("1408-HK","FF_DPS(ANN,-5AY,0)")</f>
        <v>#N/A</v>
      </c>
      <c r="AOU2" t="e">
        <f t="array" ref="AOU2:AOU7">_xll.FDS("1410-HK","FF_DPS(ANN,-5AY,0)")</f>
        <v>#N/A</v>
      </c>
      <c r="AOV2" t="e">
        <f t="array" ref="AOV2:AOV7">_xll.FDS("1412-HK","FF_DPS(ANN,-5AY,0)")</f>
        <v>#N/A</v>
      </c>
      <c r="AOW2" t="e">
        <f t="array" ref="AOW2:AOW7">_xll.FDS("1413-HK","FF_DPS(ANN,-5AY,0)")</f>
        <v>#N/A</v>
      </c>
      <c r="AOX2">
        <f t="array" ref="AOX2:AOX7">_xll.FDS("1415-HK","FF_DPS(ANN,-5AY,0)")</f>
        <v>7.9769999999999994E-2</v>
      </c>
      <c r="AOY2" t="e">
        <f t="array" ref="AOY2:AOY7">_xll.FDS("1416-HK","FF_DPS(ANN,-5AY,0)")</f>
        <v>#N/A</v>
      </c>
      <c r="AOZ2" t="e">
        <f t="array" ref="AOZ2:AOZ7">_xll.FDS("1417-HK","FF_DPS(ANN,-5AY,0)")</f>
        <v>#N/A</v>
      </c>
      <c r="APA2">
        <f t="array" ref="APA2:APA7">_xll.FDS("1418-HK","FF_DPS(ANN,-5AY,0)")</f>
        <v>1.6E-2</v>
      </c>
      <c r="APB2">
        <f t="array" ref="APB2:APB7">_xll.FDS("1419-HK","FF_DPS(ANN,-5AY,0)")</f>
        <v>0.02</v>
      </c>
      <c r="APC2">
        <f t="array" ref="APC2:APC7">_xll.FDS("1420-HK","FF_DPS(ANN,-5AY,0)")</f>
        <v>0</v>
      </c>
      <c r="APD2">
        <f t="array" ref="APD2:APD7">_xll.FDS("1421-HK","FF_DPS(ANN,-5AY,0)")</f>
        <v>0</v>
      </c>
      <c r="APE2" t="e">
        <f t="array" ref="APE2:APE7">_xll.FDS("1425-HK","FF_DPS(ANN,-5AY,0)")</f>
        <v>#N/A</v>
      </c>
      <c r="APF2" t="e">
        <f t="array" ref="APF2:APF7">_xll.FDS("1427-HK","FF_DPS(ANN,-5AY,0)")</f>
        <v>#N/A</v>
      </c>
      <c r="APG2">
        <f t="array" ref="APG2:APG7">_xll.FDS("1428-HK","FF_DPS(ANN,-5AY,0)")</f>
        <v>4.8000000000000001E-2</v>
      </c>
      <c r="APH2" t="e">
        <f t="array" ref="APH2:APH7">_xll.FDS("1429-HK","FF_DPS(ANN,-5AY,0)")</f>
        <v>#N/A</v>
      </c>
      <c r="API2">
        <f t="array" ref="API2:API7">_xll.FDS("1431-HK","FF_DPS(ANN,-5AY,0)")</f>
        <v>0</v>
      </c>
      <c r="APJ2">
        <f t="array" ref="APJ2:APJ7">_xll.FDS("1432-HK","FF_DPS(ANN,-5AY,0)")</f>
        <v>0</v>
      </c>
      <c r="APK2" t="e">
        <f t="array" ref="APK2:APK7">_xll.FDS("1433-HK","FF_DPS(ANN,-5AY,0)")</f>
        <v>#N/A</v>
      </c>
      <c r="APL2">
        <f t="array" ref="APL2:APL7">_xll.FDS("1439-HK","FF_DPS(ANN,-5AY,0)")</f>
        <v>0</v>
      </c>
      <c r="APM2" t="e">
        <f t="array" ref="APM2:APM7">_xll.FDS("1440-HK","FF_DPS(ANN,-5AY,0)")</f>
        <v>#N/A</v>
      </c>
      <c r="APN2" t="e">
        <f t="array" ref="APN2:APN7">_xll.FDS("1442-HK","FF_DPS(ANN,-5AY,0)")</f>
        <v>#N/A</v>
      </c>
      <c r="APO2">
        <f t="array" ref="APO2:APO7">_xll.FDS("1443-HK","FF_DPS(ANN,-5AY,0)")</f>
        <v>2.5499999999999998E-2</v>
      </c>
      <c r="APP2">
        <f t="array" ref="APP2:APP7">_xll.FDS("1446-HK","FF_DPS(ANN,-5AY,0)")</f>
        <v>7.6E-3</v>
      </c>
      <c r="APQ2">
        <f t="array" ref="APQ2:APQ7">_xll.FDS("1447-HK","FF_DPS(ANN,-5AY,0)")</f>
        <v>0.26500000000000001</v>
      </c>
      <c r="APR2">
        <f t="array" ref="APR2:APR7">_xll.FDS("1448-HK","FF_DPS(ANN,-5AY,0)")</f>
        <v>5.1700000000000003E-2</v>
      </c>
      <c r="APS2" t="e">
        <f t="array" ref="APS2:APS7">_xll.FDS("1449-HK","FF_DPS(ANN,-5AY,0)")</f>
        <v>#N/A</v>
      </c>
      <c r="APT2">
        <f t="array" ref="APT2:APT7">_xll.FDS("1450-HK","FF_DPS(ANN,-5AY,0)")</f>
        <v>6.0000000000000001E-3</v>
      </c>
      <c r="APU2" t="e">
        <f t="array" ref="APU2:APU7">_xll.FDS("1451-HK","FF_DPS(ANN,-5AY,0)")</f>
        <v>#N/A</v>
      </c>
      <c r="APV2">
        <f t="array" ref="APV2:APV7">_xll.FDS("1452-HK","FF_DPS(ANN,-5AY,0)")</f>
        <v>0</v>
      </c>
      <c r="APW2" t="e">
        <f t="array" ref="APW2:APW7">_xll.FDS("1455-HK","FF_DPS(ANN,-5AY,0)")</f>
        <v>#N/A</v>
      </c>
      <c r="APX2">
        <f t="array" ref="APX2:APX7">_xll.FDS("1456-HK","FF_DPS(ANN,-5AY,0)")</f>
        <v>0.16010720000000001</v>
      </c>
      <c r="APY2">
        <f t="array" ref="APY2:APY7">_xll.FDS("1458-HK","FF_DPS(ANN,-5AY,0)")</f>
        <v>0.1</v>
      </c>
      <c r="APZ2">
        <f t="array" ref="APZ2:APZ7">_xll.FDS("1459-HK","FF_DPS(ANN,-5AY,0)")</f>
        <v>0</v>
      </c>
      <c r="AQA2">
        <f t="array" ref="AQA2:AQA7">_xll.FDS("1460-HK","FF_DPS(ANN,-5AY,0)")</f>
        <v>0</v>
      </c>
      <c r="AQB2">
        <f t="array" ref="AQB2:AQB7">_xll.FDS("1461-HK","FF_DPS(ANN,-5AY,0)")</f>
        <v>5.5E-2</v>
      </c>
      <c r="AQC2" t="e">
        <f t="array" ref="AQC2:AQC7">_xll.FDS("1463-HK","FF_DPS(ANN,-5AY,0)")</f>
        <v>#N/A</v>
      </c>
      <c r="AQD2">
        <f t="array" ref="AQD2:AQD7">_xll.FDS("1466-HK","FF_DPS(ANN,-5AY,0)")</f>
        <v>0</v>
      </c>
      <c r="AQE2">
        <f t="array" ref="AQE2:AQE7">_xll.FDS("1468-HK","FF_DPS(ANN,-5AY,0)")</f>
        <v>0</v>
      </c>
      <c r="AQF2">
        <f t="array" ref="AQF2:AQF7">_xll.FDS("1469-HK","FF_DPS(ANN,-5AY,0)")</f>
        <v>0.05</v>
      </c>
      <c r="AQG2">
        <f t="array" ref="AQG2:AQG7">_xll.FDS("1470-HK","FF_DPS(ANN,-5AY,0)")</f>
        <v>0</v>
      </c>
      <c r="AQH2" t="e">
        <f t="array" ref="AQH2:AQH7">_xll.FDS("1472-HK","FF_DPS(ANN,-5AY,0)")</f>
        <v>#N/A</v>
      </c>
      <c r="AQI2" t="e">
        <f t="array" ref="AQI2:AQI7">_xll.FDS("1473-HK","FF_DPS(ANN,-5AY,0)")</f>
        <v>#N/A</v>
      </c>
      <c r="AQJ2" t="e">
        <f t="array" ref="AQJ2:AQJ7">_xll.FDS("1475-HK","FF_DPS(ANN,-5AY,0)")</f>
        <v>#N/A</v>
      </c>
      <c r="AQK2">
        <f t="array" ref="AQK2:AQK7">_xll.FDS("1476-HK","FF_DPS(ANN,-5AY,0)")</f>
        <v>0</v>
      </c>
      <c r="AQL2" t="e">
        <f t="array" ref="AQL2:AQL7">_xll.FDS("1477-HK","FF_DPS(ANN,-5AY,0)")</f>
        <v>#N/A</v>
      </c>
      <c r="AQM2">
        <f t="array" ref="AQM2:AQM7">_xll.FDS("1478-HK","FF_DPS(ANN,-5AY,0)")</f>
        <v>3.9E-2</v>
      </c>
      <c r="AQN2">
        <f t="array" ref="AQN2:AQN7">_xll.FDS("1480-HK","FF_DPS(ANN,-5AY,0)")</f>
        <v>0</v>
      </c>
      <c r="AQO2" t="e">
        <f t="array" ref="AQO2:AQO7">_xll.FDS("1481-HK","FF_DPS(ANN,-5AY,0)")</f>
        <v>#N/A</v>
      </c>
      <c r="AQP2">
        <f t="array" ref="AQP2:AQP7">_xll.FDS("1483-HK","FF_DPS(ANN,-5AY,0)")</f>
        <v>0</v>
      </c>
      <c r="AQQ2">
        <f t="array" ref="AQQ2:AQQ7">_xll.FDS("1486-HK","FF_DPS(ANN,-5AY,0)")</f>
        <v>0.03</v>
      </c>
      <c r="AQR2">
        <f t="array" ref="AQR2:AQR7">_xll.FDS("1488-HK","FF_DPS(ANN,-5AY,0)")</f>
        <v>0</v>
      </c>
      <c r="AQS2" t="e">
        <f>_xll.FDS("1489-HK","FF_DPS(ANN,-5AY,0)")</f>
        <v>#N/A</v>
      </c>
      <c r="AQT2" t="e">
        <f t="array" ref="AQT2:AQT7">_xll.FDS("1490-HK","FF_DPS(ANN,-5AY,0)")</f>
        <v>#N/A</v>
      </c>
      <c r="AQU2">
        <f t="array" ref="AQU2:AQU7">_xll.FDS("1495-HK","FF_DPS(ANN,-5AY,0)")</f>
        <v>0</v>
      </c>
      <c r="AQV2">
        <f t="array" ref="AQV2:AQV7">_xll.FDS("1496-HK","FF_DPS(ANN,-5AY,0)")</f>
        <v>5.5999999999999999E-3</v>
      </c>
      <c r="AQW2">
        <f t="array" ref="AQW2:AQW7">_xll.FDS("1498-HK","FF_DPS(ANN,-5AY,0)")</f>
        <v>1.908E-2</v>
      </c>
      <c r="AQX2">
        <f t="array" ref="AQX2:AQX7">_xll.FDS("1499-HK","FF_DPS(ANN,-5AY,0)")</f>
        <v>0</v>
      </c>
      <c r="AQY2">
        <f t="array" ref="AQY2:AQY7">_xll.FDS("1500-HK","FF_DPS(ANN,-5AY,0)")</f>
        <v>0.2</v>
      </c>
      <c r="AQZ2" t="e">
        <f t="array" ref="AQZ2:AQZ7">_xll.FDS("1501-HK","FF_DPS(ANN,-5AY,0)")</f>
        <v>#N/A</v>
      </c>
      <c r="ARA2" t="e">
        <f t="array" ref="ARA2:ARA7">_xll.FDS("1502-HK","FF_DPS(ANN,-5AY,0)")</f>
        <v>#N/A</v>
      </c>
      <c r="ARB2">
        <f t="array" ref="ARB2:ARB7">_xll.FDS("1508-HK","FF_DPS(ANN,-5AY,0)")</f>
        <v>5.5078000000000002E-2</v>
      </c>
      <c r="ARC2">
        <f t="array" ref="ARC2:ARC7">_xll.FDS("1513-HK","FF_DPS(ANN,-5AY,0)")</f>
        <v>0.26010478647564</v>
      </c>
      <c r="ARD2">
        <f t="array" ref="ARD2:ARD7">_xll.FDS("1515-HK","FF_DPS(ANN,-5AY,0)")</f>
        <v>6.3E-2</v>
      </c>
      <c r="ARE2" t="e">
        <f t="array" ref="ARE2:ARE7">_xll.FDS("1516-HK","FF_DPS(ANN,-5AY,0)")</f>
        <v>#N/A</v>
      </c>
      <c r="ARF2" t="e">
        <f t="array" ref="ARF2:ARF7">_xll.FDS("1518-HK","FF_DPS(ANN,-5AY,0)")</f>
        <v>#N/A</v>
      </c>
      <c r="ARG2">
        <f t="array" ref="ARG2:ARG7">_xll.FDS("1520-HK","FF_DPS(ANN,-5AY,0)")</f>
        <v>0</v>
      </c>
      <c r="ARH2" t="e">
        <f t="array" ref="ARH2:ARH7">_xll.FDS("1521-HK","FF_DPS(ANN,-5AY,0)")</f>
        <v>#N/A</v>
      </c>
      <c r="ARI2">
        <f t="array" ref="ARI2:ARI7">_xll.FDS("1522-HK","FF_DPS(ANN,-5AY,0)")</f>
        <v>0</v>
      </c>
      <c r="ARJ2">
        <f t="array" ref="ARJ2:ARJ7">_xll.FDS("1523-HK","FF_DPS(ANN,-5AY,0)")</f>
        <v>3.6600000000000001E-2</v>
      </c>
      <c r="ARK2" t="e">
        <f t="array" ref="ARK2:ARK7">_xll.FDS("1525-HK","FF_DPS(ANN,-5AY,0)")</f>
        <v>#N/A</v>
      </c>
      <c r="ARL2">
        <f t="array" ref="ARL2:ARL7">_xll.FDS("1526-HK","FF_DPS(ANN,-5AY,0)")</f>
        <v>0</v>
      </c>
      <c r="ARM2">
        <f t="array" ref="ARM2:ARM7">_xll.FDS("1527-HK","FF_DPS(ANN,-5AY,0)")</f>
        <v>0</v>
      </c>
      <c r="ARN2">
        <f t="array" ref="ARN2:ARN7">_xll.FDS("1528-HK","FF_DPS(ANN,-5AY,0)")</f>
        <v>0.43766313467540002</v>
      </c>
      <c r="ARO2" t="e">
        <f t="array" ref="ARO2:ARO7">_xll.FDS("1529-HK","FF_DPS(ANN,-5AY,0)")</f>
        <v>#N/A</v>
      </c>
      <c r="ARP2">
        <f t="array" ref="ARP2:ARP7">_xll.FDS("1530-HK","FF_DPS(ANN,-5AY,0)")</f>
        <v>0</v>
      </c>
      <c r="ARQ2">
        <f t="array" ref="ARQ2:ARQ7">_xll.FDS("1532-HK","FF_DPS(ANN,-5AY,0)")</f>
        <v>0</v>
      </c>
      <c r="ARR2">
        <f t="array" ref="ARR2:ARR7">_xll.FDS("1536-HK","FF_DPS(ANN,-5AY,0)")</f>
        <v>0</v>
      </c>
      <c r="ARS2">
        <f t="array" ref="ARS2:ARS7">_xll.FDS("1538-HK","FF_DPS(ANN,-5AY,0)")</f>
        <v>0</v>
      </c>
      <c r="ART2">
        <f t="array" ref="ART2:ART7">_xll.FDS("1539-HK","FF_DPS(ANN,-5AY,0)")</f>
        <v>0</v>
      </c>
      <c r="ARU2" t="e">
        <f t="array" ref="ARU2:ARU7">_xll.FDS("1540-HK","FF_DPS(ANN,-5AY,0)")</f>
        <v>#N/A</v>
      </c>
      <c r="ARV2" t="e">
        <f t="array" ref="ARV2:ARV7">_xll.FDS("1542-HK","FF_DPS(ANN,-5AY,0)")</f>
        <v>#N/A</v>
      </c>
      <c r="ARW2">
        <f t="array" ref="ARW2:ARW7">_xll.FDS("1543-HK","FF_DPS(ANN,-5AY,0)")</f>
        <v>9.7000000000000003E-2</v>
      </c>
      <c r="ARX2" t="e">
        <f t="array" ref="ARX2:ARX7">_xll.FDS("1545-HK","FF_DPS(ANN,-5AY,0)")</f>
        <v>#N/A</v>
      </c>
      <c r="ARY2">
        <f t="array" ref="ARY2:ARY7">_xll.FDS("1546-HK","FF_DPS(ANN,-5AY,0)")</f>
        <v>0</v>
      </c>
      <c r="ARZ2">
        <f t="array" ref="ARZ2:ARZ7">_xll.FDS("1547-HK","FF_DPS(ANN,-5AY,0)")</f>
        <v>0.01</v>
      </c>
      <c r="ASA2">
        <f t="array" ref="ASA2:ASA7">_xll.FDS("1548-HK","FF_DPS(ANN,-5AY,0)")</f>
        <v>1.2E-2</v>
      </c>
      <c r="ASB2">
        <f t="array" ref="ASB2:ASB7">_xll.FDS("1549-HK","FF_DPS(ANN,-5AY,0)")</f>
        <v>0</v>
      </c>
      <c r="ASC2" t="e">
        <f t="array" ref="ASC2:ASC7">_xll.FDS("1551-HK","FF_DPS(ANN,-5AY,0)")</f>
        <v>#N/A</v>
      </c>
      <c r="ASD2" t="e">
        <f t="array" ref="ASD2:ASD7">_xll.FDS("1552-HK","FF_DPS(ANN,-5AY,0)")</f>
        <v>#N/A</v>
      </c>
      <c r="ASE2" t="e">
        <f t="array" ref="ASE2:ASE7">_xll.FDS("1553-HK","FF_DPS(ANN,-5AY,0)")</f>
        <v>#N/A</v>
      </c>
      <c r="ASF2">
        <f t="array" ref="ASF2:ASF7">_xll.FDS("1555-HK","FF_DPS(ANN,-5AY,0)")</f>
        <v>0</v>
      </c>
      <c r="ASG2">
        <f t="array" ref="ASG2:ASG7">_xll.FDS("1556-HK","FF_DPS(ANN,-5AY,0)")</f>
        <v>0.04</v>
      </c>
      <c r="ASH2">
        <f t="array" ref="ASH2:ASH7">_xll.FDS("1557-HK","FF_DPS(ANN,-5AY,0)")</f>
        <v>0</v>
      </c>
      <c r="ASI2">
        <f t="array" ref="ASI2:ASI7">_xll.FDS("1558-HK","FF_DPS(ANN,-5AY,0)")</f>
        <v>0.17</v>
      </c>
      <c r="ASJ2">
        <f t="array" ref="ASJ2:ASJ7">_xll.FDS("1559-HK","FF_DPS(ANN,-5AY,0)")</f>
        <v>0</v>
      </c>
      <c r="ASK2">
        <f t="array" ref="ASK2:ASK7">_xll.FDS("1560-HK","FF_DPS(ANN,-5AY,0)")</f>
        <v>0.10476191024943</v>
      </c>
      <c r="ASL2">
        <f t="array" ref="ASL2:ASL7">_xll.FDS("1561-HK","FF_DPS(ANN,-5AY,0)")</f>
        <v>2.5000000000000001E-2</v>
      </c>
      <c r="ASM2" t="e">
        <f t="array" ref="ASM2:ASM7">_xll.FDS("1563-HK","FF_DPS(ANN,-5AY,0)")</f>
        <v>#N/A</v>
      </c>
      <c r="ASN2">
        <f t="array" ref="ASN2:ASN7">_xll.FDS("1565-HK","FF_DPS(ANN,-5AY,0)")</f>
        <v>0.04</v>
      </c>
      <c r="ASO2">
        <f t="array" ref="ASO2:ASO7">_xll.FDS("1566-HK","FF_DPS(ANN,-5AY,0)")</f>
        <v>1.9560000000000001E-2</v>
      </c>
      <c r="ASP2">
        <f t="array" ref="ASP2:ASP7">_xll.FDS("1568-HK","FF_DPS(ANN,-5AY,0)")</f>
        <v>0.08</v>
      </c>
      <c r="ASQ2" t="e">
        <f t="array" ref="ASQ2:ASQ7">_xll.FDS("1569-HK","FF_DPS(ANN,-5AY,0)")</f>
        <v>#N/A</v>
      </c>
      <c r="ASR2">
        <f t="array" ref="ASR2:ASR7">_xll.FDS("1570-HK","FF_DPS(ANN,-5AY,0)")</f>
        <v>0</v>
      </c>
      <c r="ASS2" t="e">
        <f t="array" ref="ASS2:ASS7">_xll.FDS("1571-HK","FF_DPS(ANN,-5AY,0)")</f>
        <v>#N/A</v>
      </c>
      <c r="AST2">
        <f t="array" ref="AST2:AST7">_xll.FDS("1572-HK","FF_DPS(ANN,-5AY,0)")</f>
        <v>0.03</v>
      </c>
      <c r="ASU2">
        <f t="array" ref="ASU2:ASU7">_xll.FDS("1575-HK","FF_DPS(ANN,-5AY,0)")</f>
        <v>1.7999999999999999E-2</v>
      </c>
      <c r="ASV2" t="e">
        <f t="array" ref="ASV2:ASV7">_xll.FDS("1576-HK","FF_DPS(ANN,-5AY,0)")</f>
        <v>#N/A</v>
      </c>
      <c r="ASW2">
        <f t="array" ref="ASW2:ASW7">_xll.FDS("1577-HK","FF_DPS(ANN,-5AY,0)")</f>
        <v>5.7370999999999998E-2</v>
      </c>
      <c r="ASX2">
        <f t="array" ref="ASX2:ASX7">_xll.FDS("1578-HK","FF_DPS(ANN,-5AY,0)")</f>
        <v>0.22582530000000001</v>
      </c>
      <c r="ASY2">
        <f t="array" ref="ASY2:ASY7">_xll.FDS("1579-HK","FF_DPS(ANN,-5AY,0)")</f>
        <v>4.0225999999999998E-2</v>
      </c>
      <c r="ASZ2">
        <f t="array" ref="ASZ2:ASZ7">_xll.FDS("1580-HK","FF_DPS(ANN,-5AY,0)")</f>
        <v>0</v>
      </c>
      <c r="ATA2">
        <f t="array" ref="ATA2:ATA7">_xll.FDS("1581-HK","FF_DPS(ANN,-5AY,0)")</f>
        <v>0</v>
      </c>
      <c r="ATB2" t="e">
        <f t="array" ref="ATB2:ATB7">_xll.FDS("1582-HK","FF_DPS(ANN,-5AY,0)")</f>
        <v>#N/A</v>
      </c>
      <c r="ATC2">
        <f t="array" ref="ATC2:ATC7">_xll.FDS("1583-HK","FF_DPS(ANN,-5AY,0)")</f>
        <v>0</v>
      </c>
      <c r="ATD2">
        <f t="array" ref="ATD2:ATD7">_xll.FDS("1585-HK","FF_DPS(ANN,-5AY,0)")</f>
        <v>0.04</v>
      </c>
      <c r="ATE2">
        <f t="array" ref="ATE2:ATE7">_xll.FDS("1586-HK","FF_DPS(ANN,-5AY,0)")</f>
        <v>2.3140000000000001E-2</v>
      </c>
      <c r="ATF2" t="e">
        <f t="array" ref="ATF2:ATF7">_xll.FDS("1587-HK","FF_DPS(ANN,-5AY,0)")</f>
        <v>#N/A</v>
      </c>
      <c r="ATG2">
        <f t="array" ref="ATG2:ATG7">_xll.FDS("1588-HK","FF_DPS(ANN,-5AY,0)")</f>
        <v>0</v>
      </c>
      <c r="ATH2">
        <f t="array" ref="ATH2:ATH7">_xll.FDS("1591-HK","FF_DPS(ANN,-5AY,0)")</f>
        <v>0</v>
      </c>
      <c r="ATI2" t="e">
        <f t="array" ref="ATI2:ATI7">_xll.FDS("1592-HK","FF_DPS(ANN,-5AY,0)")</f>
        <v>#N/A</v>
      </c>
      <c r="ATJ2" t="e">
        <f t="array" ref="ATJ2:ATJ7">_xll.FDS("1593-HK","FF_DPS(ANN,-5AY,0)")</f>
        <v>#N/A</v>
      </c>
      <c r="ATK2">
        <f t="array" ref="ATK2:ATK7">_xll.FDS("1596-HK","FF_DPS(ANN,-5AY,0)")</f>
        <v>0.189219</v>
      </c>
      <c r="ATL2" t="e">
        <f>_xll.FDS("1597-HK","FF_DPS(ANN,-5AY,0)")</f>
        <v>#N/A</v>
      </c>
      <c r="ATM2" t="e">
        <f t="array" ref="ATM2:ATM7">_xll.FDS("1598-HK","FF_DPS(ANN,-5AY,0)")</f>
        <v>#N/A</v>
      </c>
      <c r="ATN2">
        <f t="array" ref="ATN2:ATN7">_xll.FDS("1599-HK","FF_DPS(ANN,-5AY,0)")</f>
        <v>0.11364</v>
      </c>
      <c r="ATO2">
        <f t="array" ref="ATO2:ATO7">_xll.FDS("1600-HK","FF_DPS(ANN,-5AY,0)")</f>
        <v>8.3000000000000004E-2</v>
      </c>
      <c r="ATP2" t="e">
        <f t="array" ref="ATP2:ATP7">_xll.FDS("1601-HK","FF_DPS(ANN,-5AY,0)")</f>
        <v>#N/A</v>
      </c>
      <c r="ATQ2">
        <f t="array" ref="ATQ2:ATQ7">_xll.FDS("1606-HK","FF_DPS(ANN,-5AY,0)")</f>
        <v>6.3E-2</v>
      </c>
      <c r="ATR2">
        <f t="array" ref="ATR2:ATR7">_xll.FDS("1608-HK","FF_DPS(ANN,-5AY,0)")</f>
        <v>2.5700000000000001E-2</v>
      </c>
      <c r="ATS2">
        <f t="array" ref="ATS2:ATS7">_xll.FDS("1609-HK","FF_DPS(ANN,-5AY,0)")</f>
        <v>0</v>
      </c>
      <c r="ATT2">
        <f t="array" ref="ATT2:ATT7">_xll.FDS("1610-HK","FF_DPS(ANN,-5AY,0)")</f>
        <v>0</v>
      </c>
      <c r="ATU2" t="e">
        <f t="array" ref="ATU2:ATU7">_xll.FDS("1611-HK","FF_DPS(ANN,-5AY,0)")</f>
        <v>#N/A</v>
      </c>
      <c r="ATV2">
        <f t="array" ref="ATV2:ATV7">_xll.FDS("1612-HK","FF_DPS(ANN,-5AY,0)")</f>
        <v>1.4999999999999999E-2</v>
      </c>
      <c r="ATW2">
        <f t="array" ref="ATW2:ATW7">_xll.FDS("1613-HK","FF_DPS(ANN,-5AY,0)")</f>
        <v>0</v>
      </c>
      <c r="ATX2" t="e">
        <f t="array" ref="ATX2:ATX7">_xll.FDS("1615-HK","FF_DPS(ANN,-5AY,0)")</f>
        <v>#N/A</v>
      </c>
      <c r="ATY2">
        <f t="array" ref="ATY2:ATY7">_xll.FDS("1616-HK","FF_DPS(ANN,-5AY,0)")</f>
        <v>0</v>
      </c>
      <c r="ATZ2">
        <f t="array" ref="ATZ2:ATZ7">_xll.FDS("1617-HK","FF_DPS(ANN,-5AY,0)")</f>
        <v>2.7E-2</v>
      </c>
      <c r="AUA2">
        <f t="array" ref="AUA2:AUA7">_xll.FDS("1618-HK","FF_DPS(ANN,-5AY,0)")</f>
        <v>6.8680000000000005E-2</v>
      </c>
      <c r="AUB2" t="e">
        <f t="array" ref="AUB2:AUB7">_xll.FDS("1620-HK","FF_DPS(ANN,-5AY,0)")</f>
        <v>#N/A</v>
      </c>
      <c r="AUC2" t="e">
        <f t="array" ref="AUC2:AUC7">_xll.FDS("1621-HK","FF_DPS(ANN,-5AY,0)")</f>
        <v>#N/A</v>
      </c>
      <c r="AUD2">
        <f t="array" ref="AUD2:AUD7">_xll.FDS("1622-HK","FF_DPS(ANN,-5AY,0)")</f>
        <v>0</v>
      </c>
      <c r="AUE2">
        <f t="array" ref="AUE2:AUE7">_xll.FDS("1623-HK","FF_DPS(ANN,-5AY,0)")</f>
        <v>0.01</v>
      </c>
      <c r="AUF2">
        <f t="array" ref="AUF2:AUF7">_xll.FDS("1626-HK","FF_DPS(ANN,-5AY,0)")</f>
        <v>0</v>
      </c>
      <c r="AUG2">
        <f t="array" ref="AUG2:AUG7">_xll.FDS("1627-HK","FF_DPS(ANN,-5AY,0)")</f>
        <v>0</v>
      </c>
      <c r="AUH2">
        <f t="array" ref="AUH2:AUH7">_xll.FDS("1628-HK","FF_DPS(ANN,-5AY,0)")</f>
        <v>0.19142000000000001</v>
      </c>
      <c r="AUI2">
        <f t="array" ref="AUI2:AUI7">_xll.FDS("1629-HK","FF_DPS(ANN,-5AY,0)")</f>
        <v>0</v>
      </c>
      <c r="AUJ2" t="e">
        <f t="array" ref="AUJ2:AUJ7">_xll.FDS("1630-HK","FF_DPS(ANN,-5AY,0)")</f>
        <v>#N/A</v>
      </c>
      <c r="AUK2">
        <f t="array" ref="AUK2:AUK7">_xll.FDS("1631-HK","FF_DPS(ANN,-5AY,0)")</f>
        <v>0</v>
      </c>
      <c r="AUL2">
        <f t="array" ref="AUL2:AUL7">_xll.FDS("1632-HK","FF_DPS(ANN,-5AY,0)")</f>
        <v>0</v>
      </c>
      <c r="AUM2">
        <f t="array" ref="AUM2:AUM7">_xll.FDS("1633-HK","FF_DPS(ANN,-5AY,0)")</f>
        <v>0</v>
      </c>
      <c r="AUN2">
        <f t="array" ref="AUN2:AUN7">_xll.FDS("1635-HK","FF_DPS(ANN,-5AY,0)")</f>
        <v>6.7993999999999999E-2</v>
      </c>
      <c r="AUO2">
        <f t="array" ref="AUO2:AUO7">_xll.FDS("1636-HK","FF_DPS(ANN,-5AY,0)")</f>
        <v>0</v>
      </c>
      <c r="AUP2">
        <f t="array" ref="AUP2:AUP7">_xll.FDS("1637-HK","FF_DPS(ANN,-5AY,0)")</f>
        <v>0</v>
      </c>
      <c r="AUQ2">
        <f t="array" ref="AUQ2:AUQ7">_xll.FDS("1638-HK","FF_DPS(ANN,-5AY,0)")</f>
        <v>0</v>
      </c>
      <c r="AUR2" t="e">
        <f t="array" ref="AUR2:AUR7">_xll.FDS("1640-HK","FF_DPS(ANN,-5AY,0)")</f>
        <v>#N/A</v>
      </c>
      <c r="AUS2" t="e">
        <f t="array" ref="AUS2:AUS7">_xll.FDS("1643-HK","FF_DPS(ANN,-5AY,0)")</f>
        <v>#N/A</v>
      </c>
      <c r="AUT2" t="e">
        <f t="array" ref="AUT2:AUT7">_xll.FDS("1645-HK","FF_DPS(ANN,-5AY,0)")</f>
        <v>#N/A</v>
      </c>
      <c r="AUU2">
        <f t="array" ref="AUU2:AUU7">_xll.FDS("1647-HK","FF_DPS(ANN,-5AY,0)")</f>
        <v>0</v>
      </c>
      <c r="AUV2" t="e">
        <f t="array" ref="AUV2:AUV7">_xll.FDS("1650-HK","FF_DPS(ANN,-5AY,0)")</f>
        <v>#N/A</v>
      </c>
      <c r="AUW2" t="e">
        <f t="array" ref="AUW2:AUW7">_xll.FDS("1651-HK","FF_DPS(ANN,-5AY,0)")</f>
        <v>#N/A</v>
      </c>
      <c r="AUX2" t="e">
        <f t="array" ref="AUX2:AUX7">_xll.FDS("1652-HK","FF_DPS(ANN,-5AY,0)")</f>
        <v>#N/A</v>
      </c>
      <c r="AUY2" t="e">
        <f t="array" ref="AUY2:AUY7">_xll.FDS("1653-HK","FF_DPS(ANN,-5AY,0)")</f>
        <v>#N/A</v>
      </c>
      <c r="AUZ2" t="e">
        <f t="array" ref="AUZ2:AUZ7">_xll.FDS("1655-HK","FF_DPS(ANN,-5AY,0)")</f>
        <v>#N/A</v>
      </c>
      <c r="AVA2">
        <f t="array" ref="AVA2:AVA7">_xll.FDS("1656-HK","FF_DPS(ANN,-5AY,0)")</f>
        <v>1.6866987509936301E-2</v>
      </c>
      <c r="AVB2">
        <f t="array" ref="AVB2:AVB7">_xll.FDS("1657-HK","FF_DPS(ANN,-5AY,0)")</f>
        <v>0</v>
      </c>
      <c r="AVC2">
        <f t="array" ref="AVC2:AVC7">_xll.FDS("1658-HK","FF_DPS(ANN,-5AY,0)")</f>
        <v>8.4574999999999997E-2</v>
      </c>
      <c r="AVD2">
        <f t="array" ref="AVD2:AVD7">_xll.FDS("1660-HK","FF_DPS(ANN,-5AY,0)")</f>
        <v>0</v>
      </c>
      <c r="AVE2">
        <f t="array" ref="AVE2:AVE7">_xll.FDS("1661-HK","FF_DPS(ANN,-5AY,0)")</f>
        <v>0</v>
      </c>
      <c r="AVF2">
        <f t="array" ref="AVF2:AVF7">_xll.FDS("1662-HK","FF_DPS(ANN,-5AY,0)")</f>
        <v>0</v>
      </c>
      <c r="AVG2">
        <f t="array" ref="AVG2:AVG7">_xll.FDS("1663-HK","FF_DPS(ANN,-5AY,0)")</f>
        <v>0.01</v>
      </c>
      <c r="AVH2" t="e">
        <f t="array" ref="AVH2:AVH7">_xll.FDS("1665-HK","FF_DPS(ANN,-5AY,0)")</f>
        <v>#N/A</v>
      </c>
      <c r="AVI2">
        <f t="array" ref="AVI2:AVI7">_xll.FDS("1666-HK","FF_DPS(ANN,-5AY,0)")</f>
        <v>0.183588</v>
      </c>
      <c r="AVJ2">
        <f t="array" ref="AVJ2:AVJ7">_xll.FDS("1667-HK","FF_DPS(ANN,-5AY,0)")</f>
        <v>3.0000000000000001E-3</v>
      </c>
      <c r="AVK2">
        <f t="array" ref="AVK2:AVK7">_xll.FDS("1668-HK","FF_DPS(ANN,-5AY,0)")</f>
        <v>0.05</v>
      </c>
      <c r="AVL2">
        <f t="array" ref="AVL2:AVL7">_xll.FDS("1669-HK","FF_DPS(ANN,-5AY,0)")</f>
        <v>5.8000000000000003E-2</v>
      </c>
      <c r="AVM2" t="e">
        <f t="array" ref="AVM2:AVM7">_xll.FDS("1671-HK","FF_DPS(ANN,-5AY,0)")</f>
        <v>#N/A</v>
      </c>
      <c r="AVN2" t="e">
        <f t="array" ref="AVN2:AVN7">_xll.FDS("1672-HK","FF_DPS(ANN,-5AY,0)")</f>
        <v>#N/A</v>
      </c>
      <c r="AVO2">
        <f t="array" ref="AVO2:AVO7">_xll.FDS("1673-HK","FF_DPS(ANN,-5AY,0)")</f>
        <v>0.02</v>
      </c>
      <c r="AVP2" t="e">
        <f t="array" ref="AVP2:AVP7">_xll.FDS("1675-HK","FF_DPS(ANN,-5AY,0)")</f>
        <v>#N/A</v>
      </c>
      <c r="AVQ2" t="e">
        <f t="array" ref="AVQ2:AVQ7">_xll.FDS("1676-HK","FF_DPS(ANN,-5AY,0)")</f>
        <v>#N/A</v>
      </c>
      <c r="AVR2" t="e">
        <f t="array" ref="AVR2:AVR7">_xll.FDS("1679-HK","FF_DPS(ANN,-5AY,0)")</f>
        <v>#N/A</v>
      </c>
      <c r="AVS2">
        <f t="array" ref="AVS2:AVS7">_xll.FDS("1680-HK","FF_DPS(ANN,-5AY,0)")</f>
        <v>0</v>
      </c>
      <c r="AVT2">
        <f t="array" ref="AVT2:AVT7">_xll.FDS("1681-HK","FF_DPS(ANN,-5AY,0)")</f>
        <v>0.1023</v>
      </c>
      <c r="AVU2">
        <f t="array" ref="AVU2:AVU7">_xll.FDS("1682-HK","FF_DPS(ANN,-5AY,0)")</f>
        <v>0</v>
      </c>
      <c r="AVV2">
        <f t="array" ref="AVV2:AVV6">_xll.FDS("1683-HK","FF_DPS(ANN,-5AY,0)")</f>
        <v>0</v>
      </c>
      <c r="AVW2">
        <f t="array" ref="AVW2:AVW7">_xll.FDS("1685-HK","FF_DPS(ANN,-5AY,0)")</f>
        <v>0</v>
      </c>
      <c r="AVX2">
        <f t="array" ref="AVX2:AVX7">_xll.FDS("1686-HK","FF_DPS(ANN,-5AY,0)")</f>
        <v>0.13700000000000001</v>
      </c>
      <c r="AVY2">
        <f t="array" ref="AVY2:AVY7">_xll.FDS("1689-HK","FF_DPS(ANN,-5AY,0)")</f>
        <v>0.05</v>
      </c>
      <c r="AVZ2">
        <f t="array" ref="AVZ2:AVZ7">_xll.FDS("1690-HK","FF_DPS(ANN,-5AY,0)")</f>
        <v>4.1999999999999997E-3</v>
      </c>
      <c r="AWA2" t="e">
        <f t="array" ref="AWA2:AWA7">_xll.FDS("1691-HK","FF_DPS(ANN,-5AY,0)")</f>
        <v>#N/A</v>
      </c>
      <c r="AWB2" t="e">
        <f t="array" ref="AWB2:AWB7">_xll.FDS("1692-HK","FF_DPS(ANN,-5AY,0)")</f>
        <v>#N/A</v>
      </c>
      <c r="AWC2">
        <f t="array" ref="AWC2:AWC6">_xll.FDS("1693-HK","FF_DPS(ANN,-5AY,0)")</f>
        <v>1.4999999999999999E-2</v>
      </c>
      <c r="AWD2" t="e">
        <f t="array" ref="AWD2:AWD7">_xll.FDS("1695-HK","FF_DPS(ANN,-5AY,0)")</f>
        <v>#N/A</v>
      </c>
      <c r="AWE2" t="e">
        <f t="array" ref="AWE2:AWE7">_xll.FDS("1696-HK","FF_DPS(ANN,-5AY,0)")</f>
        <v>#N/A</v>
      </c>
      <c r="AWF2" t="e">
        <f t="array" ref="AWF2:AWF7">_xll.FDS("1697-HK","FF_DPS(ANN,-5AY,0)")</f>
        <v>#N/A</v>
      </c>
      <c r="AWG2" t="e">
        <f t="array" ref="AWG2:AWG7">_xll.FDS("1698-HK","FF_DPS(ANN,-5AY,0)")</f>
        <v>#N/A</v>
      </c>
      <c r="AWH2">
        <f t="array" ref="AWH2:AWH7">_xll.FDS("1699-HK","FF_DPS(ANN,-5AY,0)")</f>
        <v>0</v>
      </c>
      <c r="AWI2" t="e">
        <f t="array" ref="AWI2:AWI7">_xll.FDS("1701-HK","FF_DPS(ANN,-5AY,0)")</f>
        <v>#N/A</v>
      </c>
      <c r="AWJ2" t="e">
        <f t="array" ref="AWJ2:AWJ7">_xll.FDS("1702-HK","FF_DPS(ANN,-5AY,0)")</f>
        <v>#N/A</v>
      </c>
      <c r="AWK2" t="e">
        <f t="array" ref="AWK2:AWK7">_xll.FDS("1703-HK","FF_DPS(ANN,-5AY,0)")</f>
        <v>#N/A</v>
      </c>
      <c r="AWL2" t="e">
        <f t="array" ref="AWL2:AWL7">_xll.FDS("1705-HK","FF_DPS(ANN,-5AY,0)")</f>
        <v>#N/A</v>
      </c>
      <c r="AWM2" t="e">
        <f t="array" ref="AWM2:AWM7">_xll.FDS("1706-HK","FF_DPS(ANN,-5AY,0)")</f>
        <v>#N/A</v>
      </c>
      <c r="AWN2" t="e">
        <f t="array" ref="AWN2:AWN7">_xll.FDS("1707-HK","FF_DPS(ANN,-5AY,0)")</f>
        <v>#N/A</v>
      </c>
      <c r="AWO2">
        <f t="array" ref="AWO2:AWO7">_xll.FDS("1708-HK","FF_DPS(ANN,-5AY,0)")</f>
        <v>6.8000000000000005E-2</v>
      </c>
      <c r="AWP2">
        <f t="array" ref="AWP2:AWP7">_xll.FDS("1709-HK","FF_DPS(ANN,-5AY,0)")</f>
        <v>0</v>
      </c>
      <c r="AWQ2" t="e">
        <f t="array" ref="AWQ2:AWQ7">_xll.FDS("1710-HK","FF_DPS(ANN,-5AY,0)")</f>
        <v>#N/A</v>
      </c>
      <c r="AWR2" t="e">
        <f t="array" ref="AWR2:AWR7">_xll.FDS("1711-HK","FF_DPS(ANN,-5AY,0)")</f>
        <v>#N/A</v>
      </c>
      <c r="AWS2">
        <f t="array" ref="AWS2:AWS7">_xll.FDS("1712-HK","FF_DPS(ANN,-5AY,0)")</f>
        <v>0</v>
      </c>
      <c r="AWT2" t="e">
        <f t="array" ref="AWT2:AWT7">_xll.FDS("1713-HK","FF_DPS(ANN,-5AY,0)")</f>
        <v>#N/A</v>
      </c>
      <c r="AWU2" t="e">
        <f t="array" ref="AWU2:AWU7">_xll.FDS("1715-HK","FF_DPS(ANN,-5AY,0)")</f>
        <v>#N/A</v>
      </c>
      <c r="AWV2" t="e">
        <f t="array" ref="AWV2:AWV7">_xll.FDS("1716-HK","FF_DPS(ANN,-5AY,0)")</f>
        <v>#N/A</v>
      </c>
      <c r="AWW2">
        <f t="array" ref="AWW2:AWW7">_xll.FDS("1717-HK","FF_DPS(ANN,-5AY,0)")</f>
        <v>0.05</v>
      </c>
      <c r="AWX2">
        <f t="array" ref="AWX2:AWX7">_xll.FDS("1718-HK","FF_DPS(ANN,-5AY,0)")</f>
        <v>0</v>
      </c>
      <c r="AWY2">
        <f t="array" ref="AWY2:AWY7">_xll.FDS("1719-HK","FF_DPS(ANN,-5AY,0)")</f>
        <v>0</v>
      </c>
      <c r="AWZ2" t="e">
        <f t="array" ref="AWZ2:AWZ7">_xll.FDS("1720-HK","FF_DPS(ANN,-5AY,0)")</f>
        <v>#N/A</v>
      </c>
      <c r="AXA2" t="e">
        <f t="array" ref="AXA2:AXA7">_xll.FDS("1721-HK","FF_DPS(ANN,-5AY,0)")</f>
        <v>#N/A</v>
      </c>
      <c r="AXB2" t="e">
        <f t="array" ref="AXB2:AXB7">_xll.FDS("1722-HK","FF_DPS(ANN,-5AY,0)")</f>
        <v>#N/A</v>
      </c>
      <c r="AXC2" t="e">
        <f t="array" ref="AXC2:AXC7">_xll.FDS("1723-HK","FF_DPS(ANN,-5AY,0)")</f>
        <v>#N/A</v>
      </c>
      <c r="AXD2" t="e">
        <f t="array" ref="AXD2:AXD7">_xll.FDS("1725-HK","FF_DPS(ANN,-5AY,0)")</f>
        <v>#N/A</v>
      </c>
      <c r="AXE2" t="e">
        <f t="array" ref="AXE2:AXE7">_xll.FDS("1726-HK","FF_DPS(ANN,-5AY,0)")</f>
        <v>#N/A</v>
      </c>
      <c r="AXF2" t="e">
        <f t="array" ref="AXF2:AXF7">_xll.FDS("1727-HK","FF_DPS(ANN,-5AY,0)")</f>
        <v>#N/A</v>
      </c>
      <c r="AXG2">
        <f t="array" ref="AXG2:AXG7">_xll.FDS("1728-HK","FF_DPS(ANN,-5AY,0)")</f>
        <v>0.1</v>
      </c>
      <c r="AXH2" t="e">
        <f t="array" ref="AXH2:AXH7">_xll.FDS("1729-HK","FF_DPS(ANN,-5AY,0)")</f>
        <v>#N/A</v>
      </c>
      <c r="AXI2">
        <f t="array" ref="AXI2:AXI7">_xll.FDS("1730-HK","FF_DPS(ANN,-5AY,0)")</f>
        <v>1.1158057182094601E-2</v>
      </c>
      <c r="AXJ2" t="e">
        <f t="array" ref="AXJ2:AXJ7">_xll.FDS("1731-HK","FF_DPS(ANN,-5AY,0)")</f>
        <v>#N/A</v>
      </c>
      <c r="AXK2" t="e">
        <f t="array" ref="AXK2:AXK7">_xll.FDS("1732-HK","FF_DPS(ANN,-5AY,0)")</f>
        <v>#N/A</v>
      </c>
      <c r="AXL2">
        <f t="array" ref="AXL2:AXL7">_xll.FDS("1733-HK","FF_DPS(ANN,-5AY,0)")</f>
        <v>7.6999999999999999E-2</v>
      </c>
      <c r="AXM2" t="e">
        <f t="array" ref="AXM2:AXM7">_xll.FDS("1735-HK","FF_DPS(ANN,-5AY,0)")</f>
        <v>#N/A</v>
      </c>
      <c r="AXN2">
        <f t="array" ref="AXN2:AXN7">_xll.FDS("1736-HK","FF_DPS(ANN,-5AY,0)")</f>
        <v>0</v>
      </c>
      <c r="AXO2" t="e">
        <f t="array" ref="AXO2:AXO7">_xll.FDS("1737-HK","FF_DPS(ANN,-5AY,0)")</f>
        <v>#N/A</v>
      </c>
      <c r="AXP2">
        <f t="array" ref="AXP2:AXP7">_xll.FDS("1738-HK","FF_DPS(ANN,-5AY,0)")</f>
        <v>0</v>
      </c>
      <c r="AXQ2" t="e">
        <f t="array" ref="AXQ2:AXQ7">_xll.FDS("1739-HK","FF_DPS(ANN,-5AY,0)")</f>
        <v>#N/A</v>
      </c>
      <c r="AXR2" t="e">
        <f t="array" ref="AXR2:AXR7">_xll.FDS("1740-HK","FF_DPS(ANN,-5AY,0)")</f>
        <v>#N/A</v>
      </c>
      <c r="AXS2" t="e">
        <f t="array" ref="AXS2:AXS7">_xll.FDS("1741-HK","FF_DPS(ANN,-5AY,0)")</f>
        <v>#N/A</v>
      </c>
      <c r="AXT2" t="e">
        <f t="array" ref="AXT2:AXT7">_xll.FDS("1742-HK","FF_DPS(ANN,-5AY,0)")</f>
        <v>#N/A</v>
      </c>
      <c r="AXU2" t="e">
        <f t="array" ref="AXU2:AXU7">_xll.FDS("1745-HK","FF_DPS(ANN,-5AY,0)")</f>
        <v>#N/A</v>
      </c>
      <c r="AXV2" t="e">
        <f t="array" ref="AXV2:AXV7">_xll.FDS("1746-HK","FF_DPS(ANN,-5AY,0)")</f>
        <v>#N/A</v>
      </c>
      <c r="AXW2" t="e">
        <f t="array" ref="AXW2:AXW7">_xll.FDS("1747-HK","FF_DPS(ANN,-5AY,0)")</f>
        <v>#N/A</v>
      </c>
      <c r="AXX2" t="e">
        <f t="array" ref="AXX2:AXX7">_xll.FDS("1748-HK","FF_DPS(ANN,-5AY,0)")</f>
        <v>#N/A</v>
      </c>
      <c r="AXY2" t="e">
        <f t="array" ref="AXY2:AXY7">_xll.FDS("1749-HK","FF_DPS(ANN,-5AY,0)")</f>
        <v>#N/A</v>
      </c>
      <c r="AXZ2" t="e">
        <f t="array" ref="AXZ2:AXZ7">_xll.FDS("1750-HK","FF_DPS(ANN,-5AY,0)")</f>
        <v>#N/A</v>
      </c>
      <c r="AYA2">
        <f t="array" ref="AYA2:AYA7">_xll.FDS("1751-HK","FF_DPS(ANN,-5AY,0)")</f>
        <v>0</v>
      </c>
      <c r="AYB2" t="e">
        <f t="array" ref="AYB2:AYB7">_xll.FDS("1752-HK","FF_DPS(ANN,-5AY,0)")</f>
        <v>#N/A</v>
      </c>
      <c r="AYC2" t="e">
        <f t="array" ref="AYC2:AYC7">_xll.FDS("1753-HK","FF_DPS(ANN,-5AY,0)")</f>
        <v>#N/A</v>
      </c>
      <c r="AYD2" t="e">
        <f t="array" ref="AYD2:AYD7">_xll.FDS("1755-HK","FF_DPS(ANN,-5AY,0)")</f>
        <v>#N/A</v>
      </c>
      <c r="AYE2" t="e">
        <f t="array" ref="AYE2:AYE7">_xll.FDS("1756-HK","FF_DPS(ANN,-5AY,0)")</f>
        <v>#N/A</v>
      </c>
      <c r="AYF2" t="e">
        <f t="array" ref="AYF2:AYF7">_xll.FDS("1757-HK","FF_DPS(ANN,-5AY,0)")</f>
        <v>#N/A</v>
      </c>
      <c r="AYG2" t="e">
        <f t="array" ref="AYG2:AYG7">_xll.FDS("1758-HK","FF_DPS(ANN,-5AY,0)")</f>
        <v>#N/A</v>
      </c>
      <c r="AYH2" t="e">
        <f t="array" ref="AYH2:AYH7">_xll.FDS("1759-HK","FF_DPS(ANN,-5AY,0)")</f>
        <v>#N/A</v>
      </c>
      <c r="AYI2" t="e">
        <f t="array" ref="AYI2:AYI7">_xll.FDS("1760-HK","FF_DPS(ANN,-5AY,0)")</f>
        <v>#N/A</v>
      </c>
      <c r="AYJ2" t="e">
        <f t="array" ref="AYJ2:AYJ7">_xll.FDS("1761-HK","FF_DPS(ANN,-5AY,0)")</f>
        <v>#N/A</v>
      </c>
      <c r="AYK2" t="e">
        <f t="array" ref="AYK2:AYK7">_xll.FDS("1762-HK","FF_DPS(ANN,-5AY,0)")</f>
        <v>#N/A</v>
      </c>
      <c r="AYL2" t="e">
        <f t="array" ref="AYL2:AYL7">_xll.FDS("1763-HK","FF_DPS(ANN,-5AY,0)")</f>
        <v>#N/A</v>
      </c>
      <c r="AYM2" t="e">
        <f t="array" ref="AYM2:AYM7">_xll.FDS("1765-HK","FF_DPS(ANN,-5AY,0)")</f>
        <v>#N/A</v>
      </c>
      <c r="AYN2">
        <f t="array" ref="AYN2:AYN7">_xll.FDS("1766-HK","FF_DPS(ANN,-5AY,0)")</f>
        <v>0.2397881</v>
      </c>
      <c r="AYO2" t="e">
        <f t="array" ref="AYO2:AYO7">_xll.FDS("1767-HK","FF_DPS(ANN,-5AY,0)")</f>
        <v>#N/A</v>
      </c>
      <c r="AYP2" t="e">
        <f t="array" ref="AYP2:AYP7">_xll.FDS("1769-HK","FF_DPS(ANN,-5AY,0)")</f>
        <v>#N/A</v>
      </c>
      <c r="AYQ2">
        <f t="array" ref="AYQ2:AYQ7">_xll.FDS("1771-HK","FF_DPS(ANN,-5AY,0)")</f>
        <v>2.1999999999999999E-2</v>
      </c>
      <c r="AYR2">
        <f t="array" ref="AYR2:AYR7">_xll.FDS("1772-HK","FF_DPS(ANN,-5AY,0)")</f>
        <v>0.1</v>
      </c>
      <c r="AYS2" t="e">
        <f t="array" ref="AYS2:AYS7">_xll.FDS("1773-HK","FF_DPS(ANN,-5AY,0)")</f>
        <v>#N/A</v>
      </c>
      <c r="AYT2" t="e">
        <f t="array" ref="AYT2:AYT7">_xll.FDS("1775-HK","FF_DPS(ANN,-5AY,0)")</f>
        <v>#N/A</v>
      </c>
      <c r="AYU2">
        <f t="array" ref="AYU2:AYU7">_xll.FDS("1776-HK","FF_DPS(ANN,-5AY,0)")</f>
        <v>0.39499499999999999</v>
      </c>
      <c r="AYV2">
        <f t="array" ref="AYV2:AYV7">_xll.FDS("1777-HK","FF_DPS(ANN,-5AY,0)")</f>
        <v>0.05</v>
      </c>
      <c r="AYW2">
        <f t="array" ref="AYW2:AYW7">_xll.FDS("1778-HK","FF_DPS(ANN,-5AY,0)")</f>
        <v>0.1</v>
      </c>
      <c r="AYX2" t="e">
        <f t="array" ref="AYX2:AYX7">_xll.FDS("1780-HK","FF_DPS(ANN,-5AY,0)")</f>
        <v>#N/A</v>
      </c>
      <c r="AYY2">
        <f t="array" ref="AYY2:AYY7">_xll.FDS("1782-HK","FF_DPS(ANN,-5AY,0)")</f>
        <v>0</v>
      </c>
      <c r="AYZ2" t="e">
        <f t="array" ref="AYZ2:AYZ7">_xll.FDS("1783-HK","FF_DPS(ANN,-5AY,0)")</f>
        <v>#N/A</v>
      </c>
      <c r="AZA2" t="e">
        <f t="array" ref="AZA2:AZA7">_xll.FDS("1785-HK","FF_DPS(ANN,-5AY,0)")</f>
        <v>#N/A</v>
      </c>
      <c r="AZB2">
        <f t="array" ref="AZB2:AZB7">_xll.FDS("1786-HK","FF_DPS(ANN,-5AY,0)")</f>
        <v>0.18346999999999999</v>
      </c>
      <c r="AZC2">
        <f t="array" ref="AZC2:AZC7">_xll.FDS("1787-HK","FF_DPS(ANN,-5AY,0)")</f>
        <v>5.1020000000000003E-2</v>
      </c>
      <c r="AZD2">
        <f t="array" ref="AZD2:AZD7">_xll.FDS("1788-HK","FF_DPS(ANN,-5AY,0)")</f>
        <v>7.4999999999999997E-2</v>
      </c>
      <c r="AZE2" t="e">
        <f t="array" ref="AZE2:AZE7">_xll.FDS("1789-HK","FF_DPS(ANN,-5AY,0)")</f>
        <v>#N/A</v>
      </c>
      <c r="AZF2" t="e">
        <f t="array" ref="AZF2:AZF7">_xll.FDS("1790-HK","FF_DPS(ANN,-5AY,0)")</f>
        <v>#N/A</v>
      </c>
      <c r="AZG2">
        <f t="array" ref="AZG2:AZG7">_xll.FDS("1792-HK","FF_DPS(ANN,-5AY,0)")</f>
        <v>0</v>
      </c>
      <c r="AZH2" t="e">
        <f t="array" ref="AZH2:AZH7">_xll.FDS("1793-HK","FF_DPS(ANN,-5AY,0)")</f>
        <v>#N/A</v>
      </c>
      <c r="AZI2" t="e">
        <f t="array" ref="AZI2:AZI7">_xll.FDS("1795-HK","FF_DPS(ANN,-5AY,0)")</f>
        <v>#N/A</v>
      </c>
      <c r="AZJ2" t="e">
        <f t="array" ref="AZJ2:AZJ7">_xll.FDS("1796-HK","FF_DPS(ANN,-5AY,0)")</f>
        <v>#N/A</v>
      </c>
      <c r="AZK2" t="e">
        <f t="array" ref="AZK2:AZK7">_xll.FDS("1797-HK","FF_DPS(ANN,-5AY,0)")</f>
        <v>#N/A</v>
      </c>
      <c r="AZL2">
        <f t="array" ref="AZL2:AZL7">_xll.FDS("1798-HK","FF_DPS(ANN,-5AY,0)")</f>
        <v>1.4E-2</v>
      </c>
      <c r="AZM2">
        <f t="array" ref="AZM2:AZM7">_xll.FDS("1799-HK","FF_DPS(ANN,-5AY,0)")</f>
        <v>0.13774700000000001</v>
      </c>
      <c r="AZN2">
        <f t="array" ref="AZN2:AZN7">_xll.FDS("1800-HK","FF_DPS(ANN,-5AY,0)")</f>
        <v>0.21958710000000001</v>
      </c>
      <c r="AZO2" t="e">
        <f t="array" ref="AZO2:AZO7">_xll.FDS("1801-HK","FF_DPS(ANN,-5AY,0)")</f>
        <v>#N/A</v>
      </c>
      <c r="AZP2" t="e">
        <f t="array" ref="AZP2:AZP7">_xll.FDS("1802-HK","FF_DPS(ANN,-5AY,0)")</f>
        <v>#N/A</v>
      </c>
      <c r="AZQ2">
        <f t="array" ref="AZQ2:AZQ7">_xll.FDS("1803-HK","FF_DPS(ANN,-5AY,0)")</f>
        <v>0</v>
      </c>
      <c r="AZR2">
        <f t="array" ref="AZR2:AZR7">_xll.FDS("1808-HK","FF_DPS(ANN,-5AY,0)")</f>
        <v>0</v>
      </c>
      <c r="AZS2" t="e">
        <f t="array" ref="AZS2:AZS7">_xll.FDS("1809-HK","FF_DPS(ANN,-5AY,0)")</f>
        <v>#N/A</v>
      </c>
      <c r="AZT2" t="e">
        <f t="array" ref="AZT2:AZT7">_xll.FDS("1810-HK","FF_DPS(ANN,-5AY,0)")</f>
        <v>#N/A</v>
      </c>
      <c r="AZU2">
        <f t="array" ref="AZU2:AZU7">_xll.FDS("1811-HK","FF_DPS(ANN,-5AY,0)")</f>
        <v>3.6400000000000002E-2</v>
      </c>
      <c r="AZV2">
        <f t="array" ref="AZV2:AZV7">_xll.FDS("1812-HK","FF_DPS(ANN,-5AY,0)")</f>
        <v>0.52822669544743595</v>
      </c>
      <c r="AZW2">
        <f t="array" ref="AZW2:AZW7">_xll.FDS("1813-HK","FF_DPS(ANN,-5AY,0)")</f>
        <v>0.45536799999999999</v>
      </c>
      <c r="AZX2" t="e">
        <f t="array" ref="AZX2:AZX7">_xll.FDS("1815-HK","FF_DPS(ANN,-5AY,0)")</f>
        <v>#N/A</v>
      </c>
      <c r="AZY2">
        <f t="array" ref="AZY2:AZY7">_xll.FDS("1816-HK","FF_DPS(ANN,-5AY,0)")</f>
        <v>5.7790000000000001E-2</v>
      </c>
      <c r="AZZ2" t="e">
        <f t="array" ref="AZZ2:AZZ7">_xll.FDS("1817-HK","FF_DPS(ANN,-5AY,0)")</f>
        <v>#N/A</v>
      </c>
      <c r="BAA2">
        <f t="array" ref="BAA2:BAA7">_xll.FDS("1818-HK","FF_DPS(ANN,-5AY,0)")</f>
        <v>4.5900000000000003E-2</v>
      </c>
      <c r="BAB2" t="e">
        <f t="array" ref="BAB2:BAB7">_xll.FDS("1820-HK","FF_DPS(ANN,-5AY,0)")</f>
        <v>#N/A</v>
      </c>
      <c r="BAC2" t="e">
        <f t="array" ref="BAC2:BAC7">_xll.FDS("1821-HK","FF_DPS(ANN,-5AY,0)")</f>
        <v>#N/A</v>
      </c>
      <c r="BAD2">
        <f t="array" ref="BAD2:BAD7">_xll.FDS("1822-HK","FF_DPS(ANN,-5AY,0)")</f>
        <v>0</v>
      </c>
      <c r="BAE2">
        <f t="array" ref="BAE2:BAE7">_xll.FDS("1823-HK","FF_DPS(ANN,-5AY,0)")</f>
        <v>0</v>
      </c>
      <c r="BAF2" t="e">
        <f t="array" ref="BAF2:BAF7">_xll.FDS("1825-HK","FF_DPS(ANN,-5AY,0)")</f>
        <v>#N/A</v>
      </c>
      <c r="BAG2" t="e">
        <f>_xll.FDS("1826-HK","FF_DPS(ANN,-5AY,0)")</f>
        <v>#N/A</v>
      </c>
      <c r="BAH2">
        <f t="array" ref="BAH2:BAH7">_xll.FDS("1827-HK","FF_DPS(ANN,-5AY,0)")</f>
        <v>0</v>
      </c>
      <c r="BAI2">
        <f t="array" ref="BAI2:BAI7">_xll.FDS("1830-HK","FF_DPS(ANN,-5AY,0)")</f>
        <v>0.08</v>
      </c>
      <c r="BAJ2">
        <f t="array" ref="BAJ2:BAJ7">_xll.FDS("1831-HK","FF_DPS(ANN,-5AY,0)")</f>
        <v>0</v>
      </c>
      <c r="BAK2" t="e">
        <f t="array" ref="BAK2:BAK7">_xll.FDS("1832-HK","FF_DPS(ANN,-5AY,0)")</f>
        <v>#N/A</v>
      </c>
      <c r="BAL2" t="e">
        <f t="array" ref="BAL2:BAL7">_xll.FDS("1833-HK","FF_DPS(ANN,-5AY,0)")</f>
        <v>#N/A</v>
      </c>
      <c r="BAM2" t="e">
        <f t="array" ref="BAM2:BAM7">_xll.FDS("1835-HK","FF_DPS(ANN,-5AY,0)")</f>
        <v>#N/A</v>
      </c>
      <c r="BAN2">
        <f t="array" ref="BAN2:BAN7">_xll.FDS("1836-HK","FF_DPS(ANN,-5AY,0)")</f>
        <v>0.7</v>
      </c>
      <c r="BAO2" t="e">
        <f t="array" ref="BAO2:BAO7">_xll.FDS("1837-HK","FF_DPS(ANN,-5AY,0)")</f>
        <v>#N/A</v>
      </c>
      <c r="BAP2">
        <f t="array" ref="BAP2:BAP7">_xll.FDS("1838-HK","FF_DPS(ANN,-5AY,0)")</f>
        <v>0</v>
      </c>
      <c r="BAQ2" t="e">
        <f t="array" ref="BAQ2:BAQ7">_xll.FDS("1839-HK","FF_DPS(ANN,-5AY,0)")</f>
        <v>#N/A</v>
      </c>
      <c r="BAR2" t="e">
        <f t="array" ref="BAR2:BAR7">_xll.FDS("1841-HK","FF_DPS(ANN,-5AY,0)")</f>
        <v>#N/A</v>
      </c>
      <c r="BAS2" t="e">
        <f t="array" ref="BAS2:BAS7">_xll.FDS("1842-HK","FF_DPS(ANN,-5AY,0)")</f>
        <v>#N/A</v>
      </c>
      <c r="BAT2" t="e">
        <f t="array" ref="BAT2:BAT7">_xll.FDS("1843-HK","FF_DPS(ANN,-5AY,0)")</f>
        <v>#N/A</v>
      </c>
      <c r="BAU2" t="e">
        <f t="array" ref="BAU2:BAU7">_xll.FDS("1845-HK","FF_DPS(ANN,-5AY,0)")</f>
        <v>#N/A</v>
      </c>
      <c r="BAV2" t="e">
        <f t="array" ref="BAV2:BAV7">_xll.FDS("1846-HK","FF_DPS(ANN,-5AY,0)")</f>
        <v>#N/A</v>
      </c>
      <c r="BAW2" t="e">
        <f t="array" ref="BAW2:BAW7">_xll.FDS("1847-HK","FF_DPS(ANN,-5AY,0)")</f>
        <v>#N/A</v>
      </c>
      <c r="BAX2">
        <f t="array" ref="BAX2:BAX7">_xll.FDS("1848-HK","FF_DPS(ANN,-5AY,0)")</f>
        <v>0.53</v>
      </c>
      <c r="BAY2" t="e">
        <f t="array" ref="BAY2:BAY7">_xll.FDS("1849-HK","FF_DPS(ANN,-5AY,0)")</f>
        <v>#N/A</v>
      </c>
      <c r="BAZ2">
        <f t="array" ref="BAZ2:BAZ7">_xll.FDS("1850-HK","FF_DPS(ANN,-5AY,0)")</f>
        <v>0</v>
      </c>
      <c r="BBA2" t="e">
        <f t="array" ref="BBA2:BBA7">_xll.FDS("1851-HK","FF_DPS(ANN,-5AY,0)")</f>
        <v>#N/A</v>
      </c>
      <c r="BBB2" t="e">
        <f t="array" ref="BBB2:BBB7">_xll.FDS("1853-HK","FF_DPS(ANN,-5AY,0)")</f>
        <v>#N/A</v>
      </c>
      <c r="BBC2">
        <f t="array" ref="BBC2:BBC7">_xll.FDS("1854-HK","FF_DPS(ANN,-5AY,0)")</f>
        <v>0</v>
      </c>
      <c r="BBD2" t="e">
        <f t="array" ref="BBD2:BBD7">_xll.FDS("1855-HK","FF_DPS(ANN,-5AY,0)")</f>
        <v>#N/A</v>
      </c>
      <c r="BBE2">
        <f t="array" ref="BBE2:BBE7">_xll.FDS("1856-HK","FF_DPS(ANN,-5AY,0)")</f>
        <v>0</v>
      </c>
      <c r="BBF2">
        <f t="array" ref="BBF2:BBF7">_xll.FDS("1857-HK","FF_DPS(ANN,-5AY,0)")</f>
        <v>2.0802617928921501E-2</v>
      </c>
      <c r="BBG2">
        <f t="array" ref="BBG2:BBG7">_xll.FDS("1858-HK","FF_DPS(ANN,-5AY,0)")</f>
        <v>3.5465999999999998E-2</v>
      </c>
      <c r="BBH2" t="e">
        <f t="array" ref="BBH2:BBH7">_xll.FDS("1859-HK","FF_DPS(ANN,-5AY,0)")</f>
        <v>#N/A</v>
      </c>
      <c r="BBI2" t="e">
        <f t="array" ref="BBI2:BBI7">_xll.FDS("1860-HK","FF_DPS(ANN,-5AY,0)")</f>
        <v>#N/A</v>
      </c>
      <c r="BBJ2" t="e">
        <f t="array" ref="BBJ2:BBJ7">_xll.FDS("1861-HK","FF_DPS(ANN,-5AY,0)")</f>
        <v>#N/A</v>
      </c>
      <c r="BBK2">
        <f t="array" ref="BBK2:BBK7">_xll.FDS("1862-HK","FF_DPS(ANN,-5AY,0)")</f>
        <v>0</v>
      </c>
      <c r="BBL2">
        <f t="array" ref="BBL2:BBL7">_xll.FDS("1863-HK","FF_DPS(ANN,-5AY,0)")</f>
        <v>0</v>
      </c>
      <c r="BBM2" t="e">
        <f t="array" ref="BBM2:BBM7">_xll.FDS("1865-HK","FF_DPS(ANN,-5AY,0)")</f>
        <v>#N/A</v>
      </c>
      <c r="BBN2">
        <f t="array" ref="BBN2:BBN7">_xll.FDS("1866-HK","FF_DPS(ANN,-5AY,0)")</f>
        <v>4.4699999999999997E-2</v>
      </c>
      <c r="BBO2">
        <f t="array" ref="BBO2:BBO7">_xll.FDS("1867-HK","FF_DPS(ANN,-5AY,0)")</f>
        <v>0</v>
      </c>
      <c r="BBP2">
        <f t="array" ref="BBP2:BBP7">_xll.FDS("1868-HK","FF_DPS(ANN,-5AY,0)")</f>
        <v>0</v>
      </c>
      <c r="BBQ2">
        <f t="array" ref="BBQ2:BBQ7">_xll.FDS("1869-HK","FF_DPS(ANN,-5AY,0)")</f>
        <v>8.4200000000000004E-3</v>
      </c>
      <c r="BBR2" t="e">
        <f t="array" ref="BBR2:BBR7">_xll.FDS("1870-HK","FF_DPS(ANN,-5AY,0)")</f>
        <v>#N/A</v>
      </c>
      <c r="BBS2" t="e">
        <f t="array" ref="BBS2:BBS7">_xll.FDS("1871-HK","FF_DPS(ANN,-5AY,0)")</f>
        <v>#N/A</v>
      </c>
      <c r="BBT2" t="e">
        <f t="array" ref="BBT2:BBT7">_xll.FDS("1872-HK","FF_DPS(ANN,-5AY,0)")</f>
        <v>#N/A</v>
      </c>
      <c r="BBU2" t="e">
        <f t="array" ref="BBU2:BBU7">_xll.FDS("1873-HK","FF_DPS(ANN,-5AY,0)")</f>
        <v>#N/A</v>
      </c>
      <c r="BBV2" t="e">
        <f t="array" ref="BBV2:BBV7">_xll.FDS("1875-HK","FF_DPS(ANN,-5AY,0)")</f>
        <v>#N/A</v>
      </c>
      <c r="BBW2" t="e">
        <f t="array" ref="BBW2:BBW7">_xll.FDS("1876-HK","FF_DPS(ANN,-5AY,0)")</f>
        <v>#N/A</v>
      </c>
      <c r="BBX2" t="e">
        <f t="array" ref="BBX2:BBX7">_xll.FDS("1877-HK","FF_DPS(ANN,-5AY,0)")</f>
        <v>#N/A</v>
      </c>
      <c r="BBY2">
        <f t="array" ref="BBY2:BBY7">_xll.FDS("1878-HK","FF_DPS(ANN,-5AY,0)")</f>
        <v>0</v>
      </c>
      <c r="BBZ2">
        <f t="array" ref="BBZ2:BBZ7">_xll.FDS("1880-HK","FF_DPS(ANN,-5AY,0)")</f>
        <v>1</v>
      </c>
      <c r="BCA2">
        <f t="array" ref="BCA2:BCA7">_xll.FDS("1882-HK","FF_DPS(ANN,-5AY,0)")</f>
        <v>0.37</v>
      </c>
      <c r="BCB2">
        <f t="array" ref="BCB2:BCB7">_xll.FDS("1883-HK","FF_DPS(ANN,-5AY,0)")</f>
        <v>0.13200000000000001</v>
      </c>
      <c r="BCC2">
        <f t="array" ref="BCC2:BCC7">_xll.FDS("1884-HK","FF_DPS(ANN,-5AY,0)")</f>
        <v>1.6E-2</v>
      </c>
      <c r="BCD2">
        <f t="array" ref="BCD2:BCD7">_xll.FDS("1885-HK","FF_DPS(ANN,-5AY,0)")</f>
        <v>0</v>
      </c>
      <c r="BCE2">
        <f t="array" ref="BCE2:BCE7">_xll.FDS("1888-HK","FF_DPS(ANN,-5AY,0)")</f>
        <v>1.1200000000000001</v>
      </c>
      <c r="BCF2">
        <f t="array" ref="BCF2:BCF7">_xll.FDS("1889-HK","FF_DPS(ANN,-5AY,0)")</f>
        <v>0</v>
      </c>
      <c r="BCG2" t="e">
        <f t="array" ref="BCG2:BCG7">_xll.FDS("1890-HK","FF_DPS(ANN,-5AY,0)")</f>
        <v>#N/A</v>
      </c>
      <c r="BCH2" t="e">
        <f>_xll.FDS("1891-HK","FF_DPS(ANN,-5AY,0)")</f>
        <v>#N/A</v>
      </c>
      <c r="BCI2" t="e">
        <f t="array" ref="BCI2:BCI7">_xll.FDS("1894-HK","FF_DPS(ANN,-5AY,0)")</f>
        <v>#N/A</v>
      </c>
      <c r="BCJ2" t="e">
        <f t="array" ref="BCJ2:BCJ7">_xll.FDS("1895-HK","FF_DPS(ANN,-5AY,0)")</f>
        <v>#N/A</v>
      </c>
      <c r="BCK2" t="e">
        <f t="array" ref="BCK2:BCK7">_xll.FDS("1896-HK","FF_DPS(ANN,-5AY,0)")</f>
        <v>#N/A</v>
      </c>
      <c r="BCL2" t="e">
        <f t="array" ref="BCL2:BCL7">_xll.FDS("1897-HK","FF_DPS(ANN,-5AY,0)")</f>
        <v>#N/A</v>
      </c>
      <c r="BCM2">
        <f t="array" ref="BCM2:BCM7">_xll.FDS("1898-HK","FF_DPS(ANN,-5AY,0)")</f>
        <v>4.4641699999999999E-2</v>
      </c>
      <c r="BCN2">
        <f t="array" ref="BCN2:BCN7">_xll.FDS("1899-HK","FF_DPS(ANN,-5AY,0)")</f>
        <v>0.15</v>
      </c>
      <c r="BCO2">
        <f t="array" ref="BCO2:BCO7">_xll.FDS("1900-HK","FF_DPS(ANN,-5AY,0)")</f>
        <v>0</v>
      </c>
      <c r="BCP2" t="e">
        <f t="array" ref="BCP2:BCP7">_xll.FDS("1901-HK","FF_DPS(ANN,-5AY,0)")</f>
        <v>#N/A</v>
      </c>
      <c r="BCQ2" t="e">
        <f t="array" ref="BCQ2:BCQ7">_xll.FDS("1902-HK","FF_DPS(ANN,-5AY,0)")</f>
        <v>#N/A</v>
      </c>
      <c r="BCR2" t="e">
        <f t="array" ref="BCR2:BCR7">_xll.FDS("1903-HK","FF_DPS(ANN,-5AY,0)")</f>
        <v>#N/A</v>
      </c>
      <c r="BCS2" t="e">
        <f t="array" ref="BCS2:BCS7">_xll.FDS("1905-HK","FF_DPS(ANN,-5AY,0)")</f>
        <v>#N/A</v>
      </c>
      <c r="BCT2" t="e">
        <f t="array" ref="BCT2:BCT7">_xll.FDS("1906-HK","FF_DPS(ANN,-5AY,0)")</f>
        <v>#N/A</v>
      </c>
      <c r="BCU2" t="e">
        <f t="array" ref="BCU2:BCU7">_xll.FDS("1907-HK","FF_DPS(ANN,-5AY,0)")</f>
        <v>#N/A</v>
      </c>
      <c r="BCV2">
        <f t="array" ref="BCV2:BCV7">_xll.FDS("1908-HK","FF_DPS(ANN,-5AY,0)")</f>
        <v>0.1</v>
      </c>
      <c r="BCW2" t="e">
        <f t="array" ref="BCW2:BCW7">_xll.FDS("1909-HK","FF_DPS(ANN,-5AY,0)")</f>
        <v>#N/A</v>
      </c>
      <c r="BCX2">
        <f t="array" ref="BCX2:BCX7">_xll.FDS("1910-HK","FF_DPS(ANN,-5AY,0)")</f>
        <v>0.53180000000000005</v>
      </c>
      <c r="BCY2" t="e">
        <f t="array" ref="BCY2:BCY7">_xll.FDS("1911-HK","FF_DPS(ANN,-5AY,0)")</f>
        <v>#N/A</v>
      </c>
      <c r="BCZ2" t="e">
        <f t="array" ref="BCZ2:BCZ7">_xll.FDS("1912-HK","FF_DPS(ANN,-5AY,0)")</f>
        <v>#N/A</v>
      </c>
      <c r="BDA2" t="e">
        <f t="array" ref="BDA2:BDA7">_xll.FDS("1913-HK","FF_DPS(ANN,-5AY,0)")</f>
        <v>#N/A</v>
      </c>
      <c r="BDB2" t="e">
        <f t="array" ref="BDB2:BDB7">_xll.FDS("1915-HK","FF_DPS(ANN,-5AY,0)")</f>
        <v>#N/A</v>
      </c>
      <c r="BDC2" t="e">
        <f t="array" ref="BDC2:BDC7">_xll.FDS("1916-HK","FF_DPS(ANN,-5AY,0)")</f>
        <v>#N/A</v>
      </c>
      <c r="BDD2" t="e">
        <f t="array" ref="BDD2:BDD7">_xll.FDS("1917-HK","FF_DPS(ANN,-5AY,0)")</f>
        <v>#N/A</v>
      </c>
      <c r="BDE2">
        <f t="array" ref="BDE2:BDE7">_xll.FDS("1918-HK","FF_DPS(ANN,-5AY,0)")</f>
        <v>0.23</v>
      </c>
      <c r="BDF2">
        <f t="array" ref="BDF2:BDF7">_xll.FDS("1919-HK","FF_DPS(ANN,-5AY,0)")</f>
        <v>0</v>
      </c>
      <c r="BDG2" t="e">
        <f t="array" ref="BDG2:BDG7">_xll.FDS("1920-HK","FF_DPS(ANN,-5AY,0)")</f>
        <v>#N/A</v>
      </c>
      <c r="BDH2" t="e">
        <f t="array" ref="BDH2:BDH7">_xll.FDS("1921-HK","FF_DPS(ANN,-5AY,0)")</f>
        <v>#N/A</v>
      </c>
      <c r="BDI2" t="e">
        <f t="array" ref="BDI2:BDI7">_xll.FDS("1922-HK","FF_DPS(ANN,-5AY,0)")</f>
        <v>#N/A</v>
      </c>
      <c r="BDJ2" t="e">
        <f t="array" ref="BDJ2:BDJ7">_xll.FDS("1925-HK","FF_DPS(ANN,-5AY,0)")</f>
        <v>#N/A</v>
      </c>
      <c r="BDK2" t="e">
        <f t="array" ref="BDK2:BDK7">_xll.FDS("1927-HK","FF_DPS(ANN,-5AY,0)")</f>
        <v>#N/A</v>
      </c>
      <c r="BDL2">
        <f t="array" ref="BDL2:BDL7">_xll.FDS("1928-HK","FF_DPS(ANN,-5AY,0)")</f>
        <v>1.99</v>
      </c>
      <c r="BDM2">
        <f t="array" ref="BDM2:BDM7">_xll.FDS("1929-HK","FF_DPS(ANN,-5AY,0)")</f>
        <v>0.51</v>
      </c>
      <c r="BDN2" t="e">
        <f t="array" ref="BDN2:BDN7">_xll.FDS("1930-HK","FF_DPS(ANN,-5AY,0)")</f>
        <v>#N/A</v>
      </c>
      <c r="BDO2" t="e">
        <f t="array" ref="BDO2:BDO7">_xll.FDS("1931-HK","FF_DPS(ANN,-5AY,0)")</f>
        <v>#N/A</v>
      </c>
      <c r="BDP2" t="e">
        <f t="array" ref="BDP2:BDP7">_xll.FDS("1932-HK","FF_DPS(ANN,-5AY,0)")</f>
        <v>#N/A</v>
      </c>
      <c r="BDQ2" t="e">
        <f t="array" ref="BDQ2:BDQ7">_xll.FDS("1933-HK","FF_DPS(ANN,-5AY,0)")</f>
        <v>#N/A</v>
      </c>
      <c r="BDR2" t="e">
        <f t="array" ref="BDR2:BDR7">_xll.FDS("1935-HK","FF_DPS(ANN,-5AY,0)")</f>
        <v>#N/A</v>
      </c>
      <c r="BDS2" t="e">
        <f t="array" ref="BDS2:BDS7">_xll.FDS("1936-HK","FF_DPS(ANN,-5AY,0)")</f>
        <v>#N/A</v>
      </c>
      <c r="BDT2" t="e">
        <f t="array" ref="BDT2:BDT7">_xll.FDS("1937-HK","FF_DPS(ANN,-5AY,0)")</f>
        <v>#N/A</v>
      </c>
      <c r="BDU2">
        <f t="array" ref="BDU2:BDU7">_xll.FDS("1938-HK","FF_DPS(ANN,-5AY,0)")</f>
        <v>0</v>
      </c>
      <c r="BDV2" t="e">
        <f t="array" ref="BDV2:BDV7">_xll.FDS("1939-HK","FF_DPS(ANN,-5AY,0)")</f>
        <v>#N/A</v>
      </c>
      <c r="BDW2" t="e">
        <f t="array" ref="BDW2:BDW7">_xll.FDS("1940-HK","FF_DPS(ANN,-5AY,0)")</f>
        <v>#N/A</v>
      </c>
      <c r="BDX2" t="e">
        <f t="array" ref="BDX2:BDX7">_xll.FDS("1941-HK","FF_DPS(ANN,-5AY,0)")</f>
        <v>#N/A</v>
      </c>
      <c r="BDY2" t="e">
        <f t="array" ref="BDY2:BDY7">_xll.FDS("1942-HK","FF_DPS(ANN,-5AY,0)")</f>
        <v>#N/A</v>
      </c>
      <c r="BDZ2" t="e">
        <f t="array" ref="BDZ2:BDZ7">_xll.FDS("1943-HK","FF_DPS(ANN,-5AY,0)")</f>
        <v>#N/A</v>
      </c>
      <c r="BEA2" t="e">
        <f t="array" ref="BEA2:BEA7">_xll.FDS("1945-HK","FF_DPS(ANN,-5AY,0)")</f>
        <v>#N/A</v>
      </c>
      <c r="BEB2" t="e">
        <f t="array" ref="BEB2:BEB7">_xll.FDS("1948-HK","FF_DPS(ANN,-5AY,0)")</f>
        <v>#N/A</v>
      </c>
      <c r="BEC2" t="e">
        <f t="array" ref="BEC2:BEC7">_xll.FDS("1949-HK","FF_DPS(ANN,-5AY,0)")</f>
        <v>#N/A</v>
      </c>
      <c r="BED2" t="e">
        <f t="array" ref="BED2:BED7">_xll.FDS("1950-HK","FF_DPS(ANN,-5AY,0)")</f>
        <v>#N/A</v>
      </c>
      <c r="BEE2" t="e">
        <f t="array" ref="BEE2:BEE7">_xll.FDS("1951-HK","FF_DPS(ANN,-5AY,0)")</f>
        <v>#N/A</v>
      </c>
      <c r="BEF2" t="e">
        <f t="array" ref="BEF2:BEF7">_xll.FDS("1952-HK","FF_DPS(ANN,-5AY,0)")</f>
        <v>#N/A</v>
      </c>
      <c r="BEG2" t="e">
        <f t="array" ref="BEG2:BEG7">_xll.FDS("1953-HK","FF_DPS(ANN,-5AY,0)")</f>
        <v>#N/A</v>
      </c>
      <c r="BEH2" t="e">
        <f t="array" ref="BEH2:BEH7">_xll.FDS("1955-HK","FF_DPS(ANN,-5AY,0)")</f>
        <v>#N/A</v>
      </c>
      <c r="BEI2" t="e">
        <f t="array" ref="BEI2:BEI7">_xll.FDS("1957-HK","FF_DPS(ANN,-5AY,0)")</f>
        <v>#N/A</v>
      </c>
      <c r="BEJ2">
        <f t="array" ref="BEJ2:BEJ7">_xll.FDS("1958-HK","FF_DPS(ANN,-5AY,0)")</f>
        <v>0.33200000000000002</v>
      </c>
      <c r="BEK2" t="e">
        <f t="array" ref="BEK2:BEK7">_xll.FDS("1959-HK","FF_DPS(ANN,-5AY,0)")</f>
        <v>#N/A</v>
      </c>
      <c r="BEL2" t="e">
        <f t="array" ref="BEL2:BEL7">_xll.FDS("1960-HK","FF_DPS(ANN,-5AY,0)")</f>
        <v>#N/A</v>
      </c>
      <c r="BEM2" t="e">
        <f t="array" ref="BEM2:BEM7">_xll.FDS("1961-HK","FF_DPS(ANN,-5AY,0)")</f>
        <v>#N/A</v>
      </c>
      <c r="BEN2" t="e">
        <f t="array" ref="BEN2:BEN7">_xll.FDS("1962-HK","FF_DPS(ANN,-5AY,0)")</f>
        <v>#N/A</v>
      </c>
      <c r="BEO2">
        <f t="array" ref="BEO2:BEO7">_xll.FDS("1963-HK","FF_DPS(ANN,-5AY,0)")</f>
        <v>0.32987300000000003</v>
      </c>
      <c r="BEP2" t="e">
        <f t="array" ref="BEP2:BEP7">_xll.FDS("1965-HK","FF_DPS(ANN,-5AY,0)")</f>
        <v>#N/A</v>
      </c>
      <c r="BEQ2">
        <f t="array" ref="BEQ2:BEQ7">_xll.FDS("1966-HK","FF_DPS(ANN,-5AY,0)")</f>
        <v>0.14000000000000001</v>
      </c>
      <c r="BER2" t="e">
        <f t="array" ref="BER2:BER7">_xll.FDS("1967-HK","FF_DPS(ANN,-5AY,0)")</f>
        <v>#N/A</v>
      </c>
      <c r="BES2" t="e">
        <f t="array" ref="BES2:BES7">_xll.FDS("1968-HK","FF_DPS(ANN,-5AY,0)")</f>
        <v>#N/A</v>
      </c>
      <c r="BET2" t="e">
        <f t="array" ref="BET2:BET7">_xll.FDS("1969-HK","FF_DPS(ANN,-5AY,0)")</f>
        <v>#N/A</v>
      </c>
      <c r="BEU2">
        <f t="array" ref="BEU2:BEU7">_xll.FDS("1970-HK","FF_DPS(ANN,-5AY,0)")</f>
        <v>0</v>
      </c>
      <c r="BEV2" t="e">
        <f t="array" ref="BEV2:BEV7">_xll.FDS("1971-HK","FF_DPS(ANN,-5AY,0)")</f>
        <v>#N/A</v>
      </c>
      <c r="BEW2">
        <f t="array" ref="BEW2:BEW7">_xll.FDS("1972-HK","FF_DPS(ANN,-5AY,0)")</f>
        <v>0.71</v>
      </c>
      <c r="BEX2" t="e">
        <f t="array" ref="BEX2:BEX7">_xll.FDS("1975-HK","FF_DPS(ANN,-5AY,0)")</f>
        <v>#N/A</v>
      </c>
      <c r="BEY2" t="e">
        <f t="array" ref="BEY2:BEY7">_xll.FDS("1977-HK","FF_DPS(ANN,-5AY,0)")</f>
        <v>#N/A</v>
      </c>
      <c r="BEZ2" t="e">
        <f t="array" ref="BEZ2:BEZ7">_xll.FDS("1978-HK","FF_DPS(ANN,-5AY,0)")</f>
        <v>#N/A</v>
      </c>
      <c r="BFA2">
        <f t="array" ref="BFA2:BFA7">_xll.FDS("1979-HK","FF_DPS(ANN,-5AY,0)")</f>
        <v>5.5E-2</v>
      </c>
      <c r="BFB2">
        <f t="array" ref="BFB2:BFB7">_xll.FDS("1980-HK","FF_DPS(ANN,-5AY,0)")</f>
        <v>7.0000000000000007E-2</v>
      </c>
      <c r="BFC2" t="e">
        <f t="array" ref="BFC2:BFC7">_xll.FDS("1981-HK","FF_DPS(ANN,-5AY,0)")</f>
        <v>#N/A</v>
      </c>
      <c r="BFD2">
        <f t="array" ref="BFD2:BFD7">_xll.FDS("1982-HK","FF_DPS(ANN,-5AY,0)")</f>
        <v>5.8000000000000003E-2</v>
      </c>
      <c r="BFE2" t="e">
        <f t="array" ref="BFE2:BFE7">_xll.FDS("1983-HK","FF_DPS(ANN,-5AY,0)")</f>
        <v>#N/A</v>
      </c>
      <c r="BFF2">
        <f t="array" ref="BFF2:BFF7">_xll.FDS("1985-HK","FF_DPS(ANN,-5AY,0)")</f>
        <v>0.06</v>
      </c>
      <c r="BFG2">
        <f t="array" ref="BFG2:BFG7">_xll.FDS("1986-HK","FF_DPS(ANN,-5AY,0)")</f>
        <v>4.2000000000000003E-2</v>
      </c>
      <c r="BFH2" t="e">
        <f t="array" ref="BFH2:BFH7">_xll.FDS("1987-HK","FF_DPS(ANN,-5AY,0)")</f>
        <v>#N/A</v>
      </c>
      <c r="BFI2">
        <f t="array" ref="BFI2:BFI7">_xll.FDS("1988-HK","FF_DPS(ANN,-5AY,0)")</f>
        <v>0.26895947574953999</v>
      </c>
      <c r="BFJ2">
        <f t="array" ref="BFJ2:BFJ7">_xll.FDS("1989-HK","FF_DPS(ANN,-5AY,0)")</f>
        <v>0</v>
      </c>
      <c r="BFK2">
        <f t="array" ref="BFK2:BFK6">_xll.FDS("1991-HK","FF_DPS(ANN,-5AY,0)")</f>
        <v>0</v>
      </c>
      <c r="BFL2" t="e">
        <f t="array" ref="BFL2:BFL7">_xll.FDS("1992-HK","FF_DPS(ANN,-5AY,0)")</f>
        <v>#N/A</v>
      </c>
      <c r="BFM2">
        <f t="array" ref="BFM2:BFM7">_xll.FDS("1993-HK","FF_DPS(ANN,-5AY,0)")</f>
        <v>0.23</v>
      </c>
      <c r="BFN2" t="e">
        <f t="array" ref="BFN2:BFN7">_xll.FDS("1995-HK","FF_DPS(ANN,-5AY,0)")</f>
        <v>#N/A</v>
      </c>
      <c r="BFO2" t="e">
        <f t="array" ref="BFO2:BFO7">_xll.FDS("1996-HK","FF_DPS(ANN,-5AY,0)")</f>
        <v>#N/A</v>
      </c>
      <c r="BFP2" t="e">
        <f t="array" ref="BFP2:BFP7">_xll.FDS("1997-HK","FF_DPS(ANN,-5AY,0)")</f>
        <v>#N/A</v>
      </c>
      <c r="BFQ2">
        <f t="array" ref="BFQ2:BFQ7">_xll.FDS("1999-HK","FF_DPS(ANN,-5AY,0)")</f>
        <v>0.28000000000000003</v>
      </c>
      <c r="BFR2">
        <f t="array" ref="BFR2:BFR7">_xll.FDS("2000-HK","FF_DPS(ANN,-5AY,0)")</f>
        <v>0.01</v>
      </c>
      <c r="BFS2">
        <f t="array" ref="BFS2:BFS7">_xll.FDS("2001-HK","FF_DPS(ANN,-5AY,0)")</f>
        <v>5.5655999999999997E-2</v>
      </c>
      <c r="BFT2">
        <f t="array" ref="BFT2:BFT7">_xll.FDS("2002-HK","FF_DPS(ANN,-5AY,0)")</f>
        <v>0.04</v>
      </c>
      <c r="BFU2" t="e">
        <f t="array" ref="BFU2:BFU7">_xll.FDS("2003-HK","FF_DPS(ANN,-5AY,0)")</f>
        <v>#N/A</v>
      </c>
      <c r="BFV2">
        <f t="array" ref="BFV2:BFV7">_xll.FDS("2005-HK","FF_DPS(ANN,-5AY,0)")</f>
        <v>5.5E-2</v>
      </c>
      <c r="BFW2">
        <f t="array" ref="BFW2:BFW7">_xll.FDS("2007-HK","FF_DPS(ANN,-5AY,0)")</f>
        <v>0.1961</v>
      </c>
      <c r="BFX2">
        <f t="array" ref="BFX2:BFX7">_xll.FDS("2008-HK","FF_DPS(ANN,-5AY,0)")</f>
        <v>0.01</v>
      </c>
      <c r="BFY2">
        <f t="array" ref="BFY2:BFY7">_xll.FDS("2009-HK","FF_DPS(ANN,-5AY,0)")</f>
        <v>5.1999999999999998E-2</v>
      </c>
      <c r="BFZ2">
        <f t="array" ref="BFZ2:BFZ7">_xll.FDS("2011-HK","FF_DPS(ANN,-5AY,0)")</f>
        <v>0</v>
      </c>
      <c r="BGA2">
        <f t="array" ref="BGA2:BGA7">_xll.FDS("2012-HK","FF_DPS(ANN,-5AY,0)")</f>
        <v>0</v>
      </c>
      <c r="BGB2" t="e">
        <f t="array" ref="BGB2:BGB7">_xll.FDS("2013-HK","FF_DPS(ANN,-5AY,0)")</f>
        <v>#N/A</v>
      </c>
      <c r="BGC2" t="e">
        <f t="array" ref="BGC2:BGC7">_xll.FDS("2015-HK","FF_DPS(ANN,-5AY,0)")</f>
        <v>#N/A</v>
      </c>
      <c r="BGD2">
        <f t="array" ref="BGD2:BGD7">_xll.FDS("2016-HK","FF_DPS(ANN,-5AY,0)")</f>
        <v>0.192685</v>
      </c>
      <c r="BGE2" t="e">
        <f t="array" ref="BGE2:BGE7">_xll.FDS("2017-HK","FF_DPS(ANN,-5AY,0)")</f>
        <v>#N/A</v>
      </c>
      <c r="BGF2">
        <f t="array" ref="BGF2:BGF7">_xll.FDS("2018-HK","FF_DPS(ANN,-5AY,0)")</f>
        <v>1.47</v>
      </c>
      <c r="BGG2" t="e">
        <f t="array" ref="BGG2:BGG7">_xll.FDS("2019-HK","FF_DPS(ANN,-5AY,0)")</f>
        <v>#N/A</v>
      </c>
      <c r="BGH2">
        <f t="array" ref="BGH2:BGH7">_xll.FDS("2020-HK","FF_DPS(ANN,-5AY,0)")</f>
        <v>0.76</v>
      </c>
      <c r="BGI2" t="e">
        <f t="array" ref="BGI2:BGI7">_xll.FDS("2022-HK","FF_DPS(ANN,-5AY,0)")</f>
        <v>#N/A</v>
      </c>
      <c r="BGJ2">
        <f t="array" ref="BGJ2:BGJ7">_xll.FDS("2023-HK","FF_DPS(ANN,-5AY,0)")</f>
        <v>0</v>
      </c>
      <c r="BGK2" t="e">
        <f t="array" ref="BGK2:BGK7">_xll.FDS("2025-HK","FF_DPS(ANN,-5AY,0)")</f>
        <v>#N/A</v>
      </c>
      <c r="BGL2">
        <f t="array" ref="BGL2:BGL7">_xll.FDS("2028-HK","FF_DPS(ANN,-5AY,0)")</f>
        <v>0.36969999999999997</v>
      </c>
      <c r="BGM2">
        <f t="array" ref="BGM2:BGM7">_xll.FDS("2030-HK","FF_DPS(ANN,-5AY,0)")</f>
        <v>0.11799999999999999</v>
      </c>
      <c r="BGN2">
        <f t="array" ref="BGN2:BGN7">_xll.FDS("2031-HK","FF_DPS(ANN,-5AY,0)")</f>
        <v>0</v>
      </c>
      <c r="BGO2">
        <f t="array" ref="BGO2:BGO7">_xll.FDS("2033-HK","FF_DPS(ANN,-5AY,0)")</f>
        <v>0.05</v>
      </c>
      <c r="BGP2">
        <f t="array" ref="BGP2:BGP7">_xll.FDS("2038-HK","FF_DPS(ANN,-5AY,0)")</f>
        <v>0.13847000000000001</v>
      </c>
      <c r="BGQ2">
        <f t="array" ref="BGQ2:BGQ7">_xll.FDS("2039-HK","FF_DPS(ANN,-5AY,0)")</f>
        <v>3.8222208971860003E-2</v>
      </c>
      <c r="BGR2" t="e">
        <f t="array" ref="BGR2:BGR7">_xll.FDS("2048-HK","FF_DPS(ANN,-5AY,0)")</f>
        <v>#N/A</v>
      </c>
      <c r="BGS2" t="e">
        <f t="array" ref="BGS2:BGS7">_xll.FDS("2051-HK","FF_DPS(ANN,-5AY,0)")</f>
        <v>#N/A</v>
      </c>
      <c r="BGT2" t="e">
        <f t="array" ref="BGT2:BGT7">_xll.FDS("2057-HK","FF_DPS(ANN,-5AY,0)")</f>
        <v>#N/A</v>
      </c>
      <c r="BGU2" t="e">
        <f t="array" ref="BGU2:BGU7">_xll.FDS("2060-HK","FF_DPS(ANN,-5AY,0)")</f>
        <v>#N/A</v>
      </c>
      <c r="BGV2">
        <f t="array" ref="BGV2:BGV7">_xll.FDS("2066-HK","FF_DPS(ANN,-5AY,0)")</f>
        <v>0.28243699999999999</v>
      </c>
      <c r="BGW2">
        <f t="array" ref="BGW2:BGW7">_xll.FDS("2068-HK","FF_DPS(ANN,-5AY,0)")</f>
        <v>9.8699300000000004E-2</v>
      </c>
      <c r="BGX2">
        <f t="array" ref="BGX2:BGX7">_xll.FDS("2078-HK","FF_DPS(ANN,-5AY,0)")</f>
        <v>0</v>
      </c>
      <c r="BGY2">
        <f t="array" ref="BGY2:BGY7">_xll.FDS("2080-HK","FF_DPS(ANN,-5AY,0)")</f>
        <v>0</v>
      </c>
      <c r="BGZ2">
        <f t="array" ref="BGZ2:BGZ7">_xll.FDS("2086-HK","FF_DPS(ANN,-5AY,0)")</f>
        <v>0</v>
      </c>
      <c r="BHA2">
        <f t="array" ref="BHA2:BHA7">_xll.FDS("2088-HK","FF_DPS(ANN,-5AY,0)")</f>
        <v>0</v>
      </c>
      <c r="BHB2" t="e">
        <f t="array" ref="BHB2:BHB7">_xll.FDS("2096-HK","FF_DPS(ANN,-5AY,0)")</f>
        <v>#N/A</v>
      </c>
      <c r="BHC2">
        <f t="array" ref="BHC2:BHC7">_xll.FDS("2098-HK","FF_DPS(ANN,-5AY,0)")</f>
        <v>0</v>
      </c>
      <c r="BHD2">
        <f t="array" ref="BHD2:BHD7">_xll.FDS("2099-HK","FF_DPS(ANN,-5AY,0)")</f>
        <v>0</v>
      </c>
      <c r="BHE2">
        <f t="array" ref="BHE2:BHE7">_xll.FDS("2100-HK","FF_DPS(ANN,-5AY,0)")</f>
        <v>1.7999999999999999E-2</v>
      </c>
      <c r="BHF2" t="e">
        <f t="array" ref="BHF2:BHF7">_xll.FDS("2101-HK","FF_DPS(ANN,-5AY,0)")</f>
        <v>#N/A</v>
      </c>
      <c r="BHG2">
        <f t="array" ref="BHG2:BHG7">_xll.FDS("2102-HK","FF_DPS(ANN,-5AY,0)")</f>
        <v>0</v>
      </c>
      <c r="BHH2" t="e">
        <f t="array" ref="BHH2:BHH7">_xll.FDS("2103-HK","FF_DPS(ANN,-5AY,0)")</f>
        <v>#N/A</v>
      </c>
      <c r="BHI2" t="e">
        <f t="array" ref="BHI2:BHI7">_xll.FDS("2107-HK","FF_DPS(ANN,-5AY,0)")</f>
        <v>#N/A</v>
      </c>
      <c r="BHJ2" t="e">
        <f t="array" ref="BHJ2:BHJ7">_xll.FDS("2108-HK","FF_DPS(ANN,-5AY,0)")</f>
        <v>#N/A</v>
      </c>
      <c r="BHK2" t="e">
        <f t="array" ref="BHK2:BHK7">_xll.FDS("2110-HK","FF_DPS(ANN,-5AY,0)")</f>
        <v>#N/A</v>
      </c>
      <c r="BHL2">
        <f t="array" ref="BHL2:BHL7">_xll.FDS("2111-HK","FF_DPS(ANN,-5AY,0)")</f>
        <v>0.16800000000000001</v>
      </c>
      <c r="BHM2">
        <f t="array" ref="BHM2:BHM7">_xll.FDS("2112-HK","FF_DPS(ANN,-5AY,0)")</f>
        <v>0</v>
      </c>
      <c r="BHN2">
        <f t="array" ref="BHN2:BHN7">_xll.FDS("2113-HK","FF_DPS(ANN,-5AY,0)")</f>
        <v>0</v>
      </c>
      <c r="BHO2" t="e">
        <f t="array" ref="BHO2:BHO7">_xll.FDS("2115-HK","FF_DPS(ANN,-5AY,0)")</f>
        <v>#N/A</v>
      </c>
      <c r="BHP2" t="e">
        <f t="array" ref="BHP2:BHP7">_xll.FDS("2116-HK","FF_DPS(ANN,-5AY,0)")</f>
        <v>#N/A</v>
      </c>
      <c r="BHQ2" t="e">
        <f t="array" ref="BHQ2:BHQ7">_xll.FDS("2117-HK","FF_DPS(ANN,-5AY,0)")</f>
        <v>#N/A</v>
      </c>
      <c r="BHR2">
        <f t="array" ref="BHR2:BHR7">_xll.FDS("2118-HK","FF_DPS(ANN,-5AY,0)")</f>
        <v>1.7999999999999999E-2</v>
      </c>
      <c r="BHS2" t="e">
        <f t="array" ref="BHS2:BHS7">_xll.FDS("2119-HK","FF_DPS(ANN,-5AY,0)")</f>
        <v>#N/A</v>
      </c>
      <c r="BHT2">
        <f t="array" ref="BHT2:BHT7">_xll.FDS("2120-HK","FF_DPS(ANN,-5AY,0)")</f>
        <v>0.29570000000000002</v>
      </c>
      <c r="BHU2" t="e">
        <f t="array" ref="BHU2:BHU7">_xll.FDS("2121-HK","FF_DPS(ANN,-5AY,0)")</f>
        <v>#N/A</v>
      </c>
      <c r="BHV2" t="e">
        <f t="array" ref="BHV2:BHV7">_xll.FDS("2122-HK","FF_DPS(ANN,-5AY,0)")</f>
        <v>#N/A</v>
      </c>
      <c r="BHW2" t="e">
        <f t="array" ref="BHW2:BHW7">_xll.FDS("2125-HK","FF_DPS(ANN,-5AY,0)")</f>
        <v>#N/A</v>
      </c>
      <c r="BHX2" t="e">
        <f t="array" ref="BHX2:BHX7">_xll.FDS("2126-HK","FF_DPS(ANN,-5AY,0)")</f>
        <v>#N/A</v>
      </c>
      <c r="BHY2" t="e">
        <f t="array" ref="BHY2:BHY7">_xll.FDS("2127-HK","FF_DPS(ANN,-5AY,0)")</f>
        <v>#N/A</v>
      </c>
      <c r="BHZ2">
        <f t="array" ref="BHZ2:BHZ7">_xll.FDS("2128-HK","FF_DPS(ANN,-5AY,0)")</f>
        <v>0.15</v>
      </c>
      <c r="BIA2" t="e">
        <f t="array" ref="BIA2:BIA7">_xll.FDS("2129-HK","FF_DPS(ANN,-5AY,0)")</f>
        <v>#N/A</v>
      </c>
      <c r="BIB2" t="e">
        <f>_xll.FDS("2130-HK","FF_DPS(ANN,-5AY,0)")</f>
        <v>#N/A</v>
      </c>
      <c r="BIC2" t="e">
        <f t="array" ref="BIC2:BIC7">_xll.FDS("2131-HK","FF_DPS(ANN,-5AY,0)")</f>
        <v>#N/A</v>
      </c>
      <c r="BID2" t="e">
        <f t="array" ref="BID2:BID7">_xll.FDS("2132-HK","FF_DPS(ANN,-5AY,0)")</f>
        <v>#N/A</v>
      </c>
      <c r="BIE2">
        <f t="array" ref="BIE2:BIE7">_xll.FDS("2133-HK","FF_DPS(ANN,-5AY,0)")</f>
        <v>0</v>
      </c>
      <c r="BIF2" t="e">
        <f t="array" ref="BIF2:BIF7">_xll.FDS("2135-HK","FF_DPS(ANN,-5AY,0)")</f>
        <v>#N/A</v>
      </c>
      <c r="BIG2">
        <f t="array" ref="BIG2:BIG7">_xll.FDS("2136-HK","FF_DPS(ANN,-5AY,0)")</f>
        <v>0</v>
      </c>
      <c r="BIH2" t="e">
        <f t="array" ref="BIH2:BIH7">_xll.FDS("2137-HK","FF_DPS(ANN,-5AY,0)")</f>
        <v>#N/A</v>
      </c>
      <c r="BII2">
        <f t="array" ref="BII2:BII7">_xll.FDS("2138-HK","FF_DPS(ANN,-5AY,0)")</f>
        <v>0.20399999999999999</v>
      </c>
      <c r="BIJ2" t="e">
        <f t="array" ref="BIJ2:BIJ7">_xll.FDS("2139-HK","FF_DPS(ANN,-5AY,0)")</f>
        <v>#N/A</v>
      </c>
      <c r="BIK2" t="e">
        <f t="array" ref="BIK2:BIK7">_xll.FDS("2142-HK","FF_DPS(ANN,-5AY,0)")</f>
        <v>#N/A</v>
      </c>
      <c r="BIL2" t="e">
        <f t="array" ref="BIL2:BIL7">_xll.FDS("2146-HK","FF_DPS(ANN,-5AY,0)")</f>
        <v>#N/A</v>
      </c>
      <c r="BIM2" t="e">
        <f t="array" ref="BIM2:BIM7">_xll.FDS("2148-HK","FF_DPS(ANN,-5AY,0)")</f>
        <v>#N/A</v>
      </c>
      <c r="BIN2" t="e">
        <f t="array" ref="BIN2:BIN7">_xll.FDS("2150-HK","FF_DPS(ANN,-5AY,0)")</f>
        <v>#N/A</v>
      </c>
      <c r="BIO2" t="e">
        <f t="array" ref="BIO2:BIO7">_xll.FDS("2152-HK","FF_DPS(ANN,-5AY,0)")</f>
        <v>#N/A</v>
      </c>
      <c r="BIP2" t="e">
        <f t="array" ref="BIP2:BIP7">_xll.FDS("2153-HK","FF_DPS(ANN,-5AY,0)")</f>
        <v>#N/A</v>
      </c>
      <c r="BIQ2" t="e">
        <f t="array" ref="BIQ2:BIQ7">_xll.FDS("2155-HK","FF_DPS(ANN,-5AY,0)")</f>
        <v>#N/A</v>
      </c>
      <c r="BIR2" t="e">
        <f t="array" ref="BIR2:BIR7">_xll.FDS("2156-HK","FF_DPS(ANN,-5AY,0)")</f>
        <v>#N/A</v>
      </c>
      <c r="BIS2" t="e">
        <f t="array" ref="BIS2:BIS7">_xll.FDS("2157-HK","FF_DPS(ANN,-5AY,0)")</f>
        <v>#N/A</v>
      </c>
      <c r="BIT2" t="e">
        <f t="array" ref="BIT2:BIT7">_xll.FDS("2158-HK","FF_DPS(ANN,-5AY,0)")</f>
        <v>#N/A</v>
      </c>
      <c r="BIU2" t="e">
        <f t="array" ref="BIU2:BIU7">_xll.FDS("2159-HK","FF_DPS(ANN,-5AY,0)")</f>
        <v>#N/A</v>
      </c>
      <c r="BIV2" t="e">
        <f t="array" ref="BIV2:BIV7">_xll.FDS("2160-HK","FF_DPS(ANN,-5AY,0)")</f>
        <v>#N/A</v>
      </c>
      <c r="BIW2" t="e">
        <f t="array" ref="BIW2:BIW7">_xll.FDS("2161-HK","FF_DPS(ANN,-5AY,0)")</f>
        <v>#N/A</v>
      </c>
      <c r="BIX2" t="e">
        <f t="array" ref="BIX2:BIX7">_xll.FDS("2162-HK","FF_DPS(ANN,-5AY,0)")</f>
        <v>#N/A</v>
      </c>
      <c r="BIY2" t="e">
        <f t="array" ref="BIY2:BIY7">_xll.FDS("2163-HK","FF_DPS(ANN,-5AY,0)")</f>
        <v>#N/A</v>
      </c>
      <c r="BIZ2" t="e">
        <f t="array" ref="BIZ2:BIZ7">_xll.FDS("2165-HK","FF_DPS(ANN,-5AY,0)")</f>
        <v>#N/A</v>
      </c>
      <c r="BJA2">
        <f t="array" ref="BJA2:BJA7">_xll.FDS("2166-HK","FF_DPS(ANN,-5AY,0)")</f>
        <v>0</v>
      </c>
      <c r="BJB2" t="e">
        <f t="array" ref="BJB2:BJB7">_xll.FDS("2167-HK","FF_DPS(ANN,-5AY,0)")</f>
        <v>#N/A</v>
      </c>
      <c r="BJC2" t="e">
        <f t="array" ref="BJC2:BJC7">_xll.FDS("2168-HK","FF_DPS(ANN,-5AY,0)")</f>
        <v>#N/A</v>
      </c>
      <c r="BJD2" t="e">
        <f t="array" ref="BJD2:BJD7">_xll.FDS("2169-HK","FF_DPS(ANN,-5AY,0)")</f>
        <v>#N/A</v>
      </c>
      <c r="BJE2" t="e">
        <f t="array" ref="BJE2:BJE7">_xll.FDS("2170-HK","FF_DPS(ANN,-5AY,0)")</f>
        <v>#N/A</v>
      </c>
      <c r="BJF2" t="e">
        <f t="array" ref="BJF2:BJF7">_xll.FDS("2171-HK","FF_DPS(ANN,-5AY,0)")</f>
        <v>#N/A</v>
      </c>
      <c r="BJG2" t="e">
        <f>_xll.FDS("2172-HK","FF_DPS(ANN,-5AY,0)")</f>
        <v>#N/A</v>
      </c>
      <c r="BJH2" t="e">
        <f t="array" ref="BJH2:BJH7">_xll.FDS("2175-HK","FF_DPS(ANN,-5AY,0)")</f>
        <v>#N/A</v>
      </c>
      <c r="BJI2">
        <f t="array" ref="BJI2:BJI7">_xll.FDS("2176-HK","FF_DPS(ANN,-5AY,0)")</f>
        <v>0</v>
      </c>
      <c r="BJJ2" t="e">
        <f t="array" ref="BJJ2:BJJ7">_xll.FDS("2177-HK","FF_DPS(ANN,-5AY,0)")</f>
        <v>#N/A</v>
      </c>
      <c r="BJK2">
        <f t="array" ref="BJK2:BJK7">_xll.FDS("2178-HK","FF_DPS(ANN,-5AY,0)")</f>
        <v>0</v>
      </c>
      <c r="BJL2" t="e">
        <f t="array" ref="BJL2:BJL7">_xll.FDS("2179-HK","FF_DPS(ANN,-5AY,0)")</f>
        <v>#N/A</v>
      </c>
      <c r="BJM2" t="e">
        <f t="array" ref="BJM2:BJM7">_xll.FDS("2180-HK","FF_DPS(ANN,-5AY,0)")</f>
        <v>#N/A</v>
      </c>
      <c r="BJN2" t="e">
        <f t="array" ref="BJN2:BJN7">_xll.FDS("2181-HK","FF_DPS(ANN,-5AY,0)")</f>
        <v>#N/A</v>
      </c>
      <c r="BJO2" t="e">
        <f t="array" ref="BJO2:BJO7">_xll.FDS("2182-HK","FF_DPS(ANN,-5AY,0)")</f>
        <v>#N/A</v>
      </c>
      <c r="BJP2">
        <f t="array" ref="BJP2:BJP7">_xll.FDS("2183-HK","FF_DPS(ANN,-5AY,0)")</f>
        <v>0</v>
      </c>
      <c r="BJQ2" t="e">
        <f t="array" ref="BJQ2:BJQ7">_xll.FDS("2185-HK","FF_DPS(ANN,-5AY,0)")</f>
        <v>#N/A</v>
      </c>
      <c r="BJR2">
        <f t="array" ref="BJR2:BJR7">_xll.FDS("2186-HK","FF_DPS(ANN,-5AY,0)")</f>
        <v>7.5999999999999998E-2</v>
      </c>
      <c r="BJS2" t="e">
        <f t="array" ref="BJS2:BJS7">_xll.FDS("2187-HK","FF_DPS(ANN,-5AY,0)")</f>
        <v>#N/A</v>
      </c>
      <c r="BJT2">
        <f t="array" ref="BJT2:BJT7">_xll.FDS("2188-HK","FF_DPS(ANN,-5AY,0)")</f>
        <v>0</v>
      </c>
      <c r="BJU2" t="e">
        <f t="array" ref="BJU2:BJU7">_xll.FDS("2189-HK","FF_DPS(ANN,-5AY,0)")</f>
        <v>#N/A</v>
      </c>
      <c r="BJV2" t="e">
        <f t="array" ref="BJV2:BJV7">_xll.FDS("2190-HK","FF_DPS(ANN,-5AY,0)")</f>
        <v>#N/A</v>
      </c>
      <c r="BJW2" t="e">
        <f t="array" ref="BJW2:BJW7">_xll.FDS("2192-HK","FF_DPS(ANN,-5AY,0)")</f>
        <v>#N/A</v>
      </c>
      <c r="BJX2">
        <f t="array" ref="BJX2:BJX7">_xll.FDS("2193-HK","FF_DPS(ANN,-5AY,0)")</f>
        <v>0</v>
      </c>
      <c r="BJY2" t="e">
        <f t="array" ref="BJY2:BJY7">_xll.FDS("2195-HK","FF_DPS(ANN,-5AY,0)")</f>
        <v>#N/A</v>
      </c>
      <c r="BJZ2">
        <f t="array" ref="BJZ2:BJZ7">_xll.FDS("2196-HK","FF_DPS(ANN,-5AY,0)")</f>
        <v>0.4</v>
      </c>
      <c r="BKA2" t="e">
        <f t="array" ref="BKA2:BKA7">_xll.FDS("2197-HK","FF_DPS(ANN,-5AY,0)")</f>
        <v>#N/A</v>
      </c>
      <c r="BKB2">
        <f t="array" ref="BKB2:BKB7">_xll.FDS("2198-HK","FF_DPS(ANN,-5AY,0)")</f>
        <v>0.115</v>
      </c>
      <c r="BKC2">
        <f t="array" ref="BKC2:BKC7">_xll.FDS("2199-HK","FF_DPS(ANN,-5AY,0)")</f>
        <v>2.5000000000000001E-2</v>
      </c>
      <c r="BKD2">
        <f t="array" ref="BKD2:BKD7">_xll.FDS("2202-HK","FF_DPS(ANN,-5AY,0)")</f>
        <v>0.91000199999999998</v>
      </c>
      <c r="BKE2">
        <f t="array" ref="BKE2:BKE7">_xll.FDS("2203-HK","FF_DPS(ANN,-5AY,0)")</f>
        <v>0</v>
      </c>
      <c r="BKF2" t="e">
        <f t="array" ref="BKF2:BKF7">_xll.FDS("2205-HK","FF_DPS(ANN,-5AY,0)")</f>
        <v>#N/A</v>
      </c>
      <c r="BKG2" t="e">
        <f t="array" ref="BKG2:BKG7">_xll.FDS("2207-HK","FF_DPS(ANN,-5AY,0)")</f>
        <v>#N/A</v>
      </c>
      <c r="BKH2">
        <f t="array" ref="BKH2:BKH7">_xll.FDS("2208-HK","FF_DPS(ANN,-5AY,0)")</f>
        <v>0.16829963244164001</v>
      </c>
      <c r="BKI2" t="e">
        <f t="array" ref="BKI2:BKI7">_xll.FDS("2209-HK","FF_DPS(ANN,-5AY,0)")</f>
        <v>#N/A</v>
      </c>
      <c r="BKJ2" t="e">
        <f t="array" ref="BKJ2:BKJ7">_xll.FDS("2210-HK","FF_DPS(ANN,-5AY,0)")</f>
        <v>#N/A</v>
      </c>
      <c r="BKK2">
        <f t="array" ref="BKK2:BKK7">_xll.FDS("2211-HK","FF_DPS(ANN,-5AY,0)")</f>
        <v>0</v>
      </c>
      <c r="BKL2">
        <f t="array" ref="BKL2:BKL7">_xll.FDS("2212-HK","FF_DPS(ANN,-5AY,0)")</f>
        <v>0</v>
      </c>
      <c r="BKM2" t="e">
        <f t="array" ref="BKM2:BKM7">_xll.FDS("2215-HK","FF_DPS(ANN,-5AY,0)")</f>
        <v>#N/A</v>
      </c>
      <c r="BKN2" t="e">
        <f t="array" ref="BKN2:BKN7">_xll.FDS("2216-HK","FF_DPS(ANN,-5AY,0)")</f>
        <v>#N/A</v>
      </c>
      <c r="BKO2" t="e">
        <f t="array" ref="BKO2:BKO7">_xll.FDS("2217-HK","FF_DPS(ANN,-5AY,0)")</f>
        <v>#N/A</v>
      </c>
      <c r="BKP2">
        <f t="array" ref="BKP2:BKP7">_xll.FDS("2218-HK","FF_DPS(ANN,-5AY,0)")</f>
        <v>5.7120999999999998E-2</v>
      </c>
      <c r="BKQ2" t="e">
        <f t="array" ref="BKQ2:BKQ7">_xll.FDS("2219-HK","FF_DPS(ANN,-5AY,0)")</f>
        <v>#N/A</v>
      </c>
      <c r="BKR2">
        <f t="array" ref="BKR2:BKR7">_xll.FDS("2221-HK","FF_DPS(ANN,-5AY,0)")</f>
        <v>0</v>
      </c>
      <c r="BKS2">
        <f t="array" ref="BKS2:BKS7">_xll.FDS("2222-HK","FF_DPS(ANN,-5AY,0)")</f>
        <v>0.01</v>
      </c>
      <c r="BKT2">
        <f t="array" ref="BKT2:BKT7">_xll.FDS("2223-HK","FF_DPS(ANN,-5AY,0)")</f>
        <v>0</v>
      </c>
      <c r="BKU2" t="e">
        <f t="array" ref="BKU2:BKU7">_xll.FDS("2225-HK","FF_DPS(ANN,-5AY,0)")</f>
        <v>#N/A</v>
      </c>
      <c r="BKV2">
        <f t="array" ref="BKV2:BKV7">_xll.FDS("2226-HK","FF_DPS(ANN,-5AY,0)")</f>
        <v>0.12670000000000001</v>
      </c>
      <c r="BKW2" t="e">
        <f t="array" ref="BKW2:BKW7">_xll.FDS("2227-HK","FF_DPS(ANN,-5AY,0)")</f>
        <v>#N/A</v>
      </c>
      <c r="BKX2" t="e">
        <f t="array" ref="BKX2:BKX7">_xll.FDS("2230-HK","FF_DPS(ANN,-5AY,0)")</f>
        <v>#N/A</v>
      </c>
      <c r="BKY2" t="e">
        <f t="array" ref="BKY2:BKY7">_xll.FDS("2231-HK","FF_DPS(ANN,-5AY,0)")</f>
        <v>#N/A</v>
      </c>
      <c r="BKZ2" t="e">
        <f t="array" ref="BKZ2:BKZ7">_xll.FDS("2232-HK","FF_DPS(ANN,-5AY,0)")</f>
        <v>#N/A</v>
      </c>
      <c r="BLA2">
        <f t="array" ref="BLA2:BLA7">_xll.FDS("2233-HK","FF_DPS(ANN,-5AY,0)")</f>
        <v>0</v>
      </c>
      <c r="BLB2" t="e">
        <f t="array" ref="BLB2:BLB7">_xll.FDS("2235-HK","FF_DPS(ANN,-5AY,0)")</f>
        <v>#N/A</v>
      </c>
      <c r="BLC2">
        <f t="array" ref="BLC2:BLC7">_xll.FDS("2236-HK","FF_DPS(ANN,-5AY,0)")</f>
        <v>0</v>
      </c>
      <c r="BLD2" t="e">
        <f>_xll.FDS("2237-HK","FF_DPS(ANN,-5AY,0)")</f>
        <v>#N/A</v>
      </c>
      <c r="BLE2">
        <f t="array" ref="BLE2:BLE7">_xll.FDS("2238-HK","FF_DPS(ANN,-5AY,0)")</f>
        <v>0.24417652624204</v>
      </c>
      <c r="BLF2">
        <f t="array" ref="BLF2:BLF7">_xll.FDS("2239-HK","FF_DPS(ANN,-5AY,0)")</f>
        <v>1.4999999999999999E-2</v>
      </c>
      <c r="BLG2" t="e">
        <f t="array" ref="BLG2:BLG7">_xll.FDS("2245-HK","FF_DPS(ANN,-5AY,0)")</f>
        <v>#N/A</v>
      </c>
      <c r="BLH2" t="e">
        <f t="array" ref="BLH2:BLH7">_xll.FDS("2246-HK","FF_DPS(ANN,-5AY,0)")</f>
        <v>#N/A</v>
      </c>
      <c r="BLI2" t="e">
        <f t="array" ref="BLI2:BLI7">_xll.FDS("2250-HK","FF_DPS(ANN,-5AY,0)")</f>
        <v>#N/A</v>
      </c>
      <c r="BLJ2" t="e">
        <f t="array" ref="BLJ2:BLJ7">_xll.FDS("2251-HK","FF_DPS(ANN,-5AY,0)")</f>
        <v>#N/A</v>
      </c>
      <c r="BLK2" t="e">
        <f t="array" ref="BLK2:BLK7">_xll.FDS("2252-HK","FF_DPS(ANN,-5AY,0)")</f>
        <v>#N/A</v>
      </c>
      <c r="BLL2">
        <f t="array" ref="BLL2:BLL7">_xll.FDS("2255-HK","FF_DPS(ANN,-5AY,0)")</f>
        <v>0</v>
      </c>
      <c r="BLM2" t="e">
        <f t="array" ref="BLM2:BLM7">_xll.FDS("2256-HK","FF_DPS(ANN,-5AY,0)")</f>
        <v>#N/A</v>
      </c>
      <c r="BLN2" t="e">
        <f t="array" ref="BLN2:BLN7">_xll.FDS("2257-HK","FF_DPS(ANN,-5AY,0)")</f>
        <v>#N/A</v>
      </c>
      <c r="BLO2" t="e">
        <f t="array" ref="BLO2:BLO7">_xll.FDS("2258-HK","FF_DPS(ANN,-5AY,0)")</f>
        <v>#N/A</v>
      </c>
      <c r="BLP2" t="e">
        <f t="array" ref="BLP2:BLP7">_xll.FDS("2260-HK","FF_DPS(ANN,-5AY,0)")</f>
        <v>#N/A</v>
      </c>
      <c r="BLQ2" t="e">
        <f t="array" ref="BLQ2:BLQ7">_xll.FDS("2262-HK","FF_DPS(ANN,-5AY,0)")</f>
        <v>#N/A</v>
      </c>
      <c r="BLR2" t="e">
        <f t="array" ref="BLR2:BLR7">_xll.FDS("2263-HK","FF_DPS(ANN,-5AY,0)")</f>
        <v>#N/A</v>
      </c>
      <c r="BLS2" t="e">
        <f t="array" ref="BLS2:BLS7">_xll.FDS("2265-HK","FF_DPS(ANN,-5AY,0)")</f>
        <v>#N/A</v>
      </c>
      <c r="BLT2" t="e">
        <f t="array" ref="BLT2:BLT7">_xll.FDS("2266-HK","FF_DPS(ANN,-5AY,0)")</f>
        <v>#N/A</v>
      </c>
      <c r="BLU2" t="e">
        <f t="array" ref="BLU2:BLU7">_xll.FDS("2269-HK","FF_DPS(ANN,-5AY,0)")</f>
        <v>#N/A</v>
      </c>
      <c r="BLV2" t="e">
        <f t="array" ref="BLV2:BLV7">_xll.FDS("2270-HK","FF_DPS(ANN,-5AY,0)")</f>
        <v>#N/A</v>
      </c>
      <c r="BLW2" t="e">
        <f>_xll.FDS("2273-HK","FF_DPS(ANN,-5AY,0)")</f>
        <v>#N/A</v>
      </c>
      <c r="BLX2" t="e">
        <f>_xll.FDS("2276-HK","FF_DPS(ANN,-5AY,0)")</f>
        <v>#N/A</v>
      </c>
      <c r="BLY2">
        <f t="array" ref="BLY2:BLY7">_xll.FDS("2278-HK","FF_DPS(ANN,-5AY,0)")</f>
        <v>0</v>
      </c>
      <c r="BLZ2" t="e">
        <f t="array" ref="BLZ2:BLZ7">_xll.FDS("2279-HK","FF_DPS(ANN,-5AY,0)")</f>
        <v>#N/A</v>
      </c>
      <c r="BMA2">
        <f t="array" ref="BMA2:BMA7">_xll.FDS("2280-HK","FF_DPS(ANN,-5AY,0)")</f>
        <v>0.05</v>
      </c>
      <c r="BMB2" t="e">
        <f t="array" ref="BMB2:BMB7">_xll.FDS("2281-HK","FF_DPS(ANN,-5AY,0)")</f>
        <v>#N/A</v>
      </c>
      <c r="BMC2">
        <f t="array" ref="BMC2:BMC7">_xll.FDS("2282-HK","FF_DPS(ANN,-5AY,0)")</f>
        <v>0.27900000000000003</v>
      </c>
      <c r="BMD2">
        <f t="array" ref="BMD2:BMD7">_xll.FDS("2283-HK","FF_DPS(ANN,-5AY,0)")</f>
        <v>0.14000000000000001</v>
      </c>
      <c r="BME2" t="e">
        <f>_xll.FDS("2285-HK","FF_DPS(ANN,-5AY,0)")</f>
        <v>#N/A</v>
      </c>
      <c r="BMF2">
        <f t="array" ref="BMF2:BMF7">_xll.FDS("2286-HK","FF_DPS(ANN,-5AY,0)")</f>
        <v>0.29747000000000001</v>
      </c>
      <c r="BMG2">
        <f t="array" ref="BMG2:BMG7">_xll.FDS("2288-HK","FF_DPS(ANN,-5AY,0)")</f>
        <v>0.03</v>
      </c>
      <c r="BMH2">
        <f t="array" ref="BMH2:BMH7">_xll.FDS("2289-HK","FF_DPS(ANN,-5AY,0)")</f>
        <v>0.45886500000000002</v>
      </c>
      <c r="BMI2" t="e">
        <f t="array" ref="BMI2:BMI7">_xll.FDS("2291-HK","FF_DPS(ANN,-5AY,0)")</f>
        <v>#N/A</v>
      </c>
      <c r="BMJ2" t="e">
        <f t="array" ref="BMJ2:BMJ7">_xll.FDS("2292-HK","FF_DPS(ANN,-5AY,0)")</f>
        <v>#N/A</v>
      </c>
      <c r="BMK2">
        <f t="array" ref="BMK2:BMK7">_xll.FDS("2293-HK","FF_DPS(ANN,-5AY,0)")</f>
        <v>8.7499999999999994E-2</v>
      </c>
      <c r="BML2" t="e">
        <f t="array" ref="BML2:BML7">_xll.FDS("2295-HK","FF_DPS(ANN,-5AY,0)")</f>
        <v>#N/A</v>
      </c>
      <c r="BMM2" t="e">
        <f t="array" ref="BMM2:BMM7">_xll.FDS("2296-HK","FF_DPS(ANN,-5AY,0)")</f>
        <v>#N/A</v>
      </c>
      <c r="BMN2" t="e">
        <f t="array" ref="BMN2:BMN7">_xll.FDS("2297-HK","FF_DPS(ANN,-5AY,0)")</f>
        <v>#N/A</v>
      </c>
      <c r="BMO2">
        <f t="array" ref="BMO2:BMO7">_xll.FDS("2298-HK","FF_DPS(ANN,-5AY,0)")</f>
        <v>6.2100000000000002E-2</v>
      </c>
      <c r="BMP2">
        <f t="array" ref="BMP2:BMP7">_xll.FDS("2299-HK","FF_DPS(ANN,-5AY,0)")</f>
        <v>8.3000000000000004E-2</v>
      </c>
      <c r="BMQ2">
        <f t="array" ref="BMQ2:BMQ7">_xll.FDS("2302-HK","FF_DPS(ANN,-5AY,0)")</f>
        <v>0</v>
      </c>
      <c r="BMR2">
        <f t="array" ref="BMR2:BMR7">_xll.FDS("2307-HK","FF_DPS(ANN,-5AY,0)")</f>
        <v>1.4999999999999999E-2</v>
      </c>
      <c r="BMS2">
        <f t="array" ref="BMS2:BMS7">_xll.FDS("2309-HK","FF_DPS(ANN,-5AY,0)")</f>
        <v>0</v>
      </c>
      <c r="BMT2">
        <f t="array" ref="BMT2:BMT7">_xll.FDS("2310-HK","FF_DPS(ANN,-5AY,0)")</f>
        <v>0</v>
      </c>
      <c r="BMU2">
        <f t="array" ref="BMU2:BMU7">_xll.FDS("2313-HK","FF_DPS(ANN,-5AY,0)")</f>
        <v>1.2</v>
      </c>
      <c r="BMV2">
        <f t="array" ref="BMV2:BMV7">_xll.FDS("2314-HK","FF_DPS(ANN,-5AY,0)")</f>
        <v>0.22</v>
      </c>
      <c r="BMW2" t="e">
        <f t="array" ref="BMW2:BMW7">_xll.FDS("2315-HK","FF_DPS(ANN,-5AY,0)")</f>
        <v>#N/A</v>
      </c>
      <c r="BMX2">
        <f t="array" ref="BMX2:BMX7">_xll.FDS("2317-HK","FF_DPS(ANN,-5AY,0)")</f>
        <v>0.11441999999999999</v>
      </c>
      <c r="BMY2">
        <f t="array" ref="BMY2:BMY7">_xll.FDS("2318-HK","FF_DPS(ANN,-5AY,0)")</f>
        <v>0.86494199999999999</v>
      </c>
      <c r="BMZ2">
        <f t="array" ref="BMZ2:BMZ7">_xll.FDS("2319-HK","FF_DPS(ANN,-5AY,0)")</f>
        <v>0.10199999999999999</v>
      </c>
      <c r="BNA2">
        <f t="array" ref="BNA2:BNA7">_xll.FDS("2320-HK","FF_DPS(ANN,-5AY,0)")</f>
        <v>4.4999999999999998E-2</v>
      </c>
      <c r="BNB2" t="e">
        <f t="array" ref="BNB2:BNB7">_xll.FDS("2321-HK","FF_DPS(ANN,-5AY,0)")</f>
        <v>#N/A</v>
      </c>
      <c r="BNC2">
        <f t="array" ref="BNC2:BNC7">_xll.FDS("2322-HK","FF_DPS(ANN,-5AY,0)")</f>
        <v>0</v>
      </c>
      <c r="BND2">
        <f t="array" ref="BND2:BND7">_xll.FDS("2323-HK","FF_DPS(ANN,-5AY,0)")</f>
        <v>0</v>
      </c>
      <c r="BNE2" t="e">
        <f t="array" ref="BNE2:BNE7">_xll.FDS("2325-HK","FF_DPS(ANN,-5AY,0)")</f>
        <v>#N/A</v>
      </c>
      <c r="BNF2">
        <f t="array" ref="BNF2:BNF7">_xll.FDS("2326-HK","FF_DPS(ANN,-5AY,0)")</f>
        <v>0</v>
      </c>
      <c r="BNG2">
        <f t="array" ref="BNG2:BNG7">_xll.FDS("2327-HK","FF_DPS(ANN,-5AY,0)")</f>
        <v>0</v>
      </c>
      <c r="BNH2">
        <f t="array" ref="BNH2:BNH7">_xll.FDS("2328-HK","FF_DPS(ANN,-5AY,0)")</f>
        <v>0.23598601101267999</v>
      </c>
      <c r="BNI2">
        <f t="array" ref="BNI2:BNI7">_xll.FDS("2329-HK","FF_DPS(ANN,-5AY,0)")</f>
        <v>6.0400000000000002E-2</v>
      </c>
      <c r="BNJ2">
        <f t="array" ref="BNJ2:BNJ7">_xll.FDS("2330-HK","FF_DPS(ANN,-5AY,0)")</f>
        <v>0</v>
      </c>
      <c r="BNK2">
        <f t="array" ref="BNK2:BNK7">_xll.FDS("2331-HK","FF_DPS(ANN,-5AY,0)")</f>
        <v>0</v>
      </c>
      <c r="BNL2">
        <f t="array" ref="BNL2:BNL7">_xll.FDS("2333-HK","FF_DPS(ANN,-5AY,0)")</f>
        <v>0.39446999999999999</v>
      </c>
      <c r="BNM2">
        <f t="array" ref="BNM2:BNM7">_xll.FDS("2336-HK","FF_DPS(ANN,-5AY,0)")</f>
        <v>0</v>
      </c>
      <c r="BNN2" t="e">
        <f t="array" ref="BNN2:BNN7">_xll.FDS("2337-HK","FF_DPS(ANN,-5AY,0)")</f>
        <v>#N/A</v>
      </c>
      <c r="BNO2">
        <f t="array" ref="BNO2:BNO7">_xll.FDS("2338-HK","FF_DPS(ANN,-5AY,0)")</f>
        <v>0.20152500000000001</v>
      </c>
      <c r="BNP2">
        <f t="array" ref="BNP2:BNP7">_xll.FDS("2339-HK","FF_DPS(ANN,-5AY,0)")</f>
        <v>0.02</v>
      </c>
      <c r="BNQ2">
        <f t="array" ref="BNQ2:BNQ7">_xll.FDS("2340-HK","FF_DPS(ANN,-5AY,0)")</f>
        <v>1.4999999999999999E-2</v>
      </c>
      <c r="BNR2">
        <f t="array" ref="BNR2:BNR7">_xll.FDS("2341-HK","FF_DPS(ANN,-5AY,0)")</f>
        <v>4.8000000000000001E-2</v>
      </c>
      <c r="BNS2">
        <f t="array" ref="BNS2:BNS7">_xll.FDS("2342-HK","FF_DPS(ANN,-5AY,0)")</f>
        <v>2.16364E-2</v>
      </c>
      <c r="BNT2">
        <f t="array" ref="BNT2:BNT7">_xll.FDS("2343-HK","FF_DPS(ANN,-5AY,0)")</f>
        <v>0</v>
      </c>
      <c r="BNU2" t="e">
        <f t="array" ref="BNU2:BNU7">_xll.FDS("2346-HK","FF_DPS(ANN,-5AY,0)")</f>
        <v>#N/A</v>
      </c>
      <c r="BNV2" t="e">
        <f t="array" ref="BNV2:BNV7">_xll.FDS("2347-HK","FF_DPS(ANN,-5AY,0)")</f>
        <v>#N/A</v>
      </c>
      <c r="BNW2">
        <f t="array" ref="BNW2:BNW7">_xll.FDS("2348-HK","FF_DPS(ANN,-5AY,0)")</f>
        <v>6.5000000000000002E-2</v>
      </c>
      <c r="BNX2">
        <f t="array" ref="BNX2:BNX7">_xll.FDS("2349-HK","FF_DPS(ANN,-5AY,0)")</f>
        <v>0</v>
      </c>
      <c r="BNY2" t="e">
        <f t="array" ref="BNY2:BNY7">_xll.FDS("2350-HK","FF_DPS(ANN,-5AY,0)")</f>
        <v>#N/A</v>
      </c>
      <c r="BNZ2" t="e">
        <f t="array" ref="BNZ2:BNZ7">_xll.FDS("2352-HK","FF_DPS(ANN,-5AY,0)")</f>
        <v>#N/A</v>
      </c>
      <c r="BOA2">
        <f t="array" ref="BOA2:BOA7">_xll.FDS("2355-HK","FF_DPS(ANN,-5AY,0)")</f>
        <v>0</v>
      </c>
      <c r="BOB2">
        <f t="array" ref="BOB2:BOB7">_xll.FDS("2356-HK","FF_DPS(ANN,-5AY,0)")</f>
        <v>0.38</v>
      </c>
      <c r="BOC2">
        <f t="array" ref="BOC2:BOC7">_xll.FDS("2357-HK","FF_DPS(ANN,-5AY,0)")</f>
        <v>2.2626E-2</v>
      </c>
      <c r="BOD2">
        <f t="array" ref="BOD2:BOD7">_xll.FDS("2358-HK","FF_DPS(ANN,-5AY,0)")</f>
        <v>0</v>
      </c>
      <c r="BOE2" t="e">
        <f t="array" ref="BOE2:BOE7">_xll.FDS("2359-HK","FF_DPS(ANN,-5AY,0)")</f>
        <v>#N/A</v>
      </c>
      <c r="BOF2" t="e">
        <f t="array" ref="BOF2:BOF7">_xll.FDS("2360-HK","FF_DPS(ANN,-5AY,0)")</f>
        <v>#N/A</v>
      </c>
      <c r="BOG2" t="e">
        <f t="array" ref="BOG2:BOG7">_xll.FDS("2361-HK","FF_DPS(ANN,-5AY,0)")</f>
        <v>#N/A</v>
      </c>
      <c r="BOH2">
        <f t="array" ref="BOH2:BOH7">_xll.FDS("2362-HK","FF_DPS(ANN,-5AY,0)")</f>
        <v>0</v>
      </c>
      <c r="BOI2" t="e">
        <f t="array" ref="BOI2:BOI7">_xll.FDS("2363-HK","FF_DPS(ANN,-5AY,0)")</f>
        <v>#N/A</v>
      </c>
      <c r="BOJ2" t="e">
        <f>_xll.FDS("2367-HK","FF_DPS(ANN,-5AY,0)")</f>
        <v>#N/A</v>
      </c>
      <c r="BOK2">
        <f t="array" ref="BOK2:BOK7">_xll.FDS("2368-HK","FF_DPS(ANN,-5AY,0)")</f>
        <v>0.21</v>
      </c>
      <c r="BOL2">
        <f t="array" ref="BOL2:BOL7">_xll.FDS("2369-HK","FF_DPS(ANN,-5AY,0)")</f>
        <v>0</v>
      </c>
      <c r="BOM2" t="e">
        <f t="array" ref="BOM2:BOM7">_xll.FDS("2370-HK","FF_DPS(ANN,-5AY,0)")</f>
        <v>#N/A</v>
      </c>
      <c r="BON2">
        <f t="array" ref="BON2:BON7">_xll.FDS("2371-HK","FF_DPS(ANN,-5AY,0)")</f>
        <v>0</v>
      </c>
      <c r="BOO2" t="e">
        <f t="array" ref="BOO2:BOO7">_xll.FDS("2372-HK","FF_DPS(ANN,-5AY,0)")</f>
        <v>#N/A</v>
      </c>
      <c r="BOP2" t="e">
        <f t="array" ref="BOP2:BOP7">_xll.FDS("2376-HK","FF_DPS(ANN,-5AY,0)")</f>
        <v>#N/A</v>
      </c>
      <c r="BOQ2" t="e">
        <f t="array" ref="BOQ2:BOQ7">_xll.FDS("2377-HK","FF_DPS(ANN,-5AY,0)")</f>
        <v>#N/A</v>
      </c>
      <c r="BOR2">
        <f t="array" ref="BOR2:BOR7">_xll.FDS("2378-HK","FF_DPS(ANN,-5AY,0)")</f>
        <v>4.5561390421528998</v>
      </c>
      <c r="BOS2">
        <f t="array" ref="BOS2:BOS7">_xll.FDS("2379-HK","FF_DPS(ANN,-5AY,0)")</f>
        <v>0</v>
      </c>
      <c r="BOT2">
        <f t="array" ref="BOT2:BOT7">_xll.FDS("2380-HK","FF_DPS(ANN,-5AY,0)")</f>
        <v>0.16861999999999999</v>
      </c>
      <c r="BOU2" t="e">
        <f t="array" ref="BOU2:BOU7">_xll.FDS("2381-HK","FF_DPS(ANN,-5AY,0)")</f>
        <v>#N/A</v>
      </c>
      <c r="BOV2">
        <f t="array" ref="BOV2:BOV7">_xll.FDS("2382-HK","FF_DPS(ANN,-5AY,0)")</f>
        <v>0.32300000000000001</v>
      </c>
      <c r="BOW2">
        <f t="array" ref="BOW2:BOW7">_xll.FDS("2383-HK","FF_DPS(ANN,-5AY,0)")</f>
        <v>0</v>
      </c>
      <c r="BOX2" t="e">
        <f t="array" ref="BOX2:BOX7">_xll.FDS("2385-HK","FF_DPS(ANN,-5AY,0)")</f>
        <v>#N/A</v>
      </c>
      <c r="BOY2">
        <f t="array" ref="BOY2:BOY7">_xll.FDS("2386-HK","FF_DPS(ANN,-5AY,0)")</f>
        <v>0.17183670000000001</v>
      </c>
      <c r="BOZ2">
        <f t="array" ref="BOZ2:BOZ7">_xll.FDS("2388-HK","FF_DPS(ANN,-5AY,0)")</f>
        <v>1.88</v>
      </c>
      <c r="BPA2">
        <f t="array" ref="BPA2:BPA7">_xll.FDS("2389-HK","FF_DPS(ANN,-5AY,0)")</f>
        <v>0</v>
      </c>
      <c r="BPB2" t="e">
        <f t="array" ref="BPB2:BPB7">_xll.FDS("2390-HK","FF_DPS(ANN,-5AY,0)")</f>
        <v>#N/A</v>
      </c>
      <c r="BPC2" t="e">
        <f t="array" ref="BPC2:BPC7">_xll.FDS("2391-HK","FF_DPS(ANN,-5AY,0)")</f>
        <v>#N/A</v>
      </c>
      <c r="BPD2" t="e">
        <f>_xll.FDS("2392-HK","FF_DPS(ANN,-5AY,0)")</f>
        <v>#N/A</v>
      </c>
      <c r="BPE2">
        <f t="array" ref="BPE2:BPE7">_xll.FDS("2393-HK","FF_DPS(ANN,-5AY,0)")</f>
        <v>4.3999999999999997E-2</v>
      </c>
      <c r="BPF2">
        <f t="array" ref="BPF2:BPF7">_xll.FDS("2399-HK","FF_DPS(ANN,-5AY,0)")</f>
        <v>0</v>
      </c>
      <c r="BPG2" t="e">
        <f t="array" ref="BPG2:BPG7">_xll.FDS("2400-HK","FF_DPS(ANN,-5AY,0)")</f>
        <v>#N/A</v>
      </c>
      <c r="BPH2" t="e">
        <f>_xll.FDS("2418-HK","FF_DPS(ANN,-5AY,0)")</f>
        <v>#N/A</v>
      </c>
      <c r="BPI2" t="e">
        <f t="array" ref="BPI2:BPI7">_xll.FDS("2420-HK","FF_DPS(ANN,-5AY,0)")</f>
        <v>#N/A</v>
      </c>
      <c r="BPJ2" t="e">
        <f t="array" ref="BPJ2:BPJ7">_xll.FDS("2422-HK","FF_DPS(ANN,-5AY,0)")</f>
        <v>#N/A</v>
      </c>
      <c r="BPK2" t="e">
        <f t="array" ref="BPK2:BPK7">_xll.FDS("2423-HK","FF_DPS(ANN,-5AY,0)")</f>
        <v>#N/A</v>
      </c>
      <c r="BPL2" t="e">
        <f t="array" ref="BPL2:BPL7">_xll.FDS("2436-HK","FF_DPS(ANN,-5AY,0)")</f>
        <v>#N/A</v>
      </c>
      <c r="BPM2" t="e">
        <f t="array" ref="BPM2:BPM7">_xll.FDS("2448-HK","FF_DPS(ANN,-5AY,0)")</f>
        <v>#N/A</v>
      </c>
      <c r="BPN2">
        <f t="array" ref="BPN2:BPN7">_xll.FDS("2488-HK","FF_DPS(ANN,-5AY,0)")</f>
        <v>0</v>
      </c>
      <c r="BPO2" t="e">
        <f t="array" ref="BPO2:BPO7">_xll.FDS("2500-HK","FF_DPS(ANN,-5AY,0)")</f>
        <v>#N/A</v>
      </c>
      <c r="BPP2" t="e">
        <f t="array" ref="BPP2:BPP7">_xll.FDS("2518-HK","FF_DPS(ANN,-5AY,0)")</f>
        <v>#N/A</v>
      </c>
      <c r="BPQ2" t="e">
        <f t="array" ref="BPQ2:BPQ7">_xll.FDS("2528-HK","FF_DPS(ANN,-5AY,0)")</f>
        <v>#N/A</v>
      </c>
      <c r="BPR2" t="e">
        <f t="array" ref="BPR2:BPR7">_xll.FDS("2552-HK","FF_DPS(ANN,-5AY,0)")</f>
        <v>#N/A</v>
      </c>
      <c r="BPS2" t="e">
        <f t="array" ref="BPS2:BPS7">_xll.FDS("2558-HK","FF_DPS(ANN,-5AY,0)")</f>
        <v>#N/A</v>
      </c>
      <c r="BPT2">
        <f t="array" ref="BPT2:BPT7">_xll.FDS("2588-HK","FF_DPS(ANN,-5AY,0)")</f>
        <v>1.4006339999999999</v>
      </c>
      <c r="BPU2" t="e">
        <f t="array" ref="BPU2:BPU7">_xll.FDS("2599-HK","FF_DPS(ANN,-5AY,0)")</f>
        <v>#N/A</v>
      </c>
      <c r="BPV2">
        <f t="array" ref="BPV2:BPV7">_xll.FDS("2600-HK","FF_DPS(ANN,-5AY,0)")</f>
        <v>0</v>
      </c>
      <c r="BPW2">
        <f t="array" ref="BPW2:BPW7">_xll.FDS("2601-HK","FF_DPS(ANN,-5AY,0)")</f>
        <v>0.80284100000000003</v>
      </c>
      <c r="BPX2" t="e">
        <f t="array" ref="BPX2:BPX7">_xll.FDS("2602-HK","FF_DPS(ANN,-5AY,0)")</f>
        <v>#N/A</v>
      </c>
      <c r="BPY2">
        <f t="array" ref="BPY2:BPY7">_xll.FDS("2607-HK","FF_DPS(ANN,-5AY,0)")</f>
        <v>0.41240300000000002</v>
      </c>
      <c r="BPZ2">
        <f t="array" ref="BPZ2:BPZ7">_xll.FDS("2608-HK","FF_DPS(ANN,-5AY,0)")</f>
        <v>6.9370100000000004E-2</v>
      </c>
      <c r="BQA2">
        <f t="array" ref="BQA2:BQA7">_xll.FDS("2611-HK","FF_DPS(ANN,-5AY,0)")</f>
        <v>0.39</v>
      </c>
      <c r="BQB2" t="e">
        <f t="array" ref="BQB2:BQB7">_xll.FDS("2616-HK","FF_DPS(ANN,-5AY,0)")</f>
        <v>#N/A</v>
      </c>
      <c r="BQC2" t="e">
        <f t="array" ref="BQC2:BQC7">_xll.FDS("2618-HK","FF_DPS(ANN,-5AY,0)")</f>
        <v>#N/A</v>
      </c>
      <c r="BQD2">
        <f t="array" ref="BQD2:BQD7">_xll.FDS("2623-HK","FF_DPS(ANN,-5AY,0)")</f>
        <v>0</v>
      </c>
      <c r="BQE2">
        <f t="array" ref="BQE2:BQE7">_xll.FDS("2628-HK","FF_DPS(ANN,-5AY,0)")</f>
        <v>0.27215</v>
      </c>
      <c r="BQF2">
        <f t="array" ref="BQF2:BQF7">_xll.FDS("2633-HK","FF_DPS(ANN,-5AY,0)")</f>
        <v>2.1999999999999999E-2</v>
      </c>
      <c r="BQG2">
        <f t="array" ref="BQG2:BQG7">_xll.FDS("2638-HK","FF_DPS(ANN,-5AY,0)")</f>
        <v>0.40039999999999998</v>
      </c>
      <c r="BQH2" t="e">
        <f t="array" ref="BQH2:BQH7">_xll.FDS("2660-HK","FF_DPS(ANN,-5AY,0)")</f>
        <v>#N/A</v>
      </c>
      <c r="BQI2">
        <f t="array" ref="BQI2:BQI7">_xll.FDS("2663-HK","FF_DPS(ANN,-5AY,0)")</f>
        <v>1.6E-2</v>
      </c>
      <c r="BQJ2">
        <f t="array" ref="BQJ2:BQJ7">_xll.FDS("2666-HK","FF_DPS(ANN,-5AY,0)")</f>
        <v>0.17</v>
      </c>
      <c r="BQK2" t="e">
        <f t="array" ref="BQK2:BQK7">_xll.FDS("2668-HK","FF_DPS(ANN,-5AY,0)")</f>
        <v>#N/A</v>
      </c>
      <c r="BQL2">
        <f t="array" ref="BQL2:BQL7">_xll.FDS("2669-HK","FF_DPS(ANN,-5AY,0)")</f>
        <v>2.1999999999999999E-2</v>
      </c>
      <c r="BQM2">
        <f t="array" ref="BQM2:BQM7">_xll.FDS("2678-HK","FF_DPS(ANN,-5AY,0)")</f>
        <v>0.44</v>
      </c>
      <c r="BQN2" t="e">
        <f t="array" ref="BQN2:BQN7">_xll.FDS("2680-HK","FF_DPS(ANN,-5AY,0)")</f>
        <v>#N/A</v>
      </c>
      <c r="BQO2" t="e">
        <f t="array" ref="BQO2:BQO7">_xll.FDS("2682-HK","FF_DPS(ANN,-5AY,0)")</f>
        <v>#N/A</v>
      </c>
      <c r="BQP2" t="e">
        <f t="array" ref="BQP2:BQP7">_xll.FDS("2683-HK","FF_DPS(ANN,-5AY,0)")</f>
        <v>#N/A</v>
      </c>
      <c r="BQQ2">
        <f t="array" ref="BQQ2:BQQ7">_xll.FDS("2686-HK","FF_DPS(ANN,-5AY,0)")</f>
        <v>0</v>
      </c>
      <c r="BQR2">
        <f t="array" ref="BQR2:BQR7">_xll.FDS("2688-HK","FF_DPS(ANN,-5AY,0)")</f>
        <v>0.83</v>
      </c>
      <c r="BQS2">
        <f t="array" ref="BQS2:BQS7">_xll.FDS("2689-HK","FF_DPS(ANN,-5AY,0)")</f>
        <v>0.35249999999999998</v>
      </c>
      <c r="BQT2" t="e">
        <f t="array" ref="BQT2:BQT7">_xll.FDS("2696-HK","FF_DPS(ANN,-5AY,0)")</f>
        <v>#N/A</v>
      </c>
      <c r="BQU2">
        <f t="array" ref="BQU2:BQU7">_xll.FDS("2698-HK","FF_DPS(ANN,-5AY,0)")</f>
        <v>0.3296</v>
      </c>
      <c r="BQV2">
        <f t="array" ref="BQV2:BQV7">_xll.FDS("2699-HK","FF_DPS(ANN,-5AY,0)")</f>
        <v>0</v>
      </c>
      <c r="BQW2">
        <f t="array" ref="BQW2:BQW7">_xll.FDS("2700-HK","FF_DPS(ANN,-5AY,0)")</f>
        <v>0</v>
      </c>
      <c r="BQX2" t="e">
        <f t="array" ref="BQX2:BQX7">_xll.FDS("2708-HK","FF_DPS(ANN,-5AY,0)")</f>
        <v>#N/A</v>
      </c>
      <c r="BQY2" t="e">
        <f t="array" ref="BQY2:BQY7">_xll.FDS("2718-HK","FF_DPS(ANN,-5AY,0)")</f>
        <v>#N/A</v>
      </c>
      <c r="BQZ2">
        <f t="array" ref="BQZ2:BQZ7">_xll.FDS("2722-HK","FF_DPS(ANN,-5AY,0)")</f>
        <v>4.0169000000000003E-2</v>
      </c>
      <c r="BRA2">
        <f t="array" ref="BRA2:BRA7">_xll.FDS("2727-HK","FF_DPS(ANN,-5AY,0)")</f>
        <v>0</v>
      </c>
      <c r="BRB2">
        <f t="array" ref="BRB2:BRB7">_xll.FDS("2728-HK","FF_DPS(ANN,-5AY,0)")</f>
        <v>0</v>
      </c>
      <c r="BRC2">
        <f t="array" ref="BRC2:BRC7">_xll.FDS("2738-HK","FF_DPS(ANN,-5AY,0)")</f>
        <v>8.2000000000000003E-2</v>
      </c>
      <c r="BRD2">
        <f t="array" ref="BRD2:BRD7">_xll.FDS("2768-HK","FF_DPS(ANN,-5AY,0)")</f>
        <v>0</v>
      </c>
      <c r="BRE2" t="e">
        <f t="array" ref="BRE2:BRE7">_xll.FDS("2772-HK","FF_DPS(ANN,-5AY,0)")</f>
        <v>#N/A</v>
      </c>
      <c r="BRF2">
        <f t="array" ref="BRF2:BRF7">_xll.FDS("2777-HK","FF_DPS(ANN,-5AY,0)")</f>
        <v>1.1434340000000001</v>
      </c>
      <c r="BRG2" t="e">
        <f t="array" ref="BRG2:BRG7">_xll.FDS("2779-HK","FF_DPS(ANN,-5AY,0)")</f>
        <v>#N/A</v>
      </c>
      <c r="BRH2">
        <f t="array" ref="BRH2:BRH7">_xll.FDS("2789-HK","FF_DPS(ANN,-5AY,0)")</f>
        <v>0</v>
      </c>
      <c r="BRI2" t="e">
        <f t="array" ref="BRI2:BRI7">_xll.FDS("2798-HK","FF_DPS(ANN,-5AY,0)")</f>
        <v>#N/A</v>
      </c>
      <c r="BRJ2">
        <f t="array" ref="BRJ2:BRJ7">_xll.FDS("2799-HK","FF_DPS(ANN,-5AY,0)")</f>
        <v>0.170155</v>
      </c>
      <c r="BRK2" t="e">
        <f t="array" ref="BRK2:BRK7">_xll.FDS("2858-HK","FF_DPS(ANN,-5AY,0)")</f>
        <v>#N/A</v>
      </c>
      <c r="BRL2" t="e">
        <f t="array" ref="BRL2:BRL7">_xll.FDS("2863-HK","FF_DPS(ANN,-5AY,0)")</f>
        <v>#N/A</v>
      </c>
      <c r="BRM2">
        <f t="array" ref="BRM2:BRM7">_xll.FDS("2866-HK","FF_DPS(ANN,-5AY,0)")</f>
        <v>0</v>
      </c>
      <c r="BRN2">
        <f t="array" ref="BRN2:BRN7">_xll.FDS("2869-HK","FF_DPS(ANN,-5AY,0)")</f>
        <v>0.04</v>
      </c>
      <c r="BRO2">
        <f t="array" ref="BRO2:BRO7">_xll.FDS("2877-HK","FF_DPS(ANN,-5AY,0)")</f>
        <v>0.36459999999999998</v>
      </c>
      <c r="BRP2">
        <f t="array" ref="BRP2:BRP7">_xll.FDS("2878-HK","FF_DPS(ANN,-5AY,0)")</f>
        <v>0</v>
      </c>
      <c r="BRQ2">
        <f t="array" ref="BRQ2:BRQ7">_xll.FDS("2880-HK","FF_DPS(ANN,-5AY,0)")</f>
        <v>1.7146999999999999E-2</v>
      </c>
      <c r="BRR2">
        <f t="array" ref="BRR2:BRR7">_xll.FDS("2882-HK","FF_DPS(ANN,-5AY,0)")</f>
        <v>0</v>
      </c>
      <c r="BRS2">
        <f t="array" ref="BRS2:BRS7">_xll.FDS("2883-HK","FF_DPS(ANN,-5AY,0)")</f>
        <v>5.672E-2</v>
      </c>
      <c r="BRT2" t="e">
        <f t="array" ref="BRT2:BRT7">_xll.FDS("2885-HK","FF_DPS(ANN,-5AY,0)")</f>
        <v>#N/A</v>
      </c>
      <c r="BRU2">
        <f t="array" ref="BRU2:BRU7">_xll.FDS("2886-HK","FF_DPS(ANN,-5AY,0)")</f>
        <v>0.05</v>
      </c>
      <c r="BRV2">
        <f t="array" ref="BRV2:BRV7">_xll.FDS("2888-HK","FF_DPS(ANN,-5AY,0)")</f>
        <v>0</v>
      </c>
      <c r="BRW2" t="e">
        <f t="array" ref="BRW2:BRW7">_xll.FDS("2892-HK","FF_DPS(ANN,-5AY,0)")</f>
        <v>#N/A</v>
      </c>
      <c r="BRX2">
        <f t="array" ref="BRX2:BRX7">_xll.FDS("2899-HK","FF_DPS(ANN,-5AY,0)")</f>
        <v>6.8674700000000005E-2</v>
      </c>
      <c r="BRY2" t="e">
        <f>_xll.FDS("2906-HK","FF_DPS(ANN,-5AY,0)")</f>
        <v>#N/A</v>
      </c>
      <c r="BRZ2" t="e">
        <f>_xll.FDS("2973-HK","FF_DPS(ANN,-5AY,0)")</f>
        <v>#N/A</v>
      </c>
      <c r="BSA2" t="e">
        <f>_xll.FDS("2975-HK","FF_DPS(ANN,-5AY,0)")</f>
        <v>#N/A</v>
      </c>
      <c r="BSB2" t="e">
        <f>_xll.FDS("2983-HK","FF_DPS(ANN,-5AY,0)")</f>
        <v>#N/A</v>
      </c>
      <c r="BSC2" t="e">
        <f>_xll.FDS("2984-HK","FF_DPS(ANN,-5AY,0)")</f>
        <v>#N/A</v>
      </c>
      <c r="BSD2" t="e">
        <f>_xll.FDS("2985-HK","FF_DPS(ANN,-5AY,0)")</f>
        <v>#N/A</v>
      </c>
      <c r="BSE2" t="e">
        <f>_xll.FDS("2990-HK","FF_DPS(ANN,-5AY,0)")</f>
        <v>#N/A</v>
      </c>
      <c r="BSF2">
        <f t="array" ref="BSF2:BSF7">_xll.FDS("3300-HK","FF_DPS(ANN,-5AY,0)")</f>
        <v>0</v>
      </c>
      <c r="BSG2">
        <f t="array" ref="BSG2:BSG7">_xll.FDS("3301-HK","FF_DPS(ANN,-5AY,0)")</f>
        <v>0</v>
      </c>
      <c r="BSH2" t="e">
        <f t="array" ref="BSH2:BSH7">_xll.FDS("3302-HK","FF_DPS(ANN,-5AY,0)")</f>
        <v>#N/A</v>
      </c>
      <c r="BSI2">
        <f t="array" ref="BSI2:BSI7">_xll.FDS("3303-HK","FF_DPS(ANN,-5AY,0)")</f>
        <v>0</v>
      </c>
      <c r="BSJ2">
        <f t="array" ref="BSJ2:BSJ7">_xll.FDS("3306-HK","FF_DPS(ANN,-5AY,0)")</f>
        <v>0.5595</v>
      </c>
      <c r="BSK2">
        <f t="array" ref="BSK2:BSK7">_xll.FDS("3308-HK","FF_DPS(ANN,-5AY,0)")</f>
        <v>0.3662184</v>
      </c>
      <c r="BSL2" t="e">
        <f t="array" ref="BSL2:BSL7">_xll.FDS("3309-HK","FF_DPS(ANN,-5AY,0)")</f>
        <v>#N/A</v>
      </c>
      <c r="BSM2">
        <f t="array" ref="BSM2:BSM7">_xll.FDS("3311-HK","FF_DPS(ANN,-5AY,0)")</f>
        <v>0.32983889349085999</v>
      </c>
      <c r="BSN2">
        <f t="array" ref="BSN2:BSN7">_xll.FDS("3313-HK","FF_DPS(ANN,-5AY,0)")</f>
        <v>0</v>
      </c>
      <c r="BSO2">
        <f t="array" ref="BSO2:BSO7">_xll.FDS("3315-HK","FF_DPS(ANN,-5AY,0)")</f>
        <v>0.17</v>
      </c>
      <c r="BSP2" t="e">
        <f t="array" ref="BSP2:BSP7">_xll.FDS("3316-HK","FF_DPS(ANN,-5AY,0)")</f>
        <v>#N/A</v>
      </c>
      <c r="BSQ2">
        <f t="array" ref="BSQ2:BSQ7">_xll.FDS("3318-HK","FF_DPS(ANN,-5AY,0)")</f>
        <v>0.03</v>
      </c>
      <c r="BSR2" t="e">
        <f t="array" ref="BSR2:BSR7">_xll.FDS("3319-HK","FF_DPS(ANN,-5AY,0)")</f>
        <v>#N/A</v>
      </c>
      <c r="BSS2">
        <f t="array" ref="BSS2:BSS7">_xll.FDS("3320-HK","FF_DPS(ANN,-5AY,0)")</f>
        <v>0.09</v>
      </c>
      <c r="BST2" t="e">
        <f t="array" ref="BST2:BST7">_xll.FDS("3321-HK","FF_DPS(ANN,-5AY,0)")</f>
        <v>#N/A</v>
      </c>
      <c r="BSU2">
        <f t="array" ref="BSU2:BSU7">_xll.FDS("3322-HK","FF_DPS(ANN,-5AY,0)")</f>
        <v>7.0000000000000007E-2</v>
      </c>
      <c r="BSV2">
        <f t="array" ref="BSV2:BSV7">_xll.FDS("3323-HK","FF_DPS(ANN,-5AY,0)")</f>
        <v>4.8719600000000002E-2</v>
      </c>
      <c r="BSW2">
        <f t="array" ref="BSW2:BSW7">_xll.FDS("3326-HK","FF_DPS(ANN,-5AY,0)")</f>
        <v>1.9999980000019998E-2</v>
      </c>
      <c r="BSX2">
        <f t="array" ref="BSX2:BSX7">_xll.FDS("3328-HK","FF_DPS(ANN,-5AY,0)")</f>
        <v>0.31862699999999999</v>
      </c>
      <c r="BSY2" t="e">
        <f t="array" ref="BSY2:BSY7">_xll.FDS("3329-HK","FF_DPS(ANN,-5AY,0)")</f>
        <v>#N/A</v>
      </c>
      <c r="BSZ2">
        <f t="array" ref="BSZ2:BSZ7">_xll.FDS("3330-HK","FF_DPS(ANN,-5AY,0)")</f>
        <v>0</v>
      </c>
      <c r="BTA2">
        <f t="array" ref="BTA2:BTA7">_xll.FDS("3331-HK","FF_DPS(ANN,-5AY,0)")</f>
        <v>0.17</v>
      </c>
      <c r="BTB2">
        <f t="array" ref="BTB2:BTB7">_xll.FDS("3332-HK","FF_DPS(ANN,-5AY,0)")</f>
        <v>0.1213756</v>
      </c>
      <c r="BTC2">
        <f t="array" ref="BTC2:BTC7">_xll.FDS("3333-HK","FF_DPS(ANN,-5AY,0)")</f>
        <v>0.4486</v>
      </c>
      <c r="BTD2">
        <f t="array" ref="BTD2:BTD7">_xll.FDS("3336-HK","FF_DPS(ANN,-5AY,0)")</f>
        <v>0.1</v>
      </c>
      <c r="BTE2">
        <f t="array" ref="BTE2:BTE7">_xll.FDS("3337-HK","FF_DPS(ANN,-5AY,0)")</f>
        <v>0</v>
      </c>
      <c r="BTF2">
        <f t="array" ref="BTF2:BTF7">_xll.FDS("3339-HK","FF_DPS(ANN,-5AY,0)")</f>
        <v>6.2E-2</v>
      </c>
      <c r="BTG2">
        <f t="array" ref="BTG2:BTG7">_xll.FDS("3344-HK","FF_DPS(ANN,-5AY,0)")</f>
        <v>0</v>
      </c>
      <c r="BTH2">
        <f t="array" ref="BTH2:BTH7">_xll.FDS("3347-HK","FF_DPS(ANN,-5AY,0)")</f>
        <v>0</v>
      </c>
      <c r="BTI2" t="e">
        <f t="array" ref="BTI2:BTI7">_xll.FDS("3348-HK","FF_DPS(ANN,-5AY,0)")</f>
        <v>#N/A</v>
      </c>
      <c r="BTJ2">
        <f t="array" ref="BTJ2:BTJ7">_xll.FDS("3360-HK","FF_DPS(ANN,-5AY,0)")</f>
        <v>0.23</v>
      </c>
      <c r="BTK2">
        <f t="array" ref="BTK2:BTK7">_xll.FDS("3363-HK","FF_DPS(ANN,-5AY,0)")</f>
        <v>6.2067499999999998E-2</v>
      </c>
      <c r="BTL2">
        <f t="array" ref="BTL2:BTL7">_xll.FDS("3366-HK","FF_DPS(ANN,-5AY,0)")</f>
        <v>0.16</v>
      </c>
      <c r="BTM2">
        <f t="array" ref="BTM2:BTM7">_xll.FDS("3368-HK","FF_DPS(ANN,-5AY,0)")</f>
        <v>2.2506600000000002E-2</v>
      </c>
      <c r="BTN2">
        <f t="array" ref="BTN2:BTN7">_xll.FDS("3369-HK","FF_DPS(ANN,-5AY,0)")</f>
        <v>0</v>
      </c>
      <c r="BTO2">
        <f t="array" ref="BTO2:BTO7">_xll.FDS("3377-HK","FF_DPS(ANN,-5AY,0)")</f>
        <v>0.19900000000000001</v>
      </c>
      <c r="BTP2">
        <f t="array" ref="BTP2:BTP7">_xll.FDS("3380-HK","FF_DPS(ANN,-5AY,0)")</f>
        <v>0.25</v>
      </c>
      <c r="BTQ2">
        <f t="array" ref="BTQ2:BTQ7">_xll.FDS("3382-HK","FF_DPS(ANN,-5AY,0)")</f>
        <v>3.44E-2</v>
      </c>
      <c r="BTR2">
        <f t="array" ref="BTR2:BTR7">_xll.FDS("3383-HK","FF_DPS(ANN,-5AY,0)")</f>
        <v>0.2</v>
      </c>
      <c r="BTS2">
        <f t="array" ref="BTS2:BTS7">_xll.FDS("3389-HK","FF_DPS(ANN,-5AY,0)")</f>
        <v>0</v>
      </c>
      <c r="BTT2" t="e">
        <f t="array" ref="BTT2:BTT7">_xll.FDS("3390-HK","FF_DPS(ANN,-5AY,0)")</f>
        <v>#N/A</v>
      </c>
      <c r="BTU2">
        <f t="array" ref="BTU2:BTU7">_xll.FDS("3393-HK","FF_DPS(ANN,-5AY,0)")</f>
        <v>0.24</v>
      </c>
      <c r="BTV2" t="e">
        <f t="array" ref="BTV2:BTV7">_xll.FDS("3395-HK","FF_DPS(ANN,-5AY,0)")</f>
        <v>#N/A</v>
      </c>
      <c r="BTW2">
        <f t="array" ref="BTW2:BTW7">_xll.FDS("3396-HK","FF_DPS(ANN,-5AY,0)")</f>
        <v>0.27654889999999999</v>
      </c>
      <c r="BTX2">
        <f t="array" ref="BTX2:BTX7">_xll.FDS("3398-HK","FF_DPS(ANN,-5AY,0)")</f>
        <v>2.7300000000000001E-2</v>
      </c>
      <c r="BTY2">
        <f t="array" ref="BTY2:BTY7">_xll.FDS("3399-HK","FF_DPS(ANN,-5AY,0)")</f>
        <v>0.14899999999999999</v>
      </c>
      <c r="BTZ2">
        <f t="array" ref="BTZ2:BTZ7">_xll.FDS("3600-HK","FF_DPS(ANN,-5AY,0)")</f>
        <v>0.03</v>
      </c>
      <c r="BUA2" t="e">
        <f t="array" ref="BUA2:BUA7">_xll.FDS("3601-HK","FF_DPS(ANN,-5AY,0)")</f>
        <v>#N/A</v>
      </c>
      <c r="BUB2" t="e">
        <f t="array" ref="BUB2:BUB7">_xll.FDS("3603-HK","FF_DPS(ANN,-5AY,0)")</f>
        <v>#N/A</v>
      </c>
      <c r="BUC2">
        <f t="array" ref="BUC2:BUC7">_xll.FDS("3606-HK","FF_DPS(ANN,-5AY,0)")</f>
        <v>0.84817799999999999</v>
      </c>
      <c r="BUD2">
        <f t="array" ref="BUD2:BUD7">_xll.FDS("3608-HK","FF_DPS(ANN,-5AY,0)")</f>
        <v>6.5000000000000002E-2</v>
      </c>
      <c r="BUE2">
        <f t="array" ref="BUE2:BUE7">_xll.FDS("3613-HK","FF_DPS(ANN,-5AY,0)")</f>
        <v>0.16</v>
      </c>
      <c r="BUF2" t="e">
        <f t="array" ref="BUF2:BUF7">_xll.FDS("3616-HK","FF_DPS(ANN,-5AY,0)")</f>
        <v>#N/A</v>
      </c>
      <c r="BUG2">
        <f t="array" ref="BUG2:BUG7">_xll.FDS("3618-HK","FF_DPS(ANN,-5AY,0)")</f>
        <v>0.22578300000000001</v>
      </c>
      <c r="BUH2">
        <f t="array" ref="BUH2:BUH7">_xll.FDS("3623-HK","FF_DPS(ANN,-5AY,0)")</f>
        <v>0.02</v>
      </c>
      <c r="BUI2">
        <f t="array" ref="BUI2:BUI7">_xll.FDS("3626-HK","FF_DPS(ANN,-5AY,0)")</f>
        <v>0</v>
      </c>
      <c r="BUJ2">
        <f t="array" ref="BUJ2:BUJ7">_xll.FDS("3628-HK","FF_DPS(ANN,-5AY,0)")</f>
        <v>0</v>
      </c>
      <c r="BUK2">
        <f t="array" ref="BUK2:BUK7">_xll.FDS("3633-HK","FF_DPS(ANN,-5AY,0)")</f>
        <v>0</v>
      </c>
      <c r="BUL2">
        <f t="array" ref="BUL2:BUL7">_xll.FDS("3636-HK","FF_DPS(ANN,-5AY,0)")</f>
        <v>0.313</v>
      </c>
      <c r="BUM2">
        <f t="array" ref="BUM2:BUM7">_xll.FDS("3638-HK","FF_DPS(ANN,-5AY,0)")</f>
        <v>0.05</v>
      </c>
      <c r="BUN2">
        <f t="array" ref="BUN2:BUN7">_xll.FDS("3639-HK","FF_DPS(ANN,-5AY,0)")</f>
        <v>3.6999999999999998E-2</v>
      </c>
      <c r="BUO2" t="e">
        <f t="array" ref="BUO2:BUO7">_xll.FDS("3658-HK","FF_DPS(ANN,-5AY,0)")</f>
        <v>#N/A</v>
      </c>
      <c r="BUP2" t="e">
        <f t="array" ref="BUP2:BUP7">_xll.FDS("3660-HK","FF_DPS(ANN,-5AY,0)")</f>
        <v>#N/A</v>
      </c>
      <c r="BUQ2" t="e">
        <f t="array" ref="BUQ2:BUQ7">_xll.FDS("3662-HK","FF_DPS(ANN,-5AY,0)")</f>
        <v>#N/A</v>
      </c>
      <c r="BUR2">
        <f t="array" ref="BUR2:BUR7">_xll.FDS("3666-HK","FF_DPS(ANN,-5AY,0)")</f>
        <v>0</v>
      </c>
      <c r="BUS2">
        <f t="array" ref="BUS2:BUS7">_xll.FDS("3668-HK","FF_DPS(ANN,-5AY,0)")</f>
        <v>0</v>
      </c>
      <c r="BUT2">
        <f t="array" ref="BUT2:BUT7">_xll.FDS("3669-HK","FF_DPS(ANN,-5AY,0)")</f>
        <v>0.19</v>
      </c>
      <c r="BUU2">
        <f t="array" ref="BUU2:BUU7">_xll.FDS("3678-HK","FF_DPS(ANN,-5AY,0)")</f>
        <v>6.8000000000000005E-2</v>
      </c>
      <c r="BUV2" t="e">
        <f t="array" ref="BUV2:BUV7">_xll.FDS("3680-HK","FF_DPS(ANN,-5AY,0)")</f>
        <v>#N/A</v>
      </c>
      <c r="BUW2" t="e">
        <f t="array" ref="BUW2:BUW7">_xll.FDS("3681-HK","FF_DPS(ANN,-5AY,0)")</f>
        <v>#N/A</v>
      </c>
      <c r="BUX2">
        <f t="array" ref="BUX2:BUX7">_xll.FDS("3683-HK","FF_DPS(ANN,-5AY,0)")</f>
        <v>0</v>
      </c>
      <c r="BUY2">
        <f t="array" ref="BUY2:BUY7">_xll.FDS("3686-HK","FF_DPS(ANN,-5AY,0)")</f>
        <v>0</v>
      </c>
      <c r="BUZ2">
        <f t="array" ref="BUZ2:BUZ7">_xll.FDS("3688-HK","FF_DPS(ANN,-5AY,0)")</f>
        <v>0.22</v>
      </c>
      <c r="BVA2">
        <f t="array" ref="BVA2:BVA7">_xll.FDS("3689-HK","FF_DPS(ANN,-5AY,0)")</f>
        <v>0.16</v>
      </c>
      <c r="BVB2" t="e">
        <f t="array" ref="BVB2:BVB7">_xll.FDS("3690-HK","FF_DPS(ANN,-5AY,0)")</f>
        <v>#N/A</v>
      </c>
      <c r="BVC2" t="e">
        <f t="array" ref="BVC2:BVC7">_xll.FDS("3692-HK","FF_DPS(ANN,-5AY,0)")</f>
        <v>#N/A</v>
      </c>
      <c r="BVD2">
        <f t="array" ref="BVD2:BVD7">_xll.FDS("3698-HK","FF_DPS(ANN,-5AY,0)")</f>
        <v>6.3526369989000006E-2</v>
      </c>
      <c r="BVE2" t="e">
        <f t="array" ref="BVE2:BVE7">_xll.FDS("3699-HK","FF_DPS(ANN,-5AY,0)")</f>
        <v>#N/A</v>
      </c>
      <c r="BVF2" t="e">
        <f t="array" ref="BVF2:BVF7">_xll.FDS("3700-HK","FF_DPS(ANN,-5AY,0)")</f>
        <v>#N/A</v>
      </c>
      <c r="BVG2">
        <f t="array" ref="BVG2:BVG7">_xll.FDS("3708-HK","FF_DPS(ANN,-5AY,0)")</f>
        <v>0</v>
      </c>
      <c r="BVH2">
        <f t="array" ref="BVH2:BVH7">_xll.FDS("3709-HK","FF_DPS(ANN,-5AY,0)")</f>
        <v>0</v>
      </c>
      <c r="BVI2" t="e">
        <f t="array" ref="BVI2:BVI7">_xll.FDS("3718-HK","FF_DPS(ANN,-5AY,0)")</f>
        <v>#N/A</v>
      </c>
      <c r="BVJ2">
        <f t="array" ref="BVJ2:BVJ7">_xll.FDS("3728-HK","FF_DPS(ANN,-5AY,0)")</f>
        <v>0</v>
      </c>
      <c r="BVK2">
        <f t="array" ref="BVK2:BVK7">_xll.FDS("3737-HK","FF_DPS(ANN,-5AY,0)")</f>
        <v>2.5999999999999999E-2</v>
      </c>
      <c r="BVL2" t="e">
        <f t="array" ref="BVL2:BVL7">_xll.FDS("3738-HK","FF_DPS(ANN,-5AY,0)")</f>
        <v>#N/A</v>
      </c>
      <c r="BVM2" t="e">
        <f t="array" ref="BVM2:BVM7">_xll.FDS("3759-HK","FF_DPS(ANN,-5AY,0)")</f>
        <v>#N/A</v>
      </c>
      <c r="BVN2">
        <f t="array" ref="BVN2:BVN7">_xll.FDS("3768-HK","FF_DPS(ANN,-5AY,0)")</f>
        <v>0.1148</v>
      </c>
      <c r="BVO2">
        <f t="array" ref="BVO2:BVO7">_xll.FDS("3773-HK","FF_DPS(ANN,-5AY,0)")</f>
        <v>2.7539999999999999E-2</v>
      </c>
      <c r="BVP2">
        <f t="array" ref="BVP2:BVP7">_xll.FDS("3778-HK","FF_DPS(ANN,-5AY,0)")</f>
        <v>0</v>
      </c>
      <c r="BVQ2">
        <f t="array" ref="BVQ2:BVQ7">_xll.FDS("3788-HK","FF_DPS(ANN,-5AY,0)")</f>
        <v>0</v>
      </c>
      <c r="BVR2">
        <f t="array" ref="BVR2:BVR7">_xll.FDS("3789-HK","FF_DPS(ANN,-5AY,0)")</f>
        <v>0</v>
      </c>
      <c r="BVS2" t="e">
        <f t="array" ref="BVS2:BVS7">_xll.FDS("3798-HK","FF_DPS(ANN,-5AY,0)")</f>
        <v>#N/A</v>
      </c>
      <c r="BVT2">
        <f t="array" ref="BVT2:BVT7">_xll.FDS("3799-HK","FF_DPS(ANN,-5AY,0)")</f>
        <v>0.18</v>
      </c>
      <c r="BVU2">
        <f t="array" ref="BVU2:BVU7">_xll.FDS("3800-HK","FF_DPS(ANN,-5AY,0)")</f>
        <v>0</v>
      </c>
      <c r="BVV2">
        <f t="array" ref="BVV2:BVV7">_xll.FDS("3808-HK","FF_DPS(ANN,-5AY,0)")</f>
        <v>0.08</v>
      </c>
      <c r="BVW2">
        <f t="array" ref="BVW2:BVW7">_xll.FDS("3813-HK","FF_DPS(ANN,-5AY,0)")</f>
        <v>0.04</v>
      </c>
      <c r="BVX2">
        <f t="array" ref="BVX2:BVX7">_xll.FDS("3816-HK","FF_DPS(ANN,-5AY,0)")</f>
        <v>0</v>
      </c>
      <c r="BVY2">
        <f t="array" ref="BVY2:BVY6">_xll.FDS("3818-HK","FF_DPS(ANN,-5AY,0)")</f>
        <v>0.32397799999999999</v>
      </c>
      <c r="BVZ2">
        <f t="array" ref="BVZ2:BVZ7">_xll.FDS("3822-HK","FF_DPS(ANN,-5AY,0)")</f>
        <v>1.4999999999999999E-2</v>
      </c>
      <c r="BWA2">
        <f t="array" ref="BWA2:BWA7">_xll.FDS("3828-HK","FF_DPS(ANN,-5AY,0)")</f>
        <v>0.06</v>
      </c>
      <c r="BWB2" t="e">
        <f t="array" ref="BWB2:BWB7">_xll.FDS("3830-HK","FF_DPS(ANN,-5AY,0)")</f>
        <v>#N/A</v>
      </c>
      <c r="BWC2">
        <f t="array" ref="BWC2:BWC7">_xll.FDS("3833-HK","FF_DPS(ANN,-5AY,0)")</f>
        <v>0</v>
      </c>
      <c r="BWD2">
        <f t="array" ref="BWD2:BWD7">_xll.FDS("3836-HK","FF_DPS(ANN,-5AY,0)")</f>
        <v>0</v>
      </c>
      <c r="BWE2">
        <f t="array" ref="BWE2:BWE7">_xll.FDS("3838-HK","FF_DPS(ANN,-5AY,0)")</f>
        <v>7.4999999999999997E-3</v>
      </c>
      <c r="BWF2">
        <f t="array" ref="BWF2:BWF7">_xll.FDS("3839-HK","FF_DPS(ANN,-5AY,0)")</f>
        <v>0</v>
      </c>
      <c r="BWG2" t="e">
        <f t="array" ref="BWG2:BWG7">_xll.FDS("3848-HK","FF_DPS(ANN,-5AY,0)")</f>
        <v>#N/A</v>
      </c>
      <c r="BWH2" t="e">
        <f t="array" ref="BWH2:BWH7">_xll.FDS("3860-HK","FF_DPS(ANN,-5AY,0)")</f>
        <v>#N/A</v>
      </c>
      <c r="BWI2">
        <f t="array" ref="BWI2:BWI7">_xll.FDS("3866-HK","FF_DPS(ANN,-5AY,0)")</f>
        <v>0.21996499999999999</v>
      </c>
      <c r="BWJ2" t="e">
        <f t="array" ref="BWJ2:BWJ7">_xll.FDS("3868-HK","FF_DPS(ANN,-5AY,0)")</f>
        <v>#N/A</v>
      </c>
      <c r="BWK2" t="e">
        <f t="array" ref="BWK2:BWK7">_xll.FDS("3869-HK","FF_DPS(ANN,-5AY,0)")</f>
        <v>#N/A</v>
      </c>
      <c r="BWL2" t="e">
        <f t="array" ref="BWL2:BWL7">_xll.FDS("3877-HK","FF_DPS(ANN,-5AY,0)")</f>
        <v>#N/A</v>
      </c>
      <c r="BWM2" t="e">
        <f t="array" ref="BWM2:BWM7">_xll.FDS("3878-HK","FF_DPS(ANN,-5AY,0)")</f>
        <v>#N/A</v>
      </c>
      <c r="BWN2">
        <f t="array" ref="BWN2:BWN7">_xll.FDS("3882-HK","FF_DPS(ANN,-5AY,0)")</f>
        <v>3.2000000000000001E-2</v>
      </c>
      <c r="BWO2">
        <f t="array" ref="BWO2:BWO7">_xll.FDS("3883-HK","FF_DPS(ANN,-5AY,0)")</f>
        <v>0.105</v>
      </c>
      <c r="BWP2">
        <f t="array" ref="BWP2:BWP7">_xll.FDS("3886-HK","FF_DPS(ANN,-5AY,0)")</f>
        <v>2.8E-3</v>
      </c>
      <c r="BWQ2">
        <f t="array" ref="BWQ2:BWQ7">_xll.FDS("3888-HK","FF_DPS(ANN,-5AY,0)")</f>
        <v>0.1</v>
      </c>
      <c r="BWR2">
        <f t="array" ref="BWR2:BWR7">_xll.FDS("3889-HK","FF_DPS(ANN,-5AY,0)")</f>
        <v>0</v>
      </c>
      <c r="BWS2">
        <f t="array" ref="BWS2:BWS7">_xll.FDS("3893-HK","FF_DPS(ANN,-5AY,0)")</f>
        <v>0</v>
      </c>
      <c r="BWT2">
        <f t="array" ref="BWT2:BWT7">_xll.FDS("3898-HK","FF_DPS(ANN,-5AY,0)")</f>
        <v>0.51640900000000001</v>
      </c>
      <c r="BWU2">
        <f t="array" ref="BWU2:BWU7">_xll.FDS("3899-HK","FF_DPS(ANN,-5AY,0)")</f>
        <v>0</v>
      </c>
      <c r="BWV2">
        <f t="array" ref="BWV2:BWV7">_xll.FDS("3900-HK","FF_DPS(ANN,-5AY,0)")</f>
        <v>0.1371317</v>
      </c>
      <c r="BWW2">
        <f t="array" ref="BWW2:BWW7">_xll.FDS("3903-HK","FF_DPS(ANN,-5AY,0)")</f>
        <v>4.5310000000000003E-2</v>
      </c>
      <c r="BWX2">
        <f t="array" ref="BWX2:BWX7">_xll.FDS("3908-HK","FF_DPS(ANN,-5AY,0)")</f>
        <v>0.18358769999999999</v>
      </c>
      <c r="BWY2" t="e">
        <f t="array" ref="BWY2:BWY7">_xll.FDS("3913-HK","FF_DPS(ANN,-5AY,0)")</f>
        <v>#N/A</v>
      </c>
      <c r="BWZ2">
        <f t="array" ref="BWZ2:BWZ7">_xll.FDS("3918-HK","FF_DPS(ANN,-5AY,0)")</f>
        <v>0.27568999999999999</v>
      </c>
      <c r="BXA2">
        <f t="array" ref="BXA2:BXA7">_xll.FDS("3919-HK","FF_DPS(ANN,-5AY,0)")</f>
        <v>0</v>
      </c>
      <c r="BXB2" t="e">
        <f t="array" ref="BXB2:BXB7">_xll.FDS("3928-HK","FF_DPS(ANN,-5AY,0)")</f>
        <v>#N/A</v>
      </c>
      <c r="BXC2" t="e">
        <f>_xll.FDS("3931-HK","FF_DPS(ANN,-5AY,0)")</f>
        <v>#N/A</v>
      </c>
      <c r="BXD2">
        <f t="array" ref="BXD2:BXD7">_xll.FDS("3933-HK","FF_DPS(ANN,-5AY,0)")</f>
        <v>0</v>
      </c>
      <c r="BXE2" t="e">
        <f t="array" ref="BXE2:BXE7">_xll.FDS("3938-HK","FF_DPS(ANN,-5AY,0)")</f>
        <v>#N/A</v>
      </c>
      <c r="BXF2">
        <f t="array" ref="BXF2:BXF7">_xll.FDS("3939-HK","FF_DPS(ANN,-5AY,0)")</f>
        <v>0</v>
      </c>
      <c r="BXG2">
        <f t="array" ref="BXG2:BXG7">_xll.FDS("3948-HK","FF_DPS(ANN,-5AY,0)")</f>
        <v>0.20790964247441901</v>
      </c>
      <c r="BXH2">
        <f t="array" ref="BXH2:BXH7">_xll.FDS("3958-HK","FF_DPS(ANN,-5AY,0)")</f>
        <v>0.1707631</v>
      </c>
      <c r="BXI2">
        <f t="array" ref="BXI2:BXI7">_xll.FDS("3963-HK","FF_DPS(ANN,-5AY,0)")</f>
        <v>0</v>
      </c>
      <c r="BXJ2">
        <f t="array" ref="BXJ2:BXJ7">_xll.FDS("3968-HK","FF_DPS(ANN,-5AY,0)")</f>
        <v>0.838812</v>
      </c>
      <c r="BXK2">
        <f t="array" ref="BXK2:BXK7">_xll.FDS("3969-HK","FF_DPS(ANN,-5AY,0)")</f>
        <v>0.11336</v>
      </c>
      <c r="BXL2" t="e">
        <f t="array" ref="BXL2:BXL7">_xll.FDS("3978-HK","FF_DPS(ANN,-5AY,0)")</f>
        <v>#N/A</v>
      </c>
      <c r="BXM2">
        <f t="array" ref="BXM2:BXM7">_xll.FDS("3983-HK","FF_DPS(ANN,-5AY,0)")</f>
        <v>0</v>
      </c>
      <c r="BXN2">
        <f t="array" ref="BXN2:BXN7">_xll.FDS("3988-HK","FF_DPS(ANN,-5AY,0)")</f>
        <v>0.19228919999999999</v>
      </c>
      <c r="BXO2">
        <f t="array" ref="BXO2:BXO7">_xll.FDS("3989-HK","FF_DPS(ANN,-5AY,0)")</f>
        <v>0</v>
      </c>
      <c r="BXP2" t="e">
        <f t="array" ref="BXP2:BXP7">_xll.FDS("3990-HK","FF_DPS(ANN,-5AY,0)")</f>
        <v>#N/A</v>
      </c>
      <c r="BXQ2">
        <f t="array" ref="BXQ2:BXQ7">_xll.FDS("3991-HK","FF_DPS(ANN,-5AY,0)")</f>
        <v>0.03</v>
      </c>
      <c r="BXR2">
        <f t="array" ref="BXR2:BXR7">_xll.FDS("3993-HK","FF_DPS(ANN,-5AY,0)")</f>
        <v>3.9480700000000001E-2</v>
      </c>
      <c r="BXS2">
        <f t="array" ref="BXS2:BXS7">_xll.FDS("3996-HK","FF_DPS(ANN,-5AY,0)")</f>
        <v>3.39E-2</v>
      </c>
      <c r="BXT2">
        <f t="array" ref="BXT2:BXT7">_xll.FDS("3997-HK","FF_DPS(ANN,-5AY,0)")</f>
        <v>0</v>
      </c>
      <c r="BXU2">
        <f t="array" ref="BXU2:BXU7">_xll.FDS("3998-HK","FF_DPS(ANN,-5AY,0)")</f>
        <v>1.4999999999999999E-2</v>
      </c>
      <c r="BXV2">
        <f t="array" ref="BXV2:BXV7">_xll.FDS("3999-HK","FF_DPS(ANN,-5AY,0)")</f>
        <v>0</v>
      </c>
      <c r="BXW2" t="e">
        <f>_xll.FDS("4616-HK","FF_DPS(ANN,-5AY,0)")</f>
        <v>#N/A</v>
      </c>
      <c r="BXX2" t="e">
        <f>_xll.FDS("4617-HK","FF_DPS(ANN,-5AY,0)")</f>
        <v>#N/A</v>
      </c>
      <c r="BXY2" t="e">
        <f>_xll.FDS("4618-HK","FF_DPS(ANN,-5AY,0)")</f>
        <v>#N/A</v>
      </c>
      <c r="BXZ2" t="e">
        <f>_xll.FDS("4619-HK","FF_DPS(ANN,-5AY,0)")</f>
        <v>#N/A</v>
      </c>
      <c r="BYA2" t="e">
        <f>_xll.FDS("4620-HK","FF_DPS(ANN,-5AY,0)")</f>
        <v>#N/A</v>
      </c>
      <c r="BYB2" t="e">
        <f>_xll.FDS("4621-HK","FF_DPS(ANN,-5AY,0)")</f>
        <v>#N/A</v>
      </c>
      <c r="BYC2">
        <f t="array" ref="BYC2:BYC7">_xll.FDS("6030-HK","FF_DPS(ANN,-5AY,0)")</f>
        <v>0.39086480000000001</v>
      </c>
      <c r="BYD2">
        <f t="array" ref="BYD2:BYD7">_xll.FDS("6033-HK","FF_DPS(ANN,-5AY,0)")</f>
        <v>0.18</v>
      </c>
      <c r="BYE2" t="e">
        <f t="array" ref="BYE2:BYE7">_xll.FDS("6036-HK","FF_DPS(ANN,-5AY,0)")</f>
        <v>#N/A</v>
      </c>
      <c r="BYF2" t="e">
        <f t="array" ref="BYF2:BYF7">_xll.FDS("6038-HK","FF_DPS(ANN,-5AY,0)")</f>
        <v>#N/A</v>
      </c>
      <c r="BYG2" t="e">
        <f t="array" ref="BYG2:BYG7">_xll.FDS("6049-HK","FF_DPS(ANN,-5AY,0)")</f>
        <v>#N/A</v>
      </c>
      <c r="BYH2" t="e">
        <f t="array" ref="BYH2:BYH7">_xll.FDS("6055-HK","FF_DPS(ANN,-5AY,0)")</f>
        <v>#N/A</v>
      </c>
      <c r="BYI2">
        <f t="array" ref="BYI2:BYI7">_xll.FDS("6058-HK","FF_DPS(ANN,-5AY,0)")</f>
        <v>0.02</v>
      </c>
      <c r="BYJ2" t="e">
        <f t="array" ref="BYJ2:BYJ7">_xll.FDS("6060-HK","FF_DPS(ANN,-5AY,0)")</f>
        <v>#N/A</v>
      </c>
      <c r="BYK2" t="e">
        <f t="array" ref="BYK2:BYK7">_xll.FDS("6063-HK","FF_DPS(ANN,-5AY,0)")</f>
        <v>#N/A</v>
      </c>
      <c r="BYL2">
        <f t="array" ref="BYL2:BYL7">_xll.FDS("6066-HK","FF_DPS(ANN,-5AY,0)")</f>
        <v>0.20632700000000001</v>
      </c>
      <c r="BYM2">
        <f t="array" ref="BYM2:BYM7">_xll.FDS("6068-HK","FF_DPS(ANN,-5AY,0)")</f>
        <v>5.7000000000000002E-2</v>
      </c>
      <c r="BYN2" t="e">
        <f t="array" ref="BYN2:BYN7">_xll.FDS("6069-HK","FF_DPS(ANN,-5AY,0)")</f>
        <v>#N/A</v>
      </c>
      <c r="BYO2" t="e">
        <f t="array" ref="BYO2:BYO7">_xll.FDS("6078-HK","FF_DPS(ANN,-5AY,0)")</f>
        <v>#N/A</v>
      </c>
      <c r="BYP2" t="e">
        <f t="array" ref="BYP2:BYP7">_xll.FDS("6080-HK","FF_DPS(ANN,-5AY,0)")</f>
        <v>#N/A</v>
      </c>
      <c r="BYQ2">
        <f t="array" ref="BYQ2:BYQ7">_xll.FDS("6083-HK","FF_DPS(ANN,-5AY,0)")</f>
        <v>0</v>
      </c>
      <c r="BYR2">
        <f t="array" ref="BYR2:BYR7">_xll.FDS("6088-HK","FF_DPS(ANN,-5AY,0)")</f>
        <v>4.7E-2</v>
      </c>
      <c r="BYS2">
        <f t="array" ref="BYS2:BYS7">_xll.FDS("6090-HK","FF_DPS(ANN,-5AY,0)")</f>
        <v>0.112446583399576</v>
      </c>
      <c r="BYT2" t="e">
        <f t="array" ref="BYT2:BYT7">_xll.FDS("6093-HK","FF_DPS(ANN,-5AY,0)")</f>
        <v>#N/A</v>
      </c>
      <c r="BYU2" t="e">
        <f t="array" ref="BYU2:BYU7">_xll.FDS("6098-HK","FF_DPS(ANN,-5AY,0)")</f>
        <v>#N/A</v>
      </c>
      <c r="BYV2">
        <f t="array" ref="BYV2:BYV7">_xll.FDS("6099-HK","FF_DPS(ANN,-5AY,0)")</f>
        <v>0.20325908272709001</v>
      </c>
      <c r="BYW2" t="e">
        <f t="array" ref="BYW2:BYW7">_xll.FDS("6100-HK","FF_DPS(ANN,-5AY,0)")</f>
        <v>#N/A</v>
      </c>
      <c r="BYX2">
        <f t="array" ref="BYX2:BYX7">_xll.FDS("6108-HK","FF_DPS(ANN,-5AY,0)")</f>
        <v>0</v>
      </c>
      <c r="BYY2" t="e">
        <f t="array" ref="BYY2:BYY7">_xll.FDS("6110-HK","FF_DPS(ANN,-5AY,0)")</f>
        <v>#N/A</v>
      </c>
      <c r="BYZ2" t="e">
        <f t="array" ref="BYZ2:BYZ7">_xll.FDS("6111-HK","FF_DPS(ANN,-5AY,0)")</f>
        <v>#N/A</v>
      </c>
      <c r="BZA2" t="e">
        <f t="array" ref="BZA2:BZA7">_xll.FDS("6113-HK","FF_DPS(ANN,-5AY,0)")</f>
        <v>#N/A</v>
      </c>
      <c r="BZB2">
        <f t="array" ref="BZB2:BZB7">_xll.FDS("6116-HK","FF_DPS(ANN,-5AY,0)")</f>
        <v>0.74505500000000002</v>
      </c>
      <c r="BZC2" t="e">
        <f t="array" ref="BZC2:BZC7">_xll.FDS("6117-HK","FF_DPS(ANN,-5AY,0)")</f>
        <v>#N/A</v>
      </c>
      <c r="BZD2">
        <f t="array" ref="BZD2:BZD7">_xll.FDS("6118-HK","FF_DPS(ANN,-5AY,0)")</f>
        <v>0</v>
      </c>
      <c r="BZE2" t="e">
        <f t="array" ref="BZE2:BZE7">_xll.FDS("6119-HK","FF_DPS(ANN,-5AY,0)")</f>
        <v>#N/A</v>
      </c>
      <c r="BZF2">
        <f t="array" ref="BZF2:BZF7">_xll.FDS("6122-HK","FF_DPS(ANN,-5AY,0)")</f>
        <v>0.26594800000000002</v>
      </c>
      <c r="BZG2">
        <f t="array" ref="BZG2:BZG7">_xll.FDS("6123-HK","FF_DPS(ANN,-5AY,0)")</f>
        <v>0</v>
      </c>
      <c r="BZH2" t="e">
        <f t="array" ref="BZH2:BZH7">_xll.FDS("6127-HK","FF_DPS(ANN,-5AY,0)")</f>
        <v>#N/A</v>
      </c>
      <c r="BZI2">
        <f t="array" ref="BZI2:BZI7">_xll.FDS("6128-HK","FF_DPS(ANN,-5AY,0)")</f>
        <v>0</v>
      </c>
      <c r="BZJ2">
        <f t="array" ref="BZJ2:BZJ7">_xll.FDS("6133-HK","FF_DPS(ANN,-5AY,0)")</f>
        <v>0.02</v>
      </c>
      <c r="BZK2">
        <f t="array" ref="BZK2:BZK7">_xll.FDS("6136-HK","FF_DPS(ANN,-5AY,0)")</f>
        <v>1.8131999999999999E-2</v>
      </c>
      <c r="BZL2">
        <f t="array" ref="BZL2:BZL7">_xll.FDS("6138-HK","FF_DPS(ANN,-5AY,0)")</f>
        <v>0</v>
      </c>
      <c r="BZM2" t="e">
        <f t="array" ref="BZM2:BZM7">_xll.FDS("6158-HK","FF_DPS(ANN,-5AY,0)")</f>
        <v>#N/A</v>
      </c>
      <c r="BZN2" t="e">
        <f t="array" ref="BZN2:BZN7">_xll.FDS("6160-HK","FF_DPS(ANN,-5AY,0)")</f>
        <v>#N/A</v>
      </c>
      <c r="BZO2">
        <f t="array" ref="BZO2:BZO7">_xll.FDS("6161-HK","FF_DPS(ANN,-5AY,0)")</f>
        <v>5.5E-2</v>
      </c>
      <c r="BZP2" t="e">
        <f t="array" ref="BZP2:BZP7">_xll.FDS("6162-HK","FF_DPS(ANN,-5AY,0)")</f>
        <v>#N/A</v>
      </c>
      <c r="BZQ2" t="e">
        <f t="array" ref="BZQ2:BZQ7">_xll.FDS("6163-HK","FF_DPS(ANN,-5AY,0)")</f>
        <v>#N/A</v>
      </c>
      <c r="BZR2">
        <f t="array" ref="BZR2:BZR7">_xll.FDS("6168-HK","FF_DPS(ANN,-5AY,0)")</f>
        <v>0</v>
      </c>
      <c r="BZS2" t="e">
        <f t="array" ref="BZS2:BZS7">_xll.FDS("6169-HK","FF_DPS(ANN,-5AY,0)")</f>
        <v>#N/A</v>
      </c>
      <c r="BZT2">
        <f t="array" ref="BZT2:BZT7">_xll.FDS("6178-HK","FF_DPS(ANN,-5AY,0)")</f>
        <v>0.22673199999999999</v>
      </c>
      <c r="BZU2" t="e">
        <f t="array" ref="BZU2:BZU7">_xll.FDS("6182-HK","FF_DPS(ANN,-5AY,0)")</f>
        <v>#N/A</v>
      </c>
      <c r="BZV2" t="e">
        <f t="array" ref="BZV2:BZV7">_xll.FDS("6185-HK","FF_DPS(ANN,-5AY,0)")</f>
        <v>#N/A</v>
      </c>
      <c r="BZW2" t="e">
        <f t="array" ref="BZW2:BZW7">_xll.FDS("6186-HK","FF_DPS(ANN,-5AY,0)")</f>
        <v>#N/A</v>
      </c>
      <c r="BZX2">
        <f t="array" ref="BZX2:BZX7">_xll.FDS("6188-HK","FF_DPS(ANN,-5AY,0)")</f>
        <v>0</v>
      </c>
      <c r="BZY2">
        <f t="array" ref="BZY2:BZY7">_xll.FDS("6189-HK","FF_DPS(ANN,-5AY,0)")</f>
        <v>0</v>
      </c>
      <c r="BZZ2" t="e">
        <f t="array" ref="BZZ2:BZZ7">_xll.FDS("6190-HK","FF_DPS(ANN,-5AY,0)")</f>
        <v>#N/A</v>
      </c>
      <c r="CAA2" t="e">
        <f t="array" ref="CAA2:CAA7">_xll.FDS("6193-HK","FF_DPS(ANN,-5AY,0)")</f>
        <v>#N/A</v>
      </c>
      <c r="CAB2">
        <f t="array" ref="CAB2:CAB7">_xll.FDS("6196-HK","FF_DPS(ANN,-5AY,0)")</f>
        <v>0.206001673493</v>
      </c>
      <c r="CAC2">
        <f t="array" ref="CAC2:CAC7">_xll.FDS("6198-HK","FF_DPS(ANN,-5AY,0)")</f>
        <v>0.14913000000000001</v>
      </c>
      <c r="CAD2" t="e">
        <f t="array" ref="CAD2:CAD7">_xll.FDS("6199-HK","FF_DPS(ANN,-5AY,0)")</f>
        <v>#N/A</v>
      </c>
      <c r="CAE2" t="e">
        <f t="array" ref="CAE2:CAE7">_xll.FDS("6600-HK","FF_DPS(ANN,-5AY,0)")</f>
        <v>#N/A</v>
      </c>
      <c r="CAF2" t="e">
        <f t="array" ref="CAF2:CAF7">_xll.FDS("6601-HK","FF_DPS(ANN,-5AY,0)")</f>
        <v>#N/A</v>
      </c>
      <c r="CAG2" t="e">
        <f t="array" ref="CAG2:CAG7">_xll.FDS("6606-HK","FF_DPS(ANN,-5AY,0)")</f>
        <v>#N/A</v>
      </c>
      <c r="CAH2" t="e">
        <f t="array" ref="CAH2:CAH7">_xll.FDS("6608-HK","FF_DPS(ANN,-5AY,0)")</f>
        <v>#N/A</v>
      </c>
      <c r="CAI2" t="e">
        <f t="array" ref="CAI2:CAI7">_xll.FDS("6609-HK","FF_DPS(ANN,-5AY,0)")</f>
        <v>#N/A</v>
      </c>
      <c r="CAJ2" t="e">
        <f t="array" ref="CAJ2:CAJ7">_xll.FDS("6610-HK","FF_DPS(ANN,-5AY,0)")</f>
        <v>#N/A</v>
      </c>
      <c r="CAK2" t="e">
        <f t="array" ref="CAK2:CAK7">_xll.FDS("6611-HK","FF_DPS(ANN,-5AY,0)")</f>
        <v>#N/A</v>
      </c>
      <c r="CAL2" t="e">
        <f t="array" ref="CAL2:CAL7">_xll.FDS("6616-HK","FF_DPS(ANN,-5AY,0)")</f>
        <v>#N/A</v>
      </c>
      <c r="CAM2" t="e">
        <f t="array" ref="CAM2:CAM7">_xll.FDS("6618-HK","FF_DPS(ANN,-5AY,0)")</f>
        <v>#N/A</v>
      </c>
      <c r="CAN2" t="e">
        <f t="array" ref="CAN2:CAN7">_xll.FDS("6622-HK","FF_DPS(ANN,-5AY,0)")</f>
        <v>#N/A</v>
      </c>
      <c r="CAO2" t="e">
        <f t="array" ref="CAO2:CAO7">_xll.FDS("6626-HK","FF_DPS(ANN,-5AY,0)")</f>
        <v>#N/A</v>
      </c>
      <c r="CAP2" t="e">
        <f t="array" ref="CAP2:CAP7">_xll.FDS("6628-HK","FF_DPS(ANN,-5AY,0)")</f>
        <v>#N/A</v>
      </c>
      <c r="CAQ2" t="e">
        <f t="array" ref="CAQ2:CAQ7">_xll.FDS("6633-HK","FF_DPS(ANN,-5AY,0)")</f>
        <v>#N/A</v>
      </c>
      <c r="CAR2" t="e">
        <f t="array" ref="CAR2:CAR7">_xll.FDS("6638-HK","FF_DPS(ANN,-5AY,0)")</f>
        <v>#N/A</v>
      </c>
      <c r="CAS2" t="e">
        <f t="array" ref="CAS2:CAS7">_xll.FDS("6639-HK","FF_DPS(ANN,-5AY,0)")</f>
        <v>#N/A</v>
      </c>
      <c r="CAT2">
        <f t="array" ref="CAT2:CAT7">_xll.FDS("6655-HK","FF_DPS(ANN,-5AY,0)")</f>
        <v>1.0378571206170001E-2</v>
      </c>
      <c r="CAU2" t="e">
        <f t="array" ref="CAU2:CAU7">_xll.FDS("6660-HK","FF_DPS(ANN,-5AY,0)")</f>
        <v>#N/A</v>
      </c>
      <c r="CAV2" t="e">
        <f t="array" ref="CAV2:CAV7">_xll.FDS("6661-HK","FF_DPS(ANN,-5AY,0)")</f>
        <v>#N/A</v>
      </c>
      <c r="CAW2" t="e">
        <f t="array" ref="CAW2:CAW7">_xll.FDS("6663-HK","FF_DPS(ANN,-5AY,0)")</f>
        <v>#N/A</v>
      </c>
      <c r="CAX2" t="e">
        <f t="array" ref="CAX2:CAX7">_xll.FDS("6666-HK","FF_DPS(ANN,-5AY,0)")</f>
        <v>#N/A</v>
      </c>
      <c r="CAY2" t="e">
        <f t="array" ref="CAY2:CAY7">_xll.FDS("6667-HK","FF_DPS(ANN,-5AY,0)")</f>
        <v>#N/A</v>
      </c>
      <c r="CAZ2" t="e">
        <f t="array" ref="CAZ2:CAZ7">_xll.FDS("6668-HK","FF_DPS(ANN,-5AY,0)")</f>
        <v>#N/A</v>
      </c>
      <c r="CBA2" t="e">
        <f t="array" ref="CBA2:CBA7">_xll.FDS("6669-HK","FF_DPS(ANN,-5AY,0)")</f>
        <v>#N/A</v>
      </c>
      <c r="CBB2" t="e">
        <f t="array" ref="CBB2:CBB7">_xll.FDS("6677-HK","FF_DPS(ANN,-5AY,0)")</f>
        <v>#N/A</v>
      </c>
      <c r="CBC2" t="e">
        <f t="array" ref="CBC2:CBC7">_xll.FDS("6680-HK","FF_DPS(ANN,-5AY,0)")</f>
        <v>#N/A</v>
      </c>
      <c r="CBD2" t="e">
        <f>_xll.FDS("6686-HK","FF_DPS(ANN,-5AY,0)")</f>
        <v>#N/A</v>
      </c>
      <c r="CBE2" t="e">
        <f t="array" ref="CBE2:CBE7">_xll.FDS("6689-HK","FF_DPS(ANN,-5AY,0)")</f>
        <v>#N/A</v>
      </c>
      <c r="CBF2">
        <f t="array" ref="CBF2:CBF7">_xll.FDS("6690-HK","FF_DPS(ANN,-5AY,0)")</f>
        <v>0.248</v>
      </c>
      <c r="CBG2" t="e">
        <f t="array" ref="CBG2:CBG7">_xll.FDS("6696-HK","FF_DPS(ANN,-5AY,0)")</f>
        <v>#N/A</v>
      </c>
      <c r="CBH2" t="e">
        <f t="array" ref="CBH2:CBH7">_xll.FDS("6699-HK","FF_DPS(ANN,-5AY,0)")</f>
        <v>#N/A</v>
      </c>
      <c r="CBI2" t="e">
        <f t="array" ref="CBI2:CBI7">_xll.FDS("6805-HK","FF_DPS(ANN,-5AY,0)")</f>
        <v>#N/A</v>
      </c>
      <c r="CBJ2" t="e">
        <f t="array" ref="CBJ2:CBJ7">_xll.FDS("6806-HK","FF_DPS(ANN,-5AY,0)")</f>
        <v>#N/A</v>
      </c>
      <c r="CBK2">
        <f t="array" ref="CBK2:CBK6">_xll.FDS("6808-HK","FF_DPS(ANN,-5AY,0)")</f>
        <v>0.16</v>
      </c>
      <c r="CBL2" t="e">
        <f t="array" ref="CBL2:CBL7">_xll.FDS("6811-HK","FF_DPS(ANN,-5AY,0)")</f>
        <v>#N/A</v>
      </c>
      <c r="CBM2" t="e">
        <f t="array" ref="CBM2:CBM7">_xll.FDS("6812-HK","FF_DPS(ANN,-5AY,0)")</f>
        <v>#N/A</v>
      </c>
      <c r="CBN2">
        <f t="array" ref="CBN2:CBN7">_xll.FDS("6816-HK","FF_DPS(ANN,-5AY,0)")</f>
        <v>0.03</v>
      </c>
      <c r="CBO2">
        <f t="array" ref="CBO2:CBO7">_xll.FDS("6818-HK","FF_DPS(ANN,-5AY,0)")</f>
        <v>0.1124516</v>
      </c>
      <c r="CBP2" t="e">
        <f t="array" ref="CBP2:CBP7">_xll.FDS("6819-HK","FF_DPS(ANN,-5AY,0)")</f>
        <v>#N/A</v>
      </c>
      <c r="CBQ2" t="e">
        <f t="array" ref="CBQ2:CBQ7">_xll.FDS("6820-HK","FF_DPS(ANN,-5AY,0)")</f>
        <v>#N/A</v>
      </c>
      <c r="CBR2">
        <f t="array" ref="CBR2:CBR7">_xll.FDS("6821-HK","FF_DPS(ANN,-5AY,0)")</f>
        <v>0.17857000000000001</v>
      </c>
      <c r="CBS2">
        <f t="array" ref="CBS2:CBS7">_xll.FDS("6822-HK","FF_DPS(ANN,-5AY,0)")</f>
        <v>0.12</v>
      </c>
      <c r="CBT2">
        <f t="array" ref="CBT2:CBT7">_xll.FDS("6823-HK","FF_DPS(ANN,-5AY,0)")</f>
        <v>0.61850000000000005</v>
      </c>
      <c r="CBU2">
        <f t="array" ref="CBU2:CBU7">_xll.FDS("6826-HK","FF_DPS(ANN,-5AY,0)")</f>
        <v>0.57277999999999996</v>
      </c>
      <c r="CBV2">
        <f t="array" ref="CBV2:CBV7">_xll.FDS("6828-HK","FF_DPS(ANN,-5AY,0)")</f>
        <v>0</v>
      </c>
      <c r="CBW2" t="e">
        <f t="array" ref="CBW2:CBW7">_xll.FDS("6829-HK","FF_DPS(ANN,-5AY,0)")</f>
        <v>#N/A</v>
      </c>
      <c r="CBX2">
        <f t="array" ref="CBX2:CBX7">_xll.FDS("6830-HK","FF_DPS(ANN,-5AY,0)")</f>
        <v>0</v>
      </c>
      <c r="CBY2">
        <f t="array" ref="CBY2:CBY7">_xll.FDS("6833-HK","FF_DPS(ANN,-5AY,0)")</f>
        <v>3.3E-3</v>
      </c>
      <c r="CBZ2">
        <f t="array" ref="CBZ2:CBZ7">_xll.FDS("6836-HK","FF_DPS(ANN,-5AY,0)")</f>
        <v>4.1000000000000002E-2</v>
      </c>
      <c r="CCA2">
        <f t="array" ref="CCA2:CCA7">_xll.FDS("6837-HK","FF_DPS(ANN,-5AY,0)")</f>
        <v>0.25102099999999999</v>
      </c>
      <c r="CCB2">
        <f t="array" ref="CCB2:CCB7">_xll.FDS("6838-HK","FF_DPS(ANN,-5AY,0)")</f>
        <v>6.3329999999999997E-2</v>
      </c>
      <c r="CCC2">
        <f t="array" ref="CCC2:CCC7">_xll.FDS("6839-HK","FF_DPS(ANN,-5AY,0)")</f>
        <v>0.1148</v>
      </c>
      <c r="CCD2" t="e">
        <f t="array" ref="CCD2:CCD7">_xll.FDS("6855-HK","FF_DPS(ANN,-5AY,0)")</f>
        <v>#N/A</v>
      </c>
      <c r="CCE2">
        <f t="array" ref="CCE2:CCE7">_xll.FDS("6858-HK","FF_DPS(ANN,-5AY,0)")</f>
        <v>0.21001210000000001</v>
      </c>
      <c r="CCF2" t="e">
        <f t="array" ref="CCF2:CCF7">_xll.FDS("6860-HK","FF_DPS(ANN,-5AY,0)")</f>
        <v>#N/A</v>
      </c>
      <c r="CCG2" t="e">
        <f t="array" ref="CCG2:CCG7">_xll.FDS("6862-HK","FF_DPS(ANN,-5AY,0)")</f>
        <v>#N/A</v>
      </c>
      <c r="CCH2">
        <f t="array" ref="CCH2:CCH7">_xll.FDS("6865-HK","FF_DPS(ANN,-5AY,0)")</f>
        <v>0.108</v>
      </c>
      <c r="CCI2">
        <f t="array" ref="CCI2:CCI7">_xll.FDS("6866-HK","FF_DPS(ANN,-5AY,0)")</f>
        <v>0</v>
      </c>
      <c r="CCJ2">
        <f t="array" ref="CCJ2:CCJ7">_xll.FDS("6868-HK","FF_DPS(ANN,-5AY,0)")</f>
        <v>0.11</v>
      </c>
      <c r="CCK2">
        <f t="array" ref="CCK2:CCK7">_xll.FDS("6869-HK","FF_DPS(ANN,-5AY,0)")</f>
        <v>0.28891909999999998</v>
      </c>
      <c r="CCL2">
        <f t="array" ref="CCL2:CCL7">_xll.FDS("6877-HK","FF_DPS(ANN,-5AY,0)")</f>
        <v>0</v>
      </c>
      <c r="CCM2">
        <f t="array" ref="CCM2:CCM7">_xll.FDS("6878-HK","FF_DPS(ANN,-5AY,0)")</f>
        <v>0</v>
      </c>
      <c r="CCN2">
        <f t="array" ref="CCN2:CCN7">_xll.FDS("6880-HK","FF_DPS(ANN,-5AY,0)")</f>
        <v>0</v>
      </c>
      <c r="CCO2">
        <f t="array" ref="CCO2:CCO7">_xll.FDS("6881-HK","FF_DPS(ANN,-5AY,0)")</f>
        <v>0.17773</v>
      </c>
      <c r="CCP2">
        <f t="array" ref="CCP2:CCP7">_xll.FDS("6882-HK","FF_DPS(ANN,-5AY,0)")</f>
        <v>0.02</v>
      </c>
      <c r="CCQ2" t="e">
        <f t="array" ref="CCQ2:CCQ7">_xll.FDS("6885-HK","FF_DPS(ANN,-5AY,0)")</f>
        <v>#N/A</v>
      </c>
      <c r="CCR2">
        <f t="array" ref="CCR2:CCR7">_xll.FDS("6886-HK","FF_DPS(ANN,-5AY,0)")</f>
        <v>0.57373300000000005</v>
      </c>
      <c r="CCS2">
        <f t="array" ref="CCS2:CCS7">_xll.FDS("6888-HK","FF_DPS(ANN,-5AY,0)")</f>
        <v>0</v>
      </c>
      <c r="CCT2">
        <f t="array" ref="CCT2:CCT7">_xll.FDS("6889-HK","FF_DPS(ANN,-5AY,0)")</f>
        <v>0.84</v>
      </c>
      <c r="CCU2" t="e">
        <f t="array" ref="CCU2:CCU7">_xll.FDS("6890-HK","FF_DPS(ANN,-5AY,0)")</f>
        <v>#N/A</v>
      </c>
      <c r="CCV2">
        <f t="array" ref="CCV2:CCV7">_xll.FDS("6893-HK","FF_DPS(ANN,-5AY,0)")</f>
        <v>0.02</v>
      </c>
      <c r="CCW2">
        <f t="array" ref="CCW2:CCW7">_xll.FDS("6896-HK","FF_DPS(ANN,-5AY,0)")</f>
        <v>0.12</v>
      </c>
      <c r="CCX2">
        <f t="array" ref="CCX2:CCX7">_xll.FDS("6898-HK","FF_DPS(ANN,-5AY,0)")</f>
        <v>2.9000000000000001E-2</v>
      </c>
      <c r="CCY2">
        <f t="array" ref="CCY2:CCY7">_xll.FDS("6899-HK","FF_DPS(ANN,-5AY,0)")</f>
        <v>0</v>
      </c>
      <c r="CCZ2" t="e">
        <f t="array" ref="CCZ2:CCZ7">_xll.FDS("6900-HK","FF_DPS(ANN,-5AY,0)")</f>
        <v>#N/A</v>
      </c>
      <c r="CDA2">
        <f t="array" ref="CDA2:CDA7">_xll.FDS("6908-HK","FF_DPS(ANN,-5AY,0)")</f>
        <v>0</v>
      </c>
      <c r="CDB2" t="e">
        <f t="array" ref="CDB2:CDB7">_xll.FDS("6909-HK","FF_DPS(ANN,-5AY,0)")</f>
        <v>#N/A</v>
      </c>
      <c r="CDC2" t="e">
        <f t="array" ref="CDC2:CDC7">_xll.FDS("6913-HK","FF_DPS(ANN,-5AY,0)")</f>
        <v>#N/A</v>
      </c>
      <c r="CDD2" t="e">
        <f t="array" ref="CDD2:CDD7">_xll.FDS("6918-HK","FF_DPS(ANN,-5AY,0)")</f>
        <v>#N/A</v>
      </c>
      <c r="CDE2" t="e">
        <f t="array" ref="CDE2:CDE7">_xll.FDS("6919-HK","FF_DPS(ANN,-5AY,0)")</f>
        <v>#N/A</v>
      </c>
      <c r="CDF2" t="e">
        <f t="array" ref="CDF2:CDF7">_xll.FDS("6928-HK","FF_DPS(ANN,-5AY,0)")</f>
        <v>#N/A</v>
      </c>
      <c r="CDG2" t="e">
        <f t="array" ref="CDG2:CDG7">_xll.FDS("6933-HK","FF_DPS(ANN,-5AY,0)")</f>
        <v>#N/A</v>
      </c>
      <c r="CDH2" t="e">
        <f t="array" ref="CDH2:CDH7">_xll.FDS("6939-HK","FF_DPS(ANN,-5AY,0)")</f>
        <v>#N/A</v>
      </c>
      <c r="CDI2" t="e">
        <f t="array" ref="CDI2:CDI7">_xll.FDS("6958-HK","FF_DPS(ANN,-5AY,0)")</f>
        <v>#N/A</v>
      </c>
      <c r="CDJ2" t="e">
        <f t="array" ref="CDJ2:CDJ7">_xll.FDS("6966-HK","FF_DPS(ANN,-5AY,0)")</f>
        <v>#N/A</v>
      </c>
      <c r="CDK2" t="e">
        <f t="array" ref="CDK2:CDK7">_xll.FDS("6968-HK","FF_DPS(ANN,-5AY,0)")</f>
        <v>#N/A</v>
      </c>
      <c r="CDL2" t="e">
        <f t="array" ref="CDL2:CDL7">_xll.FDS("6969-HK","FF_DPS(ANN,-5AY,0)")</f>
        <v>#N/A</v>
      </c>
      <c r="CDM2" t="e">
        <f t="array" ref="CDM2:CDM7">_xll.FDS("6978-HK","FF_DPS(ANN,-5AY,0)")</f>
        <v>#N/A</v>
      </c>
      <c r="CDN2" t="e">
        <f t="array" ref="CDN2:CDN7">_xll.FDS("6988-HK","FF_DPS(ANN,-5AY,0)")</f>
        <v>#N/A</v>
      </c>
      <c r="CDO2" t="e">
        <f>_xll.FDS("6989-HK","FF_DPS(ANN,-5AY,0)")</f>
        <v>#N/A</v>
      </c>
      <c r="CDP2" t="e">
        <f t="array" ref="CDP2:CDP7">_xll.FDS("6993-HK","FF_DPS(ANN,-5AY,0)")</f>
        <v>#N/A</v>
      </c>
      <c r="CDQ2" t="e">
        <f t="array" ref="CDQ2:CDQ7">_xll.FDS("6996-HK","FF_DPS(ANN,-5AY,0)")</f>
        <v>#N/A</v>
      </c>
      <c r="CDR2" t="e">
        <f t="array" ref="CDR2:CDR7">_xll.FDS("6998-HK","FF_DPS(ANN,-5AY,0)")</f>
        <v>#N/A</v>
      </c>
      <c r="CDS2" t="e">
        <f t="array" ref="CDS2:CDS7">_xll.FDS("6999-HK","FF_DPS(ANN,-5AY,0)")</f>
        <v>#N/A</v>
      </c>
      <c r="CDT2" t="e">
        <f t="array" ref="CDT2:CDT6">_xll.FDS("7801-HK","FF_DPS(ANN,-5AY,0)")</f>
        <v>#N/A</v>
      </c>
      <c r="CDU2" t="e">
        <f t="array" ref="CDU2:CDU6">_xll.FDS("7827-HK","FF_DPS(ANN,-5AY,0)")</f>
        <v>#N/A</v>
      </c>
      <c r="CDV2" t="e">
        <f t="array" ref="CDV2:CDV7">_xll.FDS("7836-HK","FF_DPS(ANN,-5AY,0)")</f>
        <v>#N/A</v>
      </c>
      <c r="CDW2" t="e">
        <f t="array" ref="CDW2:CDW6">_xll.FDS("7841-HK","FF_DPS(ANN,-5AY,0)")</f>
        <v>#N/A</v>
      </c>
      <c r="CDX2" t="e">
        <f t="array" ref="CDX2:CDX7">_xll.FDS("9600-HK","FF_DPS(ANN,-5AY,0)")</f>
        <v>#N/A</v>
      </c>
      <c r="CDY2" t="e">
        <f>_xll.FDS("9608-HK","FF_DPS(ANN,-5AY,0)")</f>
        <v>#N/A</v>
      </c>
      <c r="CDZ2" t="e">
        <f t="array" ref="CDZ2:CDZ7">_xll.FDS("9616-HK","FF_DPS(ANN,-5AY,0)")</f>
        <v>#N/A</v>
      </c>
      <c r="CEA2" t="e">
        <f t="array" ref="CEA2:CEA7">_xll.FDS("9618-HK","FF_DPS(ANN,-5AY,0)")</f>
        <v>#N/A</v>
      </c>
      <c r="CEB2" t="e">
        <f t="array" ref="CEB2:CEB7">_xll.FDS("9626-HK","FF_DPS(ANN,-5AY,0)")</f>
        <v>#N/A</v>
      </c>
      <c r="CEC2" t="e">
        <f t="array" ref="CEC2:CEC7">_xll.FDS("9633-HK","FF_DPS(ANN,-5AY,0)")</f>
        <v>#N/A</v>
      </c>
      <c r="CED2" t="e">
        <f t="array" ref="CED2:CED6">_xll.FDS("9638-HK","FF_DPS(ANN,-5AY,0)")</f>
        <v>#N/A</v>
      </c>
      <c r="CEE2" t="e">
        <f t="array" ref="CEE2:CEE7">_xll.FDS("9666-HK","FF_DPS(ANN,-5AY,0)")</f>
        <v>#N/A</v>
      </c>
      <c r="CEF2" t="e">
        <f t="array" ref="CEF2:CEF7">_xll.FDS("9668-HK","FF_DPS(ANN,-5AY,0)")</f>
        <v>#N/A</v>
      </c>
      <c r="CEG2" t="e">
        <f t="array" ref="CEG2:CEG7">_xll.FDS("9677-HK","FF_DPS(ANN,-5AY,0)")</f>
        <v>#N/A</v>
      </c>
      <c r="CEH2" t="e">
        <f t="array" ref="CEH2:CEH7">_xll.FDS("9688-HK","FF_DPS(ANN,-5AY,0)")</f>
        <v>#N/A</v>
      </c>
      <c r="CEI2">
        <f t="array" ref="CEI2:CEI7">_xll.FDS("9696-HK","FF_DPS(ANN,-5AY,0)")</f>
        <v>0.13502383069344001</v>
      </c>
      <c r="CEJ2" t="e">
        <f t="array" ref="CEJ2:CEJ7">_xll.FDS("9698-HK","FF_DPS(ANN,-5AY,0)")</f>
        <v>#N/A</v>
      </c>
      <c r="CEK2" t="e">
        <f t="array" ref="CEK2:CEK7">_xll.FDS("9699-HK","FF_DPS(ANN,-5AY,0)")</f>
        <v>#N/A</v>
      </c>
      <c r="CEL2" t="e">
        <f t="array" ref="CEL2:CEL7">_xll.FDS("9857-HK","FF_DPS(ANN,-5AY,0)")</f>
        <v>#N/A</v>
      </c>
      <c r="CEM2" t="e">
        <f t="array" ref="CEM2:CEM7">_xll.FDS("9858-HK","FF_DPS(ANN,-5AY,0)")</f>
        <v>#N/A</v>
      </c>
      <c r="CEN2" t="e">
        <f t="array" ref="CEN2:CEN7">_xll.FDS("9863-HK","FF_DPS(ANN,-5AY,0)")</f>
        <v>#N/A</v>
      </c>
      <c r="CEO2" t="e">
        <f t="array" ref="CEO2:CEO7">_xll.FDS("9866-HK","FF_DPS(ANN,-5AY,0)")</f>
        <v>#N/A</v>
      </c>
      <c r="CEP2" t="e">
        <f t="array" ref="CEP2:CEP7">_xll.FDS("9868-HK","FF_DPS(ANN,-5AY,0)")</f>
        <v>#N/A</v>
      </c>
      <c r="CEQ2" t="e">
        <f t="array" ref="CEQ2:CEQ7">_xll.FDS("9869-HK","FF_DPS(ANN,-5AY,0)")</f>
        <v>#N/A</v>
      </c>
      <c r="CER2" t="e">
        <f t="array" ref="CER2:CER7">_xll.FDS("9877-HK","FF_DPS(ANN,-5AY,0)")</f>
        <v>#N/A</v>
      </c>
      <c r="CES2" t="e">
        <f t="array" ref="CES2:CES7">_xll.FDS("9878-HK","FF_DPS(ANN,-5AY,0)")</f>
        <v>#N/A</v>
      </c>
      <c r="CET2" t="e">
        <f t="array" ref="CET2:CET7">_xll.FDS("9886-HK","FF_DPS(ANN,-5AY,0)")</f>
        <v>#N/A</v>
      </c>
      <c r="CEU2" t="e">
        <f t="array" ref="CEU2:CEU7">_xll.FDS("9888-HK","FF_DPS(ANN,-5AY,0)")</f>
        <v>#N/A</v>
      </c>
      <c r="CEV2" t="e">
        <f t="array" ref="CEV2:CEV7">_xll.FDS("9889-HK","FF_DPS(ANN,-5AY,0)")</f>
        <v>#N/A</v>
      </c>
      <c r="CEW2" t="e">
        <f t="array" ref="CEW2:CEW7">_xll.FDS("9896-HK","FF_DPS(ANN,-5AY,0)")</f>
        <v>#N/A</v>
      </c>
      <c r="CEX2" t="e">
        <f>_xll.FDS("9898-HK","FF_DPS(ANN,-5AY,0)")</f>
        <v>#N/A</v>
      </c>
      <c r="CEY2" t="e">
        <f>_xll.FDS("9899-HK","FF_DPS(ANN,-5AY,0)")</f>
        <v>#N/A</v>
      </c>
      <c r="CEZ2" t="e">
        <f t="array" ref="CEZ2:CEZ7">_xll.FDS("9900-HK","FF_DPS(ANN,-5AY,0)")</f>
        <v>#N/A</v>
      </c>
      <c r="CFA2" t="e">
        <f t="array" ref="CFA2:CFA7">_xll.FDS("9901-HK","FF_DPS(ANN,-5AY,0)")</f>
        <v>#N/A</v>
      </c>
      <c r="CFB2" t="e">
        <f t="array" ref="CFB2:CFB7">_xll.FDS("9906-HK","FF_DPS(ANN,-5AY,0)")</f>
        <v>#N/A</v>
      </c>
      <c r="CFC2" t="e">
        <f t="array" ref="CFC2:CFC7">_xll.FDS("9908-HK","FF_DPS(ANN,-5AY,0)")</f>
        <v>#N/A</v>
      </c>
      <c r="CFD2" t="e">
        <f t="array" ref="CFD2:CFD7">_xll.FDS("9909-HK","FF_DPS(ANN,-5AY,0)")</f>
        <v>#N/A</v>
      </c>
      <c r="CFE2" t="e">
        <f t="array" ref="CFE2:CFE7">_xll.FDS("9911-HK","FF_DPS(ANN,-5AY,0)")</f>
        <v>#N/A</v>
      </c>
      <c r="CFF2" t="e">
        <f t="array" ref="CFF2:CFF7">_xll.FDS("9913-HK","FF_DPS(ANN,-5AY,0)")</f>
        <v>#N/A</v>
      </c>
      <c r="CFG2" t="e">
        <f t="array" ref="CFG2:CFG7">_xll.FDS("9916-HK","FF_DPS(ANN,-5AY,0)")</f>
        <v>#N/A</v>
      </c>
      <c r="CFH2" t="e">
        <f t="array" ref="CFH2:CFH7">_xll.FDS("9918-HK","FF_DPS(ANN,-5AY,0)")</f>
        <v>#N/A</v>
      </c>
      <c r="CFI2" t="e">
        <f t="array" ref="CFI2:CFI7">_xll.FDS("9919-HK","FF_DPS(ANN,-5AY,0)")</f>
        <v>#N/A</v>
      </c>
      <c r="CFJ2" t="e">
        <f t="array" ref="CFJ2:CFJ7">_xll.FDS("9922-HK","FF_DPS(ANN,-5AY,0)")</f>
        <v>#N/A</v>
      </c>
      <c r="CFK2" t="e">
        <f t="array" ref="CFK2:CFK7">_xll.FDS("9923-HK","FF_DPS(ANN,-5AY,0)")</f>
        <v>#N/A</v>
      </c>
      <c r="CFL2" t="e">
        <f t="array" ref="CFL2:CFL7">_xll.FDS("9926-HK","FF_DPS(ANN,-5AY,0)")</f>
        <v>#N/A</v>
      </c>
      <c r="CFM2" t="e">
        <f t="array" ref="CFM2:CFM7">_xll.FDS("9928-HK","FF_DPS(ANN,-5AY,0)")</f>
        <v>#N/A</v>
      </c>
      <c r="CFN2" t="e">
        <f t="array" ref="CFN2:CFN7">_xll.FDS("9929-HK","FF_DPS(ANN,-5AY,0)")</f>
        <v>#N/A</v>
      </c>
      <c r="CFO2" t="e">
        <f t="array" ref="CFO2:CFO7">_xll.FDS("9933-HK","FF_DPS(ANN,-5AY,0)")</f>
        <v>#N/A</v>
      </c>
      <c r="CFP2" t="e">
        <f t="array" ref="CFP2:CFP7">_xll.FDS("9936-HK","FF_DPS(ANN,-5AY,0)")</f>
        <v>#N/A</v>
      </c>
      <c r="CFQ2" t="e">
        <f t="array" ref="CFQ2:CFQ7">_xll.FDS("9938-HK","FF_DPS(ANN,-5AY,0)")</f>
        <v>#N/A</v>
      </c>
      <c r="CFR2" t="e">
        <f t="array" ref="CFR2:CFR7">_xll.FDS("9939-HK","FF_DPS(ANN,-5AY,0)")</f>
        <v>#N/A</v>
      </c>
      <c r="CFS2" t="e">
        <f t="array" ref="CFS2:CFS7">_xll.FDS("9955-HK","FF_DPS(ANN,-5AY,0)")</f>
        <v>#N/A</v>
      </c>
      <c r="CFT2" t="e">
        <f t="array" ref="CFT2:CFT7">_xll.FDS("9956-HK","FF_DPS(ANN,-5AY,0)")</f>
        <v>#N/A</v>
      </c>
      <c r="CFU2" t="e">
        <f t="array" ref="CFU2:CFU7">_xll.FDS("9958-HK","FF_DPS(ANN,-5AY,0)")</f>
        <v>#N/A</v>
      </c>
      <c r="CFV2" t="e">
        <f t="array" ref="CFV2:CFV7">_xll.FDS("9959-HK","FF_DPS(ANN,-5AY,0)")</f>
        <v>#N/A</v>
      </c>
      <c r="CFW2" t="e">
        <f t="array" ref="CFW2:CFW7">_xll.FDS("9960-HK","FF_DPS(ANN,-5AY,0)")</f>
        <v>#N/A</v>
      </c>
      <c r="CFX2" t="e">
        <f t="array" ref="CFX2:CFX7">_xll.FDS("9961-HK","FF_DPS(ANN,-5AY,0)")</f>
        <v>#N/A</v>
      </c>
      <c r="CFY2" t="e">
        <f t="array" ref="CFY2:CFY7">_xll.FDS("9963-HK","FF_DPS(ANN,-5AY,0)")</f>
        <v>#N/A</v>
      </c>
      <c r="CFZ2" t="e">
        <f t="array" ref="CFZ2:CFZ7">_xll.FDS("9966-HK","FF_DPS(ANN,-5AY,0)")</f>
        <v>#N/A</v>
      </c>
      <c r="CGA2" t="e">
        <f t="array" ref="CGA2:CGA7">_xll.FDS("9968-HK","FF_DPS(ANN,-5AY,0)")</f>
        <v>#N/A</v>
      </c>
      <c r="CGB2" t="e">
        <f t="array" ref="CGB2:CGB7">_xll.FDS("9969-HK","FF_DPS(ANN,-5AY,0)")</f>
        <v>#N/A</v>
      </c>
      <c r="CGC2" t="e">
        <f t="array" ref="CGC2:CGC7">_xll.FDS("9977-HK","FF_DPS(ANN,-5AY,0)")</f>
        <v>#N/A</v>
      </c>
      <c r="CGD2" t="e">
        <f t="array" ref="CGD2:CGD7">_xll.FDS("9978-HK","FF_DPS(ANN,-5AY,0)")</f>
        <v>#N/A</v>
      </c>
      <c r="CGE2" t="e">
        <f t="array" ref="CGE2:CGE7">_xll.FDS("9979-HK","FF_DPS(ANN,-5AY,0)")</f>
        <v>#N/A</v>
      </c>
      <c r="CGF2" t="e">
        <f t="array" ref="CGF2:CGF7">_xll.FDS("9982-HK","FF_DPS(ANN,-5AY,0)")</f>
        <v>#N/A</v>
      </c>
      <c r="CGG2" t="e">
        <f t="array" ref="CGG2:CGG7">_xll.FDS("9983-HK","FF_DPS(ANN,-5AY,0)")</f>
        <v>#N/A</v>
      </c>
      <c r="CGH2" t="e">
        <f t="array" ref="CGH2:CGH7">_xll.FDS("9986-HK","FF_DPS(ANN,-5AY,0)")</f>
        <v>#N/A</v>
      </c>
      <c r="CGI2">
        <f t="array" ref="CGI2:CGI7">_xll.FDS("9987-HK","FF_DPS(ANN,-5AY,0)")</f>
        <v>0</v>
      </c>
      <c r="CGJ2" t="e">
        <f t="array" ref="CGJ2:CGJ7">_xll.FDS("9988-HK","FF_DPS(ANN,-5AY,0)")</f>
        <v>#N/A</v>
      </c>
      <c r="CGK2">
        <f t="array" ref="CGK2:CGK7">_xll.FDS("9989-HK","FF_DPS(ANN,-5AY,0)")</f>
        <v>0.25</v>
      </c>
      <c r="CGL2" t="e">
        <f t="array" ref="CGL2:CGL7">_xll.FDS("9990-HK","FF_DPS(ANN,-5AY,0)")</f>
        <v>#N/A</v>
      </c>
      <c r="CGM2" t="e">
        <f t="array" ref="CGM2:CGM7">_xll.FDS("9991-HK","FF_DPS(ANN,-5AY,0)")</f>
        <v>#N/A</v>
      </c>
      <c r="CGN2" t="e">
        <f t="array" ref="CGN2:CGN7">_xll.FDS("9992-HK","FF_DPS(ANN,-5AY,0)")</f>
        <v>#N/A</v>
      </c>
      <c r="CGO2" t="e">
        <f t="array" ref="CGO2:CGO7">_xll.FDS("9993-HK","FF_DPS(ANN,-5AY,0)")</f>
        <v>#N/A</v>
      </c>
      <c r="CGP2" t="e">
        <f t="array" ref="CGP2:CGP7">_xll.FDS("9995-HK","FF_DPS(ANN,-5AY,0)")</f>
        <v>#N/A</v>
      </c>
      <c r="CGQ2" t="e">
        <f t="array" ref="CGQ2:CGQ7">_xll.FDS("9996-HK","FF_DPS(ANN,-5AY,0)")</f>
        <v>#N/A</v>
      </c>
      <c r="CGR2" t="e">
        <f t="array" ref="CGR2:CGR7">_xll.FDS("9997-HK","FF_DPS(ANN,-5AY,0)")</f>
        <v>#N/A</v>
      </c>
      <c r="CGS2" t="e">
        <f t="array" ref="CGS2:CGS7">_xll.FDS("9998-HK","FF_DPS(ANN,-5AY,0)")</f>
        <v>#N/A</v>
      </c>
      <c r="CGT2" t="e">
        <f t="array" ref="CGT2:CGT7">_xll.FDS("9999-HK","FF_DPS(ANN,-5AY,0)")</f>
        <v>#N/A</v>
      </c>
      <c r="CGU2">
        <f t="array" ref="CGU2:CGU6">_xll.FDS("80737-HK","FF_DPS(ANN,-5AY,0)")</f>
        <v>0.30607585656721698</v>
      </c>
    </row>
    <row r="3" spans="1:2231" x14ac:dyDescent="0.3">
      <c r="A3">
        <v>2.85</v>
      </c>
      <c r="B3">
        <v>2.91</v>
      </c>
      <c r="C3">
        <v>0.26236395089057002</v>
      </c>
      <c r="D3">
        <v>1.59</v>
      </c>
      <c r="E3">
        <v>3.7978432397356698</v>
      </c>
      <c r="F3">
        <v>16.3</v>
      </c>
      <c r="G3">
        <v>0</v>
      </c>
      <c r="H3">
        <v>0.29749999999999999</v>
      </c>
      <c r="I3">
        <v>0</v>
      </c>
      <c r="J3">
        <v>0.8</v>
      </c>
      <c r="K3">
        <v>6.7</v>
      </c>
      <c r="L3">
        <v>1.4132234208046499</v>
      </c>
      <c r="M3">
        <v>0</v>
      </c>
      <c r="N3">
        <v>1.37</v>
      </c>
      <c r="O3">
        <v>4.6500000000000004</v>
      </c>
      <c r="P3">
        <v>1.92</v>
      </c>
      <c r="Q3">
        <v>0.31</v>
      </c>
      <c r="R3">
        <v>2.1</v>
      </c>
      <c r="S3" t="e">
        <v>#N/A</v>
      </c>
      <c r="T3">
        <v>0</v>
      </c>
      <c r="U3">
        <v>0</v>
      </c>
      <c r="V3">
        <v>1.28</v>
      </c>
      <c r="W3">
        <v>0.35</v>
      </c>
      <c r="X3">
        <v>3.2</v>
      </c>
      <c r="Y3">
        <v>0</v>
      </c>
      <c r="Z3">
        <v>0.2</v>
      </c>
      <c r="AA3">
        <v>6.5000000000000002E-2</v>
      </c>
      <c r="AB3">
        <v>0</v>
      </c>
      <c r="AC3">
        <v>0.03</v>
      </c>
      <c r="AD3">
        <v>0.38</v>
      </c>
      <c r="AE3">
        <v>0</v>
      </c>
      <c r="AF3">
        <v>0.65</v>
      </c>
      <c r="AG3">
        <v>0.2</v>
      </c>
      <c r="AH3">
        <v>0</v>
      </c>
      <c r="AI3">
        <v>0</v>
      </c>
      <c r="AJ3">
        <v>0</v>
      </c>
      <c r="AK3">
        <v>0</v>
      </c>
      <c r="AL3">
        <v>2.3890000000000002E-2</v>
      </c>
      <c r="AM3">
        <v>1.78</v>
      </c>
      <c r="AN3">
        <v>0</v>
      </c>
      <c r="AO3">
        <v>0.2</v>
      </c>
      <c r="AP3">
        <v>0.22</v>
      </c>
      <c r="AQ3">
        <v>0</v>
      </c>
      <c r="AR3">
        <v>0.38</v>
      </c>
      <c r="AS3">
        <v>0.7</v>
      </c>
      <c r="AT3">
        <v>1.42</v>
      </c>
      <c r="AU3">
        <v>4</v>
      </c>
      <c r="AV3">
        <v>0</v>
      </c>
      <c r="AW3">
        <v>0.08</v>
      </c>
      <c r="AX3">
        <v>0</v>
      </c>
      <c r="AY3">
        <v>1.3333319999999999E-2</v>
      </c>
      <c r="AZ3">
        <v>0</v>
      </c>
      <c r="BA3">
        <v>0</v>
      </c>
      <c r="BB3">
        <v>1.25</v>
      </c>
      <c r="BC3">
        <v>0</v>
      </c>
      <c r="BD3">
        <v>0.02</v>
      </c>
      <c r="BE3">
        <v>0</v>
      </c>
      <c r="BF3">
        <v>1.1200000000000001</v>
      </c>
      <c r="BG3">
        <v>0.17</v>
      </c>
      <c r="BH3">
        <v>0</v>
      </c>
      <c r="BI3">
        <v>0.59</v>
      </c>
      <c r="BJ3">
        <v>0</v>
      </c>
      <c r="BK3">
        <v>0</v>
      </c>
      <c r="BL3">
        <v>0.01</v>
      </c>
      <c r="BM3">
        <v>0</v>
      </c>
      <c r="BN3">
        <v>0</v>
      </c>
      <c r="BO3">
        <v>0.16</v>
      </c>
      <c r="BP3">
        <v>0</v>
      </c>
      <c r="BQ3">
        <v>3.9736599999999997E-2</v>
      </c>
      <c r="BR3">
        <v>0</v>
      </c>
      <c r="BS3">
        <v>0.98</v>
      </c>
      <c r="BT3">
        <v>0</v>
      </c>
      <c r="BU3">
        <v>0.03</v>
      </c>
      <c r="BV3">
        <v>0.26</v>
      </c>
      <c r="BW3">
        <v>2.1</v>
      </c>
      <c r="BX3">
        <v>0.35</v>
      </c>
      <c r="BY3">
        <v>0.16</v>
      </c>
      <c r="BZ3">
        <v>0.03</v>
      </c>
      <c r="CA3">
        <v>0</v>
      </c>
      <c r="CB3">
        <v>0</v>
      </c>
      <c r="CC3">
        <v>0</v>
      </c>
      <c r="CD3">
        <v>0</v>
      </c>
      <c r="CE3">
        <v>0.05</v>
      </c>
      <c r="CF3">
        <v>1.6708326023439999E-2</v>
      </c>
      <c r="CG3">
        <v>0.04</v>
      </c>
      <c r="CH3">
        <v>0.2</v>
      </c>
      <c r="CI3">
        <v>7.4999999999999997E-2</v>
      </c>
      <c r="CJ3">
        <v>0.75</v>
      </c>
      <c r="CK3">
        <v>0</v>
      </c>
      <c r="CL3">
        <v>0</v>
      </c>
      <c r="CM3">
        <v>2.5600000000000001E-2</v>
      </c>
      <c r="CN3">
        <v>1.19</v>
      </c>
      <c r="CO3">
        <v>4.4200000000000003E-2</v>
      </c>
      <c r="CP3">
        <v>0.12228899999999999</v>
      </c>
      <c r="CQ3">
        <v>0</v>
      </c>
      <c r="CR3">
        <v>0</v>
      </c>
      <c r="CS3">
        <v>0</v>
      </c>
      <c r="CT3">
        <v>0.23</v>
      </c>
      <c r="CU3">
        <v>0.06</v>
      </c>
      <c r="CV3">
        <v>0</v>
      </c>
      <c r="CW3">
        <v>0.51</v>
      </c>
      <c r="CX3">
        <v>0</v>
      </c>
      <c r="CY3">
        <v>0</v>
      </c>
      <c r="CZ3">
        <v>0.13500000000000001</v>
      </c>
      <c r="DA3">
        <v>0</v>
      </c>
      <c r="DB3">
        <v>8.3300000000000006E-3</v>
      </c>
      <c r="DC3">
        <v>0.46</v>
      </c>
      <c r="DD3">
        <v>0</v>
      </c>
      <c r="DE3">
        <v>0.18</v>
      </c>
      <c r="DF3">
        <v>0.05</v>
      </c>
      <c r="DG3">
        <v>0.3</v>
      </c>
      <c r="DH3">
        <v>0</v>
      </c>
      <c r="DI3">
        <v>0.03</v>
      </c>
      <c r="DJ3">
        <v>0.05</v>
      </c>
      <c r="DK3">
        <v>0.22500000000000001</v>
      </c>
      <c r="DL3">
        <v>0</v>
      </c>
      <c r="DM3">
        <v>0.25800000000000001</v>
      </c>
      <c r="DN3">
        <v>0</v>
      </c>
      <c r="DO3">
        <v>0</v>
      </c>
      <c r="DP3">
        <v>7.0000000000000007E-2</v>
      </c>
      <c r="DQ3">
        <v>0</v>
      </c>
      <c r="DR3">
        <v>0</v>
      </c>
      <c r="DS3">
        <v>0.13500000000000001</v>
      </c>
      <c r="DT3">
        <v>0.81</v>
      </c>
      <c r="DU3">
        <v>0</v>
      </c>
      <c r="DV3">
        <v>0</v>
      </c>
      <c r="DW3">
        <v>0</v>
      </c>
      <c r="DX3">
        <v>1.6</v>
      </c>
      <c r="DY3">
        <v>0</v>
      </c>
      <c r="DZ3">
        <v>0</v>
      </c>
      <c r="EA3">
        <v>0.23050000000000001</v>
      </c>
      <c r="EB3">
        <v>1</v>
      </c>
      <c r="EC3">
        <v>0</v>
      </c>
      <c r="ED3">
        <v>7.0000000000000001E-3</v>
      </c>
      <c r="EE3">
        <v>5.6000000000000001E-2</v>
      </c>
      <c r="EF3">
        <v>5.0999999999999996</v>
      </c>
      <c r="EG3">
        <v>0</v>
      </c>
      <c r="EH3">
        <v>0.125</v>
      </c>
      <c r="EI3">
        <v>0</v>
      </c>
      <c r="EJ3">
        <v>0.108</v>
      </c>
      <c r="EK3">
        <v>0</v>
      </c>
      <c r="EL3">
        <v>0.85</v>
      </c>
      <c r="EM3">
        <v>0</v>
      </c>
      <c r="EN3">
        <v>0</v>
      </c>
      <c r="EO3">
        <v>0.51</v>
      </c>
      <c r="EP3">
        <v>0</v>
      </c>
      <c r="EQ3">
        <v>0</v>
      </c>
      <c r="ER3">
        <v>0.18</v>
      </c>
      <c r="ES3">
        <v>0</v>
      </c>
      <c r="ET3">
        <v>0.28999999999999998</v>
      </c>
      <c r="EU3">
        <v>0</v>
      </c>
      <c r="EV3">
        <v>0.53749999999999998</v>
      </c>
      <c r="EW3">
        <v>0.17499999999999999</v>
      </c>
      <c r="EX3">
        <v>0.51</v>
      </c>
      <c r="EY3">
        <v>0.02</v>
      </c>
      <c r="EZ3">
        <v>0</v>
      </c>
      <c r="FA3">
        <v>0.01</v>
      </c>
      <c r="FB3">
        <v>1.7999999999999999E-2</v>
      </c>
      <c r="FC3">
        <v>0.15</v>
      </c>
      <c r="FD3">
        <v>0</v>
      </c>
      <c r="FE3">
        <v>0</v>
      </c>
      <c r="FF3">
        <v>0</v>
      </c>
      <c r="FG3">
        <v>0.05</v>
      </c>
      <c r="FH3">
        <v>0.3</v>
      </c>
      <c r="FI3">
        <v>5.5030000000000003E-2</v>
      </c>
      <c r="FJ3">
        <v>0</v>
      </c>
      <c r="FK3">
        <v>0.6</v>
      </c>
      <c r="FL3">
        <v>0</v>
      </c>
      <c r="FM3">
        <v>0</v>
      </c>
      <c r="FN3">
        <v>0</v>
      </c>
      <c r="FO3">
        <v>0.22</v>
      </c>
      <c r="FP3">
        <v>6.2E-2</v>
      </c>
      <c r="FQ3">
        <v>7.0400000000000003E-3</v>
      </c>
      <c r="FR3">
        <v>0</v>
      </c>
      <c r="FS3">
        <v>0</v>
      </c>
      <c r="FT3">
        <v>0</v>
      </c>
      <c r="FU3">
        <v>0.04</v>
      </c>
      <c r="FV3">
        <v>0</v>
      </c>
      <c r="FW3">
        <v>0</v>
      </c>
      <c r="FX3">
        <v>2.4E-2</v>
      </c>
      <c r="FY3">
        <v>1.35</v>
      </c>
      <c r="FZ3">
        <v>4.4999999999999998E-2</v>
      </c>
      <c r="GA3">
        <v>2.4E-2</v>
      </c>
      <c r="GB3">
        <v>8.4500000000000006E-2</v>
      </c>
      <c r="GC3">
        <v>0.05</v>
      </c>
      <c r="GD3">
        <v>0</v>
      </c>
      <c r="GE3">
        <v>0.06</v>
      </c>
      <c r="GF3">
        <v>6.6000000000000003E-2</v>
      </c>
      <c r="GG3">
        <v>0.17574999999999999</v>
      </c>
      <c r="GH3">
        <v>0.08</v>
      </c>
      <c r="GI3">
        <v>0</v>
      </c>
      <c r="GJ3">
        <v>4.5999999999999999E-2</v>
      </c>
      <c r="GK3">
        <v>0.38</v>
      </c>
      <c r="GL3">
        <v>0.08</v>
      </c>
      <c r="GM3">
        <v>0</v>
      </c>
      <c r="GN3">
        <v>0</v>
      </c>
      <c r="GO3">
        <v>0.06</v>
      </c>
      <c r="GP3">
        <v>0.06</v>
      </c>
      <c r="GQ3">
        <v>0</v>
      </c>
      <c r="GR3">
        <v>0</v>
      </c>
      <c r="GS3">
        <v>0</v>
      </c>
      <c r="GT3">
        <v>0</v>
      </c>
      <c r="GU3">
        <v>0.18666664799999999</v>
      </c>
      <c r="GV3">
        <v>0.1265</v>
      </c>
      <c r="GW3">
        <v>0.03</v>
      </c>
      <c r="GX3">
        <v>0</v>
      </c>
      <c r="GY3">
        <v>0.12</v>
      </c>
      <c r="GZ3">
        <v>0</v>
      </c>
      <c r="HA3">
        <v>0</v>
      </c>
      <c r="HB3">
        <v>0</v>
      </c>
      <c r="HC3">
        <v>0.53</v>
      </c>
      <c r="HD3">
        <v>2E-3</v>
      </c>
      <c r="HE3">
        <v>0</v>
      </c>
      <c r="HF3">
        <v>0.05</v>
      </c>
      <c r="HG3">
        <v>4.4999999999999998E-2</v>
      </c>
      <c r="HH3">
        <v>0</v>
      </c>
      <c r="HI3">
        <v>0</v>
      </c>
      <c r="HJ3">
        <v>0.48</v>
      </c>
      <c r="HK3">
        <v>0.06</v>
      </c>
      <c r="HL3">
        <v>0.23419272076135</v>
      </c>
      <c r="HM3">
        <v>0.43</v>
      </c>
      <c r="HN3">
        <v>0.05</v>
      </c>
      <c r="HO3">
        <v>0</v>
      </c>
      <c r="HP3">
        <v>0</v>
      </c>
      <c r="HQ3">
        <v>4.8199999999999996E-3</v>
      </c>
      <c r="HR3">
        <v>0</v>
      </c>
      <c r="HS3">
        <v>0</v>
      </c>
      <c r="HT3">
        <v>0.46</v>
      </c>
      <c r="HU3">
        <v>0.36</v>
      </c>
      <c r="HV3">
        <v>1.6E-2</v>
      </c>
      <c r="HW3">
        <v>0</v>
      </c>
      <c r="HX3">
        <v>0.48499999999999999</v>
      </c>
      <c r="HY3">
        <v>0.5</v>
      </c>
      <c r="HZ3">
        <v>0.1</v>
      </c>
      <c r="IA3">
        <v>0</v>
      </c>
      <c r="IB3">
        <v>0</v>
      </c>
      <c r="IC3">
        <v>0</v>
      </c>
      <c r="ID3">
        <v>5.3999999999999999E-2</v>
      </c>
      <c r="IE3">
        <v>1.72</v>
      </c>
      <c r="IF3">
        <v>0</v>
      </c>
      <c r="IG3">
        <v>0</v>
      </c>
      <c r="IH3">
        <v>0</v>
      </c>
      <c r="II3">
        <v>0.28134999999999999</v>
      </c>
      <c r="IJ3">
        <v>0</v>
      </c>
      <c r="IK3">
        <v>0.44</v>
      </c>
      <c r="IL3">
        <v>0.27</v>
      </c>
      <c r="IM3">
        <v>1.06</v>
      </c>
      <c r="IN3">
        <v>0</v>
      </c>
      <c r="IO3">
        <v>0.17</v>
      </c>
      <c r="IP3">
        <v>6.4000000000000003E-3</v>
      </c>
      <c r="IQ3">
        <v>4.3555555315520002E-2</v>
      </c>
      <c r="IR3">
        <v>0.12</v>
      </c>
      <c r="IS3">
        <v>0</v>
      </c>
      <c r="IT3">
        <v>8.3000000000000004E-2</v>
      </c>
      <c r="IU3">
        <v>0</v>
      </c>
      <c r="IV3">
        <v>3.5000000000000003E-2</v>
      </c>
      <c r="IW3">
        <v>0</v>
      </c>
      <c r="IX3" t="e">
        <v>#N/A</v>
      </c>
      <c r="IY3" t="e">
        <v>#N/A</v>
      </c>
      <c r="IZ3">
        <v>6.2734040000000002</v>
      </c>
      <c r="JA3">
        <v>1.102E-2</v>
      </c>
      <c r="JB3">
        <v>0.24</v>
      </c>
      <c r="JC3">
        <v>8.5000000000000006E-2</v>
      </c>
      <c r="JD3">
        <v>0</v>
      </c>
      <c r="JE3">
        <v>9.8799999999999999E-2</v>
      </c>
      <c r="JF3">
        <v>5.4999999999999997E-3</v>
      </c>
      <c r="JG3">
        <v>0</v>
      </c>
      <c r="JH3">
        <v>0.41</v>
      </c>
      <c r="JI3">
        <v>0.16700000000000001</v>
      </c>
      <c r="JJ3">
        <v>0</v>
      </c>
      <c r="JK3">
        <v>0</v>
      </c>
      <c r="JL3">
        <v>7.4999999999999997E-2</v>
      </c>
      <c r="JM3">
        <v>0.35</v>
      </c>
      <c r="JN3">
        <v>0.19536000000000001</v>
      </c>
      <c r="JO3">
        <v>0.19908000000000001</v>
      </c>
      <c r="JP3">
        <v>0</v>
      </c>
      <c r="JQ3">
        <v>0.08</v>
      </c>
      <c r="JR3">
        <v>4.9889999999999997E-2</v>
      </c>
      <c r="JS3">
        <v>0</v>
      </c>
      <c r="JU3">
        <v>0.21099999999999999</v>
      </c>
      <c r="JV3">
        <v>0</v>
      </c>
      <c r="JW3">
        <v>8.9069999999999996E-2</v>
      </c>
      <c r="JX3">
        <v>0.04</v>
      </c>
      <c r="JY3">
        <v>1.7999999999999999E-2</v>
      </c>
      <c r="JZ3" t="e">
        <v>#N/A</v>
      </c>
      <c r="KA3">
        <v>0.15</v>
      </c>
      <c r="KB3">
        <v>0.36699999999999999</v>
      </c>
      <c r="KC3">
        <v>0</v>
      </c>
      <c r="KD3">
        <v>1.1599999999999999</v>
      </c>
      <c r="KE3">
        <v>0</v>
      </c>
      <c r="KF3">
        <v>0</v>
      </c>
      <c r="KG3">
        <v>0.35199999999999998</v>
      </c>
      <c r="KH3">
        <v>0</v>
      </c>
      <c r="KI3">
        <v>0.21830770070413999</v>
      </c>
      <c r="KJ3">
        <v>0</v>
      </c>
      <c r="KK3">
        <v>0</v>
      </c>
      <c r="KL3">
        <v>0</v>
      </c>
      <c r="KM3">
        <v>0</v>
      </c>
      <c r="KN3">
        <v>1.7999999999999999E-2</v>
      </c>
      <c r="KO3">
        <v>2.35E-2</v>
      </c>
      <c r="KP3">
        <v>0.26933499999999999</v>
      </c>
      <c r="KQ3">
        <v>0.24495</v>
      </c>
      <c r="KR3">
        <v>0</v>
      </c>
      <c r="KS3">
        <v>0</v>
      </c>
      <c r="KT3">
        <v>0</v>
      </c>
      <c r="KU3">
        <v>0</v>
      </c>
      <c r="KV3">
        <v>0.94</v>
      </c>
      <c r="KW3">
        <v>0</v>
      </c>
      <c r="KX3">
        <v>0.11</v>
      </c>
      <c r="KY3">
        <v>0.08</v>
      </c>
      <c r="KZ3" t="e">
        <v>#N/A</v>
      </c>
      <c r="LA3">
        <v>0.27</v>
      </c>
      <c r="LB3">
        <v>0</v>
      </c>
      <c r="LC3">
        <v>0.155</v>
      </c>
      <c r="LD3">
        <v>0</v>
      </c>
      <c r="LE3">
        <v>0.125</v>
      </c>
      <c r="LF3">
        <v>9.5000000000000001E-2</v>
      </c>
      <c r="LG3">
        <v>0.7</v>
      </c>
      <c r="LH3">
        <v>0</v>
      </c>
      <c r="LI3" t="e">
        <v>#N/A</v>
      </c>
      <c r="LJ3">
        <v>0</v>
      </c>
      <c r="LK3">
        <v>0</v>
      </c>
      <c r="LL3">
        <v>0</v>
      </c>
      <c r="LM3">
        <v>0</v>
      </c>
      <c r="LN3" t="e">
        <v>#N/A</v>
      </c>
      <c r="LO3">
        <v>0</v>
      </c>
      <c r="LP3">
        <v>0.35</v>
      </c>
      <c r="LQ3">
        <v>0.06</v>
      </c>
      <c r="LR3">
        <v>0.61093299999999995</v>
      </c>
      <c r="LS3">
        <v>0.08</v>
      </c>
      <c r="LT3">
        <v>5.4</v>
      </c>
      <c r="LU3">
        <v>0</v>
      </c>
      <c r="LV3">
        <v>0.13716</v>
      </c>
      <c r="LW3">
        <v>0</v>
      </c>
      <c r="LX3">
        <v>0.98</v>
      </c>
      <c r="LY3">
        <v>5.7000000000000002E-2</v>
      </c>
      <c r="LZ3">
        <v>0</v>
      </c>
      <c r="MA3">
        <v>0</v>
      </c>
      <c r="MB3">
        <v>0</v>
      </c>
      <c r="MC3">
        <v>0.25</v>
      </c>
      <c r="MD3">
        <v>0</v>
      </c>
      <c r="ME3">
        <v>0.05</v>
      </c>
      <c r="MF3">
        <v>0</v>
      </c>
      <c r="MG3">
        <v>0</v>
      </c>
      <c r="MH3">
        <v>0.03</v>
      </c>
      <c r="MI3">
        <v>0.15</v>
      </c>
      <c r="MJ3">
        <v>0</v>
      </c>
      <c r="MK3">
        <v>0.4</v>
      </c>
      <c r="ML3" t="e">
        <v>#N/A</v>
      </c>
      <c r="MM3">
        <v>0</v>
      </c>
      <c r="MN3">
        <v>0.19650000000000001</v>
      </c>
      <c r="MO3">
        <v>0.104</v>
      </c>
      <c r="MP3">
        <v>0</v>
      </c>
      <c r="MQ3">
        <v>0</v>
      </c>
      <c r="MR3">
        <v>0.104</v>
      </c>
      <c r="MS3">
        <v>0</v>
      </c>
      <c r="MT3">
        <v>0.08</v>
      </c>
      <c r="MU3">
        <v>0.85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6.4999999999999997E-3</v>
      </c>
      <c r="NC3">
        <v>0</v>
      </c>
      <c r="ND3">
        <v>0</v>
      </c>
      <c r="NE3">
        <v>1.35</v>
      </c>
      <c r="NF3">
        <v>0</v>
      </c>
      <c r="NG3">
        <v>0</v>
      </c>
      <c r="NH3">
        <v>0.32</v>
      </c>
      <c r="NI3">
        <v>0</v>
      </c>
      <c r="NJ3">
        <v>3.5000000000000001E-3</v>
      </c>
      <c r="NK3">
        <v>0</v>
      </c>
      <c r="NL3">
        <v>0</v>
      </c>
      <c r="NM3">
        <v>0</v>
      </c>
      <c r="NN3">
        <v>3.6999999999999998E-2</v>
      </c>
      <c r="NO3">
        <v>0</v>
      </c>
      <c r="NP3">
        <v>0</v>
      </c>
      <c r="NQ3">
        <v>0.04</v>
      </c>
      <c r="NR3">
        <v>0.25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9.0910000000000005E-2</v>
      </c>
      <c r="NZ3">
        <v>0</v>
      </c>
      <c r="OA3">
        <v>7.4999999999999997E-2</v>
      </c>
      <c r="OB3">
        <v>0</v>
      </c>
      <c r="OC3">
        <v>0</v>
      </c>
      <c r="OD3">
        <v>2.05956940832299E-2</v>
      </c>
      <c r="OE3">
        <v>0</v>
      </c>
      <c r="OF3">
        <v>9.2649999999999996E-2</v>
      </c>
      <c r="OG3">
        <v>0.41930000000000001</v>
      </c>
      <c r="OH3">
        <v>0</v>
      </c>
      <c r="OI3">
        <v>0</v>
      </c>
      <c r="OJ3">
        <v>0</v>
      </c>
      <c r="OK3">
        <v>0</v>
      </c>
      <c r="OL3">
        <v>1.4E-2</v>
      </c>
      <c r="OM3">
        <v>0</v>
      </c>
      <c r="ON3">
        <v>0</v>
      </c>
      <c r="OO3">
        <v>0</v>
      </c>
      <c r="OP3">
        <v>7.7499999999999999E-2</v>
      </c>
      <c r="OQ3">
        <v>0</v>
      </c>
      <c r="OR3">
        <v>2.4E-2</v>
      </c>
      <c r="OS3">
        <v>0</v>
      </c>
      <c r="OT3">
        <v>0</v>
      </c>
      <c r="OU3">
        <v>0</v>
      </c>
      <c r="OV3">
        <v>1.2</v>
      </c>
      <c r="OW3">
        <v>0</v>
      </c>
      <c r="OX3">
        <v>0.05</v>
      </c>
      <c r="OY3">
        <v>0</v>
      </c>
      <c r="OZ3">
        <v>0.18</v>
      </c>
      <c r="PA3">
        <v>0</v>
      </c>
      <c r="PB3">
        <v>0</v>
      </c>
      <c r="PC3">
        <v>0.1918</v>
      </c>
      <c r="PD3">
        <v>0</v>
      </c>
      <c r="PE3">
        <v>2.5</v>
      </c>
      <c r="PF3">
        <v>0</v>
      </c>
      <c r="PG3">
        <v>9.783E-2</v>
      </c>
      <c r="PH3">
        <v>0</v>
      </c>
      <c r="PI3">
        <v>0</v>
      </c>
      <c r="PJ3">
        <v>0.02</v>
      </c>
      <c r="PK3">
        <v>0.04</v>
      </c>
      <c r="PL3">
        <v>0</v>
      </c>
      <c r="PM3">
        <v>7.0000000000000007E-2</v>
      </c>
      <c r="PN3">
        <v>7.0000000000000007E-2</v>
      </c>
      <c r="PO3">
        <v>0.185</v>
      </c>
      <c r="PP3">
        <v>3.0870000000000002E-2</v>
      </c>
      <c r="PQ3">
        <v>9.5000000000000001E-2</v>
      </c>
      <c r="PR3">
        <v>7.4999999999999997E-2</v>
      </c>
      <c r="PS3">
        <v>0</v>
      </c>
      <c r="PT3">
        <v>0</v>
      </c>
      <c r="PU3">
        <v>0.13972999999999999</v>
      </c>
      <c r="PV3">
        <v>0</v>
      </c>
      <c r="PW3">
        <v>0.19800000000000001</v>
      </c>
      <c r="PX3">
        <v>0</v>
      </c>
      <c r="PY3">
        <v>0.36793900000000002</v>
      </c>
      <c r="PZ3">
        <v>0</v>
      </c>
      <c r="QA3">
        <v>1.5</v>
      </c>
      <c r="QB3">
        <v>0.16961000000000001</v>
      </c>
      <c r="QC3">
        <v>8.5050000000000001E-2</v>
      </c>
      <c r="QD3">
        <v>0</v>
      </c>
      <c r="QE3">
        <v>0</v>
      </c>
      <c r="QF3">
        <v>0</v>
      </c>
      <c r="QG3">
        <v>9.0910000000000005E-2</v>
      </c>
      <c r="QH3">
        <v>0</v>
      </c>
      <c r="QI3">
        <v>0.09</v>
      </c>
      <c r="QJ3">
        <v>4.1000000000000002E-2</v>
      </c>
      <c r="QK3">
        <v>6.1159999999999999E-2</v>
      </c>
      <c r="QL3">
        <v>0</v>
      </c>
      <c r="QM3">
        <v>0</v>
      </c>
      <c r="QN3">
        <v>0</v>
      </c>
      <c r="QO3">
        <v>9.7100000000000006E-2</v>
      </c>
      <c r="QP3">
        <v>0</v>
      </c>
      <c r="QQ3">
        <v>0</v>
      </c>
      <c r="QR3">
        <v>0.115</v>
      </c>
      <c r="QS3">
        <v>0</v>
      </c>
      <c r="QT3">
        <v>0</v>
      </c>
      <c r="QU3">
        <v>0.43143999999999999</v>
      </c>
      <c r="QV3">
        <v>0</v>
      </c>
      <c r="QW3">
        <v>8.9289999999999994E-2</v>
      </c>
      <c r="QX3">
        <v>0.05</v>
      </c>
      <c r="QY3">
        <v>0.46</v>
      </c>
      <c r="QZ3">
        <v>0</v>
      </c>
      <c r="RA3">
        <v>0</v>
      </c>
      <c r="RB3">
        <v>0</v>
      </c>
      <c r="RC3">
        <v>0.5</v>
      </c>
      <c r="RD3" t="e">
        <v>#N/A</v>
      </c>
      <c r="RE3">
        <v>0.13528000000000001</v>
      </c>
      <c r="RF3" t="e">
        <v>#N/A</v>
      </c>
      <c r="RG3">
        <v>1.1000000000000001</v>
      </c>
      <c r="RH3">
        <v>0</v>
      </c>
      <c r="RI3">
        <v>2.4070000000000001E-2</v>
      </c>
      <c r="RJ3">
        <v>0</v>
      </c>
      <c r="RK3">
        <v>0.02</v>
      </c>
      <c r="RL3">
        <v>0.03</v>
      </c>
      <c r="RM3">
        <v>0.14607000000000001</v>
      </c>
      <c r="RN3">
        <v>3.4110000000000001E-2</v>
      </c>
      <c r="RO3">
        <v>0</v>
      </c>
      <c r="RP3">
        <v>0</v>
      </c>
      <c r="RQ3">
        <v>2.3800000000000002E-2</v>
      </c>
      <c r="RR3">
        <v>3.5000000000000001E-3</v>
      </c>
      <c r="RS3">
        <v>0.18</v>
      </c>
      <c r="RT3">
        <v>0.47199999999999998</v>
      </c>
      <c r="RU3" t="e">
        <v>#N/A</v>
      </c>
      <c r="RV3">
        <v>1.8800000000000001E-2</v>
      </c>
      <c r="RW3">
        <v>0.06</v>
      </c>
      <c r="RX3">
        <v>0.05</v>
      </c>
      <c r="RY3">
        <v>0.26300000000000001</v>
      </c>
      <c r="RZ3">
        <v>0</v>
      </c>
      <c r="SA3">
        <v>0.02</v>
      </c>
      <c r="SB3">
        <v>0</v>
      </c>
      <c r="SC3">
        <v>0.105</v>
      </c>
      <c r="SD3">
        <v>1.7500000000000002E-2</v>
      </c>
      <c r="SE3">
        <v>0</v>
      </c>
      <c r="SF3">
        <v>0</v>
      </c>
      <c r="SG3">
        <v>0</v>
      </c>
      <c r="SH3">
        <v>2.9516129979630001E-2</v>
      </c>
      <c r="SI3">
        <v>8.8599999999999998E-2</v>
      </c>
      <c r="SJ3">
        <v>0.21</v>
      </c>
      <c r="SK3" t="e">
        <v>#N/A</v>
      </c>
      <c r="SL3">
        <v>0</v>
      </c>
      <c r="SM3">
        <v>0</v>
      </c>
      <c r="SN3">
        <v>0</v>
      </c>
      <c r="SO3">
        <v>0</v>
      </c>
      <c r="SP3">
        <v>0</v>
      </c>
      <c r="SQ3">
        <v>2.5000000000000001E-2</v>
      </c>
      <c r="SR3">
        <v>0.06</v>
      </c>
      <c r="SS3">
        <v>0.22</v>
      </c>
      <c r="ST3">
        <v>0.03</v>
      </c>
      <c r="SU3">
        <v>0.1</v>
      </c>
      <c r="SV3">
        <v>0.16500000000000001</v>
      </c>
      <c r="SW3">
        <v>2.1000000000000001E-2</v>
      </c>
      <c r="SX3">
        <v>0.11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0.02</v>
      </c>
      <c r="TG3">
        <v>0.35</v>
      </c>
      <c r="TH3">
        <v>0</v>
      </c>
      <c r="TI3">
        <v>0.18</v>
      </c>
      <c r="TJ3">
        <v>0.78</v>
      </c>
      <c r="TK3">
        <v>0</v>
      </c>
      <c r="TL3">
        <v>0</v>
      </c>
      <c r="TM3">
        <v>0.115</v>
      </c>
      <c r="TN3">
        <v>0</v>
      </c>
      <c r="TO3">
        <v>0.25455</v>
      </c>
      <c r="TP3" t="e">
        <v>#N/A</v>
      </c>
      <c r="TQ3">
        <v>0</v>
      </c>
      <c r="TR3">
        <v>0.67500000000000004</v>
      </c>
      <c r="TS3">
        <v>6.3E-2</v>
      </c>
      <c r="TT3">
        <v>0</v>
      </c>
      <c r="TU3">
        <v>0</v>
      </c>
      <c r="TV3">
        <v>0</v>
      </c>
      <c r="TW3">
        <v>0</v>
      </c>
      <c r="TX3">
        <v>0.04</v>
      </c>
      <c r="TY3">
        <v>2.4E-2</v>
      </c>
      <c r="TZ3">
        <v>7.7998499999999998E-2</v>
      </c>
      <c r="UA3">
        <v>0</v>
      </c>
      <c r="UB3">
        <v>2E-3</v>
      </c>
      <c r="UC3">
        <v>0</v>
      </c>
      <c r="UD3">
        <v>0</v>
      </c>
      <c r="UE3">
        <v>1.35</v>
      </c>
      <c r="UF3">
        <v>0.08</v>
      </c>
      <c r="UG3">
        <v>3.4041705893955998E-2</v>
      </c>
      <c r="UH3">
        <v>0</v>
      </c>
      <c r="UI3">
        <v>0.1</v>
      </c>
      <c r="UJ3">
        <v>0.8</v>
      </c>
      <c r="UK3">
        <v>0</v>
      </c>
      <c r="UL3">
        <v>0</v>
      </c>
      <c r="UM3">
        <v>0</v>
      </c>
      <c r="UN3">
        <v>0.11</v>
      </c>
      <c r="UO3">
        <v>0.28722999999999999</v>
      </c>
      <c r="UP3">
        <v>0</v>
      </c>
      <c r="UQ3">
        <v>0.30525999999999998</v>
      </c>
      <c r="UR3">
        <v>0</v>
      </c>
      <c r="US3">
        <v>4.8649999999999999E-2</v>
      </c>
      <c r="UT3">
        <v>0.88</v>
      </c>
      <c r="UU3">
        <v>0.01</v>
      </c>
      <c r="UV3">
        <v>0</v>
      </c>
      <c r="UW3">
        <v>0</v>
      </c>
      <c r="UX3">
        <v>0</v>
      </c>
      <c r="UY3">
        <v>0</v>
      </c>
      <c r="UZ3">
        <v>0</v>
      </c>
      <c r="VA3">
        <v>0.35</v>
      </c>
      <c r="VB3">
        <v>0.01</v>
      </c>
      <c r="VC3">
        <v>2.3199999999999998E-2</v>
      </c>
      <c r="VD3">
        <v>0</v>
      </c>
      <c r="VE3">
        <v>0</v>
      </c>
      <c r="VF3">
        <v>0</v>
      </c>
      <c r="VG3">
        <v>0.04</v>
      </c>
      <c r="VH3">
        <v>2.8500000000000001E-2</v>
      </c>
      <c r="VI3">
        <v>1.8100000000000002E-2</v>
      </c>
      <c r="VJ3">
        <v>4.6230783099999999E-2</v>
      </c>
      <c r="VK3">
        <v>0</v>
      </c>
      <c r="VL3">
        <v>2.9000000000000001E-2</v>
      </c>
      <c r="VM3">
        <v>0</v>
      </c>
      <c r="VN3">
        <v>0</v>
      </c>
      <c r="VO3">
        <v>0</v>
      </c>
      <c r="VP3">
        <v>0</v>
      </c>
      <c r="VQ3">
        <v>0</v>
      </c>
      <c r="VR3">
        <v>0.115</v>
      </c>
      <c r="VS3">
        <v>0</v>
      </c>
      <c r="VT3">
        <v>0.315</v>
      </c>
      <c r="VU3">
        <v>0.01</v>
      </c>
      <c r="VV3">
        <v>0.14000000000000001</v>
      </c>
      <c r="VW3">
        <v>0</v>
      </c>
      <c r="VX3">
        <v>0.48428599999999999</v>
      </c>
      <c r="VY3">
        <v>0.13</v>
      </c>
      <c r="VZ3">
        <v>0.191</v>
      </c>
      <c r="WA3">
        <v>0</v>
      </c>
      <c r="WB3">
        <v>0.3</v>
      </c>
      <c r="WC3">
        <v>0</v>
      </c>
      <c r="WD3">
        <v>0.03</v>
      </c>
      <c r="WE3" t="e">
        <v>#N/A</v>
      </c>
      <c r="WF3">
        <v>0.185</v>
      </c>
      <c r="WG3">
        <v>0.14188999999999999</v>
      </c>
      <c r="WH3">
        <v>0.15026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6.4049999999999996E-2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8.3333299999999999E-3</v>
      </c>
      <c r="WW3">
        <v>0</v>
      </c>
      <c r="WX3">
        <v>0.01</v>
      </c>
      <c r="WY3">
        <v>0</v>
      </c>
      <c r="WZ3">
        <v>0.2</v>
      </c>
      <c r="XA3" t="e">
        <v>#N/A</v>
      </c>
      <c r="XB3">
        <v>0</v>
      </c>
      <c r="XC3" t="e">
        <v>#N/A</v>
      </c>
      <c r="XD3">
        <v>0</v>
      </c>
      <c r="XE3">
        <v>7.0000000000000007E-2</v>
      </c>
      <c r="XF3" t="e">
        <v>#N/A</v>
      </c>
      <c r="XG3">
        <v>0.02</v>
      </c>
      <c r="XH3">
        <v>0.49</v>
      </c>
      <c r="XI3">
        <v>0</v>
      </c>
      <c r="XJ3">
        <v>0</v>
      </c>
      <c r="XK3">
        <v>0</v>
      </c>
      <c r="XL3">
        <v>0</v>
      </c>
      <c r="XM3">
        <v>0.18</v>
      </c>
      <c r="XN3">
        <v>0</v>
      </c>
      <c r="XO3">
        <v>0</v>
      </c>
      <c r="XP3">
        <v>0.36893700000000001</v>
      </c>
      <c r="XQ3">
        <v>0</v>
      </c>
      <c r="XR3">
        <v>0.7</v>
      </c>
      <c r="XS3">
        <v>7.3845999999999995E-2</v>
      </c>
      <c r="XT3">
        <v>0</v>
      </c>
      <c r="XU3" t="e">
        <v>#N/A</v>
      </c>
      <c r="XV3">
        <v>0.18</v>
      </c>
      <c r="XW3">
        <v>0</v>
      </c>
      <c r="XX3">
        <v>0.37</v>
      </c>
      <c r="XY3">
        <v>0</v>
      </c>
      <c r="XZ3">
        <v>0.01</v>
      </c>
      <c r="YA3">
        <v>0</v>
      </c>
      <c r="YB3">
        <v>4.6800000000000001E-2</v>
      </c>
      <c r="YC3">
        <v>0</v>
      </c>
      <c r="YD3">
        <v>0</v>
      </c>
      <c r="YE3">
        <v>3.5999999999999997E-2</v>
      </c>
      <c r="YF3">
        <v>0.02</v>
      </c>
      <c r="YG3">
        <v>0.18</v>
      </c>
      <c r="YH3">
        <v>0.1229</v>
      </c>
      <c r="YI3">
        <v>0.16</v>
      </c>
      <c r="YJ3">
        <v>0</v>
      </c>
      <c r="YK3">
        <v>0.875</v>
      </c>
      <c r="YL3">
        <v>0.30719999999999997</v>
      </c>
      <c r="YM3">
        <v>2.2700000000000001E-2</v>
      </c>
      <c r="YN3">
        <v>7.3999999999999996E-2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3.8800000000000001E-2</v>
      </c>
      <c r="YV3">
        <v>0</v>
      </c>
      <c r="YW3">
        <v>0.01</v>
      </c>
      <c r="YX3">
        <v>2.5000000000000001E-2</v>
      </c>
      <c r="YY3">
        <v>0.38190384989384801</v>
      </c>
      <c r="YZ3">
        <v>0.23</v>
      </c>
      <c r="ZA3">
        <v>0.14699999999999999</v>
      </c>
      <c r="ZB3">
        <v>0.1555299</v>
      </c>
      <c r="ZC3">
        <v>0</v>
      </c>
      <c r="ZD3" t="e">
        <v>#N/A</v>
      </c>
      <c r="ZE3">
        <v>0</v>
      </c>
      <c r="ZF3">
        <v>0</v>
      </c>
      <c r="ZG3">
        <v>0</v>
      </c>
      <c r="ZH3">
        <v>0</v>
      </c>
      <c r="ZI3">
        <v>0.02</v>
      </c>
      <c r="ZJ3">
        <v>0</v>
      </c>
      <c r="ZK3">
        <v>0</v>
      </c>
      <c r="ZL3">
        <v>0.32500000000000001</v>
      </c>
      <c r="ZM3">
        <v>0.48</v>
      </c>
      <c r="ZN3">
        <v>0.06</v>
      </c>
      <c r="ZO3">
        <v>0</v>
      </c>
      <c r="ZP3">
        <v>0</v>
      </c>
      <c r="ZQ3" t="e">
        <v>#N/A</v>
      </c>
      <c r="ZR3">
        <v>0.46460000000000001</v>
      </c>
      <c r="ZS3">
        <v>0</v>
      </c>
      <c r="ZT3">
        <v>0</v>
      </c>
      <c r="ZU3">
        <v>0.2</v>
      </c>
      <c r="ZV3">
        <v>0.18745999999999999</v>
      </c>
      <c r="ZW3">
        <v>0.36</v>
      </c>
      <c r="ZX3">
        <v>8.6300000000000002E-2</v>
      </c>
      <c r="ZY3">
        <v>0.5</v>
      </c>
      <c r="ZZ3">
        <v>0.21981999999999999</v>
      </c>
      <c r="AAA3">
        <v>0</v>
      </c>
      <c r="AAB3">
        <v>7.4999999999999997E-3</v>
      </c>
      <c r="AAC3">
        <v>0</v>
      </c>
      <c r="AAD3">
        <v>4.2000000000000003E-2</v>
      </c>
      <c r="AAE3">
        <v>0</v>
      </c>
      <c r="AAF3">
        <v>0</v>
      </c>
      <c r="AAG3">
        <v>0.19363</v>
      </c>
      <c r="AAH3">
        <v>7.1999999999999995E-2</v>
      </c>
      <c r="AAI3">
        <v>0</v>
      </c>
      <c r="AAJ3">
        <v>6.7500000000000004E-2</v>
      </c>
      <c r="AAK3">
        <v>0</v>
      </c>
      <c r="AAL3">
        <v>0.42</v>
      </c>
      <c r="AAM3">
        <v>0.1196315</v>
      </c>
      <c r="AAN3">
        <v>0</v>
      </c>
      <c r="AAO3">
        <v>0.157</v>
      </c>
      <c r="AAP3">
        <v>0</v>
      </c>
      <c r="AAQ3" t="e">
        <v>#N/A</v>
      </c>
      <c r="AAR3" t="e">
        <v>#N/A</v>
      </c>
      <c r="AAS3">
        <v>0.01</v>
      </c>
      <c r="AAT3">
        <v>0.15</v>
      </c>
      <c r="AAU3">
        <v>1.4739100000000001</v>
      </c>
      <c r="AAV3">
        <v>0</v>
      </c>
      <c r="AAW3">
        <v>0.1129</v>
      </c>
      <c r="AAX3">
        <v>0</v>
      </c>
      <c r="AAY3">
        <v>0</v>
      </c>
      <c r="AAZ3">
        <v>0.53766720000000001</v>
      </c>
      <c r="ABA3">
        <v>0</v>
      </c>
      <c r="ABB3">
        <v>0</v>
      </c>
      <c r="ABC3" t="e">
        <v>#N/A</v>
      </c>
      <c r="ABD3">
        <v>0</v>
      </c>
      <c r="ABE3">
        <v>0</v>
      </c>
      <c r="ABF3">
        <v>0.09</v>
      </c>
      <c r="ABG3">
        <v>0</v>
      </c>
      <c r="ABH3">
        <v>3.7999999999999999E-2</v>
      </c>
      <c r="ABI3">
        <v>0</v>
      </c>
      <c r="ABJ3">
        <v>0</v>
      </c>
      <c r="ABK3">
        <v>0.12</v>
      </c>
      <c r="ABL3">
        <v>0</v>
      </c>
      <c r="ABM3">
        <v>0</v>
      </c>
      <c r="ABN3">
        <v>0.34515469999999998</v>
      </c>
      <c r="ABO3">
        <v>3.2050000000000001</v>
      </c>
      <c r="ABP3">
        <v>0</v>
      </c>
      <c r="ABQ3">
        <v>4.9230044342042802</v>
      </c>
      <c r="ABR3">
        <v>0.04</v>
      </c>
      <c r="ABS3">
        <v>0</v>
      </c>
      <c r="ABT3">
        <v>0.104</v>
      </c>
      <c r="ABU3">
        <v>7.2972499999999996E-2</v>
      </c>
      <c r="ABV3">
        <v>0</v>
      </c>
      <c r="ABW3">
        <v>0</v>
      </c>
      <c r="ABX3">
        <v>0</v>
      </c>
      <c r="ABY3">
        <v>0.12612100000000001</v>
      </c>
      <c r="ABZ3">
        <v>0</v>
      </c>
      <c r="ACA3">
        <v>0.81469999999999998</v>
      </c>
      <c r="ACB3">
        <v>0.1</v>
      </c>
      <c r="ACC3">
        <v>0.15</v>
      </c>
      <c r="ACD3">
        <v>0</v>
      </c>
      <c r="ACE3">
        <v>0</v>
      </c>
      <c r="ACF3">
        <v>0.26960000000000001</v>
      </c>
      <c r="ACG3">
        <v>0</v>
      </c>
      <c r="ACH3">
        <v>0</v>
      </c>
      <c r="ACI3">
        <v>0</v>
      </c>
      <c r="ACJ3">
        <v>0.1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0.42</v>
      </c>
      <c r="ACQ3">
        <v>0</v>
      </c>
      <c r="ACR3">
        <v>0</v>
      </c>
      <c r="ACS3">
        <v>7.0000000000000001E-3</v>
      </c>
      <c r="ACT3">
        <v>0</v>
      </c>
      <c r="ACU3">
        <v>0</v>
      </c>
      <c r="ACV3">
        <v>0</v>
      </c>
      <c r="ACW3">
        <v>0.10859000000000001</v>
      </c>
      <c r="ACX3">
        <v>0.26500000000000001</v>
      </c>
      <c r="ACY3">
        <v>1.7000000000000001E-2</v>
      </c>
      <c r="ACZ3">
        <v>0</v>
      </c>
      <c r="ADA3">
        <v>0.28410000000000002</v>
      </c>
      <c r="ADB3">
        <v>0</v>
      </c>
      <c r="ADC3">
        <v>0</v>
      </c>
      <c r="ADD3">
        <v>0.32097500000000001</v>
      </c>
      <c r="ADE3">
        <v>0</v>
      </c>
      <c r="ADF3">
        <v>1.5699999999999999E-2</v>
      </c>
      <c r="ADG3">
        <v>0</v>
      </c>
      <c r="ADH3">
        <v>0</v>
      </c>
      <c r="ADI3" t="e">
        <v>#N/A</v>
      </c>
      <c r="ADJ3">
        <v>9.5000000000000001E-2</v>
      </c>
      <c r="ADK3">
        <v>0</v>
      </c>
      <c r="ADL3">
        <v>0</v>
      </c>
      <c r="ADM3" t="e">
        <v>#N/A</v>
      </c>
      <c r="ADN3">
        <v>0</v>
      </c>
      <c r="ADO3">
        <v>3.5000000000000003E-2</v>
      </c>
      <c r="ADP3">
        <v>0</v>
      </c>
      <c r="ADQ3">
        <v>0</v>
      </c>
      <c r="ADR3">
        <v>0</v>
      </c>
      <c r="ADS3">
        <v>0.12</v>
      </c>
      <c r="ADT3" t="e">
        <v>#N/A</v>
      </c>
      <c r="ADU3" t="e">
        <v>#N/A</v>
      </c>
      <c r="ADV3">
        <v>0</v>
      </c>
      <c r="ADW3">
        <v>0</v>
      </c>
      <c r="ADX3">
        <v>0</v>
      </c>
      <c r="ADY3">
        <v>0</v>
      </c>
      <c r="ADZ3">
        <v>0.19980999999999999</v>
      </c>
      <c r="AEA3">
        <v>0.02</v>
      </c>
      <c r="AEB3">
        <v>0</v>
      </c>
      <c r="AED3">
        <v>0.03</v>
      </c>
      <c r="AEE3">
        <v>0</v>
      </c>
      <c r="AEF3">
        <v>2.38</v>
      </c>
      <c r="AEG3">
        <v>0</v>
      </c>
      <c r="AEH3">
        <v>2.5389179999999998</v>
      </c>
      <c r="AEI3">
        <v>0.14000000000000001</v>
      </c>
      <c r="AEJ3">
        <v>0</v>
      </c>
      <c r="AEK3">
        <v>0.03</v>
      </c>
      <c r="AEL3">
        <v>0</v>
      </c>
      <c r="AEM3">
        <v>8.8999999999999996E-2</v>
      </c>
      <c r="AEN3">
        <v>0</v>
      </c>
      <c r="AEO3">
        <v>0.36</v>
      </c>
      <c r="AEP3">
        <v>0</v>
      </c>
      <c r="AEQ3">
        <v>0.122</v>
      </c>
      <c r="AER3">
        <v>0</v>
      </c>
      <c r="AES3">
        <v>0</v>
      </c>
      <c r="AET3">
        <v>0</v>
      </c>
      <c r="AEU3">
        <v>0</v>
      </c>
      <c r="AEV3">
        <v>0.05</v>
      </c>
      <c r="AEW3">
        <v>0</v>
      </c>
      <c r="AEX3">
        <v>0</v>
      </c>
      <c r="AEY3">
        <v>0</v>
      </c>
      <c r="AEZ3">
        <v>0.1069</v>
      </c>
      <c r="AFA3">
        <v>0</v>
      </c>
      <c r="AFB3">
        <v>0</v>
      </c>
      <c r="AFC3">
        <v>0.1887123</v>
      </c>
      <c r="AFD3">
        <v>2.1780000000000001E-2</v>
      </c>
      <c r="AFE3">
        <v>0</v>
      </c>
      <c r="AFF3">
        <v>0</v>
      </c>
      <c r="AFG3">
        <v>1.55E-2</v>
      </c>
      <c r="AFH3">
        <v>0</v>
      </c>
      <c r="AFI3">
        <v>0</v>
      </c>
      <c r="AFJ3">
        <v>0</v>
      </c>
      <c r="AFK3">
        <v>0</v>
      </c>
      <c r="AFL3">
        <v>0.15</v>
      </c>
      <c r="AFM3" t="e">
        <v>#N/A</v>
      </c>
      <c r="AFN3">
        <v>3.6400000000000002E-2</v>
      </c>
      <c r="AFO3">
        <v>0.05</v>
      </c>
      <c r="AFP3">
        <v>0</v>
      </c>
      <c r="AFQ3">
        <v>1.127745</v>
      </c>
      <c r="AFR3">
        <v>0</v>
      </c>
      <c r="AFS3">
        <v>0</v>
      </c>
      <c r="AFT3">
        <v>7.8124997151689995E-2</v>
      </c>
      <c r="AFU3">
        <v>0</v>
      </c>
      <c r="AFV3">
        <v>0</v>
      </c>
      <c r="AFW3">
        <v>0</v>
      </c>
      <c r="AFX3">
        <v>0.93</v>
      </c>
      <c r="AFY3">
        <v>0.68674690000000005</v>
      </c>
      <c r="AFZ3">
        <v>4.7620000000000003E-2</v>
      </c>
      <c r="AGA3">
        <v>0</v>
      </c>
      <c r="AGB3">
        <v>0</v>
      </c>
      <c r="AGC3">
        <v>0</v>
      </c>
      <c r="AGD3">
        <v>5.8181819874380002E-2</v>
      </c>
      <c r="AGE3">
        <v>0.1</v>
      </c>
      <c r="AGF3">
        <v>5.7270000000000001E-2</v>
      </c>
      <c r="AGG3">
        <v>0</v>
      </c>
      <c r="AGH3">
        <v>0.96699999999999997</v>
      </c>
      <c r="AGI3">
        <v>3.4299999999999997E-2</v>
      </c>
      <c r="AGJ3">
        <v>0</v>
      </c>
      <c r="AGK3">
        <v>1.7</v>
      </c>
      <c r="AGL3">
        <v>0.11</v>
      </c>
      <c r="AGM3">
        <v>0</v>
      </c>
      <c r="AGN3">
        <v>0</v>
      </c>
      <c r="AGO3">
        <v>0</v>
      </c>
      <c r="AGP3">
        <v>4.4999999999999998E-2</v>
      </c>
      <c r="AGQ3" t="e">
        <v>#N/A</v>
      </c>
      <c r="AGR3">
        <v>0</v>
      </c>
      <c r="AGS3">
        <v>0</v>
      </c>
      <c r="AGT3">
        <v>0.196766</v>
      </c>
      <c r="AGU3">
        <v>0</v>
      </c>
      <c r="AGV3">
        <v>0</v>
      </c>
      <c r="AGW3">
        <v>0.2</v>
      </c>
      <c r="AGX3">
        <v>0.04</v>
      </c>
      <c r="AGY3">
        <v>9.5000000000000001E-2</v>
      </c>
      <c r="AGZ3">
        <v>0.21</v>
      </c>
      <c r="AHA3">
        <v>0</v>
      </c>
      <c r="AHB3">
        <v>0</v>
      </c>
      <c r="AHC3">
        <v>0</v>
      </c>
      <c r="AHD3">
        <v>1.8599999999999998E-2</v>
      </c>
      <c r="AHE3" t="e">
        <v>#N/A</v>
      </c>
      <c r="AHF3">
        <v>0</v>
      </c>
      <c r="AHG3">
        <v>5.9490000000000001E-2</v>
      </c>
      <c r="AHH3">
        <v>0</v>
      </c>
      <c r="AHI3">
        <v>0</v>
      </c>
      <c r="AHJ3">
        <v>0</v>
      </c>
      <c r="AHK3">
        <v>0</v>
      </c>
      <c r="AHL3">
        <v>0</v>
      </c>
      <c r="AHM3" t="e">
        <v>#N/A</v>
      </c>
      <c r="AHN3">
        <v>0</v>
      </c>
      <c r="AHO3">
        <v>0</v>
      </c>
      <c r="AHP3">
        <v>0</v>
      </c>
      <c r="AHQ3" t="e">
        <v>#N/A</v>
      </c>
      <c r="AHR3" t="e">
        <v>#N/A</v>
      </c>
      <c r="AHS3">
        <v>0.2404</v>
      </c>
      <c r="AHT3">
        <v>0</v>
      </c>
      <c r="AHU3">
        <v>8.5000000000000006E-2</v>
      </c>
      <c r="AHV3">
        <v>0</v>
      </c>
      <c r="AHW3" t="e">
        <v>#N/A</v>
      </c>
      <c r="AHX3">
        <v>2E-3</v>
      </c>
      <c r="AHY3">
        <v>0</v>
      </c>
      <c r="AHZ3">
        <v>0</v>
      </c>
      <c r="AIA3" t="e">
        <v>#N/A</v>
      </c>
      <c r="AIB3">
        <v>0</v>
      </c>
      <c r="AIC3">
        <v>0.3</v>
      </c>
      <c r="AID3">
        <v>0.59050000000000002</v>
      </c>
      <c r="AIE3">
        <v>0</v>
      </c>
      <c r="AIF3">
        <v>0.01</v>
      </c>
      <c r="AIG3">
        <v>0</v>
      </c>
      <c r="AIH3">
        <v>0</v>
      </c>
      <c r="AII3">
        <v>3.3333266666799997E-2</v>
      </c>
      <c r="AIJ3" t="e">
        <v>#N/A</v>
      </c>
      <c r="AIK3">
        <v>0</v>
      </c>
      <c r="AIL3">
        <v>0.115</v>
      </c>
      <c r="AIM3">
        <v>0</v>
      </c>
      <c r="AIN3">
        <v>2.9780000000000001E-2</v>
      </c>
      <c r="AIO3">
        <v>0.2</v>
      </c>
      <c r="AIP3">
        <v>0</v>
      </c>
      <c r="AIQ3">
        <v>0.2205</v>
      </c>
      <c r="AIR3">
        <v>0</v>
      </c>
      <c r="AIS3">
        <v>0</v>
      </c>
      <c r="AIT3">
        <v>0</v>
      </c>
      <c r="AIU3">
        <v>0</v>
      </c>
      <c r="AIV3">
        <v>0.55000000000000004</v>
      </c>
      <c r="AIW3">
        <v>0</v>
      </c>
      <c r="AIX3">
        <v>0</v>
      </c>
      <c r="AIY3">
        <v>0</v>
      </c>
      <c r="AIZ3">
        <v>0</v>
      </c>
      <c r="AJA3">
        <v>0.23400000000000001</v>
      </c>
      <c r="AJB3">
        <v>0.05</v>
      </c>
      <c r="AJC3">
        <v>0</v>
      </c>
      <c r="AJD3">
        <v>0</v>
      </c>
      <c r="AJE3">
        <v>0.04</v>
      </c>
      <c r="AJF3" t="e">
        <v>#N/A</v>
      </c>
      <c r="AJG3">
        <v>2.5000000000000001E-2</v>
      </c>
      <c r="AJH3">
        <v>0</v>
      </c>
      <c r="AJI3">
        <v>0</v>
      </c>
      <c r="AJJ3">
        <v>0</v>
      </c>
      <c r="AJK3" t="e">
        <v>#N/A</v>
      </c>
      <c r="AJL3">
        <v>0</v>
      </c>
      <c r="AJM3">
        <v>0.17247999999999999</v>
      </c>
      <c r="AJN3">
        <v>0.63200000000000001</v>
      </c>
      <c r="AJO3">
        <v>0.01</v>
      </c>
      <c r="AJP3">
        <v>0</v>
      </c>
      <c r="AJQ3">
        <v>8.7667099999999998E-2</v>
      </c>
      <c r="AJR3">
        <v>0.05</v>
      </c>
      <c r="AJS3">
        <v>0</v>
      </c>
      <c r="AJT3">
        <v>9.5000000000000001E-2</v>
      </c>
      <c r="AJU3">
        <v>6.0000000000000001E-3</v>
      </c>
      <c r="AJV3">
        <v>5.0000000000000001E-3</v>
      </c>
      <c r="AJW3">
        <v>0.02</v>
      </c>
      <c r="AJX3">
        <v>0</v>
      </c>
      <c r="AJY3" t="e">
        <v>#N/A</v>
      </c>
      <c r="AJZ3">
        <v>0</v>
      </c>
      <c r="AKA3">
        <v>0</v>
      </c>
      <c r="AKB3">
        <v>0</v>
      </c>
      <c r="AKC3">
        <v>5.6621400000000002E-2</v>
      </c>
      <c r="AKD3">
        <v>0.51</v>
      </c>
      <c r="AKE3">
        <v>0.44</v>
      </c>
      <c r="AKF3">
        <v>0.02</v>
      </c>
      <c r="AKG3">
        <v>0</v>
      </c>
      <c r="AKH3">
        <v>0.25</v>
      </c>
      <c r="AKI3">
        <v>0</v>
      </c>
      <c r="AKJ3">
        <v>0.16</v>
      </c>
      <c r="AKK3">
        <v>0</v>
      </c>
      <c r="AKL3">
        <v>6.4999999999999997E-3</v>
      </c>
      <c r="AKM3">
        <v>8.9999999999999993E-3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1.4E-2</v>
      </c>
      <c r="AKT3">
        <v>0</v>
      </c>
      <c r="AKU3">
        <v>0.09</v>
      </c>
      <c r="AKV3">
        <v>4.8032999999999999E-2</v>
      </c>
      <c r="AKW3">
        <v>0</v>
      </c>
      <c r="AKX3">
        <v>0</v>
      </c>
      <c r="AKY3">
        <v>0</v>
      </c>
      <c r="AKZ3">
        <v>0.32</v>
      </c>
      <c r="ALA3">
        <v>2.0629999999999999E-2</v>
      </c>
      <c r="ALB3">
        <v>0.16</v>
      </c>
      <c r="ALC3">
        <v>0.15</v>
      </c>
      <c r="ALD3">
        <v>0</v>
      </c>
      <c r="ALE3">
        <v>0.21326000000000001</v>
      </c>
      <c r="ALF3">
        <v>4.9000000000000002E-2</v>
      </c>
      <c r="ALG3">
        <v>0.15626499999999999</v>
      </c>
      <c r="ALH3">
        <v>0.02</v>
      </c>
      <c r="ALI3">
        <v>0.04</v>
      </c>
      <c r="ALJ3">
        <v>1.1599999999999999E-2</v>
      </c>
      <c r="ALK3">
        <v>0</v>
      </c>
      <c r="ALL3">
        <v>0</v>
      </c>
      <c r="ALM3">
        <v>0.10199999999999999</v>
      </c>
      <c r="ALN3" t="e">
        <v>#N/A</v>
      </c>
      <c r="ALO3">
        <v>0.15</v>
      </c>
      <c r="ALP3" t="e">
        <v>#N/A</v>
      </c>
      <c r="ALQ3">
        <v>0.22032750000000001</v>
      </c>
      <c r="ALR3">
        <v>6.1199999999999997E-2</v>
      </c>
      <c r="ALS3">
        <v>1.32E-2</v>
      </c>
      <c r="ALT3">
        <v>0.18030570000000001</v>
      </c>
      <c r="ALU3">
        <v>0.1</v>
      </c>
      <c r="ALV3">
        <v>3.4099999999999998E-2</v>
      </c>
      <c r="ALW3">
        <v>0</v>
      </c>
      <c r="ALX3">
        <v>1.1399999999999999</v>
      </c>
      <c r="ALY3">
        <v>3.7999999999999999E-2</v>
      </c>
      <c r="ALZ3">
        <v>0</v>
      </c>
      <c r="AMA3">
        <v>0</v>
      </c>
      <c r="AMB3">
        <v>0</v>
      </c>
      <c r="AMC3">
        <v>0</v>
      </c>
      <c r="AMD3">
        <v>0.4</v>
      </c>
      <c r="AME3">
        <v>0.56000000000000005</v>
      </c>
      <c r="AMF3">
        <v>0</v>
      </c>
      <c r="AMG3">
        <v>0.27</v>
      </c>
      <c r="AMH3">
        <v>0.05</v>
      </c>
      <c r="AMI3">
        <v>0</v>
      </c>
      <c r="AMJ3">
        <v>0.21879999999999999</v>
      </c>
      <c r="AMK3">
        <v>7.2999999999999995E-2</v>
      </c>
      <c r="AML3">
        <v>7.7999999999999996E-3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0.21</v>
      </c>
      <c r="AMV3">
        <v>0.01</v>
      </c>
      <c r="AMW3">
        <v>0.62931590000000004</v>
      </c>
      <c r="AMX3">
        <v>0</v>
      </c>
      <c r="AMY3">
        <v>4.9216999999999997E-2</v>
      </c>
      <c r="AMZ3">
        <v>0</v>
      </c>
      <c r="ANA3">
        <v>0</v>
      </c>
      <c r="ANB3" t="e">
        <v>#N/A</v>
      </c>
      <c r="ANC3">
        <v>7.5797100000000006E-2</v>
      </c>
      <c r="AND3" t="e">
        <v>#N/A</v>
      </c>
      <c r="ANE3">
        <v>0.31</v>
      </c>
      <c r="ANF3">
        <v>0</v>
      </c>
      <c r="ANG3">
        <v>3.6759199999999999E-2</v>
      </c>
      <c r="ANH3" t="e">
        <v>#N/A</v>
      </c>
      <c r="ANI3">
        <v>0</v>
      </c>
      <c r="ANJ3">
        <v>0</v>
      </c>
      <c r="ANK3">
        <v>0</v>
      </c>
      <c r="ANL3">
        <v>0.16999600000000001</v>
      </c>
      <c r="ANM3">
        <v>0.01</v>
      </c>
      <c r="ANN3">
        <v>0.106</v>
      </c>
      <c r="ANO3">
        <v>0</v>
      </c>
      <c r="ANP3">
        <v>0</v>
      </c>
      <c r="ANQ3">
        <v>0.23</v>
      </c>
      <c r="ANR3">
        <v>0</v>
      </c>
      <c r="ANS3">
        <v>0</v>
      </c>
      <c r="ANT3">
        <v>0</v>
      </c>
      <c r="ANU3">
        <v>0.122</v>
      </c>
      <c r="ANV3">
        <v>0.12947500000000001</v>
      </c>
      <c r="ANW3" t="e">
        <v>#N/A</v>
      </c>
      <c r="ANX3">
        <v>0.47</v>
      </c>
      <c r="ANY3" t="e">
        <v>#N/A</v>
      </c>
      <c r="ANZ3">
        <v>0</v>
      </c>
      <c r="AOA3">
        <v>3.3000000000000002E-2</v>
      </c>
      <c r="AOB3">
        <v>0.45</v>
      </c>
      <c r="AOC3">
        <v>0</v>
      </c>
      <c r="AOD3">
        <v>0</v>
      </c>
      <c r="AOE3">
        <v>0</v>
      </c>
      <c r="AOF3">
        <v>0</v>
      </c>
      <c r="AOG3">
        <v>0.105</v>
      </c>
      <c r="AOH3">
        <v>0</v>
      </c>
      <c r="AOI3">
        <v>0</v>
      </c>
      <c r="AOJ3">
        <v>0</v>
      </c>
      <c r="AOK3">
        <v>0</v>
      </c>
      <c r="AOL3">
        <v>1.4E-2</v>
      </c>
      <c r="AOM3">
        <v>0.28992099999999998</v>
      </c>
      <c r="AON3">
        <v>0</v>
      </c>
      <c r="AOO3">
        <v>0</v>
      </c>
      <c r="AOP3" t="e">
        <v>#N/A</v>
      </c>
      <c r="AOQ3">
        <v>8.0000000000000002E-3</v>
      </c>
      <c r="AOR3" t="e">
        <v>#N/A</v>
      </c>
      <c r="AOS3" t="e">
        <v>#N/A</v>
      </c>
      <c r="AOT3" t="e">
        <v>#N/A</v>
      </c>
      <c r="AOU3">
        <v>0.01</v>
      </c>
      <c r="AOV3" t="e">
        <v>#N/A</v>
      </c>
      <c r="AOW3" t="e">
        <v>#N/A</v>
      </c>
      <c r="AOX3">
        <v>6.8732000000000001E-2</v>
      </c>
      <c r="AOY3" t="e">
        <v>#N/A</v>
      </c>
      <c r="AOZ3">
        <v>0.03</v>
      </c>
      <c r="APA3">
        <v>0.01</v>
      </c>
      <c r="APB3">
        <v>0.03</v>
      </c>
      <c r="APC3">
        <v>0</v>
      </c>
      <c r="APD3">
        <v>0</v>
      </c>
      <c r="APE3" t="e">
        <v>#N/A</v>
      </c>
      <c r="APF3" t="e">
        <v>#N/A</v>
      </c>
      <c r="APG3">
        <v>9.0999999999999998E-2</v>
      </c>
      <c r="APH3" t="e">
        <v>#N/A</v>
      </c>
      <c r="API3">
        <v>0</v>
      </c>
      <c r="APJ3">
        <v>0</v>
      </c>
      <c r="APK3" t="e">
        <v>#N/A</v>
      </c>
      <c r="APL3">
        <v>0</v>
      </c>
      <c r="APM3" t="e">
        <v>#N/A</v>
      </c>
      <c r="APN3" t="e">
        <v>#N/A</v>
      </c>
      <c r="APO3">
        <v>1.3100000000000001E-2</v>
      </c>
      <c r="APP3">
        <v>6.7999999999999996E-3</v>
      </c>
      <c r="APQ3">
        <v>0.31</v>
      </c>
      <c r="APR3">
        <v>6.4799999999999996E-2</v>
      </c>
      <c r="APS3" t="e">
        <v>#N/A</v>
      </c>
      <c r="APT3">
        <v>0</v>
      </c>
      <c r="APU3" t="e">
        <v>#N/A</v>
      </c>
      <c r="APV3">
        <v>0</v>
      </c>
      <c r="APW3" t="e">
        <v>#N/A</v>
      </c>
      <c r="APX3">
        <v>0</v>
      </c>
      <c r="APY3">
        <v>0.12</v>
      </c>
      <c r="APZ3">
        <v>0</v>
      </c>
      <c r="AQA3">
        <v>0</v>
      </c>
      <c r="AQB3">
        <v>8.2000000000000003E-2</v>
      </c>
      <c r="AQC3" t="e">
        <v>#N/A</v>
      </c>
      <c r="AQD3">
        <v>0</v>
      </c>
      <c r="AQE3">
        <v>0</v>
      </c>
      <c r="AQF3">
        <v>5.5E-2</v>
      </c>
      <c r="AQG3">
        <v>0</v>
      </c>
      <c r="AQH3" t="e">
        <v>#N/A</v>
      </c>
      <c r="AQI3" t="e">
        <v>#N/A</v>
      </c>
      <c r="AQJ3">
        <v>7.2999999999999995E-2</v>
      </c>
      <c r="AQK3">
        <v>0.1226464</v>
      </c>
      <c r="AQL3" t="e">
        <v>#N/A</v>
      </c>
      <c r="AQM3">
        <v>9.6000000000000002E-2</v>
      </c>
      <c r="AQN3">
        <v>0</v>
      </c>
      <c r="AQO3">
        <v>0</v>
      </c>
      <c r="AQP3">
        <v>0</v>
      </c>
      <c r="AQQ3">
        <v>0.04</v>
      </c>
      <c r="AQR3">
        <v>1.4999999999999999E-2</v>
      </c>
      <c r="AQT3" t="e">
        <v>#N/A</v>
      </c>
      <c r="AQU3">
        <v>0</v>
      </c>
      <c r="AQV3">
        <v>1.03E-2</v>
      </c>
      <c r="AQW3">
        <v>0</v>
      </c>
      <c r="AQX3">
        <v>0</v>
      </c>
      <c r="AQY3">
        <v>0.03</v>
      </c>
      <c r="AQZ3" t="e">
        <v>#N/A</v>
      </c>
      <c r="ARA3" t="e">
        <v>#N/A</v>
      </c>
      <c r="ARB3">
        <v>5.7697999999999999E-2</v>
      </c>
      <c r="ARC3">
        <v>1.45488177732748</v>
      </c>
      <c r="ARD3">
        <v>0.11</v>
      </c>
      <c r="ARE3" t="e">
        <v>#N/A</v>
      </c>
      <c r="ARF3">
        <v>0.05</v>
      </c>
      <c r="ARG3">
        <v>0</v>
      </c>
      <c r="ARH3" t="e">
        <v>#N/A</v>
      </c>
      <c r="ARI3">
        <v>0.01</v>
      </c>
      <c r="ARJ3">
        <v>6.08E-2</v>
      </c>
      <c r="ARK3" t="e">
        <v>#N/A</v>
      </c>
      <c r="ARL3">
        <v>0</v>
      </c>
      <c r="ARM3">
        <v>0</v>
      </c>
      <c r="ARN3">
        <v>0.35621121743930001</v>
      </c>
      <c r="ARO3">
        <v>0</v>
      </c>
      <c r="ARP3">
        <v>6.8500000000000005E-2</v>
      </c>
      <c r="ARQ3">
        <v>0</v>
      </c>
      <c r="ARR3">
        <v>0</v>
      </c>
      <c r="ARS3">
        <v>0.05</v>
      </c>
      <c r="ART3">
        <v>0</v>
      </c>
      <c r="ARU3" t="e">
        <v>#N/A</v>
      </c>
      <c r="ARV3" t="e">
        <v>#N/A</v>
      </c>
      <c r="ARW3">
        <v>9.2999999999999999E-2</v>
      </c>
      <c r="ARX3" t="e">
        <v>#N/A</v>
      </c>
      <c r="ARY3">
        <v>4.4999999999999998E-2</v>
      </c>
      <c r="ARZ3">
        <v>3.5000000000000003E-2</v>
      </c>
      <c r="ASA3">
        <v>0</v>
      </c>
      <c r="ASB3">
        <v>0</v>
      </c>
      <c r="ASC3">
        <v>0.24503</v>
      </c>
      <c r="ASD3">
        <v>0</v>
      </c>
      <c r="ASE3" t="e">
        <v>#N/A</v>
      </c>
      <c r="ASF3">
        <v>0</v>
      </c>
      <c r="ASG3">
        <v>0.03</v>
      </c>
      <c r="ASH3">
        <v>0</v>
      </c>
      <c r="ASI3">
        <v>0.41881800000000002</v>
      </c>
      <c r="ASJ3">
        <v>0</v>
      </c>
      <c r="ASK3">
        <v>5.6000000000000001E-2</v>
      </c>
      <c r="ASL3">
        <v>2.5000000000000001E-2</v>
      </c>
      <c r="ASM3" t="e">
        <v>#N/A</v>
      </c>
      <c r="ASN3">
        <v>0.08</v>
      </c>
      <c r="ASO3">
        <v>2.2499999999999999E-2</v>
      </c>
      <c r="ASP3">
        <v>0.09</v>
      </c>
      <c r="ASQ3">
        <v>0</v>
      </c>
      <c r="ASR3">
        <v>0</v>
      </c>
      <c r="ASS3">
        <v>0.14510000000000001</v>
      </c>
      <c r="AST3">
        <v>0.02</v>
      </c>
      <c r="ASU3">
        <v>5.2999999999999999E-2</v>
      </c>
      <c r="ASV3" t="e">
        <v>#N/A</v>
      </c>
      <c r="ASW3">
        <v>6.1266000000000001E-2</v>
      </c>
      <c r="ASX3">
        <v>0.22196099999999999</v>
      </c>
      <c r="ASY3">
        <v>6.1741499999999998E-2</v>
      </c>
      <c r="ASZ3">
        <v>0</v>
      </c>
      <c r="ATA3">
        <v>0</v>
      </c>
      <c r="ATB3" t="e">
        <v>#N/A</v>
      </c>
      <c r="ATC3">
        <v>0</v>
      </c>
      <c r="ATD3">
        <v>0.04</v>
      </c>
      <c r="ATE3">
        <v>2.562E-2</v>
      </c>
      <c r="ATF3" t="e">
        <v>#N/A</v>
      </c>
      <c r="ATG3">
        <v>0</v>
      </c>
      <c r="ATH3">
        <v>0</v>
      </c>
      <c r="ATI3" t="e">
        <v>#N/A</v>
      </c>
      <c r="ATJ3" t="e">
        <v>#N/A</v>
      </c>
      <c r="ATK3">
        <v>2.4215799999999999E-2</v>
      </c>
      <c r="ATM3" t="e">
        <v>#N/A</v>
      </c>
      <c r="ATN3">
        <v>0.122089</v>
      </c>
      <c r="ATO3">
        <v>0.12</v>
      </c>
      <c r="ATP3" t="e">
        <v>#N/A</v>
      </c>
      <c r="ATQ3">
        <v>9.2999999999999999E-2</v>
      </c>
      <c r="ATR3">
        <v>3.2300000000000002E-2</v>
      </c>
      <c r="ATS3">
        <v>0</v>
      </c>
      <c r="ATT3">
        <v>0</v>
      </c>
      <c r="ATU3">
        <v>0</v>
      </c>
      <c r="ATV3">
        <v>1.4999999999999999E-2</v>
      </c>
      <c r="ATW3">
        <v>0</v>
      </c>
      <c r="ATX3" t="e">
        <v>#N/A</v>
      </c>
      <c r="ATY3">
        <v>0</v>
      </c>
      <c r="ATZ3">
        <v>7.4999999999999997E-2</v>
      </c>
      <c r="AUA3">
        <v>8.2539299999999996E-2</v>
      </c>
      <c r="AUB3" t="e">
        <v>#N/A</v>
      </c>
      <c r="AUC3">
        <v>0</v>
      </c>
      <c r="AUD3">
        <v>6.0449999999999997E-2</v>
      </c>
      <c r="AUE3">
        <v>0.01</v>
      </c>
      <c r="AUF3">
        <v>0</v>
      </c>
      <c r="AUG3">
        <v>0.05</v>
      </c>
      <c r="AUH3">
        <v>0.26101999999999997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7.4142200000000005E-2</v>
      </c>
      <c r="AUO3">
        <v>0</v>
      </c>
      <c r="AUP3">
        <v>2.1999999999999999E-2</v>
      </c>
      <c r="AUQ3">
        <v>0</v>
      </c>
      <c r="AUR3" t="e">
        <v>#N/A</v>
      </c>
      <c r="AUS3" t="e">
        <v>#N/A</v>
      </c>
      <c r="AUT3" t="e">
        <v>#N/A</v>
      </c>
      <c r="AUU3">
        <v>0</v>
      </c>
      <c r="AUV3" t="e">
        <v>#N/A</v>
      </c>
      <c r="AUW3">
        <v>0.16</v>
      </c>
      <c r="AUX3" t="e">
        <v>#N/A</v>
      </c>
      <c r="AUY3" t="e">
        <v>#N/A</v>
      </c>
      <c r="AUZ3">
        <v>0</v>
      </c>
      <c r="AVA3">
        <v>3.3870074065012801E-2</v>
      </c>
      <c r="AVB3">
        <v>0</v>
      </c>
      <c r="AVC3">
        <v>0.17499999999999999</v>
      </c>
      <c r="AVD3">
        <v>0</v>
      </c>
      <c r="AVE3">
        <v>0.1207633</v>
      </c>
      <c r="AVF3">
        <v>0</v>
      </c>
      <c r="AVG3">
        <v>0.01</v>
      </c>
      <c r="AVH3" t="e">
        <v>#N/A</v>
      </c>
      <c r="AVI3">
        <v>0.20830599999999999</v>
      </c>
      <c r="AVJ3">
        <v>0</v>
      </c>
      <c r="AVK3">
        <v>0.05</v>
      </c>
      <c r="AVL3">
        <v>4.9000000000000002E-2</v>
      </c>
      <c r="AVM3" t="e">
        <v>#N/A</v>
      </c>
      <c r="AVN3" t="e">
        <v>#N/A</v>
      </c>
      <c r="AVO3">
        <v>2.4E-2</v>
      </c>
      <c r="AVP3" t="e">
        <v>#N/A</v>
      </c>
      <c r="AVQ3">
        <v>0</v>
      </c>
      <c r="AVR3">
        <v>0</v>
      </c>
      <c r="AVS3">
        <v>0</v>
      </c>
      <c r="AVT3">
        <v>0.19600000000000001</v>
      </c>
      <c r="AVU3">
        <v>0</v>
      </c>
      <c r="AVV3">
        <v>0</v>
      </c>
      <c r="AVW3">
        <v>0</v>
      </c>
      <c r="AVX3">
        <v>0.151</v>
      </c>
      <c r="AVY3">
        <v>4.2999999999999997E-2</v>
      </c>
      <c r="AVZ3">
        <v>7.7999999999999996E-3</v>
      </c>
      <c r="AWA3" t="e">
        <v>#N/A</v>
      </c>
      <c r="AWB3" t="e">
        <v>#N/A</v>
      </c>
      <c r="AWC3">
        <v>0</v>
      </c>
      <c r="AWD3">
        <v>0</v>
      </c>
      <c r="AWE3">
        <v>0</v>
      </c>
      <c r="AWF3">
        <v>0.11824</v>
      </c>
      <c r="AWG3" t="e">
        <v>#N/A</v>
      </c>
      <c r="AWH3">
        <v>0</v>
      </c>
      <c r="AWI3" t="e">
        <v>#N/A</v>
      </c>
      <c r="AWJ3">
        <v>0.02</v>
      </c>
      <c r="AWK3" t="e">
        <v>#N/A</v>
      </c>
      <c r="AWL3">
        <v>0.03</v>
      </c>
      <c r="AWM3">
        <v>0</v>
      </c>
      <c r="AWN3">
        <v>0</v>
      </c>
      <c r="AWO3">
        <v>0.1202</v>
      </c>
      <c r="AWP3">
        <v>0</v>
      </c>
      <c r="AWQ3">
        <v>0.02</v>
      </c>
      <c r="AWR3">
        <v>0</v>
      </c>
      <c r="AWS3">
        <v>0</v>
      </c>
      <c r="AWT3" t="e">
        <v>#N/A</v>
      </c>
      <c r="AWU3" t="e">
        <v>#N/A</v>
      </c>
      <c r="AWV3">
        <v>0</v>
      </c>
      <c r="AWW3">
        <v>0.1</v>
      </c>
      <c r="AWX3">
        <v>0</v>
      </c>
      <c r="AWY3">
        <v>0</v>
      </c>
      <c r="AWZ3">
        <v>0</v>
      </c>
      <c r="AXA3" t="e">
        <v>#N/A</v>
      </c>
      <c r="AXB3">
        <v>0</v>
      </c>
      <c r="AXC3" t="e">
        <v>#N/A</v>
      </c>
      <c r="AXD3" t="e">
        <v>#N/A</v>
      </c>
      <c r="AXE3">
        <v>0</v>
      </c>
      <c r="AXF3">
        <v>0</v>
      </c>
      <c r="AXG3">
        <v>0.14000000000000001</v>
      </c>
      <c r="AXH3">
        <v>0.01</v>
      </c>
      <c r="AXI3">
        <v>0</v>
      </c>
      <c r="AXJ3" t="e">
        <v>#N/A</v>
      </c>
      <c r="AXK3">
        <v>0</v>
      </c>
      <c r="AXL3">
        <v>7.1999999999999995E-2</v>
      </c>
      <c r="AXM3">
        <v>0</v>
      </c>
      <c r="AXN3">
        <v>1.5E-3</v>
      </c>
      <c r="AXO3">
        <v>0</v>
      </c>
      <c r="AXP3">
        <v>0</v>
      </c>
      <c r="AXQ3" t="e">
        <v>#N/A</v>
      </c>
      <c r="AXR3" t="e">
        <v>#N/A</v>
      </c>
      <c r="AXS3" t="e">
        <v>#N/A</v>
      </c>
      <c r="AXT3" t="e">
        <v>#N/A</v>
      </c>
      <c r="AXU3" t="e">
        <v>#N/A</v>
      </c>
      <c r="AXV3" t="e">
        <v>#N/A</v>
      </c>
      <c r="AXW3" t="e">
        <v>#N/A</v>
      </c>
      <c r="AXX3" t="e">
        <v>#N/A</v>
      </c>
      <c r="AXY3" t="e">
        <v>#N/A</v>
      </c>
      <c r="AXZ3" t="e">
        <v>#N/A</v>
      </c>
      <c r="AYA3">
        <v>0</v>
      </c>
      <c r="AYB3">
        <v>0</v>
      </c>
      <c r="AYC3" t="e">
        <v>#N/A</v>
      </c>
      <c r="AYD3" t="e">
        <v>#N/A</v>
      </c>
      <c r="AYE3" t="e">
        <v>#N/A</v>
      </c>
      <c r="AYF3" t="e">
        <v>#N/A</v>
      </c>
      <c r="AYG3" t="e">
        <v>#N/A</v>
      </c>
      <c r="AYH3" t="e">
        <v>#N/A</v>
      </c>
      <c r="AYI3" t="e">
        <v>#N/A</v>
      </c>
      <c r="AYJ3" t="e">
        <v>#N/A</v>
      </c>
      <c r="AYK3" t="e">
        <v>#N/A</v>
      </c>
      <c r="AYL3" t="e">
        <v>#N/A</v>
      </c>
      <c r="AYM3">
        <v>1.7999999999999999E-2</v>
      </c>
      <c r="AYN3">
        <v>0.18377209999999999</v>
      </c>
      <c r="AYO3" t="e">
        <v>#N/A</v>
      </c>
      <c r="AYP3" t="e">
        <v>#N/A</v>
      </c>
      <c r="AYQ3">
        <v>0.09</v>
      </c>
      <c r="AYR3">
        <v>0.4</v>
      </c>
      <c r="AYS3">
        <v>3.2599999999999997E-2</v>
      </c>
      <c r="AYT3">
        <v>0.03</v>
      </c>
      <c r="AYU3">
        <v>0.48082000000000003</v>
      </c>
      <c r="AYV3">
        <v>0.05</v>
      </c>
      <c r="AYW3">
        <v>0.1</v>
      </c>
      <c r="AYX3" t="e">
        <v>#N/A</v>
      </c>
      <c r="AYY3">
        <v>1.5509999999999999E-2</v>
      </c>
      <c r="AYZ3" t="e">
        <v>#N/A</v>
      </c>
      <c r="AZA3" t="e">
        <v>#N/A</v>
      </c>
      <c r="AZB3">
        <v>1.2019999999999999E-2</v>
      </c>
      <c r="AZC3">
        <v>6.1219999999999997E-2</v>
      </c>
      <c r="AZD3">
        <v>0.09</v>
      </c>
      <c r="AZE3">
        <v>3.5000000000000003E-2</v>
      </c>
      <c r="AZF3" t="e">
        <v>#N/A</v>
      </c>
      <c r="AZG3">
        <v>0</v>
      </c>
      <c r="AZH3" t="e">
        <v>#N/A</v>
      </c>
      <c r="AZI3" t="e">
        <v>#N/A</v>
      </c>
      <c r="AZJ3" t="e">
        <v>#N/A</v>
      </c>
      <c r="AZK3" t="e">
        <v>#N/A</v>
      </c>
      <c r="AZL3">
        <v>2.1999999999999999E-2</v>
      </c>
      <c r="AZM3">
        <v>0.244973</v>
      </c>
      <c r="AZN3">
        <v>0.30106159999999998</v>
      </c>
      <c r="AZO3" t="e">
        <v>#N/A</v>
      </c>
      <c r="AZP3" t="e">
        <v>#N/A</v>
      </c>
      <c r="AZQ3">
        <v>0</v>
      </c>
      <c r="AZR3">
        <v>0</v>
      </c>
      <c r="AZS3" t="e">
        <v>#N/A</v>
      </c>
      <c r="AZT3" t="e">
        <v>#N/A</v>
      </c>
      <c r="AZU3">
        <v>2.81E-2</v>
      </c>
      <c r="AZV3">
        <v>0.56502054875715402</v>
      </c>
      <c r="AZW3">
        <v>0.49850299999999997</v>
      </c>
      <c r="AZX3" t="e">
        <v>#N/A</v>
      </c>
      <c r="AZY3">
        <v>8.3400000000000002E-2</v>
      </c>
      <c r="AZZ3" t="e">
        <v>#N/A</v>
      </c>
      <c r="BAA3">
        <v>7.3499999999999996E-2</v>
      </c>
      <c r="BAB3" t="e">
        <v>#N/A</v>
      </c>
      <c r="BAC3" t="e">
        <v>#N/A</v>
      </c>
      <c r="BAD3">
        <v>0</v>
      </c>
      <c r="BAE3">
        <v>0</v>
      </c>
      <c r="BAF3" t="e">
        <v>#N/A</v>
      </c>
      <c r="BAH3">
        <v>0</v>
      </c>
      <c r="BAI3">
        <v>0.17699999999999999</v>
      </c>
      <c r="BAJ3">
        <v>0</v>
      </c>
      <c r="BAK3" t="e">
        <v>#N/A</v>
      </c>
      <c r="BAL3" t="e">
        <v>#N/A</v>
      </c>
      <c r="BAM3" t="e">
        <v>#N/A</v>
      </c>
      <c r="BAN3">
        <v>0.6</v>
      </c>
      <c r="BAO3" t="e">
        <v>#N/A</v>
      </c>
      <c r="BAP3">
        <v>0</v>
      </c>
      <c r="BAQ3" t="e">
        <v>#N/A</v>
      </c>
      <c r="BAR3">
        <v>2.5000000000000001E-2</v>
      </c>
      <c r="BAS3" t="e">
        <v>#N/A</v>
      </c>
      <c r="BAT3" t="e">
        <v>#N/A</v>
      </c>
      <c r="BAU3" t="e">
        <v>#N/A</v>
      </c>
      <c r="BAV3" t="e">
        <v>#N/A</v>
      </c>
      <c r="BAW3" t="e">
        <v>#N/A</v>
      </c>
      <c r="BAX3">
        <v>0.6</v>
      </c>
      <c r="BAY3" t="e">
        <v>#N/A</v>
      </c>
      <c r="BAZ3">
        <v>0</v>
      </c>
      <c r="BBA3" t="e">
        <v>#N/A</v>
      </c>
      <c r="BBB3" t="e">
        <v>#N/A</v>
      </c>
      <c r="BBC3">
        <v>0</v>
      </c>
      <c r="BBD3" t="e">
        <v>#N/A</v>
      </c>
      <c r="BBE3">
        <v>0</v>
      </c>
      <c r="BBF3">
        <v>2.7660560486427101E-2</v>
      </c>
      <c r="BBG3">
        <v>5.5900999999999999E-2</v>
      </c>
      <c r="BBH3" t="e">
        <v>#N/A</v>
      </c>
      <c r="BBI3" t="e">
        <v>#N/A</v>
      </c>
      <c r="BBJ3" t="e">
        <v>#N/A</v>
      </c>
      <c r="BBK3">
        <v>0.25</v>
      </c>
      <c r="BBL3">
        <v>0</v>
      </c>
      <c r="BBM3" t="e">
        <v>#N/A</v>
      </c>
      <c r="BBN3">
        <v>0.10299999999999999</v>
      </c>
      <c r="BBO3">
        <v>0</v>
      </c>
      <c r="BBP3">
        <v>0</v>
      </c>
      <c r="BBQ3">
        <v>1.486E-2</v>
      </c>
      <c r="BBR3" t="e">
        <v>#N/A</v>
      </c>
      <c r="BBS3" t="e">
        <v>#N/A</v>
      </c>
      <c r="BBT3" t="e">
        <v>#N/A</v>
      </c>
      <c r="BBU3" t="e">
        <v>#N/A</v>
      </c>
      <c r="BBV3" t="e">
        <v>#N/A</v>
      </c>
      <c r="BBW3" t="e">
        <v>#N/A</v>
      </c>
      <c r="BBX3" t="e">
        <v>#N/A</v>
      </c>
      <c r="BBY3">
        <v>0</v>
      </c>
      <c r="BBZ3">
        <v>0.52</v>
      </c>
      <c r="BCA3">
        <v>0.52</v>
      </c>
      <c r="BCB3">
        <v>0.16</v>
      </c>
      <c r="BCC3">
        <v>2.4E-2</v>
      </c>
      <c r="BCD3">
        <v>0.02</v>
      </c>
      <c r="BCE3">
        <v>0.85199999999999998</v>
      </c>
      <c r="BCF3">
        <v>0</v>
      </c>
      <c r="BCG3">
        <v>0.1</v>
      </c>
      <c r="BCI3" t="e">
        <v>#N/A</v>
      </c>
      <c r="BCJ3" t="e">
        <v>#N/A</v>
      </c>
      <c r="BCK3" t="e">
        <v>#N/A</v>
      </c>
      <c r="BCL3" t="e">
        <v>#N/A</v>
      </c>
      <c r="BCM3">
        <v>6.6886000000000001E-2</v>
      </c>
      <c r="BCN3">
        <v>0.15</v>
      </c>
      <c r="BCO3">
        <v>0</v>
      </c>
      <c r="BCP3" t="e">
        <v>#N/A</v>
      </c>
      <c r="BCQ3" t="e">
        <v>#N/A</v>
      </c>
      <c r="BCR3" t="e">
        <v>#N/A</v>
      </c>
      <c r="BCS3" t="e">
        <v>#N/A</v>
      </c>
      <c r="BCT3" t="e">
        <v>#N/A</v>
      </c>
      <c r="BCU3" t="e">
        <v>#N/A</v>
      </c>
      <c r="BCV3">
        <v>0.3</v>
      </c>
      <c r="BCW3">
        <v>0</v>
      </c>
      <c r="BCX3">
        <v>0.60309999999999997</v>
      </c>
      <c r="BCY3" t="e">
        <v>#N/A</v>
      </c>
      <c r="BCZ3" t="e">
        <v>#N/A</v>
      </c>
      <c r="BDA3">
        <v>1.7558705999999999</v>
      </c>
      <c r="BDB3">
        <v>9.8779800000000001E-2</v>
      </c>
      <c r="BDC3" t="e">
        <v>#N/A</v>
      </c>
      <c r="BDD3" t="e">
        <v>#N/A</v>
      </c>
      <c r="BDE3">
        <v>0.29099999999999998</v>
      </c>
      <c r="BDF3">
        <v>0</v>
      </c>
      <c r="BDG3" t="e">
        <v>#N/A</v>
      </c>
      <c r="BDH3" t="e">
        <v>#N/A</v>
      </c>
      <c r="BDI3" t="e">
        <v>#N/A</v>
      </c>
      <c r="BDJ3" t="e">
        <v>#N/A</v>
      </c>
      <c r="BDK3" t="e">
        <v>#N/A</v>
      </c>
      <c r="BDL3">
        <v>1.99</v>
      </c>
      <c r="BDM3">
        <v>0.56999999999999995</v>
      </c>
      <c r="BDN3" t="e">
        <v>#N/A</v>
      </c>
      <c r="BDO3" t="e">
        <v>#N/A</v>
      </c>
      <c r="BDP3">
        <v>0</v>
      </c>
      <c r="BDQ3">
        <v>0</v>
      </c>
      <c r="BDR3" t="e">
        <v>#N/A</v>
      </c>
      <c r="BDS3" t="e">
        <v>#N/A</v>
      </c>
      <c r="BDT3" t="e">
        <v>#N/A</v>
      </c>
      <c r="BDU3">
        <v>0</v>
      </c>
      <c r="BDV3" t="e">
        <v>#N/A</v>
      </c>
      <c r="BDW3" t="e">
        <v>#N/A</v>
      </c>
      <c r="BDX3" t="e">
        <v>#N/A</v>
      </c>
      <c r="BDY3" t="e">
        <v>#N/A</v>
      </c>
      <c r="BDZ3" t="e">
        <v>#N/A</v>
      </c>
      <c r="BEA3" t="e">
        <v>#N/A</v>
      </c>
      <c r="BEB3" t="e">
        <v>#N/A</v>
      </c>
      <c r="BEC3" t="e">
        <v>#N/A</v>
      </c>
      <c r="BED3" t="e">
        <v>#N/A</v>
      </c>
      <c r="BEE3" t="e">
        <v>#N/A</v>
      </c>
      <c r="BEF3" t="e">
        <v>#N/A</v>
      </c>
      <c r="BEG3" t="e">
        <v>#N/A</v>
      </c>
      <c r="BEH3" t="e">
        <v>#N/A</v>
      </c>
      <c r="BEI3" t="e">
        <v>#N/A</v>
      </c>
      <c r="BEJ3">
        <v>0.1197</v>
      </c>
      <c r="BEK3" t="e">
        <v>#N/A</v>
      </c>
      <c r="BEL3" t="e">
        <v>#N/A</v>
      </c>
      <c r="BEM3" t="e">
        <v>#N/A</v>
      </c>
      <c r="BEN3">
        <v>8.1299999999999997E-2</v>
      </c>
      <c r="BEO3">
        <v>0.14511499999999999</v>
      </c>
      <c r="BEP3" t="e">
        <v>#N/A</v>
      </c>
      <c r="BEQ3">
        <v>0.19</v>
      </c>
      <c r="BER3" t="e">
        <v>#N/A</v>
      </c>
      <c r="BES3" t="e">
        <v>#N/A</v>
      </c>
      <c r="BET3" t="e">
        <v>#N/A</v>
      </c>
      <c r="BEU3">
        <v>0.314</v>
      </c>
      <c r="BEV3" t="e">
        <v>#N/A</v>
      </c>
      <c r="BEW3">
        <v>0.77</v>
      </c>
      <c r="BEX3">
        <v>0.03</v>
      </c>
      <c r="BEY3" t="e">
        <v>#N/A</v>
      </c>
      <c r="BEZ3" t="e">
        <v>#N/A</v>
      </c>
      <c r="BFA3">
        <v>0.05</v>
      </c>
      <c r="BFB3">
        <v>7.0000000000000007E-2</v>
      </c>
      <c r="BFC3" t="e">
        <v>#N/A</v>
      </c>
      <c r="BFD3">
        <v>5.6000000000000001E-2</v>
      </c>
      <c r="BFE3" t="e">
        <v>#N/A</v>
      </c>
      <c r="BFF3">
        <v>7.0000000000000007E-2</v>
      </c>
      <c r="BFG3">
        <v>4.8000000000000001E-2</v>
      </c>
      <c r="BFH3" t="e">
        <v>#N/A</v>
      </c>
      <c r="BFI3">
        <v>0.20881466647413</v>
      </c>
      <c r="BFJ3">
        <v>3.3599999999999998E-2</v>
      </c>
      <c r="BFK3">
        <v>0</v>
      </c>
      <c r="BFL3" t="e">
        <v>#N/A</v>
      </c>
      <c r="BFM3">
        <v>0.26</v>
      </c>
      <c r="BFN3" t="e">
        <v>#N/A</v>
      </c>
      <c r="BFO3" t="e">
        <v>#N/A</v>
      </c>
      <c r="BFP3">
        <v>0.95</v>
      </c>
      <c r="BFQ3">
        <v>0.25</v>
      </c>
      <c r="BFR3">
        <v>1.6E-2</v>
      </c>
      <c r="BFS3">
        <v>5.3199999999999997E-2</v>
      </c>
      <c r="BFT3">
        <v>7.0000000000000007E-2</v>
      </c>
      <c r="BFU3" t="e">
        <v>#N/A</v>
      </c>
      <c r="BFV3">
        <v>7.0000000000000007E-2</v>
      </c>
      <c r="BFW3">
        <v>0.4844</v>
      </c>
      <c r="BFX3">
        <v>0.01</v>
      </c>
      <c r="BFY3">
        <v>5.90807E-2</v>
      </c>
      <c r="BFZ3">
        <v>0</v>
      </c>
      <c r="BGA3">
        <v>0</v>
      </c>
      <c r="BGB3" t="e">
        <v>#N/A</v>
      </c>
      <c r="BGC3" t="e">
        <v>#N/A</v>
      </c>
      <c r="BGD3">
        <v>0.20627100000000001</v>
      </c>
      <c r="BGE3">
        <v>0</v>
      </c>
      <c r="BGF3">
        <v>2.1</v>
      </c>
      <c r="BGG3" t="e">
        <v>#N/A</v>
      </c>
      <c r="BGH3">
        <v>0.98</v>
      </c>
      <c r="BGI3">
        <v>0</v>
      </c>
      <c r="BGJ3">
        <v>0</v>
      </c>
      <c r="BGK3" t="e">
        <v>#N/A</v>
      </c>
      <c r="BGL3">
        <v>2.4E-2</v>
      </c>
      <c r="BGM3">
        <v>0.14499999999999999</v>
      </c>
      <c r="BGN3">
        <v>0.01</v>
      </c>
      <c r="BGO3">
        <v>5.7500000000000002E-2</v>
      </c>
      <c r="BGP3">
        <v>0</v>
      </c>
      <c r="BGQ3">
        <v>0.18371660297824999</v>
      </c>
      <c r="BGR3" t="e">
        <v>#N/A</v>
      </c>
      <c r="BGS3" t="e">
        <v>#N/A</v>
      </c>
      <c r="BGT3" t="e">
        <v>#N/A</v>
      </c>
      <c r="BGU3" t="e">
        <v>#N/A</v>
      </c>
      <c r="BGV3">
        <v>0.22052659999999999</v>
      </c>
      <c r="BGW3">
        <v>0</v>
      </c>
      <c r="BGX3">
        <v>0</v>
      </c>
      <c r="BGY3">
        <v>0</v>
      </c>
      <c r="BGZ3">
        <v>0</v>
      </c>
      <c r="BHA3">
        <v>0</v>
      </c>
      <c r="BHB3" t="e">
        <v>#N/A</v>
      </c>
      <c r="BHC3">
        <v>2.58E-2</v>
      </c>
      <c r="BHD3">
        <v>0</v>
      </c>
      <c r="BHE3">
        <v>2.1000000000000001E-2</v>
      </c>
      <c r="BHF3" t="e">
        <v>#N/A</v>
      </c>
      <c r="BHG3">
        <v>0</v>
      </c>
      <c r="BHH3" t="e">
        <v>#N/A</v>
      </c>
      <c r="BHI3" t="e">
        <v>#N/A</v>
      </c>
      <c r="BHJ3" t="e">
        <v>#N/A</v>
      </c>
      <c r="BHK3" t="e">
        <v>#N/A</v>
      </c>
      <c r="BHL3">
        <v>5.8999999999999997E-2</v>
      </c>
      <c r="BHM3">
        <v>0</v>
      </c>
      <c r="BHN3">
        <v>0</v>
      </c>
      <c r="BHO3" t="e">
        <v>#N/A</v>
      </c>
      <c r="BHP3" t="e">
        <v>#N/A</v>
      </c>
      <c r="BHQ3" t="e">
        <v>#N/A</v>
      </c>
      <c r="BHR3">
        <v>0.02</v>
      </c>
      <c r="BHS3" t="e">
        <v>#N/A</v>
      </c>
      <c r="BHT3">
        <v>0.28689999999999999</v>
      </c>
      <c r="BHU3" t="e">
        <v>#N/A</v>
      </c>
      <c r="BHV3">
        <v>2.23E-2</v>
      </c>
      <c r="BHW3" t="e">
        <v>#N/A</v>
      </c>
      <c r="BHX3" t="e">
        <v>#N/A</v>
      </c>
      <c r="BHY3" t="e">
        <v>#N/A</v>
      </c>
      <c r="BHZ3">
        <v>0.18</v>
      </c>
      <c r="BIA3" t="e">
        <v>#N/A</v>
      </c>
      <c r="BIC3" t="e">
        <v>#N/A</v>
      </c>
      <c r="BID3" t="e">
        <v>#N/A</v>
      </c>
      <c r="BIE3">
        <v>0</v>
      </c>
      <c r="BIF3" t="e">
        <v>#N/A</v>
      </c>
      <c r="BIG3">
        <v>0</v>
      </c>
      <c r="BIH3" t="e">
        <v>#N/A</v>
      </c>
      <c r="BII3">
        <v>0.27</v>
      </c>
      <c r="BIJ3" t="e">
        <v>#N/A</v>
      </c>
      <c r="BIK3" t="e">
        <v>#N/A</v>
      </c>
      <c r="BIL3" t="e">
        <v>#N/A</v>
      </c>
      <c r="BIM3" t="e">
        <v>#N/A</v>
      </c>
      <c r="BIN3" t="e">
        <v>#N/A</v>
      </c>
      <c r="BIO3" t="e">
        <v>#N/A</v>
      </c>
      <c r="BIP3" t="e">
        <v>#N/A</v>
      </c>
      <c r="BIQ3" t="e">
        <v>#N/A</v>
      </c>
      <c r="BIR3" t="e">
        <v>#N/A</v>
      </c>
      <c r="BIS3" t="e">
        <v>#N/A</v>
      </c>
      <c r="BIT3" t="e">
        <v>#N/A</v>
      </c>
      <c r="BIU3" t="e">
        <v>#N/A</v>
      </c>
      <c r="BIV3" t="e">
        <v>#N/A</v>
      </c>
      <c r="BIW3" t="e">
        <v>#N/A</v>
      </c>
      <c r="BIX3" t="e">
        <v>#N/A</v>
      </c>
      <c r="BIY3" t="e">
        <v>#N/A</v>
      </c>
      <c r="BIZ3" t="e">
        <v>#N/A</v>
      </c>
      <c r="BJA3">
        <v>0.05</v>
      </c>
      <c r="BJB3" t="e">
        <v>#N/A</v>
      </c>
      <c r="BJC3" t="e">
        <v>#N/A</v>
      </c>
      <c r="BJD3" t="e">
        <v>#N/A</v>
      </c>
      <c r="BJE3" t="e">
        <v>#N/A</v>
      </c>
      <c r="BJF3" t="e">
        <v>#N/A</v>
      </c>
      <c r="BJH3" t="e">
        <v>#N/A</v>
      </c>
      <c r="BJI3">
        <v>1.7516E-2</v>
      </c>
      <c r="BJJ3" t="e">
        <v>#N/A</v>
      </c>
      <c r="BJK3">
        <v>0</v>
      </c>
      <c r="BJL3" t="e">
        <v>#N/A</v>
      </c>
      <c r="BJM3" t="e">
        <v>#N/A</v>
      </c>
      <c r="BJN3" t="e">
        <v>#N/A</v>
      </c>
      <c r="BJO3" t="e">
        <v>#N/A</v>
      </c>
      <c r="BJP3">
        <v>0</v>
      </c>
      <c r="BJQ3" t="e">
        <v>#N/A</v>
      </c>
      <c r="BJR3">
        <v>8.6999999999999994E-2</v>
      </c>
      <c r="BJS3" t="e">
        <v>#N/A</v>
      </c>
      <c r="BJT3">
        <v>0</v>
      </c>
      <c r="BJU3" t="e">
        <v>#N/A</v>
      </c>
      <c r="BJV3" t="e">
        <v>#N/A</v>
      </c>
      <c r="BJW3" t="e">
        <v>#N/A</v>
      </c>
      <c r="BJX3">
        <v>3.5000000000000003E-2</v>
      </c>
      <c r="BJY3" t="e">
        <v>#N/A</v>
      </c>
      <c r="BJZ3">
        <v>0.45988000000000001</v>
      </c>
      <c r="BKA3" t="e">
        <v>#N/A</v>
      </c>
      <c r="BKB3">
        <v>0.23</v>
      </c>
      <c r="BKC3">
        <v>6.3E-2</v>
      </c>
      <c r="BKD3">
        <v>1.061909</v>
      </c>
      <c r="BKE3">
        <v>0</v>
      </c>
      <c r="BKF3" t="e">
        <v>#N/A</v>
      </c>
      <c r="BKG3" t="e">
        <v>#N/A</v>
      </c>
      <c r="BKH3">
        <v>0.2345219171148</v>
      </c>
      <c r="BKI3" t="e">
        <v>#N/A</v>
      </c>
      <c r="BKJ3" t="e">
        <v>#N/A</v>
      </c>
      <c r="BKK3">
        <v>0</v>
      </c>
      <c r="BKL3">
        <v>0</v>
      </c>
      <c r="BKM3" t="e">
        <v>#N/A</v>
      </c>
      <c r="BKN3" t="e">
        <v>#N/A</v>
      </c>
      <c r="BKO3" t="e">
        <v>#N/A</v>
      </c>
      <c r="BKP3">
        <v>0.12089999999999999</v>
      </c>
      <c r="BKQ3" t="e">
        <v>#N/A</v>
      </c>
      <c r="BKR3">
        <v>0</v>
      </c>
      <c r="BKS3">
        <v>0.01</v>
      </c>
      <c r="BKT3">
        <v>0</v>
      </c>
      <c r="BKU3">
        <v>0</v>
      </c>
      <c r="BKV3">
        <v>0.10390000000000001</v>
      </c>
      <c r="BKW3">
        <v>0</v>
      </c>
      <c r="BKX3" t="e">
        <v>#N/A</v>
      </c>
      <c r="BKY3" t="e">
        <v>#N/A</v>
      </c>
      <c r="BKZ3">
        <v>0.123</v>
      </c>
      <c r="BLA3">
        <v>3.1899999999999998E-2</v>
      </c>
      <c r="BLB3" t="e">
        <v>#N/A</v>
      </c>
      <c r="BLC3">
        <v>0</v>
      </c>
      <c r="BLE3">
        <v>0.46249875642806998</v>
      </c>
      <c r="BLF3">
        <v>0.02</v>
      </c>
      <c r="BLG3" t="e">
        <v>#N/A</v>
      </c>
      <c r="BLH3" t="e">
        <v>#N/A</v>
      </c>
      <c r="BLI3" t="e">
        <v>#N/A</v>
      </c>
      <c r="BLJ3" t="e">
        <v>#N/A</v>
      </c>
      <c r="BLK3" t="e">
        <v>#N/A</v>
      </c>
      <c r="BLL3">
        <v>0</v>
      </c>
      <c r="BLM3" t="e">
        <v>#N/A</v>
      </c>
      <c r="BLN3" t="e">
        <v>#N/A</v>
      </c>
      <c r="BLO3" t="e">
        <v>#N/A</v>
      </c>
      <c r="BLP3" t="e">
        <v>#N/A</v>
      </c>
      <c r="BLQ3" t="e">
        <v>#N/A</v>
      </c>
      <c r="BLR3" t="e">
        <v>#N/A</v>
      </c>
      <c r="BLS3" t="e">
        <v>#N/A</v>
      </c>
      <c r="BLT3">
        <v>0</v>
      </c>
      <c r="BLU3">
        <v>0</v>
      </c>
      <c r="BLV3" t="e">
        <v>#N/A</v>
      </c>
      <c r="BLY3">
        <v>0</v>
      </c>
      <c r="BLZ3" t="e">
        <v>#N/A</v>
      </c>
      <c r="BMA3">
        <v>0.02</v>
      </c>
      <c r="BMB3">
        <v>9.8000000000000004E-2</v>
      </c>
      <c r="BMC3">
        <v>0.21299999999999999</v>
      </c>
      <c r="BMD3">
        <v>0.17</v>
      </c>
      <c r="BMF3">
        <v>0.19831222022111999</v>
      </c>
      <c r="BMG3">
        <v>0.03</v>
      </c>
      <c r="BMH3">
        <v>0.36366799999999999</v>
      </c>
      <c r="BMI3" t="e">
        <v>#N/A</v>
      </c>
      <c r="BMJ3" t="e">
        <v>#N/A</v>
      </c>
      <c r="BMK3">
        <v>2.5000000000000001E-2</v>
      </c>
      <c r="BML3" t="e">
        <v>#N/A</v>
      </c>
      <c r="BMM3" t="e">
        <v>#N/A</v>
      </c>
      <c r="BMN3" t="e">
        <v>#N/A</v>
      </c>
      <c r="BMO3">
        <v>5.9200000000000003E-2</v>
      </c>
      <c r="BMP3">
        <v>0.14299999999999999</v>
      </c>
      <c r="BMQ3">
        <v>0</v>
      </c>
      <c r="BMR3">
        <v>1.4999999999999999E-2</v>
      </c>
      <c r="BMS3">
        <v>0</v>
      </c>
      <c r="BMT3">
        <v>0</v>
      </c>
      <c r="BMU3">
        <v>1.45</v>
      </c>
      <c r="BMV3">
        <v>0.37</v>
      </c>
      <c r="BMW3" t="e">
        <v>#N/A</v>
      </c>
      <c r="BMX3">
        <v>5.8698E-2</v>
      </c>
      <c r="BMY3">
        <v>1.8171470000000001</v>
      </c>
      <c r="BMZ3">
        <v>0.14799999999999999</v>
      </c>
      <c r="BNA3">
        <v>0.08</v>
      </c>
      <c r="BNB3" t="e">
        <v>#N/A</v>
      </c>
      <c r="BNC3">
        <v>0</v>
      </c>
      <c r="BND3">
        <v>0</v>
      </c>
      <c r="BNE3" t="e">
        <v>#N/A</v>
      </c>
      <c r="BNF3">
        <v>0</v>
      </c>
      <c r="BNG3">
        <v>6.0000000000000001E-3</v>
      </c>
      <c r="BNH3">
        <v>0.27435067946969999</v>
      </c>
      <c r="BNI3">
        <v>0.15590000000000001</v>
      </c>
      <c r="BNJ3">
        <v>0</v>
      </c>
      <c r="BNK3">
        <v>0</v>
      </c>
      <c r="BNL3">
        <v>0.21007000000000001</v>
      </c>
      <c r="BNM3">
        <v>0</v>
      </c>
      <c r="BNN3">
        <v>0.05</v>
      </c>
      <c r="BNO3">
        <v>0.48280000000000001</v>
      </c>
      <c r="BNP3">
        <v>0</v>
      </c>
      <c r="BNQ3">
        <v>0</v>
      </c>
      <c r="BNR3">
        <v>4.8000000000000001E-2</v>
      </c>
      <c r="BNS3">
        <v>0</v>
      </c>
      <c r="BNT3">
        <v>0</v>
      </c>
      <c r="BNU3" t="e">
        <v>#N/A</v>
      </c>
      <c r="BNV3" t="e">
        <v>#N/A</v>
      </c>
      <c r="BNW3">
        <v>7.4999999999999997E-2</v>
      </c>
      <c r="BNX3">
        <v>0</v>
      </c>
      <c r="BNY3" t="e">
        <v>#N/A</v>
      </c>
      <c r="BNZ3" t="e">
        <v>#N/A</v>
      </c>
      <c r="BOA3">
        <v>0</v>
      </c>
      <c r="BOB3">
        <v>0.42</v>
      </c>
      <c r="BOC3">
        <v>3.6061000000000003E-2</v>
      </c>
      <c r="BOD3">
        <v>0</v>
      </c>
      <c r="BOE3" t="e">
        <v>#N/A</v>
      </c>
      <c r="BOF3" t="e">
        <v>#N/A</v>
      </c>
      <c r="BOG3" t="e">
        <v>#N/A</v>
      </c>
      <c r="BOH3">
        <v>0</v>
      </c>
      <c r="BOI3" t="e">
        <v>#N/A</v>
      </c>
      <c r="BOK3">
        <v>0.3</v>
      </c>
      <c r="BOL3">
        <v>0</v>
      </c>
      <c r="BOM3" t="e">
        <v>#N/A</v>
      </c>
      <c r="BON3">
        <v>0</v>
      </c>
      <c r="BOO3" t="e">
        <v>#N/A</v>
      </c>
      <c r="BOP3" t="e">
        <v>#N/A</v>
      </c>
      <c r="BOQ3" t="e">
        <v>#N/A</v>
      </c>
      <c r="BOR3">
        <v>4.7168078795758399</v>
      </c>
      <c r="BOS3">
        <v>0</v>
      </c>
      <c r="BOT3">
        <v>0.10059999999999999</v>
      </c>
      <c r="BOU3" t="e">
        <v>#N/A</v>
      </c>
      <c r="BOV3">
        <v>0.81200000000000006</v>
      </c>
      <c r="BOW3">
        <v>0</v>
      </c>
      <c r="BOX3" t="e">
        <v>#N/A</v>
      </c>
      <c r="BOY3">
        <v>0.24365059999999999</v>
      </c>
      <c r="BOZ3">
        <v>1.3979999999999999</v>
      </c>
      <c r="BPA3">
        <v>0</v>
      </c>
      <c r="BPB3" t="e">
        <v>#N/A</v>
      </c>
      <c r="BPC3" t="e">
        <v>#N/A</v>
      </c>
      <c r="BPE3">
        <v>5.5E-2</v>
      </c>
      <c r="BPF3">
        <v>0</v>
      </c>
      <c r="BPG3" t="e">
        <v>#N/A</v>
      </c>
      <c r="BPI3" t="e">
        <v>#N/A</v>
      </c>
      <c r="BPJ3" t="e">
        <v>#N/A</v>
      </c>
      <c r="BPK3" t="e">
        <v>#N/A</v>
      </c>
      <c r="BPL3" t="e">
        <v>#N/A</v>
      </c>
      <c r="BPM3" t="e">
        <v>#N/A</v>
      </c>
      <c r="BPN3">
        <v>0.192747</v>
      </c>
      <c r="BPO3" t="e">
        <v>#N/A</v>
      </c>
      <c r="BPP3" t="e">
        <v>#N/A</v>
      </c>
      <c r="BPQ3" t="e">
        <v>#N/A</v>
      </c>
      <c r="BPR3" t="e">
        <v>#N/A</v>
      </c>
      <c r="BPS3" t="e">
        <v>#N/A</v>
      </c>
      <c r="BPT3">
        <v>2.3174999999999999</v>
      </c>
      <c r="BPU3" t="e">
        <v>#N/A</v>
      </c>
      <c r="BPV3">
        <v>0</v>
      </c>
      <c r="BPW3">
        <v>0.97989000000000004</v>
      </c>
      <c r="BPX3" t="e">
        <v>#N/A</v>
      </c>
      <c r="BPY3">
        <v>0.46124900000000002</v>
      </c>
      <c r="BPZ3">
        <v>0</v>
      </c>
      <c r="BQA3">
        <v>0.49403819999999998</v>
      </c>
      <c r="BQB3" t="e">
        <v>#N/A</v>
      </c>
      <c r="BQC3" t="e">
        <v>#N/A</v>
      </c>
      <c r="BQD3">
        <v>0</v>
      </c>
      <c r="BQE3">
        <v>0.48943999999999999</v>
      </c>
      <c r="BQF3">
        <v>3.7999999999999999E-2</v>
      </c>
      <c r="BQG3">
        <v>0.40039999999999998</v>
      </c>
      <c r="BQH3" t="e">
        <v>#N/A</v>
      </c>
      <c r="BQI3">
        <v>1.6E-2</v>
      </c>
      <c r="BQJ3">
        <v>0.24</v>
      </c>
      <c r="BQK3">
        <v>0</v>
      </c>
      <c r="BQL3">
        <v>0.03</v>
      </c>
      <c r="BQM3">
        <v>0.45</v>
      </c>
      <c r="BQN3" t="e">
        <v>#N/A</v>
      </c>
      <c r="BQO3" t="e">
        <v>#N/A</v>
      </c>
      <c r="BQP3">
        <v>0.01</v>
      </c>
      <c r="BQQ3">
        <v>2.4799999999999999E-2</v>
      </c>
      <c r="BQR3">
        <v>1.08</v>
      </c>
      <c r="BQS3">
        <v>0.58140000000000003</v>
      </c>
      <c r="BQT3" t="e">
        <v>#N/A</v>
      </c>
      <c r="BQU3">
        <v>0.1837</v>
      </c>
      <c r="BQV3">
        <v>0</v>
      </c>
      <c r="BQW3">
        <v>0</v>
      </c>
      <c r="BQX3">
        <v>0</v>
      </c>
      <c r="BQY3" t="e">
        <v>#N/A</v>
      </c>
      <c r="BQZ3">
        <v>3.6197E-2</v>
      </c>
      <c r="BRA3">
        <v>0.1100802</v>
      </c>
      <c r="BRB3">
        <v>2.5000000000000001E-3</v>
      </c>
      <c r="BRC3">
        <v>5.5E-2</v>
      </c>
      <c r="BRD3">
        <v>0.19</v>
      </c>
      <c r="BRE3" t="e">
        <v>#N/A</v>
      </c>
      <c r="BRF3">
        <v>1.3326249999999999</v>
      </c>
      <c r="BRG3" t="e">
        <v>#N/A</v>
      </c>
      <c r="BRH3">
        <v>0</v>
      </c>
      <c r="BRI3" t="e">
        <v>#N/A</v>
      </c>
      <c r="BRJ3">
        <v>0.21</v>
      </c>
      <c r="BRK3">
        <v>0</v>
      </c>
      <c r="BRL3">
        <v>0</v>
      </c>
      <c r="BRM3">
        <v>0</v>
      </c>
      <c r="BRN3">
        <v>0.06</v>
      </c>
      <c r="BRO3">
        <v>0.39150000000000001</v>
      </c>
      <c r="BRP3">
        <v>0</v>
      </c>
      <c r="BRQ3">
        <v>2.775E-2</v>
      </c>
      <c r="BRR3">
        <v>0</v>
      </c>
      <c r="BRS3">
        <v>7.3700000000000002E-2</v>
      </c>
      <c r="BRT3" t="e">
        <v>#N/A</v>
      </c>
      <c r="BRU3">
        <v>5.5E-2</v>
      </c>
      <c r="BRV3">
        <v>0.79086416644004598</v>
      </c>
      <c r="BRW3" t="e">
        <v>#N/A</v>
      </c>
      <c r="BRX3">
        <v>0.1111273</v>
      </c>
      <c r="BSF3">
        <v>0</v>
      </c>
      <c r="BSG3">
        <v>0</v>
      </c>
      <c r="BSH3" t="e">
        <v>#N/A</v>
      </c>
      <c r="BSI3">
        <v>0.03</v>
      </c>
      <c r="BSJ3">
        <v>0.71</v>
      </c>
      <c r="BSK3">
        <v>0.43838179999999999</v>
      </c>
      <c r="BSL3" t="e">
        <v>#N/A</v>
      </c>
      <c r="BSM3">
        <v>0.35</v>
      </c>
      <c r="BSN3">
        <v>0</v>
      </c>
      <c r="BSO3">
        <v>0.2</v>
      </c>
      <c r="BSP3" t="e">
        <v>#N/A</v>
      </c>
      <c r="BSQ3">
        <v>0.03</v>
      </c>
      <c r="BSR3" t="e">
        <v>#N/A</v>
      </c>
      <c r="BSS3">
        <v>0.11</v>
      </c>
      <c r="BST3" t="e">
        <v>#N/A</v>
      </c>
      <c r="BSU3">
        <v>0.04</v>
      </c>
      <c r="BSV3">
        <v>0.12254900000000001</v>
      </c>
      <c r="BSW3">
        <v>0.02</v>
      </c>
      <c r="BSX3">
        <v>0.3433022</v>
      </c>
      <c r="BSY3">
        <v>0.08</v>
      </c>
      <c r="BSZ3">
        <v>0</v>
      </c>
      <c r="BTA3">
        <v>0.19</v>
      </c>
      <c r="BTB3">
        <v>0</v>
      </c>
      <c r="BTC3">
        <v>0</v>
      </c>
      <c r="BTD3">
        <v>0.08</v>
      </c>
      <c r="BTE3">
        <v>0</v>
      </c>
      <c r="BTF3">
        <v>0.16</v>
      </c>
      <c r="BTG3">
        <v>0</v>
      </c>
      <c r="BTH3">
        <v>0.3</v>
      </c>
      <c r="BTI3" t="e">
        <v>#N/A</v>
      </c>
      <c r="BTJ3">
        <v>0.3</v>
      </c>
      <c r="BTK3">
        <v>0.13103770000000001</v>
      </c>
      <c r="BTL3">
        <v>0.48</v>
      </c>
      <c r="BTM3">
        <v>0</v>
      </c>
      <c r="BTN3">
        <v>0.1348837</v>
      </c>
      <c r="BTO3">
        <v>0.32200000000000001</v>
      </c>
      <c r="BTP3">
        <v>0.41</v>
      </c>
      <c r="BTQ3">
        <v>5.0299999999999997E-2</v>
      </c>
      <c r="BTR3">
        <v>0.9</v>
      </c>
      <c r="BTS3">
        <v>0</v>
      </c>
      <c r="BTT3" t="e">
        <v>#N/A</v>
      </c>
      <c r="BTU3">
        <v>0.24</v>
      </c>
      <c r="BTV3">
        <v>0</v>
      </c>
      <c r="BTW3">
        <v>0.33131620000000001</v>
      </c>
      <c r="BTX3">
        <v>1.9699999999999999E-2</v>
      </c>
      <c r="BTY3">
        <v>0.19600000000000001</v>
      </c>
      <c r="BTZ3">
        <v>4.5999999999999999E-2</v>
      </c>
      <c r="BUA3" t="e">
        <v>#N/A</v>
      </c>
      <c r="BUB3" t="e">
        <v>#N/A</v>
      </c>
      <c r="BUC3">
        <v>0.92484120000000003</v>
      </c>
      <c r="BUD3">
        <v>0.08</v>
      </c>
      <c r="BUE3">
        <v>0.19</v>
      </c>
      <c r="BUF3" t="e">
        <v>#N/A</v>
      </c>
      <c r="BUG3">
        <v>0.24829999999999999</v>
      </c>
      <c r="BUH3">
        <v>0</v>
      </c>
      <c r="BUI3">
        <v>0.05</v>
      </c>
      <c r="BUJ3">
        <v>0</v>
      </c>
      <c r="BUK3">
        <v>0.05</v>
      </c>
      <c r="BUL3">
        <v>0.25</v>
      </c>
      <c r="BUM3">
        <v>0</v>
      </c>
      <c r="BUN3">
        <v>9.8000000000000004E-2</v>
      </c>
      <c r="BUO3" t="e">
        <v>#N/A</v>
      </c>
      <c r="BUP3" t="e">
        <v>#N/A</v>
      </c>
      <c r="BUQ3" t="e">
        <v>#N/A</v>
      </c>
      <c r="BUR3">
        <v>1.2E-2</v>
      </c>
      <c r="BUS3">
        <v>0</v>
      </c>
      <c r="BUT3">
        <v>0.33600000000000002</v>
      </c>
      <c r="BUU3">
        <v>9.826E-2</v>
      </c>
      <c r="BUV3" t="e">
        <v>#N/A</v>
      </c>
      <c r="BUW3" t="e">
        <v>#N/A</v>
      </c>
      <c r="BUX3">
        <v>0</v>
      </c>
      <c r="BUY3">
        <v>0</v>
      </c>
      <c r="BUZ3">
        <v>0.26</v>
      </c>
      <c r="BVA3">
        <v>0.2</v>
      </c>
      <c r="BVB3" t="e">
        <v>#N/A</v>
      </c>
      <c r="BVC3" t="e">
        <v>#N/A</v>
      </c>
      <c r="BVD3">
        <v>2.7208093629899999E-2</v>
      </c>
      <c r="BVE3" t="e">
        <v>#N/A</v>
      </c>
      <c r="BVF3" t="e">
        <v>#N/A</v>
      </c>
      <c r="BVG3">
        <v>0</v>
      </c>
      <c r="BVH3">
        <v>0.25</v>
      </c>
      <c r="BVI3" t="e">
        <v>#N/A</v>
      </c>
      <c r="BVJ3">
        <v>6.0000000000000001E-3</v>
      </c>
      <c r="BVK3">
        <v>5.7939999999999998E-2</v>
      </c>
      <c r="BVL3" t="e">
        <v>#N/A</v>
      </c>
      <c r="BVM3" t="e">
        <v>#N/A</v>
      </c>
      <c r="BVN3">
        <v>0.1862</v>
      </c>
      <c r="BVO3">
        <v>0</v>
      </c>
      <c r="BVP3">
        <v>0</v>
      </c>
      <c r="BVQ3">
        <v>0.01</v>
      </c>
      <c r="BVR3">
        <v>0</v>
      </c>
      <c r="BVS3" t="e">
        <v>#N/A</v>
      </c>
      <c r="BVT3">
        <v>0.2</v>
      </c>
      <c r="BVU3">
        <v>0</v>
      </c>
      <c r="BVV3">
        <v>0.7</v>
      </c>
      <c r="BVW3">
        <v>0.02</v>
      </c>
      <c r="BVX3">
        <v>0</v>
      </c>
      <c r="BVY3">
        <v>0</v>
      </c>
      <c r="BVZ3">
        <v>0</v>
      </c>
      <c r="BWA3">
        <v>7.0000000000000007E-2</v>
      </c>
      <c r="BWB3">
        <v>0</v>
      </c>
      <c r="BWC3">
        <v>0</v>
      </c>
      <c r="BWD3">
        <v>0.13</v>
      </c>
      <c r="BWE3">
        <v>1.2E-2</v>
      </c>
      <c r="BWF3">
        <v>0</v>
      </c>
      <c r="BWG3">
        <v>0</v>
      </c>
      <c r="BWH3">
        <v>1.4999999999999999E-2</v>
      </c>
      <c r="BWI3">
        <v>0.24074100000000001</v>
      </c>
      <c r="BWJ3" t="e">
        <v>#N/A</v>
      </c>
      <c r="BWK3">
        <v>0</v>
      </c>
      <c r="BWL3" t="e">
        <v>#N/A</v>
      </c>
      <c r="BWM3">
        <v>0</v>
      </c>
      <c r="BWN3">
        <v>0</v>
      </c>
      <c r="BWO3">
        <v>0.11</v>
      </c>
      <c r="BWP3">
        <v>0</v>
      </c>
      <c r="BWQ3">
        <v>0.11</v>
      </c>
      <c r="BWR3">
        <v>0</v>
      </c>
      <c r="BWS3">
        <v>0</v>
      </c>
      <c r="BWT3">
        <v>0.551014</v>
      </c>
      <c r="BWU3">
        <v>0.08</v>
      </c>
      <c r="BWV3">
        <v>0.24257629999999999</v>
      </c>
      <c r="BWW3">
        <v>4.9209999999999997E-2</v>
      </c>
      <c r="BWX3">
        <v>0.19761529999999999</v>
      </c>
      <c r="BWY3" t="e">
        <v>#N/A</v>
      </c>
      <c r="BWZ3">
        <v>0.27102999999999999</v>
      </c>
      <c r="BXA3">
        <v>0</v>
      </c>
      <c r="BXB3" t="e">
        <v>#N/A</v>
      </c>
      <c r="BXD3">
        <v>6.13E-2</v>
      </c>
      <c r="BXE3" t="e">
        <v>#N/A</v>
      </c>
      <c r="BXF3">
        <v>5.3900000000000003E-2</v>
      </c>
      <c r="BXG3">
        <v>0.53588082198093401</v>
      </c>
      <c r="BXH3">
        <v>0.2460533</v>
      </c>
      <c r="BXI3">
        <v>0</v>
      </c>
      <c r="BXJ3">
        <v>1.013514</v>
      </c>
      <c r="BXK3">
        <v>0.18446599999999999</v>
      </c>
      <c r="BXL3" t="e">
        <v>#N/A</v>
      </c>
      <c r="BXM3">
        <v>8.5900000000000004E-2</v>
      </c>
      <c r="BXN3">
        <v>0.21155879999999999</v>
      </c>
      <c r="BXO3">
        <v>0</v>
      </c>
      <c r="BXP3" t="e">
        <v>#N/A</v>
      </c>
      <c r="BXQ3">
        <v>0.03</v>
      </c>
      <c r="BXR3">
        <v>9.35E-2</v>
      </c>
      <c r="BXS3">
        <v>3.6900000000000002E-2</v>
      </c>
      <c r="BXT3">
        <v>0.1</v>
      </c>
      <c r="BXU3">
        <v>0.05</v>
      </c>
      <c r="BXV3">
        <v>0</v>
      </c>
      <c r="BYC3">
        <v>0.4748561</v>
      </c>
      <c r="BYD3">
        <v>0.21</v>
      </c>
      <c r="BYE3" t="e">
        <v>#N/A</v>
      </c>
      <c r="BYF3">
        <v>2.4E-2</v>
      </c>
      <c r="BYG3" t="e">
        <v>#N/A</v>
      </c>
      <c r="BYH3" t="e">
        <v>#N/A</v>
      </c>
      <c r="BYI3">
        <v>0.03</v>
      </c>
      <c r="BYJ3">
        <v>0</v>
      </c>
      <c r="BYK3" t="e">
        <v>#N/A</v>
      </c>
      <c r="BYL3">
        <v>0.2043248</v>
      </c>
      <c r="BYM3">
        <v>0.08</v>
      </c>
      <c r="BYN3">
        <v>0</v>
      </c>
      <c r="BYO3" t="e">
        <v>#N/A</v>
      </c>
      <c r="BYP3">
        <v>0</v>
      </c>
      <c r="BYQ3">
        <v>0.01</v>
      </c>
      <c r="BYR3">
        <v>5.5E-2</v>
      </c>
      <c r="BYS3">
        <v>0.11290024688337599</v>
      </c>
      <c r="BYT3" t="e">
        <v>#N/A</v>
      </c>
      <c r="BYU3" t="e">
        <v>#N/A</v>
      </c>
      <c r="BYV3">
        <v>0.40081931266743998</v>
      </c>
      <c r="BYW3" t="e">
        <v>#N/A</v>
      </c>
      <c r="BYX3">
        <v>0</v>
      </c>
      <c r="BYY3" t="e">
        <v>#N/A</v>
      </c>
      <c r="BYZ3" t="e">
        <v>#N/A</v>
      </c>
      <c r="BZA3">
        <v>3.4000000000000002E-2</v>
      </c>
      <c r="BZB3">
        <v>0.66103449999999997</v>
      </c>
      <c r="BZC3" t="e">
        <v>#N/A</v>
      </c>
      <c r="BZD3">
        <v>0</v>
      </c>
      <c r="BZE3" t="e">
        <v>#N/A</v>
      </c>
      <c r="BZF3">
        <v>0.17322499999999999</v>
      </c>
      <c r="BZG3">
        <v>2.3E-2</v>
      </c>
      <c r="BZH3">
        <v>7.8092522593700003E-2</v>
      </c>
      <c r="BZI3">
        <v>0</v>
      </c>
      <c r="BZJ3">
        <v>0</v>
      </c>
      <c r="BZK3">
        <v>2.4500000000000001E-2</v>
      </c>
      <c r="BZL3">
        <v>6.1710000000000001E-2</v>
      </c>
      <c r="BZM3">
        <v>0.1</v>
      </c>
      <c r="BZN3" t="e">
        <v>#N/A</v>
      </c>
      <c r="BZO3">
        <v>0</v>
      </c>
      <c r="BZP3" t="e">
        <v>#N/A</v>
      </c>
      <c r="BZQ3">
        <v>0.03</v>
      </c>
      <c r="BZR3">
        <v>0</v>
      </c>
      <c r="BZS3">
        <v>0.08</v>
      </c>
      <c r="BZT3">
        <v>0.24681239999999999</v>
      </c>
      <c r="BZU3">
        <v>0</v>
      </c>
      <c r="BZV3" t="e">
        <v>#N/A</v>
      </c>
      <c r="BZW3" t="e">
        <v>#N/A</v>
      </c>
      <c r="BZX3">
        <v>0</v>
      </c>
      <c r="BZY3">
        <v>3.6742999999999998E-2</v>
      </c>
      <c r="BZZ3" t="e">
        <v>#N/A</v>
      </c>
      <c r="CAA3" t="e">
        <v>#N/A</v>
      </c>
      <c r="CAB3">
        <v>0</v>
      </c>
      <c r="CAC3">
        <v>0</v>
      </c>
      <c r="CAD3" t="e">
        <v>#N/A</v>
      </c>
      <c r="CAE3" t="e">
        <v>#N/A</v>
      </c>
      <c r="CAF3" t="e">
        <v>#N/A</v>
      </c>
      <c r="CAG3" t="e">
        <v>#N/A</v>
      </c>
      <c r="CAH3" t="e">
        <v>#N/A</v>
      </c>
      <c r="CAI3" t="e">
        <v>#N/A</v>
      </c>
      <c r="CAJ3" t="e">
        <v>#N/A</v>
      </c>
      <c r="CAK3" t="e">
        <v>#N/A</v>
      </c>
      <c r="CAL3" t="e">
        <v>#N/A</v>
      </c>
      <c r="CAM3" t="e">
        <v>#N/A</v>
      </c>
      <c r="CAN3" t="e">
        <v>#N/A</v>
      </c>
      <c r="CAO3" t="e">
        <v>#N/A</v>
      </c>
      <c r="CAP3" t="e">
        <v>#N/A</v>
      </c>
      <c r="CAQ3" t="e">
        <v>#N/A</v>
      </c>
      <c r="CAR3" t="e">
        <v>#N/A</v>
      </c>
      <c r="CAS3" t="e">
        <v>#N/A</v>
      </c>
      <c r="CAT3">
        <v>3.17128564633E-2</v>
      </c>
      <c r="CAU3" t="e">
        <v>#N/A</v>
      </c>
      <c r="CAV3" t="e">
        <v>#N/A</v>
      </c>
      <c r="CAW3" t="e">
        <v>#N/A</v>
      </c>
      <c r="CAX3" t="e">
        <v>#N/A</v>
      </c>
      <c r="CAY3" t="e">
        <v>#N/A</v>
      </c>
      <c r="CAZ3" t="e">
        <v>#N/A</v>
      </c>
      <c r="CBA3" t="e">
        <v>#N/A</v>
      </c>
      <c r="CBB3" t="e">
        <v>#N/A</v>
      </c>
      <c r="CBC3" t="e">
        <v>#N/A</v>
      </c>
      <c r="CBE3" t="e">
        <v>#N/A</v>
      </c>
      <c r="CBF3">
        <v>0.34200000000000003</v>
      </c>
      <c r="CBG3" t="e">
        <v>#N/A</v>
      </c>
      <c r="CBH3" t="e">
        <v>#N/A</v>
      </c>
      <c r="CBI3" t="e">
        <v>#N/A</v>
      </c>
      <c r="CBJ3" t="e">
        <v>#N/A</v>
      </c>
      <c r="CBK3">
        <v>0.14000000000000001</v>
      </c>
      <c r="CBL3" t="e">
        <v>#N/A</v>
      </c>
      <c r="CBM3">
        <v>1.67E-2</v>
      </c>
      <c r="CBN3">
        <v>0.02</v>
      </c>
      <c r="CBO3">
        <v>0.21991440000000001</v>
      </c>
      <c r="CBP3" t="e">
        <v>#N/A</v>
      </c>
      <c r="CBQ3" t="e">
        <v>#N/A</v>
      </c>
      <c r="CBR3">
        <v>0.25</v>
      </c>
      <c r="CBS3">
        <v>0.13</v>
      </c>
      <c r="CBT3">
        <v>0.64870000000000005</v>
      </c>
      <c r="CBU3">
        <v>0.61238000000000004</v>
      </c>
      <c r="CBV3">
        <v>0</v>
      </c>
      <c r="CBW3">
        <v>0</v>
      </c>
      <c r="CBX3">
        <v>9.2359999999999994E-3</v>
      </c>
      <c r="CBY3">
        <v>0</v>
      </c>
      <c r="CBZ3">
        <v>4.2000000000000003E-2</v>
      </c>
      <c r="CCA3">
        <v>0.2809606</v>
      </c>
      <c r="CCB3">
        <v>9.1670000000000001E-2</v>
      </c>
      <c r="CCC3">
        <v>0.1593</v>
      </c>
      <c r="CCD3" t="e">
        <v>#N/A</v>
      </c>
      <c r="CCE3">
        <v>0.22800390000000001</v>
      </c>
      <c r="CCF3" t="e">
        <v>#N/A</v>
      </c>
      <c r="CCG3" t="e">
        <v>#N/A</v>
      </c>
      <c r="CCH3">
        <v>2.8000000000000001E-2</v>
      </c>
      <c r="CCI3">
        <v>0</v>
      </c>
      <c r="CCJ3">
        <v>0.19</v>
      </c>
      <c r="CCK3">
        <v>0</v>
      </c>
      <c r="CCL3">
        <v>0</v>
      </c>
      <c r="CCM3">
        <v>0</v>
      </c>
      <c r="CCN3">
        <v>2.3E-2</v>
      </c>
      <c r="CCO3">
        <v>0.14566000000000001</v>
      </c>
      <c r="CCP3">
        <v>0.03</v>
      </c>
      <c r="CCQ3">
        <v>0.34434090000000001</v>
      </c>
      <c r="CCR3">
        <v>0</v>
      </c>
      <c r="CCS3">
        <v>0</v>
      </c>
      <c r="CCT3">
        <v>0.83540000000000003</v>
      </c>
      <c r="CCU3" t="e">
        <v>#N/A</v>
      </c>
      <c r="CCV3">
        <v>0.02</v>
      </c>
      <c r="CCW3">
        <v>0.12</v>
      </c>
      <c r="CCX3">
        <v>1.0699999999999999E-2</v>
      </c>
      <c r="CCY3">
        <v>0</v>
      </c>
      <c r="CCZ3" t="e">
        <v>#N/A</v>
      </c>
      <c r="CDA3">
        <v>0</v>
      </c>
      <c r="CDB3" t="e">
        <v>#N/A</v>
      </c>
      <c r="CDC3" t="e">
        <v>#N/A</v>
      </c>
      <c r="CDD3" t="e">
        <v>#N/A</v>
      </c>
      <c r="CDE3" t="e">
        <v>#N/A</v>
      </c>
      <c r="CDF3">
        <v>0</v>
      </c>
      <c r="CDG3" t="e">
        <v>#N/A</v>
      </c>
      <c r="CDH3" t="e">
        <v>#N/A</v>
      </c>
      <c r="CDI3" t="e">
        <v>#N/A</v>
      </c>
      <c r="CDJ3">
        <v>0</v>
      </c>
      <c r="CDK3" t="e">
        <v>#N/A</v>
      </c>
      <c r="CDL3" t="e">
        <v>#N/A</v>
      </c>
      <c r="CDM3" t="e">
        <v>#N/A</v>
      </c>
      <c r="CDN3" t="e">
        <v>#N/A</v>
      </c>
      <c r="CDP3" t="e">
        <v>#N/A</v>
      </c>
      <c r="CDQ3" t="e">
        <v>#N/A</v>
      </c>
      <c r="CDR3" t="e">
        <v>#N/A</v>
      </c>
      <c r="CDS3" t="e">
        <v>#N/A</v>
      </c>
      <c r="CDT3" t="e">
        <v>#N/A</v>
      </c>
      <c r="CDU3" t="e">
        <v>#N/A</v>
      </c>
      <c r="CDV3" t="e">
        <v>#N/A</v>
      </c>
      <c r="CDW3" t="e">
        <v>#N/A</v>
      </c>
      <c r="CDX3" t="e">
        <v>#N/A</v>
      </c>
      <c r="CDZ3" t="e">
        <v>#N/A</v>
      </c>
      <c r="CEA3" t="e">
        <v>#N/A</v>
      </c>
      <c r="CEB3" t="e">
        <v>#N/A</v>
      </c>
      <c r="CEC3" t="e">
        <v>#N/A</v>
      </c>
      <c r="CED3" t="e">
        <v>#N/A</v>
      </c>
      <c r="CEE3" t="e">
        <v>#N/A</v>
      </c>
      <c r="CEF3" t="e">
        <v>#N/A</v>
      </c>
      <c r="CEG3" t="e">
        <v>#N/A</v>
      </c>
      <c r="CEH3" t="e">
        <v>#N/A</v>
      </c>
      <c r="CEI3">
        <v>0.16774314009606001</v>
      </c>
      <c r="CEJ3" t="e">
        <v>#N/A</v>
      </c>
      <c r="CEK3" t="e">
        <v>#N/A</v>
      </c>
      <c r="CEL3" t="e">
        <v>#N/A</v>
      </c>
      <c r="CEM3" t="e">
        <v>#N/A</v>
      </c>
      <c r="CEN3" t="e">
        <v>#N/A</v>
      </c>
      <c r="CEO3" t="e">
        <v>#N/A</v>
      </c>
      <c r="CEP3" t="e">
        <v>#N/A</v>
      </c>
      <c r="CEQ3" t="e">
        <v>#N/A</v>
      </c>
      <c r="CER3" t="e">
        <v>#N/A</v>
      </c>
      <c r="CES3" t="e">
        <v>#N/A</v>
      </c>
      <c r="CET3" t="e">
        <v>#N/A</v>
      </c>
      <c r="CEU3" t="e">
        <v>#N/A</v>
      </c>
      <c r="CEV3" t="e">
        <v>#N/A</v>
      </c>
      <c r="CEW3" t="e">
        <v>#N/A</v>
      </c>
      <c r="CEZ3">
        <v>0</v>
      </c>
      <c r="CFA3" t="e">
        <v>#N/A</v>
      </c>
      <c r="CFB3" t="e">
        <v>#N/A</v>
      </c>
      <c r="CFC3" t="e">
        <v>#N/A</v>
      </c>
      <c r="CFD3" t="e">
        <v>#N/A</v>
      </c>
      <c r="CFE3" t="e">
        <v>#N/A</v>
      </c>
      <c r="CFF3" t="e">
        <v>#N/A</v>
      </c>
      <c r="CFG3" t="e">
        <v>#N/A</v>
      </c>
      <c r="CFH3" t="e">
        <v>#N/A</v>
      </c>
      <c r="CFI3" t="e">
        <v>#N/A</v>
      </c>
      <c r="CFJ3" t="e">
        <v>#N/A</v>
      </c>
      <c r="CFK3" t="e">
        <v>#N/A</v>
      </c>
      <c r="CFL3" t="e">
        <v>#N/A</v>
      </c>
      <c r="CFM3" t="e">
        <v>#N/A</v>
      </c>
      <c r="CFN3" t="e">
        <v>#N/A</v>
      </c>
      <c r="CFO3" t="e">
        <v>#N/A</v>
      </c>
      <c r="CFP3" t="e">
        <v>#N/A</v>
      </c>
      <c r="CFQ3" t="e">
        <v>#N/A</v>
      </c>
      <c r="CFR3" t="e">
        <v>#N/A</v>
      </c>
      <c r="CFS3" t="e">
        <v>#N/A</v>
      </c>
      <c r="CFT3" t="e">
        <v>#N/A</v>
      </c>
      <c r="CFU3" t="e">
        <v>#N/A</v>
      </c>
      <c r="CFV3" t="e">
        <v>#N/A</v>
      </c>
      <c r="CFW3" t="e">
        <v>#N/A</v>
      </c>
      <c r="CFX3" t="e">
        <v>#N/A</v>
      </c>
      <c r="CFY3">
        <v>0</v>
      </c>
      <c r="CFZ3" t="e">
        <v>#N/A</v>
      </c>
      <c r="CGA3" t="e">
        <v>#N/A</v>
      </c>
      <c r="CGB3" t="e">
        <v>#N/A</v>
      </c>
      <c r="CGC3" t="e">
        <v>#N/A</v>
      </c>
      <c r="CGD3">
        <v>0</v>
      </c>
      <c r="CGE3" t="e">
        <v>#N/A</v>
      </c>
      <c r="CGF3" t="e">
        <v>#N/A</v>
      </c>
      <c r="CGG3" t="e">
        <v>#N/A</v>
      </c>
      <c r="CGH3" t="e">
        <v>#N/A</v>
      </c>
      <c r="CGI3">
        <v>0.77928165369649804</v>
      </c>
      <c r="CGJ3" t="e">
        <v>#N/A</v>
      </c>
      <c r="CGK3">
        <v>4.4999999999999998E-2</v>
      </c>
      <c r="CGL3" t="e">
        <v>#N/A</v>
      </c>
      <c r="CGM3" t="e">
        <v>#N/A</v>
      </c>
      <c r="CGN3" t="e">
        <v>#N/A</v>
      </c>
      <c r="CGO3" t="e">
        <v>#N/A</v>
      </c>
      <c r="CGP3" t="e">
        <v>#N/A</v>
      </c>
      <c r="CGQ3" t="e">
        <v>#N/A</v>
      </c>
      <c r="CGR3" t="e">
        <v>#N/A</v>
      </c>
      <c r="CGS3" t="e">
        <v>#N/A</v>
      </c>
      <c r="CGT3" t="e">
        <v>#N/A</v>
      </c>
      <c r="CGU3">
        <v>0.40886859722554397</v>
      </c>
    </row>
    <row r="4" spans="1:2231" x14ac:dyDescent="0.3">
      <c r="A4">
        <v>3.17</v>
      </c>
      <c r="B4">
        <v>3.02</v>
      </c>
      <c r="C4">
        <v>0.28860035006841001</v>
      </c>
      <c r="D4">
        <v>0.65</v>
      </c>
      <c r="E4">
        <v>4.06417196173172</v>
      </c>
      <c r="F4">
        <v>2.8</v>
      </c>
      <c r="G4">
        <v>0</v>
      </c>
      <c r="H4">
        <v>0.31240000000000001</v>
      </c>
      <c r="I4">
        <v>0</v>
      </c>
      <c r="J4">
        <v>0.8</v>
      </c>
      <c r="K4">
        <v>7.5</v>
      </c>
      <c r="L4">
        <v>1.63636380000002</v>
      </c>
      <c r="M4">
        <v>0</v>
      </c>
      <c r="N4">
        <v>1.44</v>
      </c>
      <c r="O4">
        <v>4.95</v>
      </c>
      <c r="P4">
        <v>2.04</v>
      </c>
      <c r="Q4">
        <v>0.03</v>
      </c>
      <c r="R4">
        <v>3</v>
      </c>
      <c r="S4" t="e">
        <v>#N/A</v>
      </c>
      <c r="T4">
        <v>0</v>
      </c>
      <c r="U4">
        <v>0</v>
      </c>
      <c r="V4">
        <v>0.83</v>
      </c>
      <c r="W4">
        <v>0.5</v>
      </c>
      <c r="X4">
        <v>21.3</v>
      </c>
      <c r="Y4">
        <v>0</v>
      </c>
      <c r="Z4">
        <v>0.2</v>
      </c>
      <c r="AA4">
        <v>7.0000000000000007E-2</v>
      </c>
      <c r="AB4">
        <v>0</v>
      </c>
      <c r="AC4">
        <v>0.01</v>
      </c>
      <c r="AD4">
        <v>0.4</v>
      </c>
      <c r="AE4">
        <v>0</v>
      </c>
      <c r="AF4">
        <v>0.72</v>
      </c>
      <c r="AG4">
        <v>0.2</v>
      </c>
      <c r="AH4">
        <v>0</v>
      </c>
      <c r="AI4">
        <v>0</v>
      </c>
      <c r="AJ4">
        <v>0</v>
      </c>
      <c r="AK4">
        <v>0</v>
      </c>
      <c r="AL4">
        <v>4.181E-2</v>
      </c>
      <c r="AM4">
        <v>0.83</v>
      </c>
      <c r="AN4">
        <v>0</v>
      </c>
      <c r="AO4">
        <v>0.21</v>
      </c>
      <c r="AP4">
        <v>0.21</v>
      </c>
      <c r="AQ4">
        <v>0</v>
      </c>
      <c r="AR4">
        <v>0.38</v>
      </c>
      <c r="AS4">
        <v>0.3</v>
      </c>
      <c r="AT4">
        <v>1.18</v>
      </c>
      <c r="AU4">
        <v>4</v>
      </c>
      <c r="AV4">
        <v>0</v>
      </c>
      <c r="AW4">
        <v>7.0000000000000007E-2</v>
      </c>
      <c r="AX4">
        <v>0</v>
      </c>
      <c r="AY4">
        <v>2.3E-2</v>
      </c>
      <c r="AZ4">
        <v>0</v>
      </c>
      <c r="BA4">
        <v>0</v>
      </c>
      <c r="BB4">
        <v>1.2</v>
      </c>
      <c r="BC4">
        <v>0</v>
      </c>
      <c r="BD4">
        <v>0.02</v>
      </c>
      <c r="BE4">
        <v>0</v>
      </c>
      <c r="BF4">
        <v>1.2</v>
      </c>
      <c r="BG4">
        <v>0.22</v>
      </c>
      <c r="BH4">
        <v>0</v>
      </c>
      <c r="BI4">
        <v>0.61</v>
      </c>
      <c r="BJ4">
        <v>0</v>
      </c>
      <c r="BK4" t="e">
        <v>#N/A</v>
      </c>
      <c r="BL4">
        <v>0.01</v>
      </c>
      <c r="BM4">
        <v>0</v>
      </c>
      <c r="BN4">
        <v>0</v>
      </c>
      <c r="BO4">
        <v>0.19</v>
      </c>
      <c r="BP4">
        <v>0</v>
      </c>
      <c r="BQ4">
        <v>0.14199999999999999</v>
      </c>
      <c r="BR4">
        <v>0</v>
      </c>
      <c r="BS4">
        <v>0.55000000000000004</v>
      </c>
      <c r="BT4">
        <v>0</v>
      </c>
      <c r="BU4">
        <v>0.02</v>
      </c>
      <c r="BV4">
        <v>0.26</v>
      </c>
      <c r="BW4">
        <v>3</v>
      </c>
      <c r="BX4">
        <v>0.35</v>
      </c>
      <c r="BY4">
        <v>0.22</v>
      </c>
      <c r="BZ4">
        <v>3.5000000000000003E-2</v>
      </c>
      <c r="CA4">
        <v>0</v>
      </c>
      <c r="CB4">
        <v>0</v>
      </c>
      <c r="CC4">
        <v>0</v>
      </c>
      <c r="CD4">
        <v>0</v>
      </c>
      <c r="CE4">
        <v>5.2999999999999999E-2</v>
      </c>
      <c r="CF4">
        <v>1.516666603472E-2</v>
      </c>
      <c r="CG4">
        <v>0.04</v>
      </c>
      <c r="CH4">
        <v>0.2</v>
      </c>
      <c r="CI4">
        <v>9.5000000000000001E-2</v>
      </c>
      <c r="CJ4">
        <v>0.75</v>
      </c>
      <c r="CK4">
        <v>0</v>
      </c>
      <c r="CL4">
        <v>0</v>
      </c>
      <c r="CM4">
        <v>2.5600000000000001E-2</v>
      </c>
      <c r="CN4">
        <v>1.1499999999999999</v>
      </c>
      <c r="CO4">
        <v>4.4999999999999998E-2</v>
      </c>
      <c r="CP4">
        <v>0.113805</v>
      </c>
      <c r="CQ4">
        <v>0</v>
      </c>
      <c r="CR4">
        <v>0</v>
      </c>
      <c r="CS4">
        <v>0</v>
      </c>
      <c r="CT4">
        <v>0.35</v>
      </c>
      <c r="CU4">
        <v>0.03</v>
      </c>
      <c r="CV4">
        <v>0</v>
      </c>
      <c r="CW4">
        <v>0.59</v>
      </c>
      <c r="CX4">
        <v>0</v>
      </c>
      <c r="CY4">
        <v>0.02</v>
      </c>
      <c r="CZ4">
        <v>0.123</v>
      </c>
      <c r="DA4">
        <v>0</v>
      </c>
      <c r="DB4">
        <v>0</v>
      </c>
      <c r="DC4">
        <v>0.46500000000000002</v>
      </c>
      <c r="DD4">
        <v>0</v>
      </c>
      <c r="DE4">
        <v>0.16</v>
      </c>
      <c r="DF4">
        <v>0.03</v>
      </c>
      <c r="DG4">
        <v>0.11</v>
      </c>
      <c r="DH4">
        <v>0</v>
      </c>
      <c r="DI4">
        <v>2.7E-2</v>
      </c>
      <c r="DJ4">
        <v>0</v>
      </c>
      <c r="DK4">
        <v>0.22500000000000001</v>
      </c>
      <c r="DL4">
        <v>0</v>
      </c>
      <c r="DM4">
        <v>0.25750000000000001</v>
      </c>
      <c r="DN4">
        <v>0</v>
      </c>
      <c r="DO4">
        <v>0</v>
      </c>
      <c r="DP4">
        <v>3.5000000000000003E-2</v>
      </c>
      <c r="DQ4">
        <v>0</v>
      </c>
      <c r="DR4">
        <v>0</v>
      </c>
      <c r="DS4">
        <v>0.13500000000000001</v>
      </c>
      <c r="DT4">
        <v>0.95</v>
      </c>
      <c r="DU4">
        <v>0</v>
      </c>
      <c r="DV4">
        <v>0</v>
      </c>
      <c r="DW4">
        <v>0</v>
      </c>
      <c r="DX4">
        <v>1.8</v>
      </c>
      <c r="DY4">
        <v>0</v>
      </c>
      <c r="DZ4">
        <v>0</v>
      </c>
      <c r="EA4">
        <v>0.23749999999999999</v>
      </c>
      <c r="EB4">
        <v>1.06</v>
      </c>
      <c r="EC4">
        <v>0</v>
      </c>
      <c r="ED4">
        <v>2.7E-2</v>
      </c>
      <c r="EE4">
        <v>1.4500000000000001E-2</v>
      </c>
      <c r="EF4">
        <v>5.0999999999999996</v>
      </c>
      <c r="EG4">
        <v>0</v>
      </c>
      <c r="EH4">
        <v>0.125</v>
      </c>
      <c r="EI4">
        <v>0</v>
      </c>
      <c r="EJ4">
        <v>0.11</v>
      </c>
      <c r="EK4">
        <v>0</v>
      </c>
      <c r="EL4">
        <v>0.66</v>
      </c>
      <c r="EM4">
        <v>0</v>
      </c>
      <c r="EN4">
        <v>0</v>
      </c>
      <c r="EO4">
        <v>0.54</v>
      </c>
      <c r="EP4">
        <v>0</v>
      </c>
      <c r="EQ4">
        <v>0</v>
      </c>
      <c r="ER4">
        <v>0.2</v>
      </c>
      <c r="ES4">
        <v>0</v>
      </c>
      <c r="ET4">
        <v>0.35</v>
      </c>
      <c r="EU4">
        <v>0</v>
      </c>
      <c r="EV4">
        <v>0.52249999999999996</v>
      </c>
      <c r="EW4">
        <v>0.16</v>
      </c>
      <c r="EX4">
        <v>0.51</v>
      </c>
      <c r="EY4">
        <v>0.01</v>
      </c>
      <c r="EZ4">
        <v>0</v>
      </c>
      <c r="FA4">
        <v>0.02</v>
      </c>
      <c r="FB4">
        <v>0</v>
      </c>
      <c r="FC4">
        <v>0.16</v>
      </c>
      <c r="FD4">
        <v>0</v>
      </c>
      <c r="FE4">
        <v>0</v>
      </c>
      <c r="FF4">
        <v>0</v>
      </c>
      <c r="FG4">
        <v>4.4999999999999998E-2</v>
      </c>
      <c r="FH4">
        <v>0.35</v>
      </c>
      <c r="FI4">
        <v>5.5030000000000003E-2</v>
      </c>
      <c r="FJ4">
        <v>0</v>
      </c>
      <c r="FK4">
        <v>0.7</v>
      </c>
      <c r="FL4">
        <v>0</v>
      </c>
      <c r="FM4">
        <v>0</v>
      </c>
      <c r="FN4">
        <v>0</v>
      </c>
      <c r="FO4">
        <v>0.22</v>
      </c>
      <c r="FP4">
        <v>6.8500000000000005E-2</v>
      </c>
      <c r="FQ4">
        <v>7.3200000000000001E-3</v>
      </c>
      <c r="FR4">
        <v>0</v>
      </c>
      <c r="FS4">
        <v>0</v>
      </c>
      <c r="FT4">
        <v>0</v>
      </c>
      <c r="FU4">
        <v>0.06</v>
      </c>
      <c r="FV4">
        <v>0</v>
      </c>
      <c r="FW4">
        <v>0</v>
      </c>
      <c r="FX4">
        <v>1.2500000000000001E-2</v>
      </c>
      <c r="FY4">
        <v>1.4</v>
      </c>
      <c r="FZ4">
        <v>4.4999999999999998E-2</v>
      </c>
      <c r="GA4">
        <v>1.7999999999999999E-2</v>
      </c>
      <c r="GB4">
        <v>0.86299999999999999</v>
      </c>
      <c r="GC4">
        <v>0.05</v>
      </c>
      <c r="GD4">
        <v>0</v>
      </c>
      <c r="GE4">
        <v>0.02</v>
      </c>
      <c r="GF4">
        <v>6.93E-2</v>
      </c>
      <c r="GG4">
        <v>0.27389999999999998</v>
      </c>
      <c r="GH4">
        <v>0.1</v>
      </c>
      <c r="GI4">
        <v>0</v>
      </c>
      <c r="GJ4">
        <v>4.5999999999999999E-2</v>
      </c>
      <c r="GK4">
        <v>0.38</v>
      </c>
      <c r="GL4">
        <v>0.09</v>
      </c>
      <c r="GM4">
        <v>0</v>
      </c>
      <c r="GN4">
        <v>0</v>
      </c>
      <c r="GO4">
        <v>0.08</v>
      </c>
      <c r="GP4">
        <v>0.08</v>
      </c>
      <c r="GQ4">
        <v>0</v>
      </c>
      <c r="GR4">
        <v>3.0000000000000001E-3</v>
      </c>
      <c r="GS4">
        <v>0</v>
      </c>
      <c r="GT4">
        <v>0</v>
      </c>
      <c r="GU4">
        <v>0.42666662399999999</v>
      </c>
      <c r="GV4">
        <v>0.10349999999999999</v>
      </c>
      <c r="GW4">
        <v>4.3999999999999997E-2</v>
      </c>
      <c r="GX4">
        <v>0</v>
      </c>
      <c r="GY4">
        <v>0.16</v>
      </c>
      <c r="GZ4">
        <v>0</v>
      </c>
      <c r="HA4">
        <v>0</v>
      </c>
      <c r="HB4">
        <v>0</v>
      </c>
      <c r="HC4">
        <v>0.55000000000000004</v>
      </c>
      <c r="HD4">
        <v>2E-3</v>
      </c>
      <c r="HE4">
        <v>0</v>
      </c>
      <c r="HF4">
        <v>0.05</v>
      </c>
      <c r="HG4">
        <v>0.03</v>
      </c>
      <c r="HH4">
        <v>0</v>
      </c>
      <c r="HI4">
        <v>0</v>
      </c>
      <c r="HJ4">
        <v>0.24</v>
      </c>
      <c r="HK4">
        <v>0</v>
      </c>
      <c r="HL4">
        <v>0.24</v>
      </c>
      <c r="HM4">
        <v>0.18</v>
      </c>
      <c r="HN4">
        <v>0.05</v>
      </c>
      <c r="HO4">
        <v>0</v>
      </c>
      <c r="HP4">
        <v>0</v>
      </c>
      <c r="HQ4">
        <v>4.8199999999999996E-3</v>
      </c>
      <c r="HR4">
        <v>0</v>
      </c>
      <c r="HS4">
        <v>0</v>
      </c>
      <c r="HT4">
        <v>0.44</v>
      </c>
      <c r="HU4">
        <v>0.41</v>
      </c>
      <c r="HV4">
        <v>1.14E-2</v>
      </c>
      <c r="HW4">
        <v>0</v>
      </c>
      <c r="HX4">
        <v>0.53500000000000003</v>
      </c>
      <c r="HY4">
        <v>0.1</v>
      </c>
      <c r="HZ4">
        <v>0.12</v>
      </c>
      <c r="IA4">
        <v>6.7000000000000002E-4</v>
      </c>
      <c r="IB4">
        <v>0</v>
      </c>
      <c r="IC4">
        <v>0</v>
      </c>
      <c r="ID4">
        <v>5.3999999999999999E-2</v>
      </c>
      <c r="IE4">
        <v>0.34</v>
      </c>
      <c r="IF4">
        <v>0</v>
      </c>
      <c r="IG4">
        <v>0</v>
      </c>
      <c r="IH4">
        <v>0</v>
      </c>
      <c r="II4">
        <v>0.22192000000000001</v>
      </c>
      <c r="IJ4">
        <v>0</v>
      </c>
      <c r="IK4">
        <v>0.19</v>
      </c>
      <c r="IL4">
        <v>0.2</v>
      </c>
      <c r="IM4">
        <v>0.7</v>
      </c>
      <c r="IN4">
        <v>0</v>
      </c>
      <c r="IO4">
        <v>0.13</v>
      </c>
      <c r="IP4">
        <v>6.4999999999999997E-3</v>
      </c>
      <c r="IQ4">
        <v>0.26133333189309998</v>
      </c>
      <c r="IR4">
        <v>0.12</v>
      </c>
      <c r="IS4">
        <v>0</v>
      </c>
      <c r="IT4">
        <v>8.2000000000000003E-2</v>
      </c>
      <c r="IU4">
        <v>2.24E-2</v>
      </c>
      <c r="IV4">
        <v>3.5000000000000003E-2</v>
      </c>
      <c r="IW4">
        <v>0</v>
      </c>
      <c r="IX4" t="e">
        <v>#N/A</v>
      </c>
      <c r="IY4" t="e">
        <v>#N/A</v>
      </c>
      <c r="IZ4">
        <v>5.236904</v>
      </c>
      <c r="JA4">
        <v>4.4099999999999999E-3</v>
      </c>
      <c r="JB4">
        <v>0.24</v>
      </c>
      <c r="JC4">
        <v>0.03</v>
      </c>
      <c r="JD4">
        <v>0</v>
      </c>
      <c r="JE4">
        <v>5.28E-2</v>
      </c>
      <c r="JF4">
        <v>1.9199999999999998E-2</v>
      </c>
      <c r="JG4">
        <v>0</v>
      </c>
      <c r="JH4">
        <v>0.39</v>
      </c>
      <c r="JI4">
        <v>0.60099999999999998</v>
      </c>
      <c r="JJ4">
        <v>0</v>
      </c>
      <c r="JK4">
        <v>0</v>
      </c>
      <c r="JL4">
        <v>1.6400000000000001E-2</v>
      </c>
      <c r="JM4">
        <v>0.3</v>
      </c>
      <c r="JN4">
        <v>0.50178</v>
      </c>
      <c r="JO4">
        <v>0.40925</v>
      </c>
      <c r="JP4">
        <v>0</v>
      </c>
      <c r="JQ4">
        <v>0.08</v>
      </c>
      <c r="JR4">
        <v>0</v>
      </c>
      <c r="JS4">
        <v>0</v>
      </c>
      <c r="JU4">
        <v>0.22</v>
      </c>
      <c r="JV4">
        <v>0</v>
      </c>
      <c r="JW4">
        <v>0</v>
      </c>
      <c r="JX4">
        <v>0</v>
      </c>
      <c r="JY4">
        <v>0.02</v>
      </c>
      <c r="JZ4">
        <v>0.68700000000000006</v>
      </c>
      <c r="KA4">
        <v>0.2</v>
      </c>
      <c r="KB4">
        <v>0.28399999999999997</v>
      </c>
      <c r="KC4">
        <v>0</v>
      </c>
      <c r="KD4">
        <v>0.84</v>
      </c>
      <c r="KE4">
        <v>0</v>
      </c>
      <c r="KF4">
        <v>0</v>
      </c>
      <c r="KG4">
        <v>0.41799999999999998</v>
      </c>
      <c r="KH4">
        <v>0</v>
      </c>
      <c r="KI4">
        <v>0.19253846894379001</v>
      </c>
      <c r="KJ4" t="e">
        <v>#N/A</v>
      </c>
      <c r="KK4">
        <v>0</v>
      </c>
      <c r="KL4">
        <v>0</v>
      </c>
      <c r="KM4">
        <v>0</v>
      </c>
      <c r="KN4">
        <v>2.1499999999999998E-2</v>
      </c>
      <c r="KO4">
        <v>2.4E-2</v>
      </c>
      <c r="KP4">
        <v>0.17035900000000001</v>
      </c>
      <c r="KQ4">
        <v>0.22742999999999999</v>
      </c>
      <c r="KR4">
        <v>0</v>
      </c>
      <c r="KS4">
        <v>0</v>
      </c>
      <c r="KT4">
        <v>0</v>
      </c>
      <c r="KU4">
        <v>0</v>
      </c>
      <c r="KV4">
        <v>1</v>
      </c>
      <c r="KW4">
        <v>0</v>
      </c>
      <c r="KX4">
        <v>0.1</v>
      </c>
      <c r="KY4">
        <v>0.1</v>
      </c>
      <c r="KZ4" t="e">
        <v>#N/A</v>
      </c>
      <c r="LA4">
        <v>0.27</v>
      </c>
      <c r="LB4">
        <v>0</v>
      </c>
      <c r="LC4">
        <v>0.17799999999999999</v>
      </c>
      <c r="LD4">
        <v>0</v>
      </c>
      <c r="LE4">
        <v>0.125</v>
      </c>
      <c r="LF4">
        <v>9.5000000000000001E-2</v>
      </c>
      <c r="LG4">
        <v>0.4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0.01</v>
      </c>
      <c r="LO4">
        <v>0</v>
      </c>
      <c r="LP4">
        <v>0.44</v>
      </c>
      <c r="LQ4">
        <v>0.06</v>
      </c>
      <c r="LR4">
        <v>0.47951899999999997</v>
      </c>
      <c r="LS4">
        <v>5.5E-2</v>
      </c>
      <c r="LT4">
        <v>6.71</v>
      </c>
      <c r="LU4">
        <v>0</v>
      </c>
      <c r="LV4">
        <v>0.14573</v>
      </c>
      <c r="LW4">
        <v>0</v>
      </c>
      <c r="LX4">
        <v>1.05</v>
      </c>
      <c r="LY4">
        <v>5.8599999999999999E-2</v>
      </c>
      <c r="LZ4">
        <v>0</v>
      </c>
      <c r="MA4">
        <v>0</v>
      </c>
      <c r="MB4">
        <v>0</v>
      </c>
      <c r="MC4">
        <v>0.33</v>
      </c>
      <c r="MD4">
        <v>0</v>
      </c>
      <c r="ME4">
        <v>0</v>
      </c>
      <c r="MF4">
        <v>0</v>
      </c>
      <c r="MG4">
        <v>0</v>
      </c>
      <c r="MH4">
        <v>0.03</v>
      </c>
      <c r="MI4">
        <v>0.16</v>
      </c>
      <c r="MJ4">
        <v>3.4137000000000001E-2</v>
      </c>
      <c r="MK4">
        <v>0.44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0.10639999999999999</v>
      </c>
      <c r="MS4">
        <v>0</v>
      </c>
      <c r="MT4">
        <v>8.5000000000000006E-2</v>
      </c>
      <c r="MU4">
        <v>0.66100000000000003</v>
      </c>
      <c r="MV4">
        <v>0</v>
      </c>
      <c r="MW4">
        <v>0</v>
      </c>
      <c r="MX4">
        <v>0</v>
      </c>
      <c r="MY4">
        <v>0</v>
      </c>
      <c r="MZ4">
        <v>0</v>
      </c>
      <c r="NA4">
        <v>0.27600000000000002</v>
      </c>
      <c r="NB4">
        <v>6.7999999999999996E-3</v>
      </c>
      <c r="NC4">
        <v>0</v>
      </c>
      <c r="ND4">
        <v>0</v>
      </c>
      <c r="NE4">
        <v>1.47</v>
      </c>
      <c r="NF4">
        <v>0</v>
      </c>
      <c r="NG4">
        <v>0</v>
      </c>
      <c r="NH4">
        <v>0.1</v>
      </c>
      <c r="NI4">
        <v>0</v>
      </c>
      <c r="NJ4">
        <v>1.1000000000000001E-3</v>
      </c>
      <c r="NK4">
        <v>0</v>
      </c>
      <c r="NL4">
        <v>0</v>
      </c>
      <c r="NM4">
        <v>0</v>
      </c>
      <c r="NN4">
        <v>0.02</v>
      </c>
      <c r="NO4">
        <v>0</v>
      </c>
      <c r="NP4">
        <v>2.1999999999999999E-2</v>
      </c>
      <c r="NQ4">
        <v>0</v>
      </c>
      <c r="NR4">
        <v>0.27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0.1</v>
      </c>
      <c r="NZ4">
        <v>0</v>
      </c>
      <c r="OA4">
        <v>0.06</v>
      </c>
      <c r="OB4">
        <v>0</v>
      </c>
      <c r="OC4">
        <v>0</v>
      </c>
      <c r="OD4">
        <v>0</v>
      </c>
      <c r="OE4">
        <v>0</v>
      </c>
      <c r="OF4">
        <v>9.2649999999999996E-2</v>
      </c>
      <c r="OG4">
        <v>0.39779999999999999</v>
      </c>
      <c r="OH4">
        <v>0</v>
      </c>
      <c r="OI4">
        <v>0</v>
      </c>
      <c r="OJ4">
        <v>0</v>
      </c>
      <c r="OK4">
        <v>0</v>
      </c>
      <c r="OL4">
        <v>7.1999999999999998E-3</v>
      </c>
      <c r="OM4">
        <v>0</v>
      </c>
      <c r="ON4" t="e">
        <v>#N/A</v>
      </c>
      <c r="OO4">
        <v>0</v>
      </c>
      <c r="OP4">
        <v>6.4799999999999996E-2</v>
      </c>
      <c r="OQ4">
        <v>0</v>
      </c>
      <c r="OR4">
        <v>3.9E-2</v>
      </c>
      <c r="OS4">
        <v>0</v>
      </c>
      <c r="OT4">
        <v>0</v>
      </c>
      <c r="OU4">
        <v>0</v>
      </c>
      <c r="OV4">
        <v>1</v>
      </c>
      <c r="OW4">
        <v>8.5999999999999993E-2</v>
      </c>
      <c r="OX4">
        <v>2.5000000000000001E-2</v>
      </c>
      <c r="OY4">
        <v>0</v>
      </c>
      <c r="OZ4">
        <v>0.14000000000000001</v>
      </c>
      <c r="PA4">
        <v>0</v>
      </c>
      <c r="PB4">
        <v>0</v>
      </c>
      <c r="PC4">
        <v>0.19670000000000001</v>
      </c>
      <c r="PD4">
        <v>0</v>
      </c>
      <c r="PE4">
        <v>2.7</v>
      </c>
      <c r="PF4">
        <v>0</v>
      </c>
      <c r="PG4">
        <v>6.8239999999999995E-2</v>
      </c>
      <c r="PH4">
        <v>0</v>
      </c>
      <c r="PI4">
        <v>0</v>
      </c>
      <c r="PJ4">
        <v>0.06</v>
      </c>
      <c r="PK4">
        <v>7.0000000000000007E-2</v>
      </c>
      <c r="PL4">
        <v>0</v>
      </c>
      <c r="PM4">
        <v>0</v>
      </c>
      <c r="PN4">
        <v>6.5000000000000002E-2</v>
      </c>
      <c r="PO4">
        <v>0.19500000000000001</v>
      </c>
      <c r="PP4">
        <v>3.1359999999999999E-2</v>
      </c>
      <c r="PQ4">
        <v>9.5000000000000001E-2</v>
      </c>
      <c r="PR4">
        <v>0.14799999999999999</v>
      </c>
      <c r="PS4">
        <v>0.01</v>
      </c>
      <c r="PT4">
        <v>0</v>
      </c>
      <c r="PU4">
        <v>0.1552</v>
      </c>
      <c r="PV4">
        <v>0</v>
      </c>
      <c r="PW4">
        <v>0.27800000000000002</v>
      </c>
      <c r="PX4">
        <v>0</v>
      </c>
      <c r="PY4">
        <v>0.41049999999999998</v>
      </c>
      <c r="PZ4">
        <v>0</v>
      </c>
      <c r="QA4">
        <v>1.5</v>
      </c>
      <c r="QB4">
        <v>0.17135</v>
      </c>
      <c r="QC4">
        <v>9.0999999999999998E-2</v>
      </c>
      <c r="QD4">
        <v>0</v>
      </c>
      <c r="QE4">
        <v>0</v>
      </c>
      <c r="QF4">
        <v>0</v>
      </c>
      <c r="QG4">
        <v>4.2729999999999997E-2</v>
      </c>
      <c r="QH4">
        <v>0</v>
      </c>
      <c r="QI4">
        <v>0.09</v>
      </c>
      <c r="QJ4">
        <v>4.1000000000000002E-2</v>
      </c>
      <c r="QK4">
        <v>0.16470000000000001</v>
      </c>
      <c r="QL4">
        <v>0</v>
      </c>
      <c r="QM4">
        <v>0</v>
      </c>
      <c r="QN4">
        <v>0</v>
      </c>
      <c r="QO4">
        <v>0.11550000000000001</v>
      </c>
      <c r="QP4">
        <v>0</v>
      </c>
      <c r="QQ4">
        <v>0</v>
      </c>
      <c r="QR4">
        <v>0.115</v>
      </c>
      <c r="QS4">
        <v>0</v>
      </c>
      <c r="QT4">
        <v>0</v>
      </c>
      <c r="QU4">
        <v>0.42671999999999999</v>
      </c>
      <c r="QV4">
        <v>0</v>
      </c>
      <c r="QW4">
        <v>7.5759999999999994E-2</v>
      </c>
      <c r="QX4">
        <v>0.05</v>
      </c>
      <c r="QY4">
        <v>0.37</v>
      </c>
      <c r="QZ4">
        <v>0</v>
      </c>
      <c r="RA4">
        <v>0</v>
      </c>
      <c r="RB4">
        <v>0</v>
      </c>
      <c r="RC4">
        <v>0.55000000000000004</v>
      </c>
      <c r="RD4" t="e">
        <v>#N/A</v>
      </c>
      <c r="RE4">
        <v>0.13652</v>
      </c>
      <c r="RF4" t="e">
        <v>#N/A</v>
      </c>
      <c r="RG4">
        <v>1.1499999999999999</v>
      </c>
      <c r="RH4" t="e">
        <v>#N/A</v>
      </c>
      <c r="RI4">
        <v>2.4070000000000001E-2</v>
      </c>
      <c r="RJ4">
        <v>0</v>
      </c>
      <c r="RK4">
        <v>0.02</v>
      </c>
      <c r="RL4">
        <v>0.04</v>
      </c>
      <c r="RM4">
        <v>0.15226999999999999</v>
      </c>
      <c r="RN4">
        <v>2.436E-2</v>
      </c>
      <c r="RO4">
        <v>0</v>
      </c>
      <c r="RP4">
        <v>0.1</v>
      </c>
      <c r="RQ4">
        <v>2.1899999999999999E-2</v>
      </c>
      <c r="RR4">
        <v>4.0000000000000001E-3</v>
      </c>
      <c r="RS4">
        <v>0.18</v>
      </c>
      <c r="RT4">
        <v>0.47199999999999998</v>
      </c>
      <c r="RU4" t="e">
        <v>#N/A</v>
      </c>
      <c r="RV4">
        <v>0</v>
      </c>
      <c r="RW4">
        <v>0.06</v>
      </c>
      <c r="RX4">
        <v>0</v>
      </c>
      <c r="RY4">
        <v>0.31</v>
      </c>
      <c r="RZ4">
        <v>0</v>
      </c>
      <c r="SA4">
        <v>0</v>
      </c>
      <c r="SB4">
        <v>0</v>
      </c>
      <c r="SC4">
        <v>0.108</v>
      </c>
      <c r="SD4">
        <v>0</v>
      </c>
      <c r="SE4">
        <v>0</v>
      </c>
      <c r="SF4">
        <v>0</v>
      </c>
      <c r="SG4">
        <v>0</v>
      </c>
      <c r="SH4">
        <v>0.02</v>
      </c>
      <c r="SI4">
        <v>7.7100000000000002E-2</v>
      </c>
      <c r="SJ4">
        <v>0.22</v>
      </c>
      <c r="SK4">
        <v>0</v>
      </c>
      <c r="SL4">
        <v>0</v>
      </c>
      <c r="SM4">
        <v>0</v>
      </c>
      <c r="SN4">
        <v>0</v>
      </c>
      <c r="SO4">
        <v>0.1</v>
      </c>
      <c r="SP4">
        <v>0</v>
      </c>
      <c r="SQ4">
        <v>0.05</v>
      </c>
      <c r="SR4">
        <v>0.14499999999999999</v>
      </c>
      <c r="SS4">
        <v>0.25</v>
      </c>
      <c r="ST4">
        <v>0</v>
      </c>
      <c r="SU4">
        <v>0.03</v>
      </c>
      <c r="SV4">
        <v>0.16800000000000001</v>
      </c>
      <c r="SW4">
        <v>2.5999999999999999E-2</v>
      </c>
      <c r="SX4">
        <v>0.05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0.02</v>
      </c>
      <c r="TG4">
        <v>0.37</v>
      </c>
      <c r="TH4">
        <v>0</v>
      </c>
      <c r="TI4">
        <v>0.08</v>
      </c>
      <c r="TJ4">
        <v>0.57999999999999996</v>
      </c>
      <c r="TK4">
        <v>0</v>
      </c>
      <c r="TL4">
        <v>0</v>
      </c>
      <c r="TM4">
        <v>7.0000000000000007E-2</v>
      </c>
      <c r="TN4">
        <v>0</v>
      </c>
      <c r="TO4">
        <v>8.1820000000000004E-2</v>
      </c>
      <c r="TP4" t="e">
        <v>#N/A</v>
      </c>
      <c r="TQ4">
        <v>0</v>
      </c>
      <c r="TR4">
        <v>0.88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2.3E-2</v>
      </c>
      <c r="TZ4">
        <v>0.15660099999999999</v>
      </c>
      <c r="UA4">
        <v>0</v>
      </c>
      <c r="UB4">
        <v>2.3E-3</v>
      </c>
      <c r="UC4">
        <v>0</v>
      </c>
      <c r="UD4">
        <v>0</v>
      </c>
      <c r="UE4">
        <v>1.35</v>
      </c>
      <c r="UF4">
        <v>0.04</v>
      </c>
      <c r="UG4">
        <v>2.17188268246459E-2</v>
      </c>
      <c r="UH4">
        <v>0</v>
      </c>
      <c r="UI4">
        <v>0</v>
      </c>
      <c r="UJ4">
        <v>0.9</v>
      </c>
      <c r="UK4">
        <v>0</v>
      </c>
      <c r="UL4">
        <v>0</v>
      </c>
      <c r="UM4">
        <v>0</v>
      </c>
      <c r="UN4">
        <v>0.12</v>
      </c>
      <c r="UO4">
        <v>0.30308000000000002</v>
      </c>
      <c r="UP4">
        <v>7.2499999999999995E-2</v>
      </c>
      <c r="UQ4">
        <v>0.30625000000000002</v>
      </c>
      <c r="UR4">
        <v>0.1275</v>
      </c>
      <c r="US4">
        <v>2.5229999999999999E-2</v>
      </c>
      <c r="UT4">
        <v>1</v>
      </c>
      <c r="UU4">
        <v>0.01</v>
      </c>
      <c r="UV4">
        <v>0</v>
      </c>
      <c r="UW4">
        <v>0</v>
      </c>
      <c r="UX4">
        <v>0</v>
      </c>
      <c r="UY4">
        <v>0</v>
      </c>
      <c r="UZ4">
        <v>0</v>
      </c>
      <c r="VA4">
        <v>0.33500000000000002</v>
      </c>
      <c r="VB4">
        <v>0.01</v>
      </c>
      <c r="VC4">
        <v>2.1000000000000001E-2</v>
      </c>
      <c r="VD4">
        <v>0</v>
      </c>
      <c r="VE4">
        <v>0</v>
      </c>
      <c r="VF4">
        <v>0</v>
      </c>
      <c r="VG4">
        <v>7.0000000000000007E-2</v>
      </c>
      <c r="VH4">
        <v>0</v>
      </c>
      <c r="VI4">
        <v>0</v>
      </c>
      <c r="VJ4">
        <v>0.113853</v>
      </c>
      <c r="VK4">
        <v>0</v>
      </c>
      <c r="VL4">
        <v>3.2000000000000001E-2</v>
      </c>
      <c r="VM4" t="e">
        <v>#N/A</v>
      </c>
      <c r="VN4">
        <v>0</v>
      </c>
      <c r="VO4">
        <v>0</v>
      </c>
      <c r="VP4">
        <v>0</v>
      </c>
      <c r="VQ4">
        <v>0</v>
      </c>
      <c r="VR4">
        <v>0.125</v>
      </c>
      <c r="VS4">
        <v>0</v>
      </c>
      <c r="VT4">
        <v>0.24</v>
      </c>
      <c r="VU4">
        <v>0</v>
      </c>
      <c r="VV4">
        <v>0.11</v>
      </c>
      <c r="VW4">
        <v>0</v>
      </c>
      <c r="VX4">
        <v>0.22292380000000001</v>
      </c>
      <c r="VY4">
        <v>0.35</v>
      </c>
      <c r="VZ4">
        <v>0.70499999999999996</v>
      </c>
      <c r="WA4">
        <v>0</v>
      </c>
      <c r="WB4">
        <v>0.38</v>
      </c>
      <c r="WC4">
        <v>0</v>
      </c>
      <c r="WD4">
        <v>0</v>
      </c>
      <c r="WE4">
        <v>0.09</v>
      </c>
      <c r="WF4">
        <v>0.13500000000000001</v>
      </c>
      <c r="WG4">
        <v>0.11749999999999999</v>
      </c>
      <c r="WH4">
        <v>0.30053000000000002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0.15559000000000001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0.01</v>
      </c>
      <c r="WY4">
        <v>0</v>
      </c>
      <c r="WZ4">
        <v>0.25</v>
      </c>
      <c r="XA4">
        <v>0</v>
      </c>
      <c r="XB4">
        <v>0</v>
      </c>
      <c r="XC4">
        <v>2.6280000000000001E-3</v>
      </c>
      <c r="XD4">
        <v>0</v>
      </c>
      <c r="XE4">
        <v>0.04</v>
      </c>
      <c r="XF4">
        <v>3.1E-2</v>
      </c>
      <c r="XG4">
        <v>2.5000000000000001E-2</v>
      </c>
      <c r="XH4">
        <v>0.34399999999999997</v>
      </c>
      <c r="XI4">
        <v>0</v>
      </c>
      <c r="XJ4">
        <v>0</v>
      </c>
      <c r="XK4">
        <v>0</v>
      </c>
      <c r="XL4">
        <v>0</v>
      </c>
      <c r="XM4">
        <v>0.06</v>
      </c>
      <c r="XN4">
        <v>0.116171733761538</v>
      </c>
      <c r="XO4">
        <v>0</v>
      </c>
      <c r="XP4">
        <v>0.34374500000000002</v>
      </c>
      <c r="XQ4">
        <v>0</v>
      </c>
      <c r="XR4">
        <v>1</v>
      </c>
      <c r="XS4">
        <v>9.1052999999999995E-2</v>
      </c>
      <c r="XT4">
        <v>0</v>
      </c>
      <c r="XU4" t="e">
        <v>#N/A</v>
      </c>
      <c r="XV4">
        <v>0.22</v>
      </c>
      <c r="XW4">
        <v>0</v>
      </c>
      <c r="XX4">
        <v>0.38</v>
      </c>
      <c r="XY4">
        <v>0</v>
      </c>
      <c r="XZ4">
        <v>3.5000000000000003E-2</v>
      </c>
      <c r="YA4">
        <v>0</v>
      </c>
      <c r="YB4">
        <v>4.0599999999999997E-2</v>
      </c>
      <c r="YC4">
        <v>0</v>
      </c>
      <c r="YD4">
        <v>0</v>
      </c>
      <c r="YE4">
        <v>3.5999999999999997E-2</v>
      </c>
      <c r="YF4">
        <v>2.1999999999999999E-2</v>
      </c>
      <c r="YG4">
        <v>0.22</v>
      </c>
      <c r="YH4">
        <v>0.21279999999999999</v>
      </c>
      <c r="YI4">
        <v>0</v>
      </c>
      <c r="YJ4">
        <v>0</v>
      </c>
      <c r="YK4">
        <v>0.32800000000000001</v>
      </c>
      <c r="YL4">
        <v>0.2586</v>
      </c>
      <c r="YM4">
        <v>1.4800000000000001E-2</v>
      </c>
      <c r="YN4">
        <v>0.125</v>
      </c>
      <c r="YO4">
        <v>0</v>
      </c>
      <c r="YP4">
        <v>0</v>
      </c>
      <c r="YQ4">
        <v>0.02</v>
      </c>
      <c r="YR4">
        <v>0</v>
      </c>
      <c r="YS4">
        <v>0</v>
      </c>
      <c r="YT4">
        <v>0</v>
      </c>
      <c r="YU4">
        <v>3.6400000000000002E-2</v>
      </c>
      <c r="YV4">
        <v>0</v>
      </c>
      <c r="YW4">
        <v>0</v>
      </c>
      <c r="YX4">
        <v>2.9000000000000001E-2</v>
      </c>
      <c r="YY4">
        <v>0.203736832737754</v>
      </c>
      <c r="YZ4">
        <v>0.28000000000000003</v>
      </c>
      <c r="ZA4">
        <v>0.152</v>
      </c>
      <c r="ZB4">
        <v>0.2042998</v>
      </c>
      <c r="ZC4">
        <v>0</v>
      </c>
      <c r="ZD4">
        <v>0</v>
      </c>
      <c r="ZE4">
        <v>0</v>
      </c>
      <c r="ZF4">
        <v>3.1E-2</v>
      </c>
      <c r="ZG4">
        <v>0</v>
      </c>
      <c r="ZH4">
        <v>0</v>
      </c>
      <c r="ZI4">
        <v>0.02</v>
      </c>
      <c r="ZJ4">
        <v>0</v>
      </c>
      <c r="ZK4">
        <v>0</v>
      </c>
      <c r="ZL4">
        <v>0.34399999999999997</v>
      </c>
      <c r="ZM4">
        <v>0.52</v>
      </c>
      <c r="ZN4">
        <v>0</v>
      </c>
      <c r="ZO4">
        <v>0</v>
      </c>
      <c r="ZP4">
        <v>0</v>
      </c>
      <c r="ZQ4" t="e">
        <v>#N/A</v>
      </c>
      <c r="ZR4">
        <v>0.48259999999999997</v>
      </c>
      <c r="ZS4">
        <v>0</v>
      </c>
      <c r="ZT4">
        <v>0</v>
      </c>
      <c r="ZU4">
        <v>0.2</v>
      </c>
      <c r="ZV4">
        <v>0.27182000000000001</v>
      </c>
      <c r="ZW4">
        <v>0.37</v>
      </c>
      <c r="ZX4">
        <v>8.0399999999999999E-2</v>
      </c>
      <c r="ZY4">
        <v>0.7</v>
      </c>
      <c r="ZZ4">
        <v>0.28671999999999997</v>
      </c>
      <c r="AAA4">
        <v>0</v>
      </c>
      <c r="AAB4">
        <v>1.2500000000000001E-2</v>
      </c>
      <c r="AAC4">
        <v>0</v>
      </c>
      <c r="AAD4">
        <v>2.5000000000000001E-2</v>
      </c>
      <c r="AAE4">
        <v>0</v>
      </c>
      <c r="AAF4">
        <v>0</v>
      </c>
      <c r="AAG4">
        <v>0.15869459999999999</v>
      </c>
      <c r="AAH4">
        <v>7.4999999999999997E-2</v>
      </c>
      <c r="AAI4">
        <v>0</v>
      </c>
      <c r="AAJ4">
        <v>6.7500000000000004E-2</v>
      </c>
      <c r="AAK4">
        <v>0</v>
      </c>
      <c r="AAL4">
        <v>0.44</v>
      </c>
      <c r="AAM4">
        <v>0.1170055</v>
      </c>
      <c r="AAN4">
        <v>0</v>
      </c>
      <c r="AAO4">
        <v>0.124</v>
      </c>
      <c r="AAP4">
        <v>0</v>
      </c>
      <c r="AAQ4" t="e">
        <v>#N/A</v>
      </c>
      <c r="AAR4">
        <v>0</v>
      </c>
      <c r="AAS4">
        <v>0</v>
      </c>
      <c r="AAT4">
        <v>0.12</v>
      </c>
      <c r="AAU4">
        <v>1.9231</v>
      </c>
      <c r="AAV4">
        <v>0</v>
      </c>
      <c r="AAW4">
        <v>0.1123</v>
      </c>
      <c r="AAX4">
        <v>0</v>
      </c>
      <c r="AAY4">
        <v>0</v>
      </c>
      <c r="AAZ4">
        <v>0.34444730000000001</v>
      </c>
      <c r="ABA4">
        <v>0</v>
      </c>
      <c r="ABB4">
        <v>0</v>
      </c>
      <c r="ABC4" t="e">
        <v>#N/A</v>
      </c>
      <c r="ABD4">
        <v>0</v>
      </c>
      <c r="ABE4">
        <v>0</v>
      </c>
      <c r="ABF4">
        <v>0.09</v>
      </c>
      <c r="ABG4">
        <v>0</v>
      </c>
      <c r="ABH4">
        <v>8.9999999999999993E-3</v>
      </c>
      <c r="ABI4">
        <v>0</v>
      </c>
      <c r="ABJ4">
        <v>0</v>
      </c>
      <c r="ABK4">
        <v>0.15</v>
      </c>
      <c r="ABL4">
        <v>0</v>
      </c>
      <c r="ABM4">
        <v>0</v>
      </c>
      <c r="ABN4">
        <v>0.34897640000000002</v>
      </c>
      <c r="ABO4">
        <v>3.2170000000000001</v>
      </c>
      <c r="ABP4">
        <v>0</v>
      </c>
      <c r="ABQ4">
        <v>5.5025859314211498</v>
      </c>
      <c r="ABR4">
        <v>0.02</v>
      </c>
      <c r="ABS4">
        <v>0</v>
      </c>
      <c r="ABT4">
        <v>0.11799999999999999</v>
      </c>
      <c r="ABU4">
        <v>6.6000000000000003E-2</v>
      </c>
      <c r="ABV4">
        <v>0</v>
      </c>
      <c r="ABW4">
        <v>0</v>
      </c>
      <c r="ABX4">
        <v>5.8118000000000003E-2</v>
      </c>
      <c r="ABY4">
        <v>0.14225460000000001</v>
      </c>
      <c r="ABZ4">
        <v>0</v>
      </c>
      <c r="ACA4">
        <v>1.1288</v>
      </c>
      <c r="ACB4">
        <v>0.1</v>
      </c>
      <c r="ACC4">
        <v>0.122</v>
      </c>
      <c r="ACD4">
        <v>0</v>
      </c>
      <c r="ACE4">
        <v>0</v>
      </c>
      <c r="ACF4">
        <v>0.25319999999999998</v>
      </c>
      <c r="ACG4">
        <v>0</v>
      </c>
      <c r="ACH4">
        <v>0</v>
      </c>
      <c r="ACI4">
        <v>0</v>
      </c>
      <c r="ACJ4">
        <v>0.08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0.44</v>
      </c>
      <c r="ACQ4">
        <v>0</v>
      </c>
      <c r="ACR4">
        <v>0</v>
      </c>
      <c r="ACS4">
        <v>8.0000000000000002E-3</v>
      </c>
      <c r="ACT4">
        <v>0</v>
      </c>
      <c r="ACU4">
        <v>0</v>
      </c>
      <c r="ACV4">
        <v>0</v>
      </c>
      <c r="ACW4">
        <v>0.11385000000000001</v>
      </c>
      <c r="ACX4">
        <v>0.27800000000000002</v>
      </c>
      <c r="ACY4">
        <v>0</v>
      </c>
      <c r="ACZ4">
        <v>0</v>
      </c>
      <c r="ADA4">
        <v>0.28720000000000001</v>
      </c>
      <c r="ADB4">
        <v>0</v>
      </c>
      <c r="ADC4">
        <v>0</v>
      </c>
      <c r="ADD4">
        <v>0.26166800000000001</v>
      </c>
      <c r="ADE4">
        <v>0</v>
      </c>
      <c r="ADF4">
        <v>0.02</v>
      </c>
      <c r="ADG4">
        <v>0</v>
      </c>
      <c r="ADH4">
        <v>0</v>
      </c>
      <c r="ADI4">
        <v>0</v>
      </c>
      <c r="ADJ4">
        <v>0.1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0.08</v>
      </c>
      <c r="ADT4" t="e">
        <v>#N/A</v>
      </c>
      <c r="ADU4">
        <v>3.1910000000000001E-2</v>
      </c>
      <c r="ADV4">
        <v>0</v>
      </c>
      <c r="ADW4">
        <v>0</v>
      </c>
      <c r="ADX4">
        <v>0</v>
      </c>
      <c r="ADY4">
        <v>0</v>
      </c>
      <c r="ADZ4">
        <v>0.34944999999999998</v>
      </c>
      <c r="AEA4">
        <v>1.4999999999999999E-2</v>
      </c>
      <c r="AEB4">
        <v>0</v>
      </c>
      <c r="AED4">
        <v>0.09</v>
      </c>
      <c r="AEE4">
        <v>0</v>
      </c>
      <c r="AEF4">
        <v>2.4300000000000002</v>
      </c>
      <c r="AEG4">
        <v>0</v>
      </c>
      <c r="AEH4">
        <v>2.5523150000000001</v>
      </c>
      <c r="AEI4">
        <v>0.155</v>
      </c>
      <c r="AEJ4">
        <v>0</v>
      </c>
      <c r="AEK4">
        <v>0</v>
      </c>
      <c r="AEL4">
        <v>0</v>
      </c>
      <c r="AEM4">
        <v>0.08</v>
      </c>
      <c r="AEN4">
        <v>0</v>
      </c>
      <c r="AEO4">
        <v>0.39</v>
      </c>
      <c r="AEP4">
        <v>0</v>
      </c>
      <c r="AEQ4">
        <v>5.7000000000000002E-2</v>
      </c>
      <c r="AER4">
        <v>0</v>
      </c>
      <c r="AES4">
        <v>0</v>
      </c>
      <c r="AET4">
        <v>0</v>
      </c>
      <c r="AEU4">
        <v>0</v>
      </c>
      <c r="AEV4">
        <v>6.3E-2</v>
      </c>
      <c r="AEW4">
        <v>0</v>
      </c>
      <c r="AEX4">
        <v>0</v>
      </c>
      <c r="AEY4">
        <v>0.12059499999999999</v>
      </c>
      <c r="AEZ4">
        <v>0.114</v>
      </c>
      <c r="AFA4">
        <v>0</v>
      </c>
      <c r="AFB4">
        <v>0</v>
      </c>
      <c r="AFC4">
        <v>0.1918</v>
      </c>
      <c r="AFD4">
        <v>7.4999999999999997E-2</v>
      </c>
      <c r="AFE4">
        <v>0.12523899999999999</v>
      </c>
      <c r="AFF4">
        <v>0</v>
      </c>
      <c r="AFG4">
        <v>1.14E-2</v>
      </c>
      <c r="AFH4">
        <v>0</v>
      </c>
      <c r="AFI4">
        <v>0</v>
      </c>
      <c r="AFJ4">
        <v>0</v>
      </c>
      <c r="AFK4">
        <v>0</v>
      </c>
      <c r="AFL4">
        <v>0.15</v>
      </c>
      <c r="AFM4" t="e">
        <v>#N/A</v>
      </c>
      <c r="AFN4">
        <v>5.2699999999999997E-2</v>
      </c>
      <c r="AFO4">
        <v>0</v>
      </c>
      <c r="AFP4">
        <v>0</v>
      </c>
      <c r="AFQ4">
        <v>1.0301549999999999</v>
      </c>
      <c r="AFR4">
        <v>0.05</v>
      </c>
      <c r="AFS4">
        <v>0.01</v>
      </c>
      <c r="AFT4">
        <v>9.3749996582029996E-2</v>
      </c>
      <c r="AFU4">
        <v>0</v>
      </c>
      <c r="AFV4">
        <v>0</v>
      </c>
      <c r="AFW4">
        <v>0</v>
      </c>
      <c r="AFX4">
        <v>1.18</v>
      </c>
      <c r="AFY4">
        <v>0.67121699999999995</v>
      </c>
      <c r="AFZ4">
        <v>4.7620000000000003E-2</v>
      </c>
      <c r="AGA4">
        <v>0</v>
      </c>
      <c r="AGB4">
        <v>0</v>
      </c>
      <c r="AGC4">
        <v>0</v>
      </c>
      <c r="AGD4">
        <v>0.1</v>
      </c>
      <c r="AGE4">
        <v>0.14000000000000001</v>
      </c>
      <c r="AGF4">
        <v>5.6909099999999997E-2</v>
      </c>
      <c r="AGG4">
        <v>0</v>
      </c>
      <c r="AGH4">
        <v>1.242</v>
      </c>
      <c r="AGI4">
        <v>2.2499999999999999E-2</v>
      </c>
      <c r="AGJ4">
        <v>0.48</v>
      </c>
      <c r="AGK4">
        <v>1.9</v>
      </c>
      <c r="AGL4">
        <v>0.11</v>
      </c>
      <c r="AGM4">
        <v>0</v>
      </c>
      <c r="AGN4">
        <v>0</v>
      </c>
      <c r="AGO4">
        <v>0</v>
      </c>
      <c r="AGP4">
        <v>0.03</v>
      </c>
      <c r="AGQ4">
        <v>0</v>
      </c>
      <c r="AGR4">
        <v>0</v>
      </c>
      <c r="AGS4">
        <v>0</v>
      </c>
      <c r="AGT4">
        <v>0.18203</v>
      </c>
      <c r="AGU4">
        <v>0</v>
      </c>
      <c r="AGV4">
        <v>0</v>
      </c>
      <c r="AGW4">
        <v>0.2</v>
      </c>
      <c r="AGX4">
        <v>0.09</v>
      </c>
      <c r="AGY4">
        <v>0.1</v>
      </c>
      <c r="AGZ4">
        <v>1.2</v>
      </c>
      <c r="AHA4">
        <v>0</v>
      </c>
      <c r="AHB4">
        <v>0</v>
      </c>
      <c r="AHC4">
        <v>0</v>
      </c>
      <c r="AHD4">
        <v>0</v>
      </c>
      <c r="AHE4" t="e">
        <v>#N/A</v>
      </c>
      <c r="AHF4">
        <v>0</v>
      </c>
      <c r="AHG4">
        <v>2.2756999999999999E-2</v>
      </c>
      <c r="AHH4">
        <v>0.08</v>
      </c>
      <c r="AHI4">
        <v>0</v>
      </c>
      <c r="AHJ4">
        <v>0</v>
      </c>
      <c r="AHK4">
        <v>0</v>
      </c>
      <c r="AHL4">
        <v>0</v>
      </c>
      <c r="AHM4" t="e">
        <v>#N/A</v>
      </c>
      <c r="AHN4">
        <v>0</v>
      </c>
      <c r="AHO4">
        <v>0</v>
      </c>
      <c r="AHP4">
        <v>0</v>
      </c>
      <c r="AHQ4" t="e">
        <v>#N/A</v>
      </c>
      <c r="AHR4" t="e">
        <v>#N/A</v>
      </c>
      <c r="AHS4">
        <v>0.28410000000000002</v>
      </c>
      <c r="AHT4">
        <v>0</v>
      </c>
      <c r="AHU4">
        <v>0.15</v>
      </c>
      <c r="AHV4">
        <v>0</v>
      </c>
      <c r="AHW4" t="e">
        <v>#N/A</v>
      </c>
      <c r="AHX4">
        <v>5.0000000000000001E-3</v>
      </c>
      <c r="AHY4">
        <v>0</v>
      </c>
      <c r="AHZ4">
        <v>0</v>
      </c>
      <c r="AIA4" t="e">
        <v>#N/A</v>
      </c>
      <c r="AIB4">
        <v>0</v>
      </c>
      <c r="AIC4">
        <v>0.04</v>
      </c>
      <c r="AID4">
        <v>0.61460000000000004</v>
      </c>
      <c r="AIE4">
        <v>0</v>
      </c>
      <c r="AIF4">
        <v>3.0000000000000001E-3</v>
      </c>
      <c r="AIG4">
        <v>0</v>
      </c>
      <c r="AIH4">
        <v>0</v>
      </c>
      <c r="AII4">
        <v>4.8888817777850001E-2</v>
      </c>
      <c r="AIJ4" t="e">
        <v>#N/A</v>
      </c>
      <c r="AIK4">
        <v>2.5000000000000001E-2</v>
      </c>
      <c r="AIL4">
        <v>9.1999999999999998E-2</v>
      </c>
      <c r="AIM4">
        <v>0</v>
      </c>
      <c r="AIN4">
        <v>1.9560000000000001E-2</v>
      </c>
      <c r="AIO4">
        <v>0.21</v>
      </c>
      <c r="AIP4">
        <v>0</v>
      </c>
      <c r="AIQ4">
        <v>0.23860000000000001</v>
      </c>
      <c r="AIR4">
        <v>0</v>
      </c>
      <c r="AIS4">
        <v>0</v>
      </c>
      <c r="AIT4">
        <v>0</v>
      </c>
      <c r="AIU4">
        <v>0</v>
      </c>
      <c r="AIV4">
        <v>0.77</v>
      </c>
      <c r="AIW4">
        <v>0</v>
      </c>
      <c r="AIX4">
        <v>0</v>
      </c>
      <c r="AIY4">
        <v>0</v>
      </c>
      <c r="AIZ4">
        <v>0</v>
      </c>
      <c r="AJA4">
        <v>0.33100000000000002</v>
      </c>
      <c r="AJB4">
        <v>3.2000000000000001E-2</v>
      </c>
      <c r="AJC4">
        <v>0</v>
      </c>
      <c r="AJD4">
        <v>0</v>
      </c>
      <c r="AJE4">
        <v>0.04</v>
      </c>
      <c r="AJF4" t="e">
        <v>#N/A</v>
      </c>
      <c r="AJG4">
        <v>3.5000000000000003E-2</v>
      </c>
      <c r="AJH4">
        <v>0</v>
      </c>
      <c r="AJI4">
        <v>0</v>
      </c>
      <c r="AJJ4">
        <v>0</v>
      </c>
      <c r="AJK4" t="e">
        <v>#N/A</v>
      </c>
      <c r="AJL4">
        <v>0</v>
      </c>
      <c r="AJM4">
        <v>0.23216000000000001</v>
      </c>
      <c r="AJN4">
        <v>0.66500000000000004</v>
      </c>
      <c r="AJO4">
        <v>0.01</v>
      </c>
      <c r="AJP4">
        <v>0</v>
      </c>
      <c r="AJQ4">
        <v>3.9983200000000003E-2</v>
      </c>
      <c r="AJR4">
        <v>0.05</v>
      </c>
      <c r="AJS4">
        <v>0</v>
      </c>
      <c r="AJT4">
        <v>9.5000000000000001E-2</v>
      </c>
      <c r="AJU4">
        <v>9.4000000000000004E-3</v>
      </c>
      <c r="AJV4">
        <v>1.2E-2</v>
      </c>
      <c r="AJW4">
        <v>0.02</v>
      </c>
      <c r="AJX4">
        <v>0</v>
      </c>
      <c r="AJY4" t="e">
        <v>#N/A</v>
      </c>
      <c r="AJZ4">
        <v>0</v>
      </c>
      <c r="AKA4">
        <v>0</v>
      </c>
      <c r="AKB4">
        <v>0</v>
      </c>
      <c r="AKC4">
        <v>3.5000000000000003E-2</v>
      </c>
      <c r="AKD4">
        <v>0.78390000000000004</v>
      </c>
      <c r="AKE4">
        <v>0.54</v>
      </c>
      <c r="AKF4">
        <v>0.02</v>
      </c>
      <c r="AKG4">
        <v>0</v>
      </c>
      <c r="AKH4">
        <v>0.3</v>
      </c>
      <c r="AKI4">
        <v>0</v>
      </c>
      <c r="AKJ4">
        <v>0.11</v>
      </c>
      <c r="AKK4">
        <v>0</v>
      </c>
      <c r="AKL4">
        <v>7.0000000000000001E-3</v>
      </c>
      <c r="AKM4">
        <v>1.0999999999999999E-2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0.125</v>
      </c>
      <c r="AKV4">
        <v>6.5758999999999998E-2</v>
      </c>
      <c r="AKW4">
        <v>0</v>
      </c>
      <c r="AKX4">
        <v>2.7E-2</v>
      </c>
      <c r="AKY4">
        <v>0</v>
      </c>
      <c r="AKZ4">
        <v>0.27500000000000002</v>
      </c>
      <c r="ALA4">
        <v>0</v>
      </c>
      <c r="ALB4">
        <v>0.14549999999999999</v>
      </c>
      <c r="ALC4">
        <v>0.14609130000000001</v>
      </c>
      <c r="ALD4">
        <v>0</v>
      </c>
      <c r="ALE4">
        <v>0.19431999999999999</v>
      </c>
      <c r="ALF4">
        <v>4.9000000000000002E-2</v>
      </c>
      <c r="ALG4">
        <v>0.12523390000000001</v>
      </c>
      <c r="ALH4">
        <v>2.5000000000000001E-2</v>
      </c>
      <c r="ALI4">
        <v>4.4999999999999998E-2</v>
      </c>
      <c r="ALJ4">
        <v>6.0000000000000001E-3</v>
      </c>
      <c r="ALK4">
        <v>0</v>
      </c>
      <c r="ALL4">
        <v>0</v>
      </c>
      <c r="ALM4">
        <v>0.04</v>
      </c>
      <c r="ALN4" t="e">
        <v>#N/A</v>
      </c>
      <c r="ALO4">
        <v>0.05</v>
      </c>
      <c r="ALP4" t="e">
        <v>#N/A</v>
      </c>
      <c r="ALQ4">
        <v>0.19784969999999999</v>
      </c>
      <c r="ALR4">
        <v>5.6899999999999999E-2</v>
      </c>
      <c r="ALS4">
        <v>1.2999999999999999E-2</v>
      </c>
      <c r="ALT4">
        <v>0.11383</v>
      </c>
      <c r="ALU4">
        <v>0</v>
      </c>
      <c r="ALV4">
        <v>2.2700000000000001E-2</v>
      </c>
      <c r="ALW4">
        <v>0</v>
      </c>
      <c r="ALX4">
        <v>1.266</v>
      </c>
      <c r="ALY4">
        <v>4.4999999999999998E-2</v>
      </c>
      <c r="ALZ4">
        <v>0</v>
      </c>
      <c r="AMA4">
        <v>0</v>
      </c>
      <c r="AMB4">
        <v>0</v>
      </c>
      <c r="AMC4">
        <v>0</v>
      </c>
      <c r="AMD4">
        <v>0.41</v>
      </c>
      <c r="AME4">
        <v>0.7</v>
      </c>
      <c r="AMF4">
        <v>0</v>
      </c>
      <c r="AMG4">
        <v>0.54800000000000004</v>
      </c>
      <c r="AMH4">
        <v>0.02</v>
      </c>
      <c r="AMI4">
        <v>0</v>
      </c>
      <c r="AMJ4">
        <v>0.24210000000000001</v>
      </c>
      <c r="AMK4">
        <v>9.0999999999999998E-2</v>
      </c>
      <c r="AML4">
        <v>1.5599999999999999E-2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0.11313049999999999</v>
      </c>
      <c r="AMT4">
        <v>0</v>
      </c>
      <c r="AMU4">
        <v>0.25</v>
      </c>
      <c r="AMV4">
        <v>0</v>
      </c>
      <c r="AMW4">
        <v>0.87663769999999996</v>
      </c>
      <c r="AMX4">
        <v>0</v>
      </c>
      <c r="AMY4">
        <v>5.1928700000000001E-2</v>
      </c>
      <c r="AMZ4">
        <v>0</v>
      </c>
      <c r="ANA4">
        <v>0</v>
      </c>
      <c r="ANB4" t="e">
        <v>#N/A</v>
      </c>
      <c r="ANC4">
        <v>0</v>
      </c>
      <c r="AND4" t="e">
        <v>#N/A</v>
      </c>
      <c r="ANE4">
        <v>0.31</v>
      </c>
      <c r="ANF4">
        <v>0</v>
      </c>
      <c r="ANG4">
        <v>8.1519099999999997E-2</v>
      </c>
      <c r="ANH4" t="e">
        <v>#N/A</v>
      </c>
      <c r="ANI4">
        <v>0</v>
      </c>
      <c r="ANJ4">
        <v>0</v>
      </c>
      <c r="ANK4">
        <v>0</v>
      </c>
      <c r="ANL4">
        <v>0.10816099999999999</v>
      </c>
      <c r="ANM4">
        <v>0.05</v>
      </c>
      <c r="ANN4">
        <v>7.5999999999999998E-2</v>
      </c>
      <c r="ANO4">
        <v>0</v>
      </c>
      <c r="ANP4">
        <v>0</v>
      </c>
      <c r="ANQ4">
        <v>0.2</v>
      </c>
      <c r="ANR4">
        <v>0</v>
      </c>
      <c r="ANS4">
        <v>0</v>
      </c>
      <c r="ANT4">
        <v>0</v>
      </c>
      <c r="ANU4">
        <v>0.14299999999999999</v>
      </c>
      <c r="ANV4">
        <v>1.1338000000000001E-2</v>
      </c>
      <c r="ANW4" t="e">
        <v>#N/A</v>
      </c>
      <c r="ANX4">
        <v>0.24</v>
      </c>
      <c r="ANY4" t="e">
        <v>#N/A</v>
      </c>
      <c r="ANZ4">
        <v>0</v>
      </c>
      <c r="AOA4">
        <v>4.5999999999999999E-2</v>
      </c>
      <c r="AOB4">
        <v>0.56999999999999995</v>
      </c>
      <c r="AOC4">
        <v>0</v>
      </c>
      <c r="AOD4">
        <v>0</v>
      </c>
      <c r="AOE4">
        <v>0</v>
      </c>
      <c r="AOF4">
        <v>0</v>
      </c>
      <c r="AOG4">
        <v>0.105</v>
      </c>
      <c r="AOH4">
        <v>0</v>
      </c>
      <c r="AOI4">
        <v>0</v>
      </c>
      <c r="AOJ4">
        <v>0</v>
      </c>
      <c r="AOK4">
        <v>0</v>
      </c>
      <c r="AOL4">
        <v>7.0000000000000001E-3</v>
      </c>
      <c r="AOM4">
        <v>0.284773</v>
      </c>
      <c r="AON4">
        <v>0</v>
      </c>
      <c r="AOO4">
        <v>0</v>
      </c>
      <c r="AOP4" t="e">
        <v>#N/A</v>
      </c>
      <c r="AOQ4">
        <v>1.2E-2</v>
      </c>
      <c r="AOR4" t="e">
        <v>#N/A</v>
      </c>
      <c r="AOS4" t="e">
        <v>#N/A</v>
      </c>
      <c r="AOT4" t="e">
        <v>#N/A</v>
      </c>
      <c r="AOU4">
        <v>0.03</v>
      </c>
      <c r="AOV4" t="e">
        <v>#N/A</v>
      </c>
      <c r="AOW4" t="e">
        <v>#N/A</v>
      </c>
      <c r="AOX4">
        <v>0.111987</v>
      </c>
      <c r="AOY4" t="e">
        <v>#N/A</v>
      </c>
      <c r="AOZ4">
        <v>0.01</v>
      </c>
      <c r="APA4">
        <v>0</v>
      </c>
      <c r="APB4">
        <v>0.03</v>
      </c>
      <c r="APC4">
        <v>0</v>
      </c>
      <c r="APD4">
        <v>0</v>
      </c>
      <c r="APE4" t="e">
        <v>#N/A</v>
      </c>
      <c r="APF4" t="e">
        <v>#N/A</v>
      </c>
      <c r="APG4">
        <v>7.8E-2</v>
      </c>
      <c r="APH4" t="e">
        <v>#N/A</v>
      </c>
      <c r="API4">
        <v>0</v>
      </c>
      <c r="APJ4">
        <v>0</v>
      </c>
      <c r="APK4" t="e">
        <v>#N/A</v>
      </c>
      <c r="APL4">
        <v>0</v>
      </c>
      <c r="APM4" t="e">
        <v>#N/A</v>
      </c>
      <c r="APN4" t="e">
        <v>#N/A</v>
      </c>
      <c r="APO4">
        <v>7.9000000000000008E-3</v>
      </c>
      <c r="APP4">
        <v>7.9000000000000008E-3</v>
      </c>
      <c r="APQ4">
        <v>0.13</v>
      </c>
      <c r="APR4">
        <v>7.4399999999999994E-2</v>
      </c>
      <c r="APS4" t="e">
        <v>#N/A</v>
      </c>
      <c r="APT4">
        <v>0</v>
      </c>
      <c r="APU4">
        <v>0</v>
      </c>
      <c r="APV4">
        <v>0</v>
      </c>
      <c r="APW4" t="e">
        <v>#N/A</v>
      </c>
      <c r="APX4">
        <v>5.6807999999999997E-2</v>
      </c>
      <c r="APY4">
        <v>0.16</v>
      </c>
      <c r="APZ4">
        <v>0.04</v>
      </c>
      <c r="AQA4">
        <v>0</v>
      </c>
      <c r="AQB4">
        <v>6.2E-2</v>
      </c>
      <c r="AQC4" t="e">
        <v>#N/A</v>
      </c>
      <c r="AQD4">
        <v>0</v>
      </c>
      <c r="AQE4">
        <v>0</v>
      </c>
      <c r="AQF4">
        <v>7.0000000000000007E-2</v>
      </c>
      <c r="AQG4">
        <v>0</v>
      </c>
      <c r="AQH4" t="e">
        <v>#N/A</v>
      </c>
      <c r="AQI4" t="e">
        <v>#N/A</v>
      </c>
      <c r="AQJ4">
        <v>9.5000000000000001E-2</v>
      </c>
      <c r="AQK4">
        <v>0</v>
      </c>
      <c r="AQL4" t="e">
        <v>#N/A</v>
      </c>
      <c r="AQM4">
        <v>0</v>
      </c>
      <c r="AQN4">
        <v>0.06</v>
      </c>
      <c r="AQO4">
        <v>0</v>
      </c>
      <c r="AQP4">
        <v>0</v>
      </c>
      <c r="AQQ4">
        <v>0.05</v>
      </c>
      <c r="AQR4">
        <v>0</v>
      </c>
      <c r="AQT4" t="e">
        <v>#N/A</v>
      </c>
      <c r="AQU4">
        <v>0</v>
      </c>
      <c r="AQV4">
        <v>0</v>
      </c>
      <c r="AQW4">
        <v>0</v>
      </c>
      <c r="AQX4">
        <v>0</v>
      </c>
      <c r="AQY4">
        <v>0</v>
      </c>
      <c r="AQZ4" t="e">
        <v>#N/A</v>
      </c>
      <c r="ARA4" t="e">
        <v>#N/A</v>
      </c>
      <c r="ARB4">
        <v>3.5251999999999999E-2</v>
      </c>
      <c r="ARC4">
        <v>1.0502077327003001</v>
      </c>
      <c r="ARD4">
        <v>0.12</v>
      </c>
      <c r="ARE4" t="e">
        <v>#N/A</v>
      </c>
      <c r="ARF4">
        <v>0</v>
      </c>
      <c r="ARG4">
        <v>0</v>
      </c>
      <c r="ARH4" t="e">
        <v>#N/A</v>
      </c>
      <c r="ARI4">
        <v>0.01</v>
      </c>
      <c r="ARJ4">
        <v>8.7999999999999995E-2</v>
      </c>
      <c r="ARK4" t="e">
        <v>#N/A</v>
      </c>
      <c r="ARL4">
        <v>0</v>
      </c>
      <c r="ARM4">
        <v>0</v>
      </c>
      <c r="ARN4">
        <v>0.28284430101169999</v>
      </c>
      <c r="ARO4">
        <v>0</v>
      </c>
      <c r="ARP4">
        <v>0</v>
      </c>
      <c r="ARQ4">
        <v>0</v>
      </c>
      <c r="ARR4">
        <v>0</v>
      </c>
      <c r="ARS4">
        <v>2.5000000000000001E-2</v>
      </c>
      <c r="ART4">
        <v>0</v>
      </c>
      <c r="ARU4">
        <v>0.05</v>
      </c>
      <c r="ARV4" t="e">
        <v>#N/A</v>
      </c>
      <c r="ARW4">
        <v>6.1449999999999998E-2</v>
      </c>
      <c r="ARX4" t="e">
        <v>#N/A</v>
      </c>
      <c r="ARY4">
        <v>3.7499999999999999E-2</v>
      </c>
      <c r="ARZ4">
        <v>2.5000000000000001E-2</v>
      </c>
      <c r="ASA4">
        <v>0</v>
      </c>
      <c r="ASB4">
        <v>0</v>
      </c>
      <c r="ASC4">
        <v>0.22753999999999999</v>
      </c>
      <c r="ASD4">
        <v>0</v>
      </c>
      <c r="ASE4" t="e">
        <v>#N/A</v>
      </c>
      <c r="ASF4">
        <v>0</v>
      </c>
      <c r="ASG4">
        <v>0.02</v>
      </c>
      <c r="ASH4">
        <v>0</v>
      </c>
      <c r="ASI4">
        <v>0.56850000000000001</v>
      </c>
      <c r="ASJ4">
        <v>0</v>
      </c>
      <c r="ASK4">
        <v>0.17899999999999999</v>
      </c>
      <c r="ASL4">
        <v>0.02</v>
      </c>
      <c r="ASM4" t="e">
        <v>#N/A</v>
      </c>
      <c r="ASN4">
        <v>0.08</v>
      </c>
      <c r="ASO4">
        <v>2.2499999999999999E-2</v>
      </c>
      <c r="ASP4">
        <v>7.0000000000000007E-2</v>
      </c>
      <c r="ASQ4">
        <v>0</v>
      </c>
      <c r="ASR4">
        <v>0</v>
      </c>
      <c r="ASS4">
        <v>0.1827</v>
      </c>
      <c r="AST4">
        <v>0.01</v>
      </c>
      <c r="ASU4">
        <v>3.1E-2</v>
      </c>
      <c r="ASV4">
        <v>0.146456</v>
      </c>
      <c r="ASW4">
        <v>5.6898999999999998E-2</v>
      </c>
      <c r="ASX4">
        <v>0.20680699999999999</v>
      </c>
      <c r="ASY4">
        <v>0.17377999999999999</v>
      </c>
      <c r="ASZ4">
        <v>0</v>
      </c>
      <c r="ATA4">
        <v>0</v>
      </c>
      <c r="ATB4" t="e">
        <v>#N/A</v>
      </c>
      <c r="ATC4">
        <v>0</v>
      </c>
      <c r="ATD4">
        <v>0.04</v>
      </c>
      <c r="ATE4">
        <v>7.4400000000000004E-3</v>
      </c>
      <c r="ATF4">
        <v>0</v>
      </c>
      <c r="ATG4">
        <v>0.34666999999999998</v>
      </c>
      <c r="ATH4">
        <v>0</v>
      </c>
      <c r="ATI4">
        <v>0.01</v>
      </c>
      <c r="ATJ4">
        <v>2.07E-2</v>
      </c>
      <c r="ATK4">
        <v>8.7973499999999996E-2</v>
      </c>
      <c r="ATM4">
        <v>0</v>
      </c>
      <c r="ATN4">
        <v>0.12539800000000001</v>
      </c>
      <c r="ATO4">
        <v>0.17369999999999999</v>
      </c>
      <c r="ATP4" t="e">
        <v>#N/A</v>
      </c>
      <c r="ATQ4">
        <v>0.10156999999999999</v>
      </c>
      <c r="ATR4">
        <v>1.95E-2</v>
      </c>
      <c r="ATS4">
        <v>0</v>
      </c>
      <c r="ATT4">
        <v>0</v>
      </c>
      <c r="ATU4">
        <v>0</v>
      </c>
      <c r="ATV4">
        <v>1.6E-2</v>
      </c>
      <c r="ATW4">
        <v>0</v>
      </c>
      <c r="ATX4">
        <v>0.01</v>
      </c>
      <c r="ATY4">
        <v>0</v>
      </c>
      <c r="ATZ4">
        <v>7.0980000000000001E-2</v>
      </c>
      <c r="AUA4">
        <v>7.9697599999999993E-2</v>
      </c>
      <c r="AUB4">
        <v>4.5999999999999999E-3</v>
      </c>
      <c r="AUC4">
        <v>0.01</v>
      </c>
      <c r="AUD4">
        <v>6.2881800000000002E-2</v>
      </c>
      <c r="AUE4">
        <v>0.01</v>
      </c>
      <c r="AUF4">
        <v>0</v>
      </c>
      <c r="AUG4">
        <v>0.04</v>
      </c>
      <c r="AUH4">
        <v>0.27406999999999998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6.8279300000000001E-2</v>
      </c>
      <c r="AUO4">
        <v>0</v>
      </c>
      <c r="AUP4">
        <v>1.4E-2</v>
      </c>
      <c r="AUQ4">
        <v>0.11458</v>
      </c>
      <c r="AUR4" t="e">
        <v>#N/A</v>
      </c>
      <c r="AUS4" t="e">
        <v>#N/A</v>
      </c>
      <c r="AUT4" t="e">
        <v>#N/A</v>
      </c>
      <c r="AUU4">
        <v>0</v>
      </c>
      <c r="AUV4" t="e">
        <v>#N/A</v>
      </c>
      <c r="AUW4">
        <v>0.35</v>
      </c>
      <c r="AUX4">
        <v>1.4800000000000001E-2</v>
      </c>
      <c r="AUY4">
        <v>0</v>
      </c>
      <c r="AUZ4">
        <v>0</v>
      </c>
      <c r="AVA4">
        <v>4.0660106816538401E-2</v>
      </c>
      <c r="AVB4">
        <v>0</v>
      </c>
      <c r="AVC4">
        <v>0.22</v>
      </c>
      <c r="AVD4">
        <v>0</v>
      </c>
      <c r="AVE4">
        <v>7.0431900000000006E-2</v>
      </c>
      <c r="AVF4">
        <v>0</v>
      </c>
      <c r="AVG4">
        <v>0</v>
      </c>
      <c r="AVH4">
        <v>0.01</v>
      </c>
      <c r="AVI4">
        <v>0.204847</v>
      </c>
      <c r="AVJ4">
        <v>0</v>
      </c>
      <c r="AVK4">
        <v>0.05</v>
      </c>
      <c r="AVL4">
        <v>5.0999999999999997E-2</v>
      </c>
      <c r="AVM4">
        <v>9.1042999999999999E-2</v>
      </c>
      <c r="AVN4">
        <v>0</v>
      </c>
      <c r="AVO4">
        <v>0.03</v>
      </c>
      <c r="AVP4">
        <v>0</v>
      </c>
      <c r="AVQ4">
        <v>0</v>
      </c>
      <c r="AVR4">
        <v>0</v>
      </c>
      <c r="AVS4">
        <v>0</v>
      </c>
      <c r="AVT4">
        <v>0.2</v>
      </c>
      <c r="AVU4">
        <v>0</v>
      </c>
      <c r="AVV4">
        <v>0</v>
      </c>
      <c r="AVW4">
        <v>0</v>
      </c>
      <c r="AVX4">
        <v>0.16500000000000001</v>
      </c>
      <c r="AVY4" t="e">
        <v>#N/A</v>
      </c>
      <c r="AVZ4">
        <v>0</v>
      </c>
      <c r="AWA4" t="e">
        <v>#N/A</v>
      </c>
      <c r="AWB4" t="e">
        <v>#N/A</v>
      </c>
      <c r="AWC4">
        <v>0</v>
      </c>
      <c r="AWD4">
        <v>0</v>
      </c>
      <c r="AWE4">
        <v>0.1</v>
      </c>
      <c r="AWF4">
        <v>9.2299999999999993E-2</v>
      </c>
      <c r="AWG4" t="e">
        <v>#N/A</v>
      </c>
      <c r="AWH4">
        <v>0</v>
      </c>
      <c r="AWI4" t="e">
        <v>#N/A</v>
      </c>
      <c r="AWJ4">
        <v>0.04</v>
      </c>
      <c r="AWK4">
        <v>0</v>
      </c>
      <c r="AWL4">
        <v>0.03</v>
      </c>
      <c r="AWM4">
        <v>0</v>
      </c>
      <c r="AWN4">
        <v>0</v>
      </c>
      <c r="AWO4">
        <v>0.1138</v>
      </c>
      <c r="AWP4">
        <v>0</v>
      </c>
      <c r="AWQ4">
        <v>1.7999999999999999E-2</v>
      </c>
      <c r="AWR4">
        <v>0</v>
      </c>
      <c r="AWS4">
        <v>0</v>
      </c>
      <c r="AWT4">
        <v>9.9540000000000003E-2</v>
      </c>
      <c r="AWU4">
        <v>0</v>
      </c>
      <c r="AWV4">
        <v>5.1999999999999998E-2</v>
      </c>
      <c r="AWW4">
        <v>0.15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0.34095399999999998</v>
      </c>
      <c r="AXG4">
        <v>0.24</v>
      </c>
      <c r="AXH4">
        <v>0.03</v>
      </c>
      <c r="AXI4">
        <v>2.865786292506E-2</v>
      </c>
      <c r="AXJ4">
        <v>0.05</v>
      </c>
      <c r="AXK4">
        <v>0</v>
      </c>
      <c r="AXL4">
        <v>7.1999999999999995E-2</v>
      </c>
      <c r="AXM4">
        <v>0</v>
      </c>
      <c r="AXN4">
        <v>0</v>
      </c>
      <c r="AXO4">
        <v>0</v>
      </c>
      <c r="AXP4">
        <v>0</v>
      </c>
      <c r="AXQ4">
        <v>0</v>
      </c>
      <c r="AXR4" t="e">
        <v>#N/A</v>
      </c>
      <c r="AXS4" t="e">
        <v>#N/A</v>
      </c>
      <c r="AXT4">
        <v>0</v>
      </c>
      <c r="AXU4" t="e">
        <v>#N/A</v>
      </c>
      <c r="AXV4">
        <v>0</v>
      </c>
      <c r="AXW4" t="e">
        <v>#N/A</v>
      </c>
      <c r="AXX4">
        <v>0</v>
      </c>
      <c r="AXY4">
        <v>6.8000000000000005E-2</v>
      </c>
      <c r="AXZ4">
        <v>0</v>
      </c>
      <c r="AYA4">
        <v>0</v>
      </c>
      <c r="AYB4">
        <v>4.0000000000000001E-3</v>
      </c>
      <c r="AYC4" t="e">
        <v>#N/A</v>
      </c>
      <c r="AYD4">
        <v>0.11409999999999999</v>
      </c>
      <c r="AYE4" t="e">
        <v>#N/A</v>
      </c>
      <c r="AYF4">
        <v>0</v>
      </c>
      <c r="AYG4" t="e">
        <v>#N/A</v>
      </c>
      <c r="AYH4">
        <v>0</v>
      </c>
      <c r="AYI4">
        <v>5.5E-2</v>
      </c>
      <c r="AYJ4">
        <v>0</v>
      </c>
      <c r="AYK4">
        <v>0</v>
      </c>
      <c r="AYL4">
        <v>0.30876900000000002</v>
      </c>
      <c r="AYM4">
        <v>2.5000000000000001E-2</v>
      </c>
      <c r="AYN4">
        <v>0.17077999999999999</v>
      </c>
      <c r="AYO4">
        <v>2E-3</v>
      </c>
      <c r="AYP4" t="e">
        <v>#N/A</v>
      </c>
      <c r="AYQ4">
        <v>7.0000000000000007E-2</v>
      </c>
      <c r="AYR4">
        <v>0.243865</v>
      </c>
      <c r="AYS4">
        <v>4.1000000000000002E-2</v>
      </c>
      <c r="AYT4">
        <v>0.01</v>
      </c>
      <c r="AYU4">
        <v>0</v>
      </c>
      <c r="AYV4">
        <v>7.0000000000000007E-2</v>
      </c>
      <c r="AYW4">
        <v>0.15</v>
      </c>
      <c r="AYX4" t="e">
        <v>#N/A</v>
      </c>
      <c r="AYY4">
        <v>1.5509999999999999E-2</v>
      </c>
      <c r="AYZ4">
        <v>0</v>
      </c>
      <c r="AZA4">
        <v>0.14782899999999999</v>
      </c>
      <c r="AZB4">
        <v>5.6919999999999998E-2</v>
      </c>
      <c r="AZC4">
        <v>5.7999965377569997E-2</v>
      </c>
      <c r="AZD4">
        <v>5.2999999999999999E-2</v>
      </c>
      <c r="AZE4">
        <v>3.5000000000000003E-2</v>
      </c>
      <c r="AZF4">
        <v>0</v>
      </c>
      <c r="AZG4">
        <v>0</v>
      </c>
      <c r="AZH4">
        <v>1.4E-2</v>
      </c>
      <c r="AZI4" t="e">
        <v>#N/A</v>
      </c>
      <c r="AZJ4">
        <v>0.08</v>
      </c>
      <c r="AZK4">
        <v>0</v>
      </c>
      <c r="AZL4">
        <v>2.3E-2</v>
      </c>
      <c r="AZM4">
        <v>0.17074700000000001</v>
      </c>
      <c r="AZN4">
        <v>0.26902799999999999</v>
      </c>
      <c r="AZO4">
        <v>0</v>
      </c>
      <c r="AZP4" t="e">
        <v>#N/A</v>
      </c>
      <c r="AZQ4">
        <v>0</v>
      </c>
      <c r="AZR4">
        <v>0</v>
      </c>
      <c r="AZS4">
        <v>0.23799999999999999</v>
      </c>
      <c r="AZT4">
        <v>0</v>
      </c>
      <c r="AZU4">
        <v>4.0099999999999997E-2</v>
      </c>
      <c r="AZV4">
        <v>0.32349804611440203</v>
      </c>
      <c r="AZW4">
        <v>0.63909099999999996</v>
      </c>
      <c r="AZX4">
        <v>0</v>
      </c>
      <c r="AZY4">
        <v>8.4260000000000002E-2</v>
      </c>
      <c r="AZZ4" t="e">
        <v>#N/A</v>
      </c>
      <c r="BAA4">
        <v>4.5499999999999999E-2</v>
      </c>
      <c r="BAB4">
        <v>0.1</v>
      </c>
      <c r="BAC4" t="e">
        <v>#N/A</v>
      </c>
      <c r="BAD4">
        <v>0</v>
      </c>
      <c r="BAE4">
        <v>0</v>
      </c>
      <c r="BAF4">
        <v>0</v>
      </c>
      <c r="BAH4">
        <v>0</v>
      </c>
      <c r="BAI4">
        <v>0.28899999999999998</v>
      </c>
      <c r="BAJ4">
        <v>0</v>
      </c>
      <c r="BAK4" t="e">
        <v>#N/A</v>
      </c>
      <c r="BAL4">
        <v>0</v>
      </c>
      <c r="BAM4">
        <v>7.4200000000000002E-2</v>
      </c>
      <c r="BAN4">
        <v>0.75</v>
      </c>
      <c r="BAO4">
        <v>2.3300000000000001E-2</v>
      </c>
      <c r="BAP4">
        <v>0</v>
      </c>
      <c r="BAQ4" t="e">
        <v>#N/A</v>
      </c>
      <c r="BAR4">
        <v>2.5000000000000001E-2</v>
      </c>
      <c r="BAS4" t="e">
        <v>#N/A</v>
      </c>
      <c r="BAT4" t="e">
        <v>#N/A</v>
      </c>
      <c r="BAU4" t="e">
        <v>#N/A</v>
      </c>
      <c r="BAV4" t="e">
        <v>#N/A</v>
      </c>
      <c r="BAW4" t="e">
        <v>#N/A</v>
      </c>
      <c r="BAX4">
        <v>0.66</v>
      </c>
      <c r="BAY4">
        <v>0</v>
      </c>
      <c r="BAZ4">
        <v>0</v>
      </c>
      <c r="BBA4" t="e">
        <v>#N/A</v>
      </c>
      <c r="BBB4" t="e">
        <v>#N/A</v>
      </c>
      <c r="BBC4">
        <v>0</v>
      </c>
      <c r="BBD4" t="e">
        <v>#N/A</v>
      </c>
      <c r="BBE4">
        <v>0</v>
      </c>
      <c r="BBF4">
        <v>5.7505008211961403E-2</v>
      </c>
      <c r="BBG4">
        <v>0.1302374</v>
      </c>
      <c r="BBH4" t="e">
        <v>#N/A</v>
      </c>
      <c r="BBI4">
        <v>0</v>
      </c>
      <c r="BBJ4" t="e">
        <v>#N/A</v>
      </c>
      <c r="BBK4">
        <v>0.3</v>
      </c>
      <c r="BBL4">
        <v>0</v>
      </c>
      <c r="BBM4">
        <v>0</v>
      </c>
      <c r="BBN4">
        <v>0.11556</v>
      </c>
      <c r="BBO4">
        <v>0</v>
      </c>
      <c r="BBP4">
        <v>0</v>
      </c>
      <c r="BBQ4">
        <v>4.9500000000000004E-3</v>
      </c>
      <c r="BBR4" t="e">
        <v>#N/A</v>
      </c>
      <c r="BBS4" t="e">
        <v>#N/A</v>
      </c>
      <c r="BBT4" t="e">
        <v>#N/A</v>
      </c>
      <c r="BBU4" t="e">
        <v>#N/A</v>
      </c>
      <c r="BBV4" t="e">
        <v>#N/A</v>
      </c>
      <c r="BBW4" t="e">
        <v>#N/A</v>
      </c>
      <c r="BBX4">
        <v>0</v>
      </c>
      <c r="BBY4">
        <v>0</v>
      </c>
      <c r="BBZ4">
        <v>0.55000000000000004</v>
      </c>
      <c r="BCA4">
        <v>0.44</v>
      </c>
      <c r="BCB4">
        <v>0.18</v>
      </c>
      <c r="BCC4">
        <v>1.6E-2</v>
      </c>
      <c r="BCD4">
        <v>0.02</v>
      </c>
      <c r="BCE4">
        <v>0.52500000000000002</v>
      </c>
      <c r="BCF4">
        <v>0</v>
      </c>
      <c r="BCG4">
        <v>0.1</v>
      </c>
      <c r="BCI4" t="e">
        <v>#N/A</v>
      </c>
      <c r="BCJ4" t="e">
        <v>#N/A</v>
      </c>
      <c r="BCK4" t="e">
        <v>#N/A</v>
      </c>
      <c r="BCL4">
        <v>0.02</v>
      </c>
      <c r="BCM4">
        <v>8.8788699999999998E-2</v>
      </c>
      <c r="BCN4">
        <v>0.15</v>
      </c>
      <c r="BCO4">
        <v>0</v>
      </c>
      <c r="BCP4" t="e">
        <v>#N/A</v>
      </c>
      <c r="BCQ4" t="e">
        <v>#N/A</v>
      </c>
      <c r="BCR4">
        <v>0.02</v>
      </c>
      <c r="BCS4" t="e">
        <v>#N/A</v>
      </c>
      <c r="BCT4" t="e">
        <v>#N/A</v>
      </c>
      <c r="BCU4">
        <v>0.1744</v>
      </c>
      <c r="BCV4">
        <v>1.2</v>
      </c>
      <c r="BCW4">
        <v>8.8541657812499994E-3</v>
      </c>
      <c r="BCX4">
        <v>0.68189999999999995</v>
      </c>
      <c r="BCY4">
        <v>0</v>
      </c>
      <c r="BCZ4" t="e">
        <v>#N/A</v>
      </c>
      <c r="BDA4">
        <v>0.52695899999999996</v>
      </c>
      <c r="BDB4">
        <v>0</v>
      </c>
      <c r="BDC4">
        <v>9.1034000000000004E-2</v>
      </c>
      <c r="BDD4" t="e">
        <v>#N/A</v>
      </c>
      <c r="BDE4">
        <v>0.61299999999999999</v>
      </c>
      <c r="BDF4">
        <v>0</v>
      </c>
      <c r="BDG4" t="e">
        <v>#N/A</v>
      </c>
      <c r="BDH4" t="e">
        <v>#N/A</v>
      </c>
      <c r="BDI4" t="e">
        <v>#N/A</v>
      </c>
      <c r="BDJ4" t="e">
        <v>#N/A</v>
      </c>
      <c r="BDK4" t="e">
        <v>#N/A</v>
      </c>
      <c r="BDL4">
        <v>1.99</v>
      </c>
      <c r="BDM4">
        <v>0.65</v>
      </c>
      <c r="BDN4" t="e">
        <v>#N/A</v>
      </c>
      <c r="BDO4" t="e">
        <v>#N/A</v>
      </c>
      <c r="BDP4">
        <v>0</v>
      </c>
      <c r="BDQ4">
        <v>0</v>
      </c>
      <c r="BDR4" t="e">
        <v>#N/A</v>
      </c>
      <c r="BDS4" t="e">
        <v>#N/A</v>
      </c>
      <c r="BDT4" t="e">
        <v>#N/A</v>
      </c>
      <c r="BDU4">
        <v>0</v>
      </c>
      <c r="BDV4">
        <v>0.02</v>
      </c>
      <c r="BDW4" t="e">
        <v>#N/A</v>
      </c>
      <c r="BDX4" t="e">
        <v>#N/A</v>
      </c>
      <c r="BDY4" t="e">
        <v>#N/A</v>
      </c>
      <c r="BDZ4" t="e">
        <v>#N/A</v>
      </c>
      <c r="BEA4" t="e">
        <v>#N/A</v>
      </c>
      <c r="BEB4" t="e">
        <v>#N/A</v>
      </c>
      <c r="BEC4" t="e">
        <v>#N/A</v>
      </c>
      <c r="BED4" t="e">
        <v>#N/A</v>
      </c>
      <c r="BEE4" t="e">
        <v>#N/A</v>
      </c>
      <c r="BEF4" t="e">
        <v>#N/A</v>
      </c>
      <c r="BEG4" t="e">
        <v>#N/A</v>
      </c>
      <c r="BEH4" t="e">
        <v>#N/A</v>
      </c>
      <c r="BEI4" t="e">
        <v>#N/A</v>
      </c>
      <c r="BEJ4">
        <v>0.21579999999999999</v>
      </c>
      <c r="BEK4" t="e">
        <v>#N/A</v>
      </c>
      <c r="BEL4" t="e">
        <v>#N/A</v>
      </c>
      <c r="BEM4" t="e">
        <v>#N/A</v>
      </c>
      <c r="BEN4">
        <v>6.7000000000000004E-2</v>
      </c>
      <c r="BEO4">
        <v>0.17520340000000001</v>
      </c>
      <c r="BEP4" t="e">
        <v>#N/A</v>
      </c>
      <c r="BEQ4">
        <v>0.21</v>
      </c>
      <c r="BER4" t="e">
        <v>#N/A</v>
      </c>
      <c r="BES4">
        <v>0.02</v>
      </c>
      <c r="BET4">
        <v>0</v>
      </c>
      <c r="BEU4">
        <v>0.314</v>
      </c>
      <c r="BEV4" t="e">
        <v>#N/A</v>
      </c>
      <c r="BEW4">
        <v>0.84</v>
      </c>
      <c r="BEX4">
        <v>3.5000000000000003E-2</v>
      </c>
      <c r="BEY4" t="e">
        <v>#N/A</v>
      </c>
      <c r="BEZ4">
        <v>5.3999999999999999E-2</v>
      </c>
      <c r="BFA4">
        <v>1.4999999999999999E-2</v>
      </c>
      <c r="BFB4">
        <v>0</v>
      </c>
      <c r="BFC4" t="e">
        <v>#N/A</v>
      </c>
      <c r="BFD4">
        <v>3.5999999999999997E-2</v>
      </c>
      <c r="BFE4">
        <v>0.142239</v>
      </c>
      <c r="BFF4">
        <v>9.5000000000000001E-2</v>
      </c>
      <c r="BFG4">
        <v>7.2727E-2</v>
      </c>
      <c r="BFH4" t="e">
        <v>#N/A</v>
      </c>
      <c r="BFI4">
        <v>0.39345380000000002</v>
      </c>
      <c r="BFJ4">
        <v>1.6199999999999999E-2</v>
      </c>
      <c r="BFK4">
        <v>0</v>
      </c>
      <c r="BFL4">
        <v>0</v>
      </c>
      <c r="BFM4">
        <v>3.9E-2</v>
      </c>
      <c r="BFN4">
        <v>2.3099999999999999E-2</v>
      </c>
      <c r="BFO4">
        <v>0.107</v>
      </c>
      <c r="BFP4">
        <v>2.1</v>
      </c>
      <c r="BFQ4">
        <v>0.12</v>
      </c>
      <c r="BFR4">
        <v>0</v>
      </c>
      <c r="BFS4">
        <v>7.5399999999999995E-2</v>
      </c>
      <c r="BFT4">
        <v>0.04</v>
      </c>
      <c r="BFU4">
        <v>0</v>
      </c>
      <c r="BFV4">
        <v>0.09</v>
      </c>
      <c r="BFW4">
        <v>0.55710000000000004</v>
      </c>
      <c r="BFX4">
        <v>0.01</v>
      </c>
      <c r="BFY4">
        <v>6.3570000000000002E-2</v>
      </c>
      <c r="BFZ4">
        <v>0</v>
      </c>
      <c r="BGA4">
        <v>0</v>
      </c>
      <c r="BGB4" t="e">
        <v>#N/A</v>
      </c>
      <c r="BGC4" t="e">
        <v>#N/A</v>
      </c>
      <c r="BGD4">
        <v>0</v>
      </c>
      <c r="BGE4">
        <v>0</v>
      </c>
      <c r="BGF4">
        <v>1.43</v>
      </c>
      <c r="BGG4" t="e">
        <v>#N/A</v>
      </c>
      <c r="BGH4">
        <v>0.78</v>
      </c>
      <c r="BGI4">
        <v>0</v>
      </c>
      <c r="BGJ4">
        <v>0</v>
      </c>
      <c r="BGK4">
        <v>6.8500000000000005E-2</v>
      </c>
      <c r="BGL4">
        <v>0</v>
      </c>
      <c r="BGM4">
        <v>0.18</v>
      </c>
      <c r="BGN4">
        <v>0.03</v>
      </c>
      <c r="BGO4">
        <v>6.3E-2</v>
      </c>
      <c r="BGP4">
        <v>0</v>
      </c>
      <c r="BGQ4">
        <v>0.34805543489634</v>
      </c>
      <c r="BGR4">
        <v>0.22670000000000001</v>
      </c>
      <c r="BGS4">
        <v>0</v>
      </c>
      <c r="BGT4" t="e">
        <v>#N/A</v>
      </c>
      <c r="BGU4" t="e">
        <v>#N/A</v>
      </c>
      <c r="BGV4">
        <v>0.13655200000000001</v>
      </c>
      <c r="BGW4">
        <v>3.5362999999999999E-2</v>
      </c>
      <c r="BGX4">
        <v>0</v>
      </c>
      <c r="BGY4">
        <v>0</v>
      </c>
      <c r="BGZ4">
        <v>0</v>
      </c>
      <c r="BHA4">
        <v>0</v>
      </c>
      <c r="BHB4" t="e">
        <v>#N/A</v>
      </c>
      <c r="BHC4">
        <v>0</v>
      </c>
      <c r="BHD4">
        <v>0</v>
      </c>
      <c r="BHE4">
        <v>2.1000000000000001E-2</v>
      </c>
      <c r="BHF4" t="e">
        <v>#N/A</v>
      </c>
      <c r="BHG4">
        <v>5.0000000000000001E-3</v>
      </c>
      <c r="BHH4" t="e">
        <v>#N/A</v>
      </c>
      <c r="BHI4" t="e">
        <v>#N/A</v>
      </c>
      <c r="BHJ4" t="e">
        <v>#N/A</v>
      </c>
      <c r="BHK4" t="e">
        <v>#N/A</v>
      </c>
      <c r="BHL4">
        <v>6.7000000000000004E-2</v>
      </c>
      <c r="BHM4">
        <v>0</v>
      </c>
      <c r="BHN4">
        <v>0</v>
      </c>
      <c r="BHO4" t="e">
        <v>#N/A</v>
      </c>
      <c r="BHP4">
        <v>0.01</v>
      </c>
      <c r="BHQ4" t="e">
        <v>#N/A</v>
      </c>
      <c r="BHR4">
        <v>0.08</v>
      </c>
      <c r="BHS4">
        <v>5.7799999999999997E-2</v>
      </c>
      <c r="BHT4">
        <v>0.1837</v>
      </c>
      <c r="BHU4" t="e">
        <v>#N/A</v>
      </c>
      <c r="BHV4">
        <v>0</v>
      </c>
      <c r="BHW4" t="e">
        <v>#N/A</v>
      </c>
      <c r="BHX4" t="e">
        <v>#N/A</v>
      </c>
      <c r="BHY4" t="e">
        <v>#N/A</v>
      </c>
      <c r="BHZ4">
        <v>0.3</v>
      </c>
      <c r="BIA4" t="e">
        <v>#N/A</v>
      </c>
      <c r="BIC4" t="e">
        <v>#N/A</v>
      </c>
      <c r="BID4" t="e">
        <v>#N/A</v>
      </c>
      <c r="BIE4">
        <v>0</v>
      </c>
      <c r="BIF4" t="e">
        <v>#N/A</v>
      </c>
      <c r="BIG4">
        <v>0</v>
      </c>
      <c r="BIH4" t="e">
        <v>#N/A</v>
      </c>
      <c r="BII4">
        <v>0.35</v>
      </c>
      <c r="BIJ4">
        <v>0.1163</v>
      </c>
      <c r="BIK4" t="e">
        <v>#N/A</v>
      </c>
      <c r="BIL4" t="e">
        <v>#N/A</v>
      </c>
      <c r="BIM4" t="e">
        <v>#N/A</v>
      </c>
      <c r="BIN4" t="e">
        <v>#N/A</v>
      </c>
      <c r="BIO4" t="e">
        <v>#N/A</v>
      </c>
      <c r="BIP4" t="e">
        <v>#N/A</v>
      </c>
      <c r="BIQ4" t="e">
        <v>#N/A</v>
      </c>
      <c r="BIR4" t="e">
        <v>#N/A</v>
      </c>
      <c r="BIS4" t="e">
        <v>#N/A</v>
      </c>
      <c r="BIT4" t="e">
        <v>#N/A</v>
      </c>
      <c r="BIU4" t="e">
        <v>#N/A</v>
      </c>
      <c r="BIV4" t="e">
        <v>#N/A</v>
      </c>
      <c r="BIW4" t="e">
        <v>#N/A</v>
      </c>
      <c r="BIX4" t="e">
        <v>#N/A</v>
      </c>
      <c r="BIY4" t="e">
        <v>#N/A</v>
      </c>
      <c r="BIZ4" t="e">
        <v>#N/A</v>
      </c>
      <c r="BJA4">
        <v>0.06</v>
      </c>
      <c r="BJB4" t="e">
        <v>#N/A</v>
      </c>
      <c r="BJC4">
        <v>0.18</v>
      </c>
      <c r="BJD4" t="e">
        <v>#N/A</v>
      </c>
      <c r="BJE4" t="e">
        <v>#N/A</v>
      </c>
      <c r="BJF4" t="e">
        <v>#N/A</v>
      </c>
      <c r="BJH4" t="e">
        <v>#N/A</v>
      </c>
      <c r="BJI4">
        <v>8.2509999999999997E-3</v>
      </c>
      <c r="BJJ4" t="e">
        <v>#N/A</v>
      </c>
      <c r="BJK4">
        <v>0</v>
      </c>
      <c r="BJL4" t="e">
        <v>#N/A</v>
      </c>
      <c r="BJM4" t="e">
        <v>#N/A</v>
      </c>
      <c r="BJN4" t="e">
        <v>#N/A</v>
      </c>
      <c r="BJO4">
        <v>0.03</v>
      </c>
      <c r="BJP4">
        <v>0</v>
      </c>
      <c r="BJQ4" t="e">
        <v>#N/A</v>
      </c>
      <c r="BJR4">
        <v>0.11600000000000001</v>
      </c>
      <c r="BJS4" t="e">
        <v>#N/A</v>
      </c>
      <c r="BJT4">
        <v>0</v>
      </c>
      <c r="BJU4" t="e">
        <v>#N/A</v>
      </c>
      <c r="BJV4" t="e">
        <v>#N/A</v>
      </c>
      <c r="BJW4" t="e">
        <v>#N/A</v>
      </c>
      <c r="BJX4">
        <v>0</v>
      </c>
      <c r="BJY4" t="e">
        <v>#N/A</v>
      </c>
      <c r="BJZ4">
        <v>0.36</v>
      </c>
      <c r="BKA4" t="e">
        <v>#N/A</v>
      </c>
      <c r="BKB4">
        <v>0.2</v>
      </c>
      <c r="BKC4">
        <v>7.5999999999999998E-2</v>
      </c>
      <c r="BKD4">
        <v>1.1917869999999999</v>
      </c>
      <c r="BKE4">
        <v>0</v>
      </c>
      <c r="BKF4" t="e">
        <v>#N/A</v>
      </c>
      <c r="BKG4" t="e">
        <v>#N/A</v>
      </c>
      <c r="BKH4">
        <v>0.28407500000000002</v>
      </c>
      <c r="BKI4" t="e">
        <v>#N/A</v>
      </c>
      <c r="BKJ4" t="e">
        <v>#N/A</v>
      </c>
      <c r="BKK4">
        <v>0</v>
      </c>
      <c r="BKL4">
        <v>0</v>
      </c>
      <c r="BKM4" t="e">
        <v>#N/A</v>
      </c>
      <c r="BKN4" t="e">
        <v>#N/A</v>
      </c>
      <c r="BKO4" t="e">
        <v>#N/A</v>
      </c>
      <c r="BKP4">
        <v>0.11374720000000001</v>
      </c>
      <c r="BKQ4" t="e">
        <v>#N/A</v>
      </c>
      <c r="BKR4">
        <v>0</v>
      </c>
      <c r="BKS4">
        <v>0.05</v>
      </c>
      <c r="BKT4">
        <v>0</v>
      </c>
      <c r="BKU4">
        <v>0</v>
      </c>
      <c r="BKV4">
        <v>8.1699999999999995E-2</v>
      </c>
      <c r="BKW4">
        <v>0</v>
      </c>
      <c r="BKX4">
        <v>1.2999999999999999E-2</v>
      </c>
      <c r="BKY4" t="e">
        <v>#N/A</v>
      </c>
      <c r="BKZ4">
        <v>0.124</v>
      </c>
      <c r="BLA4">
        <v>2.9700000000000001E-2</v>
      </c>
      <c r="BLB4" t="e">
        <v>#N/A</v>
      </c>
      <c r="BLC4">
        <v>5.7000000000000002E-3</v>
      </c>
      <c r="BLE4">
        <v>0.43264000000000002</v>
      </c>
      <c r="BLF4">
        <v>0.01</v>
      </c>
      <c r="BLG4" t="e">
        <v>#N/A</v>
      </c>
      <c r="BLH4" t="e">
        <v>#N/A</v>
      </c>
      <c r="BLI4" t="e">
        <v>#N/A</v>
      </c>
      <c r="BLJ4" t="e">
        <v>#N/A</v>
      </c>
      <c r="BLK4" t="e">
        <v>#N/A</v>
      </c>
      <c r="BLL4">
        <v>0</v>
      </c>
      <c r="BLM4" t="e">
        <v>#N/A</v>
      </c>
      <c r="BLN4" t="e">
        <v>#N/A</v>
      </c>
      <c r="BLO4">
        <v>0</v>
      </c>
      <c r="BLP4" t="e">
        <v>#N/A</v>
      </c>
      <c r="BLQ4">
        <v>2.5000000000000001E-2</v>
      </c>
      <c r="BLR4" t="e">
        <v>#N/A</v>
      </c>
      <c r="BLS4" t="e">
        <v>#N/A</v>
      </c>
      <c r="BLT4">
        <v>0</v>
      </c>
      <c r="BLU4">
        <v>0</v>
      </c>
      <c r="BLV4" t="e">
        <v>#N/A</v>
      </c>
      <c r="BLY4">
        <v>0</v>
      </c>
      <c r="BLZ4" t="e">
        <v>#N/A</v>
      </c>
      <c r="BMA4">
        <v>0</v>
      </c>
      <c r="BMB4">
        <v>6.8000000000000005E-2</v>
      </c>
      <c r="BMC4">
        <v>9.8000000000000004E-2</v>
      </c>
      <c r="BMD4">
        <v>0.2</v>
      </c>
      <c r="BMF4">
        <v>0</v>
      </c>
      <c r="BMG4">
        <v>0.06</v>
      </c>
      <c r="BMH4">
        <v>0.34137699999999999</v>
      </c>
      <c r="BMI4" t="e">
        <v>#N/A</v>
      </c>
      <c r="BMJ4">
        <v>0</v>
      </c>
      <c r="BMK4">
        <v>0.05</v>
      </c>
      <c r="BML4" t="e">
        <v>#N/A</v>
      </c>
      <c r="BMM4" t="e">
        <v>#N/A</v>
      </c>
      <c r="BMN4" t="e">
        <v>#N/A</v>
      </c>
      <c r="BMO4">
        <v>6.4799999999999996E-2</v>
      </c>
      <c r="BMP4">
        <v>0.104</v>
      </c>
      <c r="BMQ4">
        <v>0</v>
      </c>
      <c r="BMR4">
        <v>1.4999999999999999E-2</v>
      </c>
      <c r="BMS4">
        <v>0</v>
      </c>
      <c r="BMT4">
        <v>0</v>
      </c>
      <c r="BMU4">
        <v>1.75</v>
      </c>
      <c r="BMV4">
        <v>0.35</v>
      </c>
      <c r="BMW4" t="e">
        <v>#N/A</v>
      </c>
      <c r="BMX4">
        <v>4.40252E-2</v>
      </c>
      <c r="BMY4">
        <v>1.991301</v>
      </c>
      <c r="BMZ4">
        <v>0.20599999999999999</v>
      </c>
      <c r="BNA4">
        <v>0</v>
      </c>
      <c r="BNB4" t="e">
        <v>#N/A</v>
      </c>
      <c r="BNC4">
        <v>0</v>
      </c>
      <c r="BND4">
        <v>0</v>
      </c>
      <c r="BNE4" t="e">
        <v>#N/A</v>
      </c>
      <c r="BNF4">
        <v>0</v>
      </c>
      <c r="BNG4">
        <v>0</v>
      </c>
      <c r="BNH4">
        <v>0.30907299999999999</v>
      </c>
      <c r="BNI4">
        <v>5.6399999999999999E-2</v>
      </c>
      <c r="BNJ4">
        <v>0</v>
      </c>
      <c r="BNK4">
        <v>9.92947E-2</v>
      </c>
      <c r="BNL4">
        <v>0.33139800000000003</v>
      </c>
      <c r="BNM4">
        <v>0</v>
      </c>
      <c r="BNN4">
        <v>8.5199999999999998E-2</v>
      </c>
      <c r="BNO4">
        <v>0.52439999999999998</v>
      </c>
      <c r="BNP4">
        <v>0.02</v>
      </c>
      <c r="BNQ4">
        <v>0</v>
      </c>
      <c r="BNR4">
        <v>5.6000000000000001E-2</v>
      </c>
      <c r="BNS4">
        <v>0</v>
      </c>
      <c r="BNT4">
        <v>6.2E-2</v>
      </c>
      <c r="BNU4" t="e">
        <v>#N/A</v>
      </c>
      <c r="BNV4" t="e">
        <v>#N/A</v>
      </c>
      <c r="BNW4">
        <v>7.4999999999999997E-2</v>
      </c>
      <c r="BNX4">
        <v>0</v>
      </c>
      <c r="BNY4" t="e">
        <v>#N/A</v>
      </c>
      <c r="BNZ4" t="e">
        <v>#N/A</v>
      </c>
      <c r="BOA4">
        <v>0</v>
      </c>
      <c r="BOB4">
        <v>0.48</v>
      </c>
      <c r="BOC4">
        <v>3.4467999999999999E-2</v>
      </c>
      <c r="BOD4">
        <v>0</v>
      </c>
      <c r="BOE4">
        <v>0.28058237076025</v>
      </c>
      <c r="BOF4">
        <v>0.06</v>
      </c>
      <c r="BOG4" t="e">
        <v>#N/A</v>
      </c>
      <c r="BOH4">
        <v>1E-3</v>
      </c>
      <c r="BOI4">
        <v>0</v>
      </c>
      <c r="BOK4">
        <v>0.2</v>
      </c>
      <c r="BOL4">
        <v>0</v>
      </c>
      <c r="BOM4" t="e">
        <v>#N/A</v>
      </c>
      <c r="BON4">
        <v>0</v>
      </c>
      <c r="BOO4" t="e">
        <v>#N/A</v>
      </c>
      <c r="BOP4" t="e">
        <v>#N/A</v>
      </c>
      <c r="BOQ4">
        <v>0.09</v>
      </c>
      <c r="BOR4">
        <v>5.1573796985664604</v>
      </c>
      <c r="BOS4">
        <v>0</v>
      </c>
      <c r="BOT4">
        <v>0.12920000000000001</v>
      </c>
      <c r="BOU4" t="e">
        <v>#N/A</v>
      </c>
      <c r="BOV4">
        <v>0.66200000000000003</v>
      </c>
      <c r="BOW4">
        <v>0</v>
      </c>
      <c r="BOX4" t="e">
        <v>#N/A</v>
      </c>
      <c r="BOY4">
        <v>0.25548389999999999</v>
      </c>
      <c r="BOZ4">
        <v>1.468</v>
      </c>
      <c r="BPA4">
        <v>0</v>
      </c>
      <c r="BPB4" t="e">
        <v>#N/A</v>
      </c>
      <c r="BPC4" t="e">
        <v>#N/A</v>
      </c>
      <c r="BPE4">
        <v>0</v>
      </c>
      <c r="BPF4">
        <v>0</v>
      </c>
      <c r="BPG4" t="e">
        <v>#N/A</v>
      </c>
      <c r="BPI4" t="e">
        <v>#N/A</v>
      </c>
      <c r="BPJ4" t="e">
        <v>#N/A</v>
      </c>
      <c r="BPK4" t="e">
        <v>#N/A</v>
      </c>
      <c r="BPL4" t="e">
        <v>#N/A</v>
      </c>
      <c r="BPM4">
        <v>0</v>
      </c>
      <c r="BPN4">
        <v>0.104032</v>
      </c>
      <c r="BPO4" t="e">
        <v>#N/A</v>
      </c>
      <c r="BPP4" t="e">
        <v>#N/A</v>
      </c>
      <c r="BPQ4" t="e">
        <v>#N/A</v>
      </c>
      <c r="BPR4">
        <v>0</v>
      </c>
      <c r="BPS4" t="e">
        <v>#N/A</v>
      </c>
      <c r="BPT4">
        <v>2.4504999999999999</v>
      </c>
      <c r="BPU4" t="e">
        <v>#N/A</v>
      </c>
      <c r="BPV4">
        <v>0</v>
      </c>
      <c r="BPW4">
        <v>1.138009</v>
      </c>
      <c r="BPX4" t="e">
        <v>#N/A</v>
      </c>
      <c r="BPY4">
        <v>0.466781</v>
      </c>
      <c r="BPZ4">
        <v>0</v>
      </c>
      <c r="BQA4">
        <v>0.3127161</v>
      </c>
      <c r="BQB4" t="e">
        <v>#N/A</v>
      </c>
      <c r="BQC4" t="e">
        <v>#N/A</v>
      </c>
      <c r="BQD4">
        <v>0</v>
      </c>
      <c r="BQE4">
        <v>0.18207000000000001</v>
      </c>
      <c r="BQF4">
        <v>4.4999999999999998E-2</v>
      </c>
      <c r="BQG4">
        <v>0.40039999999999998</v>
      </c>
      <c r="BQH4" t="e">
        <v>#N/A</v>
      </c>
      <c r="BQI4">
        <v>1.6E-2</v>
      </c>
      <c r="BQJ4">
        <v>0.27</v>
      </c>
      <c r="BQK4">
        <v>0</v>
      </c>
      <c r="BQL4">
        <v>0.04</v>
      </c>
      <c r="BQM4">
        <v>0.43</v>
      </c>
      <c r="BQN4">
        <v>0</v>
      </c>
      <c r="BQO4">
        <v>0</v>
      </c>
      <c r="BQP4">
        <v>0.04</v>
      </c>
      <c r="BQQ4">
        <v>8.5699999999999998E-2</v>
      </c>
      <c r="BQR4">
        <v>1.19</v>
      </c>
      <c r="BQS4">
        <v>0.31619999999999998</v>
      </c>
      <c r="BQT4" t="e">
        <v>#N/A</v>
      </c>
      <c r="BQU4">
        <v>0.18793000000000001</v>
      </c>
      <c r="BQV4">
        <v>0</v>
      </c>
      <c r="BQW4">
        <v>0</v>
      </c>
      <c r="BQX4">
        <v>0</v>
      </c>
      <c r="BQY4" t="e">
        <v>#N/A</v>
      </c>
      <c r="BQZ4">
        <v>4.5540999999999998E-2</v>
      </c>
      <c r="BRA4">
        <v>6.9936200000000004E-2</v>
      </c>
      <c r="BRB4">
        <v>0</v>
      </c>
      <c r="BRC4">
        <v>0</v>
      </c>
      <c r="BRD4">
        <v>0.21</v>
      </c>
      <c r="BRE4" t="e">
        <v>#N/A</v>
      </c>
      <c r="BRF4">
        <v>1.4026989999999999</v>
      </c>
      <c r="BRG4">
        <v>5.5899999999999998E-2</v>
      </c>
      <c r="BRH4">
        <v>0</v>
      </c>
      <c r="BRI4">
        <v>0</v>
      </c>
      <c r="BRJ4">
        <v>1.37354E-2</v>
      </c>
      <c r="BRK4">
        <v>0</v>
      </c>
      <c r="BRL4">
        <v>0</v>
      </c>
      <c r="BRM4">
        <v>3.755E-2</v>
      </c>
      <c r="BRN4">
        <v>7.4999999999999997E-2</v>
      </c>
      <c r="BRO4">
        <v>0.371</v>
      </c>
      <c r="BRP4">
        <v>0</v>
      </c>
      <c r="BRQ4">
        <v>2.163E-2</v>
      </c>
      <c r="BRR4">
        <v>0</v>
      </c>
      <c r="BRS4">
        <v>7.9649999999999999E-2</v>
      </c>
      <c r="BRT4" t="e">
        <v>#N/A</v>
      </c>
      <c r="BRU4">
        <v>4.4999999999999998E-2</v>
      </c>
      <c r="BRV4">
        <v>1.6895899861643799</v>
      </c>
      <c r="BRW4">
        <v>0</v>
      </c>
      <c r="BRX4">
        <v>0.1138164</v>
      </c>
      <c r="BSF4">
        <v>0</v>
      </c>
      <c r="BSG4">
        <v>0.36499999999999999</v>
      </c>
      <c r="BSH4">
        <v>0</v>
      </c>
      <c r="BSI4">
        <v>0.02</v>
      </c>
      <c r="BSJ4">
        <v>0.8</v>
      </c>
      <c r="BSK4">
        <v>0.33523720000000001</v>
      </c>
      <c r="BSL4">
        <v>0.02</v>
      </c>
      <c r="BSM4">
        <v>0.27</v>
      </c>
      <c r="BSN4">
        <v>0</v>
      </c>
      <c r="BSO4">
        <v>0.2</v>
      </c>
      <c r="BSP4">
        <v>0.1</v>
      </c>
      <c r="BSQ4">
        <v>3.4000000000000002E-2</v>
      </c>
      <c r="BSR4">
        <v>0.3412</v>
      </c>
      <c r="BSS4">
        <v>0.13</v>
      </c>
      <c r="BST4" t="e">
        <v>#N/A</v>
      </c>
      <c r="BSU4">
        <v>0.04</v>
      </c>
      <c r="BSV4">
        <v>0.20480000000000001</v>
      </c>
      <c r="BSW4">
        <v>0.02</v>
      </c>
      <c r="BSX4">
        <v>0.34088889999999999</v>
      </c>
      <c r="BSY4">
        <v>0.08</v>
      </c>
      <c r="BSZ4">
        <v>0.2260905</v>
      </c>
      <c r="BTA4">
        <v>0.2</v>
      </c>
      <c r="BTB4">
        <v>0</v>
      </c>
      <c r="BTC4">
        <v>0</v>
      </c>
      <c r="BTD4">
        <v>0.1</v>
      </c>
      <c r="BTE4">
        <v>1.14E-2</v>
      </c>
      <c r="BTF4">
        <v>0.2</v>
      </c>
      <c r="BTG4">
        <v>0</v>
      </c>
      <c r="BTH4">
        <v>0.35</v>
      </c>
      <c r="BTI4" t="e">
        <v>#N/A</v>
      </c>
      <c r="BTJ4">
        <v>0.3</v>
      </c>
      <c r="BTK4">
        <v>0.1157</v>
      </c>
      <c r="BTL4">
        <v>0.22</v>
      </c>
      <c r="BTM4">
        <v>3.4039100000000003E-2</v>
      </c>
      <c r="BTN4">
        <v>8.7462999999999999E-2</v>
      </c>
      <c r="BTO4">
        <v>0.21299999999999999</v>
      </c>
      <c r="BTP4">
        <v>0.75</v>
      </c>
      <c r="BTQ4">
        <v>2.7900000000000001E-2</v>
      </c>
      <c r="BTR4">
        <v>1</v>
      </c>
      <c r="BTS4">
        <v>1.37071E-2</v>
      </c>
      <c r="BTT4" t="e">
        <v>#N/A</v>
      </c>
      <c r="BTU4">
        <v>0.2</v>
      </c>
      <c r="BTV4">
        <v>0</v>
      </c>
      <c r="BTW4">
        <v>0.33939209999999997</v>
      </c>
      <c r="BTX4">
        <v>0</v>
      </c>
      <c r="BTY4">
        <v>0.193</v>
      </c>
      <c r="BTZ4">
        <v>3.3000000000000002E-2</v>
      </c>
      <c r="BUA4" t="e">
        <v>#N/A</v>
      </c>
      <c r="BUB4" t="e">
        <v>#N/A</v>
      </c>
      <c r="BUC4">
        <v>1.3240795999999999</v>
      </c>
      <c r="BUD4">
        <v>5.5E-2</v>
      </c>
      <c r="BUE4">
        <v>0.23</v>
      </c>
      <c r="BUF4">
        <v>5.8999999999999997E-2</v>
      </c>
      <c r="BUG4">
        <v>0.23348099999999999</v>
      </c>
      <c r="BUH4">
        <v>0</v>
      </c>
      <c r="BUI4">
        <v>0.05</v>
      </c>
      <c r="BUJ4">
        <v>0</v>
      </c>
      <c r="BUK4">
        <v>7.0000000000000007E-2</v>
      </c>
      <c r="BUL4">
        <v>0.19544300000000001</v>
      </c>
      <c r="BUM4">
        <v>0</v>
      </c>
      <c r="BUN4">
        <v>0</v>
      </c>
      <c r="BUO4" t="e">
        <v>#N/A</v>
      </c>
      <c r="BUP4" t="e">
        <v>#N/A</v>
      </c>
      <c r="BUQ4" t="e">
        <v>#N/A</v>
      </c>
      <c r="BUR4">
        <v>2.5999999999999999E-2</v>
      </c>
      <c r="BUS4">
        <v>1.5396326206331601</v>
      </c>
      <c r="BUT4">
        <v>0.25592999999999999</v>
      </c>
      <c r="BUU4">
        <v>9.1039999999999996E-2</v>
      </c>
      <c r="BUV4" t="e">
        <v>#N/A</v>
      </c>
      <c r="BUW4" t="e">
        <v>#N/A</v>
      </c>
      <c r="BUX4">
        <v>0</v>
      </c>
      <c r="BUY4">
        <v>2.1999999999999999E-2</v>
      </c>
      <c r="BUZ4">
        <v>0.06</v>
      </c>
      <c r="BVA4">
        <v>0.18</v>
      </c>
      <c r="BVB4">
        <v>0</v>
      </c>
      <c r="BVC4" t="e">
        <v>#N/A</v>
      </c>
      <c r="BVD4">
        <v>6.3704700000000003E-2</v>
      </c>
      <c r="BVE4">
        <v>0</v>
      </c>
      <c r="BVF4">
        <v>0</v>
      </c>
      <c r="BVG4">
        <v>0</v>
      </c>
      <c r="BVH4">
        <v>0.32</v>
      </c>
      <c r="BVI4" t="e">
        <v>#N/A</v>
      </c>
      <c r="BVJ4">
        <v>4.0000000000000001E-3</v>
      </c>
      <c r="BVK4">
        <v>7.9500000000000001E-2</v>
      </c>
      <c r="BVL4">
        <v>0</v>
      </c>
      <c r="BVM4" t="e">
        <v>#N/A</v>
      </c>
      <c r="BVN4">
        <v>0.19476099999999999</v>
      </c>
      <c r="BVO4">
        <v>0</v>
      </c>
      <c r="BVP4">
        <v>0</v>
      </c>
      <c r="BVQ4">
        <v>0.02</v>
      </c>
      <c r="BVR4">
        <v>0</v>
      </c>
      <c r="BVS4" t="e">
        <v>#N/A</v>
      </c>
      <c r="BVT4">
        <v>0.16</v>
      </c>
      <c r="BVU4">
        <v>0</v>
      </c>
      <c r="BVV4">
        <v>0.64</v>
      </c>
      <c r="BVW4">
        <v>2.5000000000000001E-2</v>
      </c>
      <c r="BVX4">
        <v>0</v>
      </c>
      <c r="BVY4">
        <v>4.8036000000000002E-2</v>
      </c>
      <c r="BVZ4">
        <v>0</v>
      </c>
      <c r="BWA4">
        <v>7.0000000000000007E-2</v>
      </c>
      <c r="BWB4">
        <v>0</v>
      </c>
      <c r="BWC4">
        <v>0</v>
      </c>
      <c r="BWD4">
        <v>0.12</v>
      </c>
      <c r="BWE4">
        <v>1.2E-2</v>
      </c>
      <c r="BWF4">
        <v>0</v>
      </c>
      <c r="BWG4">
        <v>0.03</v>
      </c>
      <c r="BWH4">
        <v>1.6E-2</v>
      </c>
      <c r="BWI4">
        <v>0.22339000000000001</v>
      </c>
      <c r="BWJ4" t="e">
        <v>#N/A</v>
      </c>
      <c r="BWK4">
        <v>0</v>
      </c>
      <c r="BWL4" t="e">
        <v>#N/A</v>
      </c>
      <c r="BWM4">
        <v>0</v>
      </c>
      <c r="BWN4">
        <v>0</v>
      </c>
      <c r="BWO4">
        <v>0.30635400000000002</v>
      </c>
      <c r="BWP4">
        <v>2.5000000000000001E-3</v>
      </c>
      <c r="BWQ4">
        <v>0</v>
      </c>
      <c r="BWR4">
        <v>0</v>
      </c>
      <c r="BWS4">
        <v>0</v>
      </c>
      <c r="BWT4">
        <v>0.51090360000000001</v>
      </c>
      <c r="BWU4">
        <v>0.14000000000000001</v>
      </c>
      <c r="BWV4">
        <v>0.260631</v>
      </c>
      <c r="BWW4">
        <v>0</v>
      </c>
      <c r="BWX4">
        <v>0.18205940000000001</v>
      </c>
      <c r="BWY4" t="e">
        <v>#N/A</v>
      </c>
      <c r="BWZ4">
        <v>0.41456999999999999</v>
      </c>
      <c r="BXA4">
        <v>0</v>
      </c>
      <c r="BXB4" t="e">
        <v>#N/A</v>
      </c>
      <c r="BXD4">
        <v>6.8269999999999997E-2</v>
      </c>
      <c r="BXE4" t="e">
        <v>#N/A</v>
      </c>
      <c r="BXF4">
        <v>3.1699999999999999E-2</v>
      </c>
      <c r="BXG4">
        <v>0.56909982879767396</v>
      </c>
      <c r="BXH4">
        <v>0.113791</v>
      </c>
      <c r="BXI4">
        <v>0</v>
      </c>
      <c r="BXJ4">
        <v>1.070006</v>
      </c>
      <c r="BXK4">
        <v>0</v>
      </c>
      <c r="BXL4">
        <v>0</v>
      </c>
      <c r="BXM4">
        <v>0.17069999999999999</v>
      </c>
      <c r="BXN4">
        <v>0.21082680000000001</v>
      </c>
      <c r="BXO4">
        <v>0</v>
      </c>
      <c r="BXP4">
        <v>1.2253000000000001</v>
      </c>
      <c r="BXQ4">
        <v>0.03</v>
      </c>
      <c r="BXR4">
        <v>0.12504000000000001</v>
      </c>
      <c r="BXS4">
        <v>3.4799999999999998E-2</v>
      </c>
      <c r="BXT4">
        <v>7.0000000000000007E-2</v>
      </c>
      <c r="BXU4">
        <v>0.08</v>
      </c>
      <c r="BXV4">
        <v>0</v>
      </c>
      <c r="BYC4">
        <v>0.389654</v>
      </c>
      <c r="BYD4">
        <v>0.24</v>
      </c>
      <c r="BYE4">
        <v>6.0000000000000001E-3</v>
      </c>
      <c r="BYF4">
        <v>1.7999999999999999E-2</v>
      </c>
      <c r="BYG4" t="e">
        <v>#N/A</v>
      </c>
      <c r="BYH4" t="e">
        <v>#N/A</v>
      </c>
      <c r="BYI4">
        <v>2.3E-2</v>
      </c>
      <c r="BYJ4">
        <v>0</v>
      </c>
      <c r="BYK4" t="e">
        <v>#N/A</v>
      </c>
      <c r="BYL4">
        <v>0.20485500000000001</v>
      </c>
      <c r="BYM4">
        <v>9.8000000000000004E-2</v>
      </c>
      <c r="BYN4">
        <v>0.04</v>
      </c>
      <c r="BYO4" t="e">
        <v>#N/A</v>
      </c>
      <c r="BYP4">
        <v>0</v>
      </c>
      <c r="BYQ4">
        <v>0.01</v>
      </c>
      <c r="BYR4">
        <v>7.0000000000000007E-2</v>
      </c>
      <c r="BYS4">
        <v>0.116171733761538</v>
      </c>
      <c r="BYT4" t="e">
        <v>#N/A</v>
      </c>
      <c r="BYU4">
        <v>9.6600000000000005E-2</v>
      </c>
      <c r="BYV4">
        <v>0.28589244813483999</v>
      </c>
      <c r="BYW4">
        <v>0</v>
      </c>
      <c r="BYX4">
        <v>0</v>
      </c>
      <c r="BYY4" t="e">
        <v>#N/A</v>
      </c>
      <c r="BYZ4">
        <v>0.16900000000000001</v>
      </c>
      <c r="BZA4">
        <v>0.1097088</v>
      </c>
      <c r="BZB4">
        <v>0.28331000000000001</v>
      </c>
      <c r="BZC4" t="e">
        <v>#N/A</v>
      </c>
      <c r="BZD4">
        <v>0</v>
      </c>
      <c r="BZE4">
        <v>1.523E-2</v>
      </c>
      <c r="BZF4">
        <v>0.16062100000000001</v>
      </c>
      <c r="BZG4">
        <v>3.7999999999999999E-2</v>
      </c>
      <c r="BZH4">
        <v>0.10932948812252</v>
      </c>
      <c r="BZI4">
        <v>0</v>
      </c>
      <c r="BZJ4">
        <v>0</v>
      </c>
      <c r="BZK4">
        <v>0</v>
      </c>
      <c r="BZL4">
        <v>0</v>
      </c>
      <c r="BZM4">
        <v>0.15</v>
      </c>
      <c r="BZN4">
        <v>0</v>
      </c>
      <c r="BZO4">
        <v>0</v>
      </c>
      <c r="BZP4">
        <v>6.0000000000000001E-3</v>
      </c>
      <c r="BZQ4">
        <v>0</v>
      </c>
      <c r="BZR4">
        <v>0</v>
      </c>
      <c r="BZS4">
        <v>0.111</v>
      </c>
      <c r="BZT4">
        <v>0.1137871</v>
      </c>
      <c r="BZU4">
        <v>0</v>
      </c>
      <c r="BZV4" t="e">
        <v>#N/A</v>
      </c>
      <c r="BZW4" t="e">
        <v>#N/A</v>
      </c>
      <c r="BZX4">
        <v>0</v>
      </c>
      <c r="BZY4">
        <v>0</v>
      </c>
      <c r="BZZ4">
        <v>9.1224899999999998E-2</v>
      </c>
      <c r="CAA4" t="e">
        <v>#N/A</v>
      </c>
      <c r="CAB4">
        <v>0.141035551294</v>
      </c>
      <c r="CAC4">
        <v>0.43503999999999998</v>
      </c>
      <c r="CAD4" t="e">
        <v>#N/A</v>
      </c>
      <c r="CAE4" t="e">
        <v>#N/A</v>
      </c>
      <c r="CAF4" t="e">
        <v>#N/A</v>
      </c>
      <c r="CAG4" t="e">
        <v>#N/A</v>
      </c>
      <c r="CAH4" t="e">
        <v>#N/A</v>
      </c>
      <c r="CAI4" t="e">
        <v>#N/A</v>
      </c>
      <c r="CAJ4" t="e">
        <v>#N/A</v>
      </c>
      <c r="CAK4" t="e">
        <v>#N/A</v>
      </c>
      <c r="CAL4" t="e">
        <v>#N/A</v>
      </c>
      <c r="CAM4" t="e">
        <v>#N/A</v>
      </c>
      <c r="CAN4" t="e">
        <v>#N/A</v>
      </c>
      <c r="CAO4" t="e">
        <v>#N/A</v>
      </c>
      <c r="CAP4" t="e">
        <v>#N/A</v>
      </c>
      <c r="CAQ4" t="e">
        <v>#N/A</v>
      </c>
      <c r="CAR4" t="e">
        <v>#N/A</v>
      </c>
      <c r="CAS4" t="e">
        <v>#N/A</v>
      </c>
      <c r="CAT4">
        <v>0.12204214024195</v>
      </c>
      <c r="CAU4" t="e">
        <v>#N/A</v>
      </c>
      <c r="CAV4" t="e">
        <v>#N/A</v>
      </c>
      <c r="CAW4" t="e">
        <v>#N/A</v>
      </c>
      <c r="CAX4" t="e">
        <v>#N/A</v>
      </c>
      <c r="CAY4" t="e">
        <v>#N/A</v>
      </c>
      <c r="CAZ4" t="e">
        <v>#N/A</v>
      </c>
      <c r="CBA4" t="e">
        <v>#N/A</v>
      </c>
      <c r="CBB4" t="e">
        <v>#N/A</v>
      </c>
      <c r="CBC4">
        <v>0.11</v>
      </c>
      <c r="CBE4" t="e">
        <v>#N/A</v>
      </c>
      <c r="CBF4">
        <v>0.35099999999999998</v>
      </c>
      <c r="CBG4" t="e">
        <v>#N/A</v>
      </c>
      <c r="CBH4" t="e">
        <v>#N/A</v>
      </c>
      <c r="CBI4" t="e">
        <v>#N/A</v>
      </c>
      <c r="CBJ4" t="e">
        <v>#N/A</v>
      </c>
      <c r="CBK4">
        <v>0.15</v>
      </c>
      <c r="CBL4" t="e">
        <v>#N/A</v>
      </c>
      <c r="CBM4">
        <v>1.67E-2</v>
      </c>
      <c r="CBN4">
        <v>0</v>
      </c>
      <c r="CBO4">
        <v>0.18320719999999999</v>
      </c>
      <c r="CBP4">
        <v>0</v>
      </c>
      <c r="CBQ4" t="e">
        <v>#N/A</v>
      </c>
      <c r="CBR4">
        <v>0.28571000000000002</v>
      </c>
      <c r="CBS4">
        <v>0.13</v>
      </c>
      <c r="CBT4">
        <v>0.68289999999999995</v>
      </c>
      <c r="CBU4">
        <v>0.58474999999999999</v>
      </c>
      <c r="CBV4">
        <v>0</v>
      </c>
      <c r="CBW4">
        <v>0</v>
      </c>
      <c r="CBX4">
        <v>9.0810000000000005E-3</v>
      </c>
      <c r="CBY4">
        <v>0</v>
      </c>
      <c r="CBZ4">
        <v>4.3999999999999997E-2</v>
      </c>
      <c r="CCA4">
        <v>0.17039799999999999</v>
      </c>
      <c r="CCB4">
        <v>0.12083000000000001</v>
      </c>
      <c r="CCC4">
        <v>0.1706</v>
      </c>
      <c r="CCD4" t="e">
        <v>#N/A</v>
      </c>
      <c r="CCE4">
        <v>0.24342910000000001</v>
      </c>
      <c r="CCF4">
        <v>0</v>
      </c>
      <c r="CCG4">
        <v>7.5999999999999998E-2</v>
      </c>
      <c r="CCH4">
        <v>5.2999999999999999E-2</v>
      </c>
      <c r="CCI4">
        <v>0.14230000000000001</v>
      </c>
      <c r="CCJ4">
        <v>0.2</v>
      </c>
      <c r="CCK4">
        <v>0.85057000000000005</v>
      </c>
      <c r="CCL4">
        <v>0</v>
      </c>
      <c r="CCM4">
        <v>0</v>
      </c>
      <c r="CCN4">
        <v>0</v>
      </c>
      <c r="CCO4">
        <v>0.102408</v>
      </c>
      <c r="CCP4">
        <v>0.05</v>
      </c>
      <c r="CCQ4">
        <v>0.46132499999999999</v>
      </c>
      <c r="CCR4">
        <v>0.6812956</v>
      </c>
      <c r="CCS4">
        <v>0</v>
      </c>
      <c r="CCT4">
        <v>0.84240000000000004</v>
      </c>
      <c r="CCU4">
        <v>1.7999999999999999E-2</v>
      </c>
      <c r="CCV4">
        <v>0.01</v>
      </c>
      <c r="CCW4">
        <v>0.12</v>
      </c>
      <c r="CCX4">
        <v>2.18E-2</v>
      </c>
      <c r="CCY4">
        <v>0</v>
      </c>
      <c r="CCZ4" t="e">
        <v>#N/A</v>
      </c>
      <c r="CDA4">
        <v>0</v>
      </c>
      <c r="CDB4" t="e">
        <v>#N/A</v>
      </c>
      <c r="CDC4" t="e">
        <v>#N/A</v>
      </c>
      <c r="CDD4" t="e">
        <v>#N/A</v>
      </c>
      <c r="CDE4" t="e">
        <v>#N/A</v>
      </c>
      <c r="CDF4">
        <v>0</v>
      </c>
      <c r="CDG4" t="e">
        <v>#N/A</v>
      </c>
      <c r="CDH4" t="e">
        <v>#N/A</v>
      </c>
      <c r="CDI4" t="e">
        <v>#N/A</v>
      </c>
      <c r="CDJ4">
        <v>0</v>
      </c>
      <c r="CDK4" t="e">
        <v>#N/A</v>
      </c>
      <c r="CDL4" t="e">
        <v>#N/A</v>
      </c>
      <c r="CDM4" t="e">
        <v>#N/A</v>
      </c>
      <c r="CDN4" t="e">
        <v>#N/A</v>
      </c>
      <c r="CDP4" t="e">
        <v>#N/A</v>
      </c>
      <c r="CDQ4" t="e">
        <v>#N/A</v>
      </c>
      <c r="CDR4" t="e">
        <v>#N/A</v>
      </c>
      <c r="CDS4" t="e">
        <v>#N/A</v>
      </c>
      <c r="CDT4" t="e">
        <v>#N/A</v>
      </c>
      <c r="CDU4" t="e">
        <v>#N/A</v>
      </c>
      <c r="CDV4" t="e">
        <v>#N/A</v>
      </c>
      <c r="CDW4" t="e">
        <v>#N/A</v>
      </c>
      <c r="CDX4" t="e">
        <v>#N/A</v>
      </c>
      <c r="CDZ4" t="e">
        <v>#N/A</v>
      </c>
      <c r="CEA4" t="e">
        <v>#N/A</v>
      </c>
      <c r="CEB4" t="e">
        <v>#N/A</v>
      </c>
      <c r="CEC4" t="e">
        <v>#N/A</v>
      </c>
      <c r="CED4" t="e">
        <v>#N/A</v>
      </c>
      <c r="CEE4" t="e">
        <v>#N/A</v>
      </c>
      <c r="CEF4" t="e">
        <v>#N/A</v>
      </c>
      <c r="CEG4" t="e">
        <v>#N/A</v>
      </c>
      <c r="CEH4" t="e">
        <v>#N/A</v>
      </c>
      <c r="CEI4">
        <v>0.15097721324346</v>
      </c>
      <c r="CEJ4" t="e">
        <v>#N/A</v>
      </c>
      <c r="CEK4" t="e">
        <v>#N/A</v>
      </c>
      <c r="CEL4" t="e">
        <v>#N/A</v>
      </c>
      <c r="CEM4" t="e">
        <v>#N/A</v>
      </c>
      <c r="CEN4" t="e">
        <v>#N/A</v>
      </c>
      <c r="CEO4" t="e">
        <v>#N/A</v>
      </c>
      <c r="CEP4" t="e">
        <v>#N/A</v>
      </c>
      <c r="CEQ4" t="e">
        <v>#N/A</v>
      </c>
      <c r="CER4" t="e">
        <v>#N/A</v>
      </c>
      <c r="CES4" t="e">
        <v>#N/A</v>
      </c>
      <c r="CET4" t="e">
        <v>#N/A</v>
      </c>
      <c r="CEU4" t="e">
        <v>#N/A</v>
      </c>
      <c r="CEV4" t="e">
        <v>#N/A</v>
      </c>
      <c r="CEW4" t="e">
        <v>#N/A</v>
      </c>
      <c r="CEZ4">
        <v>0</v>
      </c>
      <c r="CFA4" t="e">
        <v>#N/A</v>
      </c>
      <c r="CFB4" t="e">
        <v>#N/A</v>
      </c>
      <c r="CFC4" t="e">
        <v>#N/A</v>
      </c>
      <c r="CFD4" t="e">
        <v>#N/A</v>
      </c>
      <c r="CFE4" t="e">
        <v>#N/A</v>
      </c>
      <c r="CFF4" t="e">
        <v>#N/A</v>
      </c>
      <c r="CFG4" t="e">
        <v>#N/A</v>
      </c>
      <c r="CFH4" t="e">
        <v>#N/A</v>
      </c>
      <c r="CFI4" t="e">
        <v>#N/A</v>
      </c>
      <c r="CFJ4" t="e">
        <v>#N/A</v>
      </c>
      <c r="CFK4" t="e">
        <v>#N/A</v>
      </c>
      <c r="CFL4" t="e">
        <v>#N/A</v>
      </c>
      <c r="CFM4" t="e">
        <v>#N/A</v>
      </c>
      <c r="CFN4" t="e">
        <v>#N/A</v>
      </c>
      <c r="CFO4" t="e">
        <v>#N/A</v>
      </c>
      <c r="CFP4" t="e">
        <v>#N/A</v>
      </c>
      <c r="CFQ4" t="e">
        <v>#N/A</v>
      </c>
      <c r="CFR4" t="e">
        <v>#N/A</v>
      </c>
      <c r="CFS4" t="e">
        <v>#N/A</v>
      </c>
      <c r="CFT4" t="e">
        <v>#N/A</v>
      </c>
      <c r="CFU4" t="e">
        <v>#N/A</v>
      </c>
      <c r="CFV4" t="e">
        <v>#N/A</v>
      </c>
      <c r="CFW4" t="e">
        <v>#N/A</v>
      </c>
      <c r="CFX4" t="e">
        <v>#N/A</v>
      </c>
      <c r="CFY4">
        <v>0</v>
      </c>
      <c r="CFZ4" t="e">
        <v>#N/A</v>
      </c>
      <c r="CGA4" t="e">
        <v>#N/A</v>
      </c>
      <c r="CGB4" t="e">
        <v>#N/A</v>
      </c>
      <c r="CGC4" t="e">
        <v>#N/A</v>
      </c>
      <c r="CGD4">
        <v>0</v>
      </c>
      <c r="CGE4" t="e">
        <v>#N/A</v>
      </c>
      <c r="CGF4" t="e">
        <v>#N/A</v>
      </c>
      <c r="CGG4" t="e">
        <v>#N/A</v>
      </c>
      <c r="CGH4" t="e">
        <v>#N/A</v>
      </c>
      <c r="CGI4">
        <v>3.29176896511628</v>
      </c>
      <c r="CGJ4" t="e">
        <v>#N/A</v>
      </c>
      <c r="CGK4">
        <v>0.1</v>
      </c>
      <c r="CGL4" t="e">
        <v>#N/A</v>
      </c>
      <c r="CGM4" t="e">
        <v>#N/A</v>
      </c>
      <c r="CGN4" t="e">
        <v>#N/A</v>
      </c>
      <c r="CGO4" t="e">
        <v>#N/A</v>
      </c>
      <c r="CGP4" t="e">
        <v>#N/A</v>
      </c>
      <c r="CGQ4" t="e">
        <v>#N/A</v>
      </c>
      <c r="CGR4" t="e">
        <v>#N/A</v>
      </c>
      <c r="CGS4" t="e">
        <v>#N/A</v>
      </c>
      <c r="CGT4" t="e">
        <v>#N/A</v>
      </c>
      <c r="CGU4">
        <v>0.19659631372338801</v>
      </c>
    </row>
    <row r="5" spans="1:2231" x14ac:dyDescent="0.3">
      <c r="A5">
        <v>3.17</v>
      </c>
      <c r="B5">
        <v>3.08</v>
      </c>
      <c r="C5">
        <v>0.3174603537415</v>
      </c>
      <c r="D5">
        <v>0.32500000000000001</v>
      </c>
      <c r="E5">
        <v>2.4223900667810501</v>
      </c>
      <c r="F5">
        <v>2.8</v>
      </c>
      <c r="G5">
        <v>0</v>
      </c>
      <c r="H5">
        <v>0.32179999999999997</v>
      </c>
      <c r="I5">
        <v>0</v>
      </c>
      <c r="J5">
        <v>0.82</v>
      </c>
      <c r="K5">
        <v>8.1999999999999993</v>
      </c>
      <c r="L5">
        <v>1.8</v>
      </c>
      <c r="M5">
        <v>0</v>
      </c>
      <c r="N5">
        <v>1.44</v>
      </c>
      <c r="O5">
        <v>4.95</v>
      </c>
      <c r="P5">
        <v>2.04</v>
      </c>
      <c r="Q5">
        <v>0</v>
      </c>
      <c r="R5">
        <v>3</v>
      </c>
      <c r="S5" t="e">
        <v>#N/A</v>
      </c>
      <c r="T5">
        <v>0</v>
      </c>
      <c r="U5">
        <v>0</v>
      </c>
      <c r="V5">
        <v>0.46</v>
      </c>
      <c r="W5">
        <v>0.52</v>
      </c>
      <c r="X5">
        <v>27.5</v>
      </c>
      <c r="Y5">
        <v>0</v>
      </c>
      <c r="Z5">
        <v>0.2</v>
      </c>
      <c r="AA5">
        <v>0.02</v>
      </c>
      <c r="AB5">
        <v>0</v>
      </c>
      <c r="AC5">
        <v>0.02</v>
      </c>
      <c r="AD5">
        <v>0.42</v>
      </c>
      <c r="AE5">
        <v>0</v>
      </c>
      <c r="AF5">
        <v>0.78</v>
      </c>
      <c r="AG5">
        <v>0.17272999999999999</v>
      </c>
      <c r="AH5">
        <v>0</v>
      </c>
      <c r="AI5">
        <v>0</v>
      </c>
      <c r="AJ5">
        <v>0</v>
      </c>
      <c r="AK5">
        <v>0</v>
      </c>
      <c r="AL5">
        <v>1.9910000000000001E-2</v>
      </c>
      <c r="AM5">
        <v>1.33</v>
      </c>
      <c r="AN5">
        <v>0</v>
      </c>
      <c r="AO5">
        <v>0.13</v>
      </c>
      <c r="AP5">
        <v>0.17</v>
      </c>
      <c r="AQ5">
        <v>0</v>
      </c>
      <c r="AR5">
        <v>0.38</v>
      </c>
      <c r="AS5">
        <v>0.22</v>
      </c>
      <c r="AT5">
        <v>0.73</v>
      </c>
      <c r="AU5">
        <v>2.5</v>
      </c>
      <c r="AV5">
        <v>0</v>
      </c>
      <c r="AW5">
        <v>0.09</v>
      </c>
      <c r="AX5">
        <v>0</v>
      </c>
      <c r="AY5">
        <v>2.3E-2</v>
      </c>
      <c r="AZ5">
        <v>0</v>
      </c>
      <c r="BA5">
        <v>0</v>
      </c>
      <c r="BB5">
        <v>1</v>
      </c>
      <c r="BC5">
        <v>0</v>
      </c>
      <c r="BD5">
        <v>1.15E-2</v>
      </c>
      <c r="BE5">
        <v>0</v>
      </c>
      <c r="BF5">
        <v>1.23</v>
      </c>
      <c r="BG5">
        <v>0.08</v>
      </c>
      <c r="BH5">
        <v>0</v>
      </c>
      <c r="BI5">
        <v>0.57999999999999996</v>
      </c>
      <c r="BJ5">
        <v>0</v>
      </c>
      <c r="BK5" t="e">
        <v>#N/A</v>
      </c>
      <c r="BL5">
        <v>0.01</v>
      </c>
      <c r="BM5">
        <v>0</v>
      </c>
      <c r="BN5">
        <v>0</v>
      </c>
      <c r="BO5">
        <v>0.105</v>
      </c>
      <c r="BP5">
        <v>0</v>
      </c>
      <c r="BQ5">
        <v>0.255</v>
      </c>
      <c r="BR5">
        <v>0</v>
      </c>
      <c r="BS5">
        <v>0.55000000000000004</v>
      </c>
      <c r="BT5">
        <v>0</v>
      </c>
      <c r="BU5">
        <v>2.3E-2</v>
      </c>
      <c r="BV5">
        <v>0.26</v>
      </c>
      <c r="BW5">
        <v>3</v>
      </c>
      <c r="BX5">
        <v>0.36</v>
      </c>
      <c r="BY5">
        <v>0.22</v>
      </c>
      <c r="BZ5">
        <v>0.04</v>
      </c>
      <c r="CA5">
        <v>0</v>
      </c>
      <c r="CB5">
        <v>0</v>
      </c>
      <c r="CC5" t="e">
        <v>#N/A</v>
      </c>
      <c r="CD5">
        <v>0</v>
      </c>
      <c r="CE5">
        <v>6.0999999999999999E-2</v>
      </c>
      <c r="CF5">
        <v>1.4200000000000001E-2</v>
      </c>
      <c r="CG5">
        <v>0.03</v>
      </c>
      <c r="CH5">
        <v>0.28000000000000003</v>
      </c>
      <c r="CI5">
        <v>6.5000000000000002E-2</v>
      </c>
      <c r="CJ5">
        <v>0.76</v>
      </c>
      <c r="CK5">
        <v>0</v>
      </c>
      <c r="CL5">
        <v>0.01</v>
      </c>
      <c r="CM5">
        <v>0</v>
      </c>
      <c r="CN5">
        <v>0.81</v>
      </c>
      <c r="CO5">
        <v>8.2000000000000003E-2</v>
      </c>
      <c r="CP5">
        <v>0.11970799999999999</v>
      </c>
      <c r="CQ5">
        <v>0</v>
      </c>
      <c r="CR5">
        <v>0</v>
      </c>
      <c r="CS5">
        <v>0</v>
      </c>
      <c r="CT5">
        <v>0.35</v>
      </c>
      <c r="CU5">
        <v>0.05</v>
      </c>
      <c r="CV5">
        <v>0</v>
      </c>
      <c r="CW5">
        <v>0.39</v>
      </c>
      <c r="CX5">
        <v>0</v>
      </c>
      <c r="CY5">
        <v>0</v>
      </c>
      <c r="CZ5">
        <v>0.20899999999999999</v>
      </c>
      <c r="DA5">
        <v>0</v>
      </c>
      <c r="DB5">
        <v>0</v>
      </c>
      <c r="DC5">
        <v>0.51</v>
      </c>
      <c r="DD5">
        <v>0</v>
      </c>
      <c r="DE5">
        <v>0</v>
      </c>
      <c r="DF5">
        <v>0.03</v>
      </c>
      <c r="DG5">
        <v>0.02</v>
      </c>
      <c r="DH5">
        <v>0</v>
      </c>
      <c r="DI5">
        <v>0</v>
      </c>
      <c r="DJ5">
        <v>0</v>
      </c>
      <c r="DK5">
        <v>0.125</v>
      </c>
      <c r="DL5">
        <v>0</v>
      </c>
      <c r="DM5">
        <v>0.28270000000000001</v>
      </c>
      <c r="DN5">
        <v>0</v>
      </c>
      <c r="DO5">
        <v>0</v>
      </c>
      <c r="DP5">
        <v>0</v>
      </c>
      <c r="DQ5">
        <v>0</v>
      </c>
      <c r="DR5">
        <v>0</v>
      </c>
      <c r="DS5">
        <v>0.13500000000000001</v>
      </c>
      <c r="DT5">
        <v>0.8</v>
      </c>
      <c r="DU5">
        <v>0</v>
      </c>
      <c r="DV5">
        <v>0</v>
      </c>
      <c r="DW5">
        <v>0</v>
      </c>
      <c r="DX5">
        <v>1.38</v>
      </c>
      <c r="DY5">
        <v>0</v>
      </c>
      <c r="DZ5">
        <v>0</v>
      </c>
      <c r="EA5">
        <v>0.16400000000000001</v>
      </c>
      <c r="EB5">
        <v>1.17</v>
      </c>
      <c r="EC5">
        <v>0</v>
      </c>
      <c r="ED5" t="e">
        <v>#N/A</v>
      </c>
      <c r="EE5">
        <v>0</v>
      </c>
      <c r="EF5">
        <v>5.0999999999999996</v>
      </c>
      <c r="EG5">
        <v>0</v>
      </c>
      <c r="EH5">
        <v>0.125</v>
      </c>
      <c r="EI5" t="e">
        <v>#N/A</v>
      </c>
      <c r="EJ5">
        <v>7.0000000000000007E-2</v>
      </c>
      <c r="EK5">
        <v>0</v>
      </c>
      <c r="EL5">
        <v>0.48</v>
      </c>
      <c r="EM5">
        <v>0</v>
      </c>
      <c r="EN5">
        <v>0</v>
      </c>
      <c r="EO5">
        <v>0.59</v>
      </c>
      <c r="EP5">
        <v>0</v>
      </c>
      <c r="EQ5">
        <v>0</v>
      </c>
      <c r="ER5">
        <v>0.2</v>
      </c>
      <c r="ES5">
        <v>0</v>
      </c>
      <c r="ET5">
        <v>0.25</v>
      </c>
      <c r="EU5">
        <v>0</v>
      </c>
      <c r="EV5">
        <v>0.50309999999999999</v>
      </c>
      <c r="EW5">
        <v>0</v>
      </c>
      <c r="EX5">
        <v>0.17</v>
      </c>
      <c r="EY5">
        <v>0</v>
      </c>
      <c r="EZ5">
        <v>0</v>
      </c>
      <c r="FA5">
        <v>2.5000000000000001E-2</v>
      </c>
      <c r="FB5">
        <v>0</v>
      </c>
      <c r="FC5">
        <v>0.08</v>
      </c>
      <c r="FD5">
        <v>0.183</v>
      </c>
      <c r="FE5">
        <v>0</v>
      </c>
      <c r="FF5">
        <v>0</v>
      </c>
      <c r="FG5">
        <v>0.03</v>
      </c>
      <c r="FH5">
        <v>0.23</v>
      </c>
      <c r="FI5">
        <v>0</v>
      </c>
      <c r="FJ5">
        <v>0</v>
      </c>
      <c r="FK5">
        <v>0.6</v>
      </c>
      <c r="FL5">
        <v>0</v>
      </c>
      <c r="FM5">
        <v>0</v>
      </c>
      <c r="FN5">
        <v>0</v>
      </c>
      <c r="FO5">
        <v>0.08</v>
      </c>
      <c r="FP5">
        <v>9.1200000000000003E-2</v>
      </c>
      <c r="FQ5">
        <v>8.0000000000000004E-4</v>
      </c>
      <c r="FR5">
        <v>0</v>
      </c>
      <c r="FS5">
        <v>0</v>
      </c>
      <c r="FT5">
        <v>0</v>
      </c>
      <c r="FU5">
        <v>0.04</v>
      </c>
      <c r="FV5">
        <v>0</v>
      </c>
      <c r="FW5">
        <v>0</v>
      </c>
      <c r="FX5">
        <v>0</v>
      </c>
      <c r="FY5">
        <v>1.4</v>
      </c>
      <c r="FZ5">
        <v>3.5000000000000003E-2</v>
      </c>
      <c r="GA5">
        <v>0</v>
      </c>
      <c r="GB5">
        <v>6.6799999999999998E-2</v>
      </c>
      <c r="GC5">
        <v>0.05</v>
      </c>
      <c r="GD5">
        <v>0</v>
      </c>
      <c r="GE5">
        <v>0.03</v>
      </c>
      <c r="GF5">
        <v>1.95E-2</v>
      </c>
      <c r="GG5">
        <v>0.34560000000000002</v>
      </c>
      <c r="GH5">
        <v>0.1</v>
      </c>
      <c r="GI5">
        <v>0</v>
      </c>
      <c r="GJ5">
        <v>1.4999999999999999E-2</v>
      </c>
      <c r="GK5">
        <v>0.38</v>
      </c>
      <c r="GL5" t="e">
        <v>#N/A</v>
      </c>
      <c r="GM5">
        <v>0</v>
      </c>
      <c r="GN5">
        <v>0</v>
      </c>
      <c r="GO5">
        <v>0.06</v>
      </c>
      <c r="GP5">
        <v>0.08</v>
      </c>
      <c r="GQ5">
        <v>0</v>
      </c>
      <c r="GR5">
        <v>0</v>
      </c>
      <c r="GS5">
        <v>0</v>
      </c>
      <c r="GT5">
        <v>0</v>
      </c>
      <c r="GU5">
        <v>5.66667E-2</v>
      </c>
      <c r="GV5">
        <v>0.108</v>
      </c>
      <c r="GW5">
        <v>4.8000000000000001E-2</v>
      </c>
      <c r="GX5">
        <v>0</v>
      </c>
      <c r="GY5">
        <v>0.18</v>
      </c>
      <c r="GZ5">
        <v>0</v>
      </c>
      <c r="HA5">
        <v>0</v>
      </c>
      <c r="HB5">
        <v>0</v>
      </c>
      <c r="HC5">
        <v>0.55000000000000004</v>
      </c>
      <c r="HD5">
        <v>0</v>
      </c>
      <c r="HE5">
        <v>0</v>
      </c>
      <c r="HF5">
        <v>0.05</v>
      </c>
      <c r="HG5">
        <v>0.03</v>
      </c>
      <c r="HH5">
        <v>0</v>
      </c>
      <c r="HI5">
        <v>0</v>
      </c>
      <c r="HJ5">
        <v>0.22</v>
      </c>
      <c r="HK5">
        <v>0</v>
      </c>
      <c r="HL5">
        <v>0.26</v>
      </c>
      <c r="HM5">
        <v>0.11</v>
      </c>
      <c r="HN5">
        <v>0.05</v>
      </c>
      <c r="HO5">
        <v>0</v>
      </c>
      <c r="HP5">
        <v>0</v>
      </c>
      <c r="HQ5">
        <v>0</v>
      </c>
      <c r="HR5">
        <v>0</v>
      </c>
      <c r="HS5">
        <v>0</v>
      </c>
      <c r="HT5">
        <v>0.31</v>
      </c>
      <c r="HU5">
        <v>0.46500000000000002</v>
      </c>
      <c r="HV5">
        <v>1.2E-2</v>
      </c>
      <c r="HW5">
        <v>0</v>
      </c>
      <c r="HX5">
        <v>0.57799999999999996</v>
      </c>
      <c r="HY5">
        <v>2.5000000000000001E-2</v>
      </c>
      <c r="HZ5">
        <v>0.12</v>
      </c>
      <c r="IA5">
        <v>0</v>
      </c>
      <c r="IB5">
        <v>0</v>
      </c>
      <c r="IC5">
        <v>0</v>
      </c>
      <c r="ID5">
        <v>4.4999999999999998E-2</v>
      </c>
      <c r="IE5">
        <v>0.3</v>
      </c>
      <c r="IF5">
        <v>0</v>
      </c>
      <c r="IG5">
        <v>2E-3</v>
      </c>
      <c r="IH5">
        <v>0</v>
      </c>
      <c r="II5">
        <v>7.7649999999999997E-2</v>
      </c>
      <c r="IJ5">
        <v>6.7000000000000002E-4</v>
      </c>
      <c r="IK5">
        <v>0.28999999999999998</v>
      </c>
      <c r="IL5">
        <v>0.315</v>
      </c>
      <c r="IM5">
        <v>1.03</v>
      </c>
      <c r="IN5">
        <v>0</v>
      </c>
      <c r="IO5">
        <v>0.183</v>
      </c>
      <c r="IP5">
        <v>0</v>
      </c>
      <c r="IQ5">
        <v>0.15679999913586001</v>
      </c>
      <c r="IR5">
        <v>0</v>
      </c>
      <c r="IS5">
        <v>0</v>
      </c>
      <c r="IT5">
        <v>0.06</v>
      </c>
      <c r="IU5">
        <v>2.9399999999999999E-2</v>
      </c>
      <c r="IV5">
        <v>0</v>
      </c>
      <c r="IW5">
        <v>0</v>
      </c>
      <c r="IX5">
        <v>2.4E-2</v>
      </c>
      <c r="IY5">
        <v>3.5499999999999997E-2</v>
      </c>
      <c r="IZ5">
        <v>4.1210930000000001</v>
      </c>
      <c r="JA5">
        <v>3.0000000000000001E-3</v>
      </c>
      <c r="JB5">
        <v>0</v>
      </c>
      <c r="JC5">
        <v>0.03</v>
      </c>
      <c r="JD5">
        <v>0</v>
      </c>
      <c r="JE5">
        <v>1.49E-2</v>
      </c>
      <c r="JF5">
        <v>1.8100000000000002E-2</v>
      </c>
      <c r="JG5">
        <v>0</v>
      </c>
      <c r="JH5">
        <v>0.29499999999999998</v>
      </c>
      <c r="JI5">
        <v>15.081</v>
      </c>
      <c r="JJ5">
        <v>0</v>
      </c>
      <c r="JK5">
        <v>0</v>
      </c>
      <c r="JL5">
        <v>1.3100000000000001E-2</v>
      </c>
      <c r="JM5">
        <v>0.1</v>
      </c>
      <c r="JN5">
        <v>0.65720000000000001</v>
      </c>
      <c r="JO5">
        <v>8.7596999999999994E-2</v>
      </c>
      <c r="JP5">
        <v>0.125</v>
      </c>
      <c r="JQ5">
        <v>0.1</v>
      </c>
      <c r="JR5">
        <v>0</v>
      </c>
      <c r="JS5">
        <v>0</v>
      </c>
      <c r="JU5">
        <v>0.27200000000000002</v>
      </c>
      <c r="JV5">
        <v>0</v>
      </c>
      <c r="JW5">
        <v>0</v>
      </c>
      <c r="JX5">
        <v>0</v>
      </c>
      <c r="JY5">
        <v>0.01</v>
      </c>
      <c r="JZ5">
        <v>0.188</v>
      </c>
      <c r="KA5">
        <v>0.25</v>
      </c>
      <c r="KB5">
        <v>0.13100000000000001</v>
      </c>
      <c r="KC5">
        <v>0</v>
      </c>
      <c r="KD5">
        <v>0.19</v>
      </c>
      <c r="KE5">
        <v>0</v>
      </c>
      <c r="KF5">
        <v>0</v>
      </c>
      <c r="KG5">
        <v>0.32200000000000001</v>
      </c>
      <c r="KH5">
        <v>0</v>
      </c>
      <c r="KI5">
        <v>6.2E-2</v>
      </c>
      <c r="KJ5">
        <v>0</v>
      </c>
      <c r="KK5">
        <v>0</v>
      </c>
      <c r="KL5">
        <v>0</v>
      </c>
      <c r="KM5">
        <v>0</v>
      </c>
      <c r="KN5">
        <v>2.1899999999999999E-2</v>
      </c>
      <c r="KO5">
        <v>1.2999999999999999E-2</v>
      </c>
      <c r="KP5">
        <v>0</v>
      </c>
      <c r="KQ5">
        <v>0.109</v>
      </c>
      <c r="KR5">
        <v>0</v>
      </c>
      <c r="KS5">
        <v>0</v>
      </c>
      <c r="KT5">
        <v>0</v>
      </c>
      <c r="KU5">
        <v>0</v>
      </c>
      <c r="KV5">
        <v>0.52</v>
      </c>
      <c r="KW5">
        <v>0</v>
      </c>
      <c r="KX5">
        <v>0.09</v>
      </c>
      <c r="KY5">
        <v>1.4999999999999999E-2</v>
      </c>
      <c r="KZ5" t="e">
        <v>#N/A</v>
      </c>
      <c r="LA5">
        <v>0.27</v>
      </c>
      <c r="LB5">
        <v>0</v>
      </c>
      <c r="LC5">
        <v>0.185</v>
      </c>
      <c r="LD5">
        <v>0</v>
      </c>
      <c r="LE5">
        <v>0.125</v>
      </c>
      <c r="LF5">
        <v>9.5000000000000001E-2</v>
      </c>
      <c r="LG5">
        <v>0.1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9.8000000000000004E-2</v>
      </c>
      <c r="LO5">
        <v>0</v>
      </c>
      <c r="LP5">
        <v>0.5</v>
      </c>
      <c r="LQ5">
        <v>0.04</v>
      </c>
      <c r="LR5">
        <v>0.33845459999999999</v>
      </c>
      <c r="LS5">
        <v>0</v>
      </c>
      <c r="LT5">
        <v>6.71</v>
      </c>
      <c r="LU5">
        <v>0</v>
      </c>
      <c r="LV5">
        <v>0.18487999999999999</v>
      </c>
      <c r="LW5">
        <v>0</v>
      </c>
      <c r="LX5">
        <v>1.1399999999999999</v>
      </c>
      <c r="LY5">
        <v>0.06</v>
      </c>
      <c r="LZ5">
        <v>0</v>
      </c>
      <c r="MA5">
        <v>0</v>
      </c>
      <c r="MB5">
        <v>0</v>
      </c>
      <c r="MC5">
        <v>0.245</v>
      </c>
      <c r="MD5">
        <v>0</v>
      </c>
      <c r="ME5">
        <v>0</v>
      </c>
      <c r="MF5">
        <v>0</v>
      </c>
      <c r="MG5">
        <v>0.06</v>
      </c>
      <c r="MH5">
        <v>2.5000000000000001E-2</v>
      </c>
      <c r="MI5">
        <v>0.2</v>
      </c>
      <c r="MJ5">
        <v>0</v>
      </c>
      <c r="MK5">
        <v>0.45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9.2799999999999994E-2</v>
      </c>
      <c r="MS5">
        <v>0</v>
      </c>
      <c r="MT5">
        <v>7.0000000000000007E-2</v>
      </c>
      <c r="MU5">
        <v>0.65600000000000003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7.0000000000000001E-3</v>
      </c>
      <c r="NC5">
        <v>0</v>
      </c>
      <c r="ND5">
        <v>0</v>
      </c>
      <c r="NE5">
        <v>1.47</v>
      </c>
      <c r="NF5">
        <v>0</v>
      </c>
      <c r="NG5">
        <v>0</v>
      </c>
      <c r="NH5">
        <v>0.1</v>
      </c>
      <c r="NI5">
        <v>0</v>
      </c>
      <c r="NJ5">
        <v>1.2999999999999999E-3</v>
      </c>
      <c r="NK5">
        <v>0</v>
      </c>
      <c r="NL5">
        <v>0</v>
      </c>
      <c r="NM5">
        <v>0</v>
      </c>
      <c r="NN5">
        <v>1.8499999999999999E-2</v>
      </c>
      <c r="NO5">
        <v>0</v>
      </c>
      <c r="NP5">
        <v>0</v>
      </c>
      <c r="NQ5">
        <v>0</v>
      </c>
      <c r="NR5">
        <v>0.27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0.12</v>
      </c>
      <c r="NZ5">
        <v>0</v>
      </c>
      <c r="OA5">
        <v>0.34</v>
      </c>
      <c r="OB5">
        <v>0</v>
      </c>
      <c r="OC5">
        <v>0</v>
      </c>
      <c r="OD5">
        <v>0</v>
      </c>
      <c r="OE5">
        <v>0</v>
      </c>
      <c r="OF5">
        <v>0</v>
      </c>
      <c r="OG5">
        <v>0.38240000000000002</v>
      </c>
      <c r="OH5">
        <v>0</v>
      </c>
      <c r="OI5">
        <v>0</v>
      </c>
      <c r="OJ5">
        <v>0</v>
      </c>
      <c r="OK5">
        <v>0</v>
      </c>
      <c r="OL5">
        <v>5.0000000000000001E-3</v>
      </c>
      <c r="OM5">
        <v>0</v>
      </c>
      <c r="ON5">
        <v>0</v>
      </c>
      <c r="OO5">
        <v>0</v>
      </c>
      <c r="OP5">
        <v>0</v>
      </c>
      <c r="OQ5">
        <v>0</v>
      </c>
      <c r="OR5">
        <v>4.8000000000000001E-2</v>
      </c>
      <c r="OS5">
        <v>0</v>
      </c>
      <c r="OT5">
        <v>0</v>
      </c>
      <c r="OU5">
        <v>0</v>
      </c>
      <c r="OV5">
        <v>0.5</v>
      </c>
      <c r="OW5">
        <v>9.6000000000000002E-2</v>
      </c>
      <c r="OX5">
        <v>0</v>
      </c>
      <c r="OY5">
        <v>0</v>
      </c>
      <c r="OZ5">
        <v>0.16500000000000001</v>
      </c>
      <c r="PA5">
        <v>0</v>
      </c>
      <c r="PB5">
        <v>0</v>
      </c>
      <c r="PC5">
        <v>0.1193</v>
      </c>
      <c r="PD5">
        <v>0</v>
      </c>
      <c r="PE5">
        <v>2</v>
      </c>
      <c r="PF5">
        <v>0</v>
      </c>
      <c r="PG5">
        <v>6.5710000000000005E-2</v>
      </c>
      <c r="PH5">
        <v>0</v>
      </c>
      <c r="PI5">
        <v>0</v>
      </c>
      <c r="PJ5">
        <v>7.0000000000000007E-2</v>
      </c>
      <c r="PK5">
        <v>0.02</v>
      </c>
      <c r="PL5">
        <v>0</v>
      </c>
      <c r="PM5">
        <v>0</v>
      </c>
      <c r="PN5">
        <v>0.01</v>
      </c>
      <c r="PO5">
        <v>0.15</v>
      </c>
      <c r="PP5">
        <v>7.8100000000000003E-2</v>
      </c>
      <c r="PQ5">
        <v>9.8000000000000004E-2</v>
      </c>
      <c r="PR5">
        <v>7.4999999999999997E-2</v>
      </c>
      <c r="PS5">
        <v>0.03</v>
      </c>
      <c r="PT5">
        <v>0</v>
      </c>
      <c r="PU5">
        <v>0.1179528</v>
      </c>
      <c r="PV5">
        <v>0</v>
      </c>
      <c r="PW5">
        <v>0.17299999999999999</v>
      </c>
      <c r="PX5">
        <v>0</v>
      </c>
      <c r="PY5">
        <v>0.56873399999999996</v>
      </c>
      <c r="PZ5">
        <v>0</v>
      </c>
      <c r="QA5">
        <v>1.1000000000000001</v>
      </c>
      <c r="QB5">
        <v>0.17362</v>
      </c>
      <c r="QC5">
        <v>1.9E-2</v>
      </c>
      <c r="QD5">
        <v>0</v>
      </c>
      <c r="QE5">
        <v>0</v>
      </c>
      <c r="QF5">
        <v>0</v>
      </c>
      <c r="QG5">
        <v>0</v>
      </c>
      <c r="QH5">
        <v>0</v>
      </c>
      <c r="QI5">
        <v>0.06</v>
      </c>
      <c r="QJ5">
        <v>4.1000000000000002E-2</v>
      </c>
      <c r="QK5">
        <v>0.20265</v>
      </c>
      <c r="QL5">
        <v>0</v>
      </c>
      <c r="QM5">
        <v>0</v>
      </c>
      <c r="QN5">
        <v>0</v>
      </c>
      <c r="QO5">
        <v>0.1048</v>
      </c>
      <c r="QP5">
        <v>0</v>
      </c>
      <c r="QQ5">
        <v>0</v>
      </c>
      <c r="QR5">
        <v>9.5000000000000001E-2</v>
      </c>
      <c r="QS5">
        <v>0</v>
      </c>
      <c r="QT5">
        <v>0</v>
      </c>
      <c r="QU5">
        <v>0.38827</v>
      </c>
      <c r="QV5">
        <v>0</v>
      </c>
      <c r="QW5">
        <v>7.8750000000000001E-2</v>
      </c>
      <c r="QX5">
        <v>0.08</v>
      </c>
      <c r="QY5">
        <v>0.24</v>
      </c>
      <c r="QZ5">
        <v>0</v>
      </c>
      <c r="RA5">
        <v>0</v>
      </c>
      <c r="RB5">
        <v>0</v>
      </c>
      <c r="RC5">
        <v>0.65</v>
      </c>
      <c r="RD5" t="e">
        <v>#N/A</v>
      </c>
      <c r="RE5">
        <v>0.16431000000000001</v>
      </c>
      <c r="RF5" t="e">
        <v>#N/A</v>
      </c>
      <c r="RG5">
        <v>1</v>
      </c>
      <c r="RH5" t="e">
        <v>#N/A</v>
      </c>
      <c r="RI5">
        <v>0</v>
      </c>
      <c r="RJ5">
        <v>0</v>
      </c>
      <c r="RK5">
        <v>2.5000000000000001E-2</v>
      </c>
      <c r="RL5">
        <v>0</v>
      </c>
      <c r="RM5">
        <v>0.13159999999999999</v>
      </c>
      <c r="RN5">
        <v>1.4619999999999999E-2</v>
      </c>
      <c r="RO5">
        <v>0</v>
      </c>
      <c r="RP5">
        <v>0</v>
      </c>
      <c r="RQ5">
        <v>0</v>
      </c>
      <c r="RR5">
        <v>0</v>
      </c>
      <c r="RS5">
        <v>0.18</v>
      </c>
      <c r="RT5">
        <v>0.35</v>
      </c>
      <c r="RU5" t="e">
        <v>#N/A</v>
      </c>
      <c r="RV5">
        <v>0</v>
      </c>
      <c r="RW5">
        <v>0.06</v>
      </c>
      <c r="RX5">
        <v>0</v>
      </c>
      <c r="RY5">
        <v>0.32</v>
      </c>
      <c r="RZ5">
        <v>0</v>
      </c>
      <c r="SA5">
        <v>0</v>
      </c>
      <c r="SB5">
        <v>0</v>
      </c>
      <c r="SC5">
        <v>5.5E-2</v>
      </c>
      <c r="SD5">
        <v>0</v>
      </c>
      <c r="SE5">
        <v>0</v>
      </c>
      <c r="SF5">
        <v>0</v>
      </c>
      <c r="SG5">
        <v>0</v>
      </c>
      <c r="SH5">
        <v>5.0000000000000001E-3</v>
      </c>
      <c r="SI5">
        <v>2.41E-2</v>
      </c>
      <c r="SJ5">
        <v>0.2</v>
      </c>
      <c r="SK5">
        <v>0</v>
      </c>
      <c r="SL5">
        <v>0</v>
      </c>
      <c r="SM5">
        <v>0</v>
      </c>
      <c r="SN5">
        <v>0</v>
      </c>
      <c r="SO5">
        <v>0.12</v>
      </c>
      <c r="SP5">
        <v>0</v>
      </c>
      <c r="SQ5">
        <v>0</v>
      </c>
      <c r="SR5">
        <v>0.14499999999999999</v>
      </c>
      <c r="SS5">
        <v>0.27</v>
      </c>
      <c r="ST5">
        <v>0</v>
      </c>
      <c r="SU5">
        <v>0</v>
      </c>
      <c r="SV5">
        <v>0.17199999999999999</v>
      </c>
      <c r="SW5">
        <v>5.1999999999999998E-2</v>
      </c>
      <c r="SX5">
        <v>0.02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 t="e">
        <v>#N/A</v>
      </c>
      <c r="TG5">
        <v>0.4</v>
      </c>
      <c r="TH5">
        <v>0</v>
      </c>
      <c r="TI5">
        <v>0.2</v>
      </c>
      <c r="TJ5">
        <v>0.57999999999999996</v>
      </c>
      <c r="TK5">
        <v>0</v>
      </c>
      <c r="TL5">
        <v>0</v>
      </c>
      <c r="TM5">
        <v>8.5000000000000006E-2</v>
      </c>
      <c r="TN5">
        <v>0</v>
      </c>
      <c r="TO5">
        <v>0.12091</v>
      </c>
      <c r="TP5">
        <v>0.21</v>
      </c>
      <c r="TQ5">
        <v>0</v>
      </c>
      <c r="TR5">
        <v>1.03</v>
      </c>
      <c r="TS5">
        <v>5.5E-2</v>
      </c>
      <c r="TT5">
        <v>0.02</v>
      </c>
      <c r="TU5">
        <v>0</v>
      </c>
      <c r="TV5">
        <v>0</v>
      </c>
      <c r="TW5">
        <v>0.03</v>
      </c>
      <c r="TX5">
        <v>0</v>
      </c>
      <c r="TY5">
        <v>2.3E-2</v>
      </c>
      <c r="TZ5">
        <v>7.8497499999999998E-2</v>
      </c>
      <c r="UA5">
        <v>0.02</v>
      </c>
      <c r="UB5">
        <v>1.5E-3</v>
      </c>
      <c r="UC5" t="e">
        <v>#N/A</v>
      </c>
      <c r="UD5">
        <v>0</v>
      </c>
      <c r="UE5">
        <v>1.35</v>
      </c>
      <c r="UF5">
        <v>0.09</v>
      </c>
      <c r="UG5">
        <v>2.0252194299061999E-2</v>
      </c>
      <c r="UH5">
        <v>0</v>
      </c>
      <c r="UI5">
        <v>0.21</v>
      </c>
      <c r="UJ5">
        <v>1.02</v>
      </c>
      <c r="UK5">
        <v>0</v>
      </c>
      <c r="UL5">
        <v>0</v>
      </c>
      <c r="UM5">
        <v>0</v>
      </c>
      <c r="UN5">
        <v>0.11</v>
      </c>
      <c r="UO5">
        <v>0.26690000000000003</v>
      </c>
      <c r="UP5">
        <v>0</v>
      </c>
      <c r="UQ5">
        <v>0.31635999999999997</v>
      </c>
      <c r="UR5">
        <v>0.1087</v>
      </c>
      <c r="US5">
        <v>9.4599999999999997E-3</v>
      </c>
      <c r="UT5">
        <v>1.2</v>
      </c>
      <c r="UU5">
        <v>0.02</v>
      </c>
      <c r="UV5">
        <v>0</v>
      </c>
      <c r="UW5">
        <v>0</v>
      </c>
      <c r="UX5">
        <v>0</v>
      </c>
      <c r="UY5">
        <v>0</v>
      </c>
      <c r="UZ5">
        <v>0</v>
      </c>
      <c r="VA5">
        <v>0.14599999999999999</v>
      </c>
      <c r="VB5">
        <v>0.26</v>
      </c>
      <c r="VC5">
        <v>1.6E-2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0.13139500000000001</v>
      </c>
      <c r="VK5">
        <v>0</v>
      </c>
      <c r="VL5">
        <v>3.3000000000000002E-2</v>
      </c>
      <c r="VM5" t="e">
        <v>#N/A</v>
      </c>
      <c r="VN5">
        <v>0</v>
      </c>
      <c r="VO5">
        <v>0</v>
      </c>
      <c r="VP5">
        <v>0</v>
      </c>
      <c r="VQ5">
        <v>0</v>
      </c>
      <c r="VR5">
        <v>0.125</v>
      </c>
      <c r="VS5">
        <v>0</v>
      </c>
      <c r="VT5">
        <v>0.04</v>
      </c>
      <c r="VU5">
        <v>0</v>
      </c>
      <c r="VV5">
        <v>0.125</v>
      </c>
      <c r="VW5">
        <v>0</v>
      </c>
      <c r="VX5">
        <v>0.1093683</v>
      </c>
      <c r="VY5">
        <v>0</v>
      </c>
      <c r="VZ5">
        <v>0.54600000000000004</v>
      </c>
      <c r="WA5">
        <v>0</v>
      </c>
      <c r="WB5">
        <v>0.33</v>
      </c>
      <c r="WC5">
        <v>0</v>
      </c>
      <c r="WD5">
        <v>0</v>
      </c>
      <c r="WE5">
        <v>0.06</v>
      </c>
      <c r="WF5">
        <v>0.13500000000000001</v>
      </c>
      <c r="WG5">
        <v>4.854E-2</v>
      </c>
      <c r="WH5">
        <v>0.30053000000000002</v>
      </c>
      <c r="WI5">
        <v>0</v>
      </c>
      <c r="WJ5">
        <v>0</v>
      </c>
      <c r="WK5">
        <v>0</v>
      </c>
      <c r="WL5">
        <v>0</v>
      </c>
      <c r="WM5">
        <v>5.0000000000000001E-3</v>
      </c>
      <c r="WN5">
        <v>0</v>
      </c>
      <c r="WO5">
        <v>0.16186</v>
      </c>
      <c r="WP5">
        <v>0.21872</v>
      </c>
      <c r="WQ5">
        <v>0</v>
      </c>
      <c r="WR5">
        <v>0</v>
      </c>
      <c r="WS5">
        <v>0</v>
      </c>
      <c r="WT5">
        <v>0</v>
      </c>
      <c r="WU5">
        <v>0</v>
      </c>
      <c r="WV5">
        <v>0.03</v>
      </c>
      <c r="WW5">
        <v>0</v>
      </c>
      <c r="WX5">
        <v>0.01</v>
      </c>
      <c r="WY5">
        <v>0</v>
      </c>
      <c r="WZ5">
        <v>0.4</v>
      </c>
      <c r="XA5">
        <v>0</v>
      </c>
      <c r="XB5">
        <v>0</v>
      </c>
      <c r="XC5">
        <v>1.5893999999999998E-2</v>
      </c>
      <c r="XD5">
        <v>0</v>
      </c>
      <c r="XE5">
        <v>0</v>
      </c>
      <c r="XF5">
        <v>0</v>
      </c>
      <c r="XG5">
        <v>2.5000000000000001E-2</v>
      </c>
      <c r="XH5">
        <v>0.30599999999999999</v>
      </c>
      <c r="XI5">
        <v>0</v>
      </c>
      <c r="XJ5">
        <v>0</v>
      </c>
      <c r="XK5">
        <v>0</v>
      </c>
      <c r="XL5">
        <v>0.02</v>
      </c>
      <c r="XM5">
        <v>0.22</v>
      </c>
      <c r="XN5">
        <v>5.7434485646856E-2</v>
      </c>
      <c r="XO5">
        <v>0</v>
      </c>
      <c r="XP5">
        <v>0.32802300000000001</v>
      </c>
      <c r="XQ5">
        <v>0</v>
      </c>
      <c r="XR5">
        <v>1.2</v>
      </c>
      <c r="XS5">
        <v>8.7498000000000006E-2</v>
      </c>
      <c r="XT5">
        <v>0</v>
      </c>
      <c r="XU5" t="e">
        <v>#N/A</v>
      </c>
      <c r="XV5">
        <v>0.23</v>
      </c>
      <c r="XW5">
        <v>0</v>
      </c>
      <c r="XX5">
        <v>0.39</v>
      </c>
      <c r="XY5">
        <v>0</v>
      </c>
      <c r="XZ5">
        <v>0.02</v>
      </c>
      <c r="YA5">
        <v>0</v>
      </c>
      <c r="YB5">
        <v>5.9400000000000001E-2</v>
      </c>
      <c r="YC5">
        <v>0</v>
      </c>
      <c r="YD5">
        <v>0</v>
      </c>
      <c r="YE5">
        <v>0.06</v>
      </c>
      <c r="YF5">
        <v>1.2E-2</v>
      </c>
      <c r="YG5">
        <v>0.46</v>
      </c>
      <c r="YH5">
        <v>0.46600000000000003</v>
      </c>
      <c r="YI5">
        <v>0</v>
      </c>
      <c r="YJ5">
        <v>0</v>
      </c>
      <c r="YK5">
        <v>0.54800000000000004</v>
      </c>
      <c r="YL5">
        <v>0.28039999999999998</v>
      </c>
      <c r="YM5">
        <v>8.9999999999999993E-3</v>
      </c>
      <c r="YN5">
        <v>0.27300000000000002</v>
      </c>
      <c r="YO5">
        <v>0</v>
      </c>
      <c r="YP5">
        <v>0</v>
      </c>
      <c r="YQ5">
        <v>0.02</v>
      </c>
      <c r="YR5">
        <v>0</v>
      </c>
      <c r="YS5">
        <v>0</v>
      </c>
      <c r="YT5">
        <v>0</v>
      </c>
      <c r="YU5">
        <v>1.9800000000000002E-2</v>
      </c>
      <c r="YV5">
        <v>0</v>
      </c>
      <c r="YW5">
        <v>0</v>
      </c>
      <c r="YX5">
        <v>5.2999999999999999E-2</v>
      </c>
      <c r="YY5">
        <v>0</v>
      </c>
      <c r="YZ5">
        <v>0.3</v>
      </c>
      <c r="ZA5">
        <v>0.16700000000000001</v>
      </c>
      <c r="ZB5">
        <v>0.1584806</v>
      </c>
      <c r="ZC5">
        <v>0</v>
      </c>
      <c r="ZD5">
        <v>0</v>
      </c>
      <c r="ZE5">
        <v>0</v>
      </c>
      <c r="ZF5">
        <v>6.4000000000000001E-2</v>
      </c>
      <c r="ZG5">
        <v>0</v>
      </c>
      <c r="ZH5">
        <v>0</v>
      </c>
      <c r="ZI5">
        <v>0</v>
      </c>
      <c r="ZJ5">
        <v>0</v>
      </c>
      <c r="ZK5">
        <v>0</v>
      </c>
      <c r="ZL5">
        <v>0.34899999999999998</v>
      </c>
      <c r="ZM5">
        <v>0.55000000000000004</v>
      </c>
      <c r="ZN5">
        <v>0</v>
      </c>
      <c r="ZO5">
        <v>0</v>
      </c>
      <c r="ZP5">
        <v>0</v>
      </c>
      <c r="ZQ5" t="e">
        <v>#N/A</v>
      </c>
      <c r="ZR5">
        <v>0.64490000000000003</v>
      </c>
      <c r="ZS5">
        <v>0</v>
      </c>
      <c r="ZT5">
        <v>0</v>
      </c>
      <c r="ZU5">
        <v>0.2</v>
      </c>
      <c r="ZV5">
        <v>0.28119</v>
      </c>
      <c r="ZW5">
        <v>0.45</v>
      </c>
      <c r="ZX5">
        <v>8.0399999999999999E-2</v>
      </c>
      <c r="ZY5">
        <v>0.78</v>
      </c>
      <c r="ZZ5">
        <v>0.32495000000000002</v>
      </c>
      <c r="AAA5">
        <v>0</v>
      </c>
      <c r="AAB5">
        <v>3.5000000000000001E-3</v>
      </c>
      <c r="AAC5">
        <v>0</v>
      </c>
      <c r="AAD5">
        <v>0.02</v>
      </c>
      <c r="AAE5">
        <v>0</v>
      </c>
      <c r="AAF5">
        <v>0</v>
      </c>
      <c r="AAG5">
        <v>0.16603999999999999</v>
      </c>
      <c r="AAH5">
        <v>7.4999999999999997E-2</v>
      </c>
      <c r="AAI5">
        <v>0</v>
      </c>
      <c r="AAJ5">
        <v>6.7500000000000004E-2</v>
      </c>
      <c r="AAK5">
        <v>0</v>
      </c>
      <c r="AAL5">
        <v>0.44</v>
      </c>
      <c r="AAM5">
        <v>0.1480804</v>
      </c>
      <c r="AAN5">
        <v>0</v>
      </c>
      <c r="AAO5">
        <v>0.14399999999999999</v>
      </c>
      <c r="AAP5">
        <v>0</v>
      </c>
      <c r="AAQ5" t="e">
        <v>#N/A</v>
      </c>
      <c r="AAR5">
        <v>0</v>
      </c>
      <c r="AAS5">
        <v>0</v>
      </c>
      <c r="AAT5">
        <v>0.08</v>
      </c>
      <c r="AAU5">
        <v>2.1791700000000001</v>
      </c>
      <c r="AAV5">
        <v>0</v>
      </c>
      <c r="AAW5">
        <v>0.1172</v>
      </c>
      <c r="AAX5">
        <v>0</v>
      </c>
      <c r="AAY5">
        <v>0</v>
      </c>
      <c r="AAZ5">
        <v>0.43201970000000001</v>
      </c>
      <c r="ABA5">
        <v>0</v>
      </c>
      <c r="ABB5">
        <v>0</v>
      </c>
      <c r="ABC5">
        <v>0</v>
      </c>
      <c r="ABD5">
        <v>0</v>
      </c>
      <c r="ABE5">
        <v>2.9764699999999999</v>
      </c>
      <c r="ABF5">
        <v>0.05</v>
      </c>
      <c r="ABG5">
        <v>0</v>
      </c>
      <c r="ABH5">
        <v>5.0000000000000001E-3</v>
      </c>
      <c r="ABI5">
        <v>0</v>
      </c>
      <c r="ABJ5">
        <v>0</v>
      </c>
      <c r="ABK5">
        <v>0.2</v>
      </c>
      <c r="ABL5">
        <v>0</v>
      </c>
      <c r="ABM5">
        <v>0</v>
      </c>
      <c r="ABN5">
        <v>0.349742</v>
      </c>
      <c r="ABO5">
        <v>3.25</v>
      </c>
      <c r="ABP5">
        <v>0</v>
      </c>
      <c r="ABQ5">
        <v>5.9049008506320497</v>
      </c>
      <c r="ABR5">
        <v>0.02</v>
      </c>
      <c r="ABS5">
        <v>0</v>
      </c>
      <c r="ABT5">
        <v>5.6000000000000001E-2</v>
      </c>
      <c r="ABU5">
        <v>8.4000000000000005E-2</v>
      </c>
      <c r="ABV5">
        <v>0</v>
      </c>
      <c r="ABW5">
        <v>0</v>
      </c>
      <c r="ABX5">
        <v>6.0097999999999999E-2</v>
      </c>
      <c r="ABY5">
        <v>0.14269699999999999</v>
      </c>
      <c r="ABZ5">
        <v>0</v>
      </c>
      <c r="ACA5">
        <v>1.3203</v>
      </c>
      <c r="ACB5">
        <v>0.3</v>
      </c>
      <c r="ACC5">
        <v>0.14000000000000001</v>
      </c>
      <c r="ACD5">
        <v>0</v>
      </c>
      <c r="ACE5">
        <v>0</v>
      </c>
      <c r="ACF5">
        <v>0.20039999999999999</v>
      </c>
      <c r="ACG5">
        <v>0</v>
      </c>
      <c r="ACH5">
        <v>0</v>
      </c>
      <c r="ACI5">
        <v>0</v>
      </c>
      <c r="ACJ5">
        <v>0.14000000000000001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0.27</v>
      </c>
      <c r="ACQ5">
        <v>0</v>
      </c>
      <c r="ACR5">
        <v>0</v>
      </c>
      <c r="ACS5">
        <v>8.0000000000000002E-3</v>
      </c>
      <c r="ACT5">
        <v>0</v>
      </c>
      <c r="ACU5">
        <v>0</v>
      </c>
      <c r="ACV5">
        <v>0</v>
      </c>
      <c r="ACW5">
        <v>7.1298E-2</v>
      </c>
      <c r="ACX5">
        <v>0.27800000000000002</v>
      </c>
      <c r="ACY5">
        <v>0</v>
      </c>
      <c r="ACZ5">
        <v>0</v>
      </c>
      <c r="ADA5">
        <v>0.25130000000000002</v>
      </c>
      <c r="ADB5">
        <v>0</v>
      </c>
      <c r="ADC5">
        <v>0</v>
      </c>
      <c r="ADD5">
        <v>0.26108399999999998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8.5000000000000006E-2</v>
      </c>
      <c r="ADK5">
        <v>0</v>
      </c>
      <c r="ADL5">
        <v>0.1913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0.02</v>
      </c>
      <c r="ADT5" t="e">
        <v>#N/A</v>
      </c>
      <c r="ADU5" t="e">
        <v>#N/A</v>
      </c>
      <c r="ADV5">
        <v>0</v>
      </c>
      <c r="ADW5">
        <v>0</v>
      </c>
      <c r="ADX5">
        <v>0</v>
      </c>
      <c r="ADY5">
        <v>0</v>
      </c>
      <c r="ADZ5">
        <v>0.33860000000000001</v>
      </c>
      <c r="AEA5">
        <v>0.01</v>
      </c>
      <c r="AEB5">
        <v>0</v>
      </c>
      <c r="AED5">
        <v>0.09</v>
      </c>
      <c r="AEE5">
        <v>0</v>
      </c>
      <c r="AEF5">
        <v>2.46</v>
      </c>
      <c r="AEG5">
        <v>0</v>
      </c>
      <c r="AEH5">
        <v>2.4834420000000001</v>
      </c>
      <c r="AEI5">
        <v>0.19500000000000001</v>
      </c>
      <c r="AEJ5">
        <v>0</v>
      </c>
      <c r="AEK5">
        <v>0</v>
      </c>
      <c r="AEL5">
        <v>0</v>
      </c>
      <c r="AEM5">
        <v>0.09</v>
      </c>
      <c r="AEN5">
        <v>0</v>
      </c>
      <c r="AEO5">
        <v>0.39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8.5000000000000006E-2</v>
      </c>
      <c r="AEW5">
        <v>0</v>
      </c>
      <c r="AEX5">
        <v>0</v>
      </c>
      <c r="AEY5">
        <v>0.116753</v>
      </c>
      <c r="AEZ5">
        <v>0.13366</v>
      </c>
      <c r="AFA5">
        <v>0</v>
      </c>
      <c r="AFB5">
        <v>0</v>
      </c>
      <c r="AFC5">
        <v>0.21160000000000001</v>
      </c>
      <c r="AFD5">
        <v>0.16</v>
      </c>
      <c r="AFE5">
        <v>0.2242653</v>
      </c>
      <c r="AFF5">
        <v>0</v>
      </c>
      <c r="AFG5">
        <v>2.1700000000000001E-2</v>
      </c>
      <c r="AFH5">
        <v>0</v>
      </c>
      <c r="AFI5">
        <v>0</v>
      </c>
      <c r="AFJ5">
        <v>0</v>
      </c>
      <c r="AFK5">
        <v>0</v>
      </c>
      <c r="AFL5">
        <v>0.15</v>
      </c>
      <c r="AFM5">
        <v>0.05</v>
      </c>
      <c r="AFN5">
        <v>3.1899999999999998E-2</v>
      </c>
      <c r="AFO5">
        <v>0</v>
      </c>
      <c r="AFP5">
        <v>0</v>
      </c>
      <c r="AFQ5">
        <v>1.3787069999999999</v>
      </c>
      <c r="AFR5">
        <v>0.06</v>
      </c>
      <c r="AFS5">
        <v>0</v>
      </c>
      <c r="AFT5">
        <v>0.10416666286892</v>
      </c>
      <c r="AFU5">
        <v>0</v>
      </c>
      <c r="AFV5">
        <v>0</v>
      </c>
      <c r="AFW5">
        <v>0</v>
      </c>
      <c r="AFX5">
        <v>1.18</v>
      </c>
      <c r="AFY5">
        <v>0.65217400000000003</v>
      </c>
      <c r="AFZ5">
        <v>4.7620000000000003E-2</v>
      </c>
      <c r="AGA5">
        <v>0</v>
      </c>
      <c r="AGB5">
        <v>0</v>
      </c>
      <c r="AGC5">
        <v>0</v>
      </c>
      <c r="AGD5">
        <v>0.1</v>
      </c>
      <c r="AGE5">
        <v>3.5000000000000003E-2</v>
      </c>
      <c r="AGF5">
        <v>4.2799999999999998E-2</v>
      </c>
      <c r="AGG5">
        <v>0</v>
      </c>
      <c r="AGH5">
        <v>1.17</v>
      </c>
      <c r="AGI5">
        <v>2.3400000000000001E-2</v>
      </c>
      <c r="AGJ5">
        <v>0.85</v>
      </c>
      <c r="AGK5">
        <v>2.1</v>
      </c>
      <c r="AGL5">
        <v>0.11</v>
      </c>
      <c r="AGM5">
        <v>0</v>
      </c>
      <c r="AGN5">
        <v>0</v>
      </c>
      <c r="AGO5">
        <v>0</v>
      </c>
      <c r="AGP5">
        <v>0.02</v>
      </c>
      <c r="AGQ5">
        <v>0</v>
      </c>
      <c r="AGR5">
        <v>0</v>
      </c>
      <c r="AGS5">
        <v>0</v>
      </c>
      <c r="AGT5">
        <v>0.17413999999999999</v>
      </c>
      <c r="AGU5">
        <v>0</v>
      </c>
      <c r="AGV5">
        <v>0</v>
      </c>
      <c r="AGW5">
        <v>0</v>
      </c>
      <c r="AGX5">
        <v>0.13</v>
      </c>
      <c r="AGY5">
        <v>7.0000000000000007E-2</v>
      </c>
      <c r="AGZ5">
        <v>0.45</v>
      </c>
      <c r="AHA5">
        <v>0</v>
      </c>
      <c r="AHB5">
        <v>0</v>
      </c>
      <c r="AHC5">
        <v>0</v>
      </c>
      <c r="AHD5">
        <v>0</v>
      </c>
      <c r="AHE5">
        <v>0.02</v>
      </c>
      <c r="AHF5">
        <v>0</v>
      </c>
      <c r="AHG5">
        <v>4.3747000000000001E-2</v>
      </c>
      <c r="AHH5">
        <v>0.13200000000000001</v>
      </c>
      <c r="AHI5">
        <v>0</v>
      </c>
      <c r="AHJ5">
        <v>0</v>
      </c>
      <c r="AHK5">
        <v>0</v>
      </c>
      <c r="AHL5">
        <v>0</v>
      </c>
      <c r="AHM5" t="e">
        <v>#N/A</v>
      </c>
      <c r="AHN5">
        <v>0</v>
      </c>
      <c r="AHO5">
        <v>0</v>
      </c>
      <c r="AHP5">
        <v>0</v>
      </c>
      <c r="AHQ5" t="e">
        <v>#N/A</v>
      </c>
      <c r="AHR5" t="e">
        <v>#N/A</v>
      </c>
      <c r="AHS5">
        <v>0</v>
      </c>
      <c r="AHT5">
        <v>0</v>
      </c>
      <c r="AHU5">
        <v>0.06</v>
      </c>
      <c r="AHV5">
        <v>0</v>
      </c>
      <c r="AHW5" t="e">
        <v>#N/A</v>
      </c>
      <c r="AHX5">
        <v>0.01</v>
      </c>
      <c r="AHY5">
        <v>0</v>
      </c>
      <c r="AHZ5">
        <v>0</v>
      </c>
      <c r="AIA5" t="e">
        <v>#N/A</v>
      </c>
      <c r="AIB5">
        <v>0</v>
      </c>
      <c r="AIC5">
        <v>0</v>
      </c>
      <c r="AID5">
        <v>1.7439</v>
      </c>
      <c r="AIE5">
        <v>0</v>
      </c>
      <c r="AIF5">
        <v>0</v>
      </c>
      <c r="AIG5">
        <v>0</v>
      </c>
      <c r="AIH5">
        <v>0</v>
      </c>
      <c r="AII5">
        <v>5.3333280000049998E-2</v>
      </c>
      <c r="AIJ5" t="e">
        <v>#N/A</v>
      </c>
      <c r="AIK5">
        <v>0</v>
      </c>
      <c r="AIL5">
        <v>0</v>
      </c>
      <c r="AIM5">
        <v>0</v>
      </c>
      <c r="AIN5">
        <v>0.02</v>
      </c>
      <c r="AIO5">
        <v>0.21</v>
      </c>
      <c r="AIP5">
        <v>0</v>
      </c>
      <c r="AIQ5">
        <v>0.22969999999999999</v>
      </c>
      <c r="AIR5">
        <v>0</v>
      </c>
      <c r="AIS5">
        <v>0</v>
      </c>
      <c r="AIT5">
        <v>0</v>
      </c>
      <c r="AIU5">
        <v>0</v>
      </c>
      <c r="AIV5">
        <v>0.87</v>
      </c>
      <c r="AIW5">
        <v>0</v>
      </c>
      <c r="AIX5">
        <v>0</v>
      </c>
      <c r="AIY5">
        <v>0</v>
      </c>
      <c r="AIZ5">
        <v>0</v>
      </c>
      <c r="AJA5">
        <v>0.30499999999999999</v>
      </c>
      <c r="AJB5">
        <v>0</v>
      </c>
      <c r="AJC5">
        <v>0</v>
      </c>
      <c r="AJD5">
        <v>0</v>
      </c>
      <c r="AJE5">
        <v>0.04</v>
      </c>
      <c r="AJF5" t="e">
        <v>#N/A</v>
      </c>
      <c r="AJG5">
        <v>0</v>
      </c>
      <c r="AJH5">
        <v>0</v>
      </c>
      <c r="AJI5">
        <v>0</v>
      </c>
      <c r="AJJ5">
        <v>0</v>
      </c>
      <c r="AJK5" t="e">
        <v>#N/A</v>
      </c>
      <c r="AJL5">
        <v>0</v>
      </c>
      <c r="AJM5">
        <v>6.5619999999999998E-2</v>
      </c>
      <c r="AJN5">
        <v>0.3</v>
      </c>
      <c r="AJO5">
        <v>0.01</v>
      </c>
      <c r="AJP5">
        <v>0</v>
      </c>
      <c r="AJQ5">
        <v>4.9168000000000003E-2</v>
      </c>
      <c r="AJR5">
        <v>0</v>
      </c>
      <c r="AJS5">
        <v>0</v>
      </c>
      <c r="AJT5">
        <v>0.01</v>
      </c>
      <c r="AJU5">
        <v>6.0000000000000001E-3</v>
      </c>
      <c r="AJV5">
        <v>8.0000000000000002E-3</v>
      </c>
      <c r="AJW5">
        <v>0.02</v>
      </c>
      <c r="AJX5">
        <v>0</v>
      </c>
      <c r="AJY5" t="e">
        <v>#N/A</v>
      </c>
      <c r="AJZ5">
        <v>0</v>
      </c>
      <c r="AKA5">
        <v>0</v>
      </c>
      <c r="AKB5">
        <v>0</v>
      </c>
      <c r="AKC5">
        <v>1.6E-2</v>
      </c>
      <c r="AKD5">
        <v>0.92290000000000005</v>
      </c>
      <c r="AKE5">
        <v>0.56999999999999995</v>
      </c>
      <c r="AKF5">
        <v>0</v>
      </c>
      <c r="AKG5">
        <v>0</v>
      </c>
      <c r="AKH5">
        <v>0.36</v>
      </c>
      <c r="AKI5">
        <v>0</v>
      </c>
      <c r="AKJ5">
        <v>0.1</v>
      </c>
      <c r="AKK5">
        <v>0</v>
      </c>
      <c r="AKL5">
        <v>7.1999999999999998E-3</v>
      </c>
      <c r="AKM5">
        <v>7.0000000000000001E-3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0.16</v>
      </c>
      <c r="AKV5">
        <v>5.9986999999999999E-2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0.28537030000000002</v>
      </c>
      <c r="ALD5">
        <v>0</v>
      </c>
      <c r="ALE5">
        <v>0.12058000000000001</v>
      </c>
      <c r="ALF5">
        <v>0.04</v>
      </c>
      <c r="ALG5">
        <v>3.7000199999999997E-2</v>
      </c>
      <c r="ALH5">
        <v>2.5999999999999999E-2</v>
      </c>
      <c r="ALI5">
        <v>4.4999999999999998E-2</v>
      </c>
      <c r="ALJ5">
        <v>4.4000000000000003E-3</v>
      </c>
      <c r="ALK5">
        <v>0</v>
      </c>
      <c r="ALL5">
        <v>0</v>
      </c>
      <c r="ALM5">
        <v>0</v>
      </c>
      <c r="ALN5">
        <v>3.2000000000000001E-2</v>
      </c>
      <c r="ALO5">
        <v>0.1</v>
      </c>
      <c r="ALP5">
        <v>7.1999999999999995E-2</v>
      </c>
      <c r="ALQ5">
        <v>0.19910030000000001</v>
      </c>
      <c r="ALR5">
        <v>0</v>
      </c>
      <c r="ALS5">
        <v>1.2999999999999999E-2</v>
      </c>
      <c r="ALT5">
        <v>0</v>
      </c>
      <c r="ALU5">
        <v>0</v>
      </c>
      <c r="ALV5">
        <v>0</v>
      </c>
      <c r="ALW5">
        <v>0</v>
      </c>
      <c r="ALX5">
        <v>1.353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0.75</v>
      </c>
      <c r="AME5">
        <v>0.75</v>
      </c>
      <c r="AMF5">
        <v>0</v>
      </c>
      <c r="AMG5">
        <v>0.59499999999999997</v>
      </c>
      <c r="AMH5">
        <v>0</v>
      </c>
      <c r="AMI5">
        <v>0</v>
      </c>
      <c r="AMJ5">
        <v>0.25090000000000001</v>
      </c>
      <c r="AMK5">
        <v>0.10299999999999999</v>
      </c>
      <c r="AML5">
        <v>2.2200000000000001E-2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0.10865320000000001</v>
      </c>
      <c r="AMT5">
        <v>0</v>
      </c>
      <c r="AMU5">
        <v>0.27</v>
      </c>
      <c r="AMV5">
        <v>0</v>
      </c>
      <c r="AMW5">
        <v>1.542143</v>
      </c>
      <c r="AMX5">
        <v>0</v>
      </c>
      <c r="AMY5">
        <v>0.12690129999999999</v>
      </c>
      <c r="AMZ5">
        <v>0</v>
      </c>
      <c r="ANA5">
        <v>0</v>
      </c>
      <c r="ANB5" t="e">
        <v>#N/A</v>
      </c>
      <c r="ANC5">
        <v>3.5000000000000003E-2</v>
      </c>
      <c r="AND5">
        <v>0.04</v>
      </c>
      <c r="ANE5">
        <v>0</v>
      </c>
      <c r="ANF5">
        <v>0</v>
      </c>
      <c r="ANG5">
        <v>7.6442300000000005E-2</v>
      </c>
      <c r="ANH5" t="e">
        <v>#N/A</v>
      </c>
      <c r="ANI5">
        <v>0</v>
      </c>
      <c r="ANJ5">
        <v>0</v>
      </c>
      <c r="ANK5">
        <v>0</v>
      </c>
      <c r="ANL5">
        <v>0.112442</v>
      </c>
      <c r="ANM5">
        <v>0</v>
      </c>
      <c r="ANN5">
        <v>9.7000000000000003E-2</v>
      </c>
      <c r="ANO5">
        <v>0</v>
      </c>
      <c r="ANP5">
        <v>5.0000000000000001E-3</v>
      </c>
      <c r="ANQ5">
        <v>0.2</v>
      </c>
      <c r="ANR5">
        <v>0</v>
      </c>
      <c r="ANS5">
        <v>0</v>
      </c>
      <c r="ANT5">
        <v>0</v>
      </c>
      <c r="ANU5">
        <v>0.16500000000000001</v>
      </c>
      <c r="ANV5">
        <v>2.2280000000000001E-2</v>
      </c>
      <c r="ANW5" t="e">
        <v>#N/A</v>
      </c>
      <c r="ANX5">
        <v>0.34</v>
      </c>
      <c r="ANY5" t="e">
        <v>#N/A</v>
      </c>
      <c r="ANZ5">
        <v>0</v>
      </c>
      <c r="AOA5">
        <v>7.2999999999999995E-2</v>
      </c>
      <c r="AOB5">
        <v>0.44</v>
      </c>
      <c r="AOC5">
        <v>0</v>
      </c>
      <c r="AOD5">
        <v>0</v>
      </c>
      <c r="AOE5">
        <v>0</v>
      </c>
      <c r="AOF5">
        <v>0</v>
      </c>
      <c r="AOG5">
        <v>0.05</v>
      </c>
      <c r="AOH5">
        <v>0</v>
      </c>
      <c r="AOI5">
        <v>0</v>
      </c>
      <c r="AOJ5">
        <v>5.0000000000000001E-3</v>
      </c>
      <c r="AOK5">
        <v>0</v>
      </c>
      <c r="AOL5">
        <v>0</v>
      </c>
      <c r="AOM5">
        <v>0.28743299999999999</v>
      </c>
      <c r="AON5">
        <v>0</v>
      </c>
      <c r="AOO5">
        <v>0</v>
      </c>
      <c r="AOP5">
        <v>0</v>
      </c>
      <c r="AOQ5">
        <v>8.9999999999999993E-3</v>
      </c>
      <c r="AOR5" t="e">
        <v>#N/A</v>
      </c>
      <c r="AOS5" t="e">
        <v>#N/A</v>
      </c>
      <c r="AOT5" t="e">
        <v>#N/A</v>
      </c>
      <c r="AOU5">
        <v>0.01</v>
      </c>
      <c r="AOV5">
        <v>0.09</v>
      </c>
      <c r="AOW5" t="e">
        <v>#N/A</v>
      </c>
      <c r="AOX5">
        <v>0.24263999999999999</v>
      </c>
      <c r="AOY5">
        <v>0</v>
      </c>
      <c r="AOZ5">
        <v>8.0000000000000002E-3</v>
      </c>
      <c r="APA5">
        <v>0</v>
      </c>
      <c r="APB5">
        <v>0</v>
      </c>
      <c r="APC5">
        <v>0</v>
      </c>
      <c r="APD5">
        <v>0</v>
      </c>
      <c r="APE5">
        <v>2.2800000000000001E-2</v>
      </c>
      <c r="APF5">
        <v>0</v>
      </c>
      <c r="APG5">
        <v>0.28000000000000003</v>
      </c>
      <c r="APH5" t="e">
        <v>#N/A</v>
      </c>
      <c r="API5">
        <v>0</v>
      </c>
      <c r="APJ5">
        <v>0</v>
      </c>
      <c r="APK5" t="e">
        <v>#N/A</v>
      </c>
      <c r="APL5">
        <v>0</v>
      </c>
      <c r="APM5" t="e">
        <v>#N/A</v>
      </c>
      <c r="APN5" t="e">
        <v>#N/A</v>
      </c>
      <c r="APO5">
        <v>0</v>
      </c>
      <c r="APP5">
        <v>8.3999999999999995E-3</v>
      </c>
      <c r="APQ5">
        <v>0.04</v>
      </c>
      <c r="APR5">
        <v>8.4199999999999997E-2</v>
      </c>
      <c r="APS5">
        <v>0</v>
      </c>
      <c r="APT5">
        <v>0</v>
      </c>
      <c r="APU5">
        <v>0</v>
      </c>
      <c r="APV5">
        <v>0</v>
      </c>
      <c r="APW5" t="e">
        <v>#N/A</v>
      </c>
      <c r="APX5">
        <v>0</v>
      </c>
      <c r="APY5">
        <v>0.11</v>
      </c>
      <c r="APZ5">
        <v>0.04</v>
      </c>
      <c r="AQA5">
        <v>0</v>
      </c>
      <c r="AQB5">
        <v>0</v>
      </c>
      <c r="AQC5" t="e">
        <v>#N/A</v>
      </c>
      <c r="AQD5">
        <v>0</v>
      </c>
      <c r="AQE5">
        <v>0</v>
      </c>
      <c r="AQF5">
        <v>0.05</v>
      </c>
      <c r="AQG5">
        <v>0</v>
      </c>
      <c r="AQH5">
        <v>0.01</v>
      </c>
      <c r="AQI5" t="e">
        <v>#N/A</v>
      </c>
      <c r="AQJ5">
        <v>0.11700000000000001</v>
      </c>
      <c r="AQK5">
        <v>0</v>
      </c>
      <c r="AQL5" t="e">
        <v>#N/A</v>
      </c>
      <c r="AQM5">
        <v>0.1</v>
      </c>
      <c r="AQN5">
        <v>0</v>
      </c>
      <c r="AQO5">
        <v>4.0000000000000001E-3</v>
      </c>
      <c r="AQP5">
        <v>0</v>
      </c>
      <c r="AQQ5">
        <v>0</v>
      </c>
      <c r="AQR5">
        <v>0</v>
      </c>
      <c r="AQT5" t="e">
        <v>#N/A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0.19500000000000001</v>
      </c>
      <c r="ARA5" t="e">
        <v>#N/A</v>
      </c>
      <c r="ARB5">
        <v>4.8134999999999997E-2</v>
      </c>
      <c r="ARC5">
        <v>1.2527200000000001</v>
      </c>
      <c r="ARD5">
        <v>0.1</v>
      </c>
      <c r="ARE5" t="e">
        <v>#N/A</v>
      </c>
      <c r="ARF5">
        <v>0</v>
      </c>
      <c r="ARG5">
        <v>0</v>
      </c>
      <c r="ARH5">
        <v>0</v>
      </c>
      <c r="ARI5">
        <v>0.02</v>
      </c>
      <c r="ARJ5">
        <v>0.1111</v>
      </c>
      <c r="ARK5">
        <v>0.1</v>
      </c>
      <c r="ARL5">
        <v>0</v>
      </c>
      <c r="ARM5">
        <v>0</v>
      </c>
      <c r="ARN5">
        <v>0.25177666154130002</v>
      </c>
      <c r="ARO5">
        <v>0</v>
      </c>
      <c r="ARP5">
        <v>0</v>
      </c>
      <c r="ARQ5">
        <v>0</v>
      </c>
      <c r="ARR5">
        <v>0</v>
      </c>
      <c r="ARS5">
        <v>2.75E-2</v>
      </c>
      <c r="ART5">
        <v>0</v>
      </c>
      <c r="ARU5">
        <v>0.08</v>
      </c>
      <c r="ARV5">
        <v>0.1744</v>
      </c>
      <c r="ARW5">
        <v>6.5699999999999995E-2</v>
      </c>
      <c r="ARX5">
        <v>8.8000000000000005E-3</v>
      </c>
      <c r="ARY5">
        <v>0.01</v>
      </c>
      <c r="ARZ5">
        <v>0.01</v>
      </c>
      <c r="ASA5">
        <v>0</v>
      </c>
      <c r="ASB5">
        <v>0</v>
      </c>
      <c r="ASC5">
        <v>0.21854000000000001</v>
      </c>
      <c r="ASD5">
        <v>0</v>
      </c>
      <c r="ASE5">
        <v>0</v>
      </c>
      <c r="ASF5">
        <v>0</v>
      </c>
      <c r="ASG5">
        <v>1.4999999999999999E-2</v>
      </c>
      <c r="ASH5">
        <v>0</v>
      </c>
      <c r="ASI5">
        <v>0.71836</v>
      </c>
      <c r="ASJ5">
        <v>0</v>
      </c>
      <c r="ASK5">
        <v>2E-3</v>
      </c>
      <c r="ASL5">
        <v>0</v>
      </c>
      <c r="ASM5">
        <v>0</v>
      </c>
      <c r="ASN5">
        <v>6.5000000000000002E-2</v>
      </c>
      <c r="ASO5">
        <v>0</v>
      </c>
      <c r="ASP5">
        <v>2.5000000000000001E-2</v>
      </c>
      <c r="ASQ5">
        <v>2.8400000000000002E-2</v>
      </c>
      <c r="ASR5">
        <v>0</v>
      </c>
      <c r="ASS5">
        <v>0.13420000000000001</v>
      </c>
      <c r="AST5">
        <v>0</v>
      </c>
      <c r="ASU5">
        <v>0</v>
      </c>
      <c r="ASV5">
        <v>0.17829100000000001</v>
      </c>
      <c r="ASW5">
        <v>5.4753999999999997E-2</v>
      </c>
      <c r="ASX5">
        <v>0.197018</v>
      </c>
      <c r="ASY5">
        <v>0.22583</v>
      </c>
      <c r="ASZ5">
        <v>0</v>
      </c>
      <c r="ATA5">
        <v>0</v>
      </c>
      <c r="ATB5">
        <v>0.05</v>
      </c>
      <c r="ATC5">
        <v>0</v>
      </c>
      <c r="ATD5">
        <v>0</v>
      </c>
      <c r="ATE5">
        <v>3.388E-2</v>
      </c>
      <c r="ATF5">
        <v>0</v>
      </c>
      <c r="ATG5">
        <v>0.29066999999999998</v>
      </c>
      <c r="ATH5">
        <v>0</v>
      </c>
      <c r="ATI5">
        <v>0</v>
      </c>
      <c r="ATJ5">
        <v>2.23E-2</v>
      </c>
      <c r="ATK5">
        <v>4.5629099999999999E-2</v>
      </c>
      <c r="ATM5">
        <v>2.2200000000000001E-2</v>
      </c>
      <c r="ATN5">
        <v>0.14683399999999999</v>
      </c>
      <c r="ATO5">
        <v>0.2571</v>
      </c>
      <c r="ATP5">
        <v>4.1000000000000002E-2</v>
      </c>
      <c r="ATQ5">
        <v>0.114408</v>
      </c>
      <c r="ATR5">
        <v>2.75E-2</v>
      </c>
      <c r="ATS5">
        <v>0</v>
      </c>
      <c r="ATT5">
        <v>4.8000000000000001E-2</v>
      </c>
      <c r="ATU5">
        <v>0</v>
      </c>
      <c r="ATV5">
        <v>1.0999999999999999E-2</v>
      </c>
      <c r="ATW5">
        <v>0</v>
      </c>
      <c r="ATX5">
        <v>0</v>
      </c>
      <c r="ATY5">
        <v>0</v>
      </c>
      <c r="ATZ5">
        <v>3.8280000000000002E-2</v>
      </c>
      <c r="AUA5">
        <v>7.8837099999999993E-2</v>
      </c>
      <c r="AUB5">
        <v>5.4000000000000003E-3</v>
      </c>
      <c r="AUC5">
        <v>0</v>
      </c>
      <c r="AUD5">
        <v>3.2909000000000001E-2</v>
      </c>
      <c r="AUE5">
        <v>0</v>
      </c>
      <c r="AUF5">
        <v>0</v>
      </c>
      <c r="AUG5">
        <v>0</v>
      </c>
      <c r="AUH5">
        <v>0.34803000000000001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6.5615999999999994E-2</v>
      </c>
      <c r="AUO5">
        <v>0</v>
      </c>
      <c r="AUP5">
        <v>1.7000000000000001E-2</v>
      </c>
      <c r="AUQ5">
        <v>0.11652</v>
      </c>
      <c r="AUR5">
        <v>0</v>
      </c>
      <c r="AUS5" t="e">
        <v>#N/A</v>
      </c>
      <c r="AUT5" t="e">
        <v>#N/A</v>
      </c>
      <c r="AUU5">
        <v>0</v>
      </c>
      <c r="AUV5" t="e">
        <v>#N/A</v>
      </c>
      <c r="AUW5">
        <v>0.3</v>
      </c>
      <c r="AUX5">
        <v>7.3000000000000001E-3</v>
      </c>
      <c r="AUY5">
        <v>0</v>
      </c>
      <c r="AUZ5">
        <v>0</v>
      </c>
      <c r="AVA5">
        <v>2.2973794258742401E-2</v>
      </c>
      <c r="AVB5">
        <v>0</v>
      </c>
      <c r="AVC5">
        <v>0.22862499999999999</v>
      </c>
      <c r="AVD5">
        <v>0</v>
      </c>
      <c r="AVE5">
        <v>0</v>
      </c>
      <c r="AVF5">
        <v>0</v>
      </c>
      <c r="AVG5">
        <v>0.01</v>
      </c>
      <c r="AVH5">
        <v>0.01</v>
      </c>
      <c r="AVI5">
        <v>0.175149</v>
      </c>
      <c r="AVJ5">
        <v>0</v>
      </c>
      <c r="AVK5">
        <v>0.03</v>
      </c>
      <c r="AVL5">
        <v>4.7E-2</v>
      </c>
      <c r="AVM5">
        <v>3.286E-2</v>
      </c>
      <c r="AVN5">
        <v>0</v>
      </c>
      <c r="AVO5">
        <v>0</v>
      </c>
      <c r="AVP5">
        <v>0.252</v>
      </c>
      <c r="AVQ5">
        <v>0</v>
      </c>
      <c r="AVR5">
        <v>0</v>
      </c>
      <c r="AVS5">
        <v>0</v>
      </c>
      <c r="AVT5">
        <v>0.2</v>
      </c>
      <c r="AVU5">
        <v>0</v>
      </c>
      <c r="AVV5">
        <v>0</v>
      </c>
      <c r="AVW5">
        <v>0</v>
      </c>
      <c r="AVX5">
        <v>0.17499999999999999</v>
      </c>
      <c r="AVY5">
        <v>0.122</v>
      </c>
      <c r="AVZ5">
        <v>0</v>
      </c>
      <c r="AWA5">
        <v>0</v>
      </c>
      <c r="AWB5">
        <v>0.106</v>
      </c>
      <c r="AWC5">
        <v>0</v>
      </c>
      <c r="AWD5">
        <v>0</v>
      </c>
      <c r="AWE5">
        <v>0.11</v>
      </c>
      <c r="AWF5">
        <v>6.0199999999999997E-2</v>
      </c>
      <c r="AWG5" t="e">
        <v>#N/A</v>
      </c>
      <c r="AWH5">
        <v>0</v>
      </c>
      <c r="AWI5">
        <v>0</v>
      </c>
      <c r="AWJ5">
        <v>0.06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1.6E-2</v>
      </c>
      <c r="AWR5">
        <v>0</v>
      </c>
      <c r="AWS5">
        <v>0</v>
      </c>
      <c r="AWT5">
        <v>0.10999</v>
      </c>
      <c r="AWU5">
        <v>0</v>
      </c>
      <c r="AWV5">
        <v>4.8000000000000001E-2</v>
      </c>
      <c r="AWW5">
        <v>0.22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0.1532</v>
      </c>
      <c r="AXG5">
        <v>0.1</v>
      </c>
      <c r="AXH5">
        <v>2.5000000000000001E-2</v>
      </c>
      <c r="AXI5">
        <v>7.0237372693043199E-2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0.02</v>
      </c>
      <c r="AXR5" t="e">
        <v>#N/A</v>
      </c>
      <c r="AXS5">
        <v>0</v>
      </c>
      <c r="AXT5">
        <v>0</v>
      </c>
      <c r="AXU5" t="e">
        <v>#N/A</v>
      </c>
      <c r="AXV5">
        <v>0</v>
      </c>
      <c r="AXW5">
        <v>2.0899999999999998E-2</v>
      </c>
      <c r="AXX5">
        <v>0</v>
      </c>
      <c r="AXY5">
        <v>0</v>
      </c>
      <c r="AXZ5">
        <v>0</v>
      </c>
      <c r="AYA5">
        <v>0</v>
      </c>
      <c r="AYB5">
        <v>3.0000000000000001E-3</v>
      </c>
      <c r="AYC5">
        <v>9.9541000000000004E-2</v>
      </c>
      <c r="AYD5">
        <v>0.19688</v>
      </c>
      <c r="AYE5">
        <v>0.1308</v>
      </c>
      <c r="AYF5">
        <v>0</v>
      </c>
      <c r="AYG5">
        <v>0</v>
      </c>
      <c r="AYH5">
        <v>0</v>
      </c>
      <c r="AYI5">
        <v>3.7999999999999999E-2</v>
      </c>
      <c r="AYJ5">
        <v>0</v>
      </c>
      <c r="AYK5">
        <v>0</v>
      </c>
      <c r="AYL5">
        <v>0.1522</v>
      </c>
      <c r="AYM5">
        <v>9.7999999999999997E-3</v>
      </c>
      <c r="AYN5">
        <v>0.16454460000000001</v>
      </c>
      <c r="AYO5">
        <v>0</v>
      </c>
      <c r="AYP5">
        <v>0.08</v>
      </c>
      <c r="AYQ5">
        <v>0.04</v>
      </c>
      <c r="AYR5">
        <v>0.23442399999999999</v>
      </c>
      <c r="AYS5">
        <v>6.2700000000000006E-2</v>
      </c>
      <c r="AYT5">
        <v>0.01</v>
      </c>
      <c r="AYU5">
        <v>0.60376600000000002</v>
      </c>
      <c r="AYV5">
        <v>0.04</v>
      </c>
      <c r="AYW5">
        <v>0.18</v>
      </c>
      <c r="AYX5">
        <v>4.8399999999999999E-2</v>
      </c>
      <c r="AYY5">
        <v>0</v>
      </c>
      <c r="AYZ5">
        <v>0.01</v>
      </c>
      <c r="AZA5">
        <v>0.130801</v>
      </c>
      <c r="AZB5">
        <v>4.3749000000000003E-2</v>
      </c>
      <c r="AZC5">
        <v>7.8464317100010006E-2</v>
      </c>
      <c r="AZD5">
        <v>6.2E-2</v>
      </c>
      <c r="AZE5">
        <v>7.4999999999999997E-2</v>
      </c>
      <c r="AZF5">
        <v>0</v>
      </c>
      <c r="AZG5">
        <v>0</v>
      </c>
      <c r="AZH5">
        <v>1.9E-2</v>
      </c>
      <c r="AZI5" t="e">
        <v>#N/A</v>
      </c>
      <c r="AZJ5" t="e">
        <v>#N/A</v>
      </c>
      <c r="AZK5">
        <v>0</v>
      </c>
      <c r="AZL5">
        <v>3.3000000000000002E-2</v>
      </c>
      <c r="AZM5">
        <v>6.5720000000000001E-2</v>
      </c>
      <c r="AZN5">
        <v>0.25474000000000002</v>
      </c>
      <c r="AZO5">
        <v>0</v>
      </c>
      <c r="AZP5" t="e">
        <v>#N/A</v>
      </c>
      <c r="AZQ5">
        <v>0</v>
      </c>
      <c r="AZR5">
        <v>0</v>
      </c>
      <c r="AZS5">
        <v>0.2</v>
      </c>
      <c r="AZT5">
        <v>0</v>
      </c>
      <c r="AZU5">
        <v>0</v>
      </c>
      <c r="AZV5">
        <v>0.181770213462292</v>
      </c>
      <c r="AZW5">
        <v>0.81153299999999995</v>
      </c>
      <c r="AZX5">
        <v>0</v>
      </c>
      <c r="AZY5">
        <v>8.3019999999999997E-2</v>
      </c>
      <c r="AZZ5">
        <v>0</v>
      </c>
      <c r="BAA5">
        <v>4.36E-2</v>
      </c>
      <c r="BAB5">
        <v>7.4999999999999997E-2</v>
      </c>
      <c r="BAC5">
        <v>0</v>
      </c>
      <c r="BAD5">
        <v>0</v>
      </c>
      <c r="BAE5">
        <v>0</v>
      </c>
      <c r="BAF5">
        <v>0</v>
      </c>
      <c r="BAH5">
        <v>0</v>
      </c>
      <c r="BAI5">
        <v>0.34</v>
      </c>
      <c r="BAJ5">
        <v>0</v>
      </c>
      <c r="BAK5">
        <v>2.1899999999999999E-2</v>
      </c>
      <c r="BAL5">
        <v>0</v>
      </c>
      <c r="BAM5">
        <v>0</v>
      </c>
      <c r="BAN5">
        <v>0.85</v>
      </c>
      <c r="BAO5">
        <v>0.02</v>
      </c>
      <c r="BAP5">
        <v>0</v>
      </c>
      <c r="BAQ5">
        <v>0.49349999999999999</v>
      </c>
      <c r="BAR5">
        <v>2.5000000000000001E-2</v>
      </c>
      <c r="BAS5">
        <v>0</v>
      </c>
      <c r="BAT5">
        <v>0</v>
      </c>
      <c r="BAU5">
        <v>0</v>
      </c>
      <c r="BAV5">
        <v>0</v>
      </c>
      <c r="BAW5">
        <v>0.1484</v>
      </c>
      <c r="BAX5">
        <v>0.71</v>
      </c>
      <c r="BAY5">
        <v>0</v>
      </c>
      <c r="BAZ5">
        <v>0</v>
      </c>
      <c r="BBA5">
        <v>0</v>
      </c>
      <c r="BBB5">
        <v>0.18629999999999999</v>
      </c>
      <c r="BBC5">
        <v>0</v>
      </c>
      <c r="BBD5" t="e">
        <v>#N/A</v>
      </c>
      <c r="BBE5">
        <v>0</v>
      </c>
      <c r="BBF5">
        <v>7.5813521053849905E-2</v>
      </c>
      <c r="BBG5">
        <v>3.3364119999999997E-2</v>
      </c>
      <c r="BBH5" t="e">
        <v>#N/A</v>
      </c>
      <c r="BBI5">
        <v>0</v>
      </c>
      <c r="BBJ5">
        <v>3.85E-2</v>
      </c>
      <c r="BBK5">
        <v>0.24</v>
      </c>
      <c r="BBL5">
        <v>0</v>
      </c>
      <c r="BBM5">
        <v>0</v>
      </c>
      <c r="BBN5">
        <v>8.7641999999999998E-2</v>
      </c>
      <c r="BBO5">
        <v>0</v>
      </c>
      <c r="BBP5">
        <v>0</v>
      </c>
      <c r="BBQ5">
        <v>0</v>
      </c>
      <c r="BBR5">
        <v>0.01</v>
      </c>
      <c r="BBS5">
        <v>0</v>
      </c>
      <c r="BBT5">
        <v>0</v>
      </c>
      <c r="BBU5">
        <v>0.02</v>
      </c>
      <c r="BBV5">
        <v>0</v>
      </c>
      <c r="BBW5">
        <v>0.2039</v>
      </c>
      <c r="BBX5">
        <v>0</v>
      </c>
      <c r="BBY5">
        <v>0</v>
      </c>
      <c r="BBZ5">
        <v>0.72</v>
      </c>
      <c r="BCA5">
        <v>0.4</v>
      </c>
      <c r="BCB5">
        <v>0.2</v>
      </c>
      <c r="BCC5">
        <v>0</v>
      </c>
      <c r="BCD5">
        <v>0.02</v>
      </c>
      <c r="BCE5">
        <v>0.8</v>
      </c>
      <c r="BCF5">
        <v>0</v>
      </c>
      <c r="BCG5">
        <v>0.12</v>
      </c>
      <c r="BCI5" t="e">
        <v>#N/A</v>
      </c>
      <c r="BCJ5">
        <v>5.1999999999999998E-2</v>
      </c>
      <c r="BCK5">
        <v>0</v>
      </c>
      <c r="BCL5">
        <v>3.2000000000000001E-2</v>
      </c>
      <c r="BCM5">
        <v>0.13902999999999999</v>
      </c>
      <c r="BCN5">
        <v>0.15</v>
      </c>
      <c r="BCO5">
        <v>0</v>
      </c>
      <c r="BCP5">
        <v>0</v>
      </c>
      <c r="BCQ5">
        <v>2.3199999999999998E-2</v>
      </c>
      <c r="BCR5">
        <v>0</v>
      </c>
      <c r="BCS5">
        <v>0.1036213</v>
      </c>
      <c r="BCT5">
        <v>0</v>
      </c>
      <c r="BCU5">
        <v>0.1109</v>
      </c>
      <c r="BCV5">
        <v>0.82</v>
      </c>
      <c r="BCW5">
        <v>6.2499993749999998E-3</v>
      </c>
      <c r="BCX5">
        <v>0</v>
      </c>
      <c r="BCY5">
        <v>0.16405</v>
      </c>
      <c r="BCZ5">
        <v>0</v>
      </c>
      <c r="BDA5">
        <v>0</v>
      </c>
      <c r="BDB5">
        <v>2.73767E-2</v>
      </c>
      <c r="BDC5">
        <v>5.4419000000000002E-2</v>
      </c>
      <c r="BDD5">
        <v>0</v>
      </c>
      <c r="BDE5">
        <v>0.94199999999999995</v>
      </c>
      <c r="BDF5">
        <v>0</v>
      </c>
      <c r="BDG5">
        <v>0</v>
      </c>
      <c r="BDH5">
        <v>0.1</v>
      </c>
      <c r="BDI5">
        <v>4.2000000000000003E-2</v>
      </c>
      <c r="BDJ5" t="e">
        <v>#N/A</v>
      </c>
      <c r="BDK5" t="e">
        <v>#N/A</v>
      </c>
      <c r="BDL5">
        <v>0.99</v>
      </c>
      <c r="BDM5">
        <v>0.24</v>
      </c>
      <c r="BDN5">
        <v>6.1260000000000004E-3</v>
      </c>
      <c r="BDO5">
        <v>5.3659999999999999E-2</v>
      </c>
      <c r="BDP5">
        <v>0.01</v>
      </c>
      <c r="BDQ5">
        <v>0</v>
      </c>
      <c r="BDR5">
        <v>0.15</v>
      </c>
      <c r="BDS5" t="e">
        <v>#N/A</v>
      </c>
      <c r="BDT5" t="e">
        <v>#N/A</v>
      </c>
      <c r="BDU5">
        <v>0</v>
      </c>
      <c r="BDV5">
        <v>0.01</v>
      </c>
      <c r="BDW5" t="e">
        <v>#N/A</v>
      </c>
      <c r="BDX5" t="e">
        <v>#N/A</v>
      </c>
      <c r="BDY5" t="e">
        <v>#N/A</v>
      </c>
      <c r="BDZ5">
        <v>0</v>
      </c>
      <c r="BEA5" t="e">
        <v>#N/A</v>
      </c>
      <c r="BEB5" t="e">
        <v>#N/A</v>
      </c>
      <c r="BEC5">
        <v>0</v>
      </c>
      <c r="BED5" t="e">
        <v>#N/A</v>
      </c>
      <c r="BEE5">
        <v>6.8000000000000005E-2</v>
      </c>
      <c r="BEF5" t="e">
        <v>#N/A</v>
      </c>
      <c r="BEG5" t="e">
        <v>#N/A</v>
      </c>
      <c r="BEH5">
        <v>0</v>
      </c>
      <c r="BEI5" t="e">
        <v>#N/A</v>
      </c>
      <c r="BEJ5">
        <v>0.18609999999999999</v>
      </c>
      <c r="BEK5">
        <v>0</v>
      </c>
      <c r="BEL5">
        <v>0</v>
      </c>
      <c r="BEM5">
        <v>2.52E-2</v>
      </c>
      <c r="BEN5">
        <v>0.03</v>
      </c>
      <c r="BEO5">
        <v>0.25816299999999998</v>
      </c>
      <c r="BEP5" t="e">
        <v>#N/A</v>
      </c>
      <c r="BEQ5">
        <v>0.24</v>
      </c>
      <c r="BER5">
        <v>0</v>
      </c>
      <c r="BES5">
        <v>8.0000000000000002E-3</v>
      </c>
      <c r="BET5">
        <v>0</v>
      </c>
      <c r="BEU5">
        <v>0.312</v>
      </c>
      <c r="BEV5" t="e">
        <v>#N/A</v>
      </c>
      <c r="BEW5">
        <v>0.88</v>
      </c>
      <c r="BEX5">
        <v>4.4999999999999998E-2</v>
      </c>
      <c r="BEY5">
        <v>8.9200000000000002E-2</v>
      </c>
      <c r="BEZ5">
        <v>4.9599999999999998E-2</v>
      </c>
      <c r="BFA5">
        <v>5.2999999999999999E-2</v>
      </c>
      <c r="BFB5">
        <v>0</v>
      </c>
      <c r="BFC5" t="e">
        <v>#N/A</v>
      </c>
      <c r="BFD5">
        <v>4.2999999999999997E-2</v>
      </c>
      <c r="BFE5">
        <v>0.11820700000000001</v>
      </c>
      <c r="BFF5">
        <v>0.08</v>
      </c>
      <c r="BFG5">
        <v>0.10100000000000001</v>
      </c>
      <c r="BFH5">
        <v>0</v>
      </c>
      <c r="BFI5">
        <v>0.40498679999999998</v>
      </c>
      <c r="BFJ5">
        <v>1.46E-2</v>
      </c>
      <c r="BFK5">
        <v>0</v>
      </c>
      <c r="BFL5">
        <v>0.09</v>
      </c>
      <c r="BFM5">
        <v>0</v>
      </c>
      <c r="BFN5">
        <v>4.7899999999999998E-2</v>
      </c>
      <c r="BFO5">
        <v>0.124</v>
      </c>
      <c r="BFP5">
        <v>2.0299999999999998</v>
      </c>
      <c r="BFQ5">
        <v>0.19</v>
      </c>
      <c r="BFR5">
        <v>0</v>
      </c>
      <c r="BFS5">
        <v>4.7100000000000003E-2</v>
      </c>
      <c r="BFT5">
        <v>0</v>
      </c>
      <c r="BFU5">
        <v>0</v>
      </c>
      <c r="BFV5">
        <v>0.11</v>
      </c>
      <c r="BFW5">
        <v>0.62580000000000002</v>
      </c>
      <c r="BFX5">
        <v>0</v>
      </c>
      <c r="BFY5">
        <v>0.13109999999999999</v>
      </c>
      <c r="BFZ5">
        <v>0</v>
      </c>
      <c r="BGA5">
        <v>0</v>
      </c>
      <c r="BGB5">
        <v>0</v>
      </c>
      <c r="BGC5" t="e">
        <v>#N/A</v>
      </c>
      <c r="BGD5">
        <v>0.26270300000000002</v>
      </c>
      <c r="BGE5">
        <v>0</v>
      </c>
      <c r="BGF5">
        <v>0.4</v>
      </c>
      <c r="BGG5">
        <v>0.19700000000000001</v>
      </c>
      <c r="BGH5">
        <v>0.67</v>
      </c>
      <c r="BGI5">
        <v>0</v>
      </c>
      <c r="BGJ5">
        <v>0</v>
      </c>
      <c r="BGK5">
        <v>0</v>
      </c>
      <c r="BGL5">
        <v>0</v>
      </c>
      <c r="BGM5">
        <v>0.105</v>
      </c>
      <c r="BGN5">
        <v>0.01</v>
      </c>
      <c r="BGO5">
        <v>0</v>
      </c>
      <c r="BGP5">
        <v>0</v>
      </c>
      <c r="BGQ5">
        <v>8.7129999999999999E-2</v>
      </c>
      <c r="BGR5">
        <v>0.16950000000000001</v>
      </c>
      <c r="BGS5">
        <v>0</v>
      </c>
      <c r="BGT5" t="e">
        <v>#N/A</v>
      </c>
      <c r="BGU5">
        <v>0</v>
      </c>
      <c r="BGV5">
        <v>0</v>
      </c>
      <c r="BGW5">
        <v>3.9399999999999999E-3</v>
      </c>
      <c r="BGX5">
        <v>0</v>
      </c>
      <c r="BGY5">
        <v>0</v>
      </c>
      <c r="BGZ5">
        <v>0</v>
      </c>
      <c r="BHA5">
        <v>0</v>
      </c>
      <c r="BHB5" t="e">
        <v>#N/A</v>
      </c>
      <c r="BHC5">
        <v>0</v>
      </c>
      <c r="BHD5">
        <v>0</v>
      </c>
      <c r="BHE5">
        <v>2.5000000000000001E-2</v>
      </c>
      <c r="BHF5" t="e">
        <v>#N/A</v>
      </c>
      <c r="BHG5">
        <v>0.01</v>
      </c>
      <c r="BHH5" t="e">
        <v>#N/A</v>
      </c>
      <c r="BHI5" t="e">
        <v>#N/A</v>
      </c>
      <c r="BHJ5">
        <v>0</v>
      </c>
      <c r="BHK5" t="e">
        <v>#N/A</v>
      </c>
      <c r="BHL5">
        <v>5.8000000000000003E-2</v>
      </c>
      <c r="BHM5">
        <v>0</v>
      </c>
      <c r="BHN5">
        <v>0</v>
      </c>
      <c r="BHO5" t="e">
        <v>#N/A</v>
      </c>
      <c r="BHP5">
        <v>0.01</v>
      </c>
      <c r="BHQ5" t="e">
        <v>#N/A</v>
      </c>
      <c r="BHR5">
        <v>0.05</v>
      </c>
      <c r="BHS5">
        <v>5.8500000000000003E-2</v>
      </c>
      <c r="BHT5">
        <v>0.1757</v>
      </c>
      <c r="BHU5" t="e">
        <v>#N/A</v>
      </c>
      <c r="BHV5">
        <v>0</v>
      </c>
      <c r="BHW5" t="e">
        <v>#N/A</v>
      </c>
      <c r="BHX5" t="e">
        <v>#N/A</v>
      </c>
      <c r="BHY5" t="e">
        <v>#N/A</v>
      </c>
      <c r="BHZ5">
        <v>0.4</v>
      </c>
      <c r="BIA5" t="e">
        <v>#N/A</v>
      </c>
      <c r="BIC5" t="e">
        <v>#N/A</v>
      </c>
      <c r="BID5" t="e">
        <v>#N/A</v>
      </c>
      <c r="BIE5">
        <v>0</v>
      </c>
      <c r="BIF5" t="e">
        <v>#N/A</v>
      </c>
      <c r="BIG5">
        <v>0</v>
      </c>
      <c r="BIH5" t="e">
        <v>#N/A</v>
      </c>
      <c r="BII5">
        <v>0.23</v>
      </c>
      <c r="BIJ5">
        <v>0</v>
      </c>
      <c r="BIK5" t="e">
        <v>#N/A</v>
      </c>
      <c r="BIL5" t="e">
        <v>#N/A</v>
      </c>
      <c r="BIM5" t="e">
        <v>#N/A</v>
      </c>
      <c r="BIN5" t="e">
        <v>#N/A</v>
      </c>
      <c r="BIO5" t="e">
        <v>#N/A</v>
      </c>
      <c r="BIP5" t="e">
        <v>#N/A</v>
      </c>
      <c r="BIQ5" t="e">
        <v>#N/A</v>
      </c>
      <c r="BIR5" t="e">
        <v>#N/A</v>
      </c>
      <c r="BIS5" t="e">
        <v>#N/A</v>
      </c>
      <c r="BIT5" t="e">
        <v>#N/A</v>
      </c>
      <c r="BIU5" t="e">
        <v>#N/A</v>
      </c>
      <c r="BIV5" t="e">
        <v>#N/A</v>
      </c>
      <c r="BIW5" t="e">
        <v>#N/A</v>
      </c>
      <c r="BIX5" t="e">
        <v>#N/A</v>
      </c>
      <c r="BIY5">
        <v>0.54531200000000002</v>
      </c>
      <c r="BIZ5" t="e">
        <v>#N/A</v>
      </c>
      <c r="BJA5">
        <v>0.04</v>
      </c>
      <c r="BJB5" t="e">
        <v>#N/A</v>
      </c>
      <c r="BJC5">
        <v>0.52</v>
      </c>
      <c r="BJD5" t="e">
        <v>#N/A</v>
      </c>
      <c r="BJE5" t="e">
        <v>#N/A</v>
      </c>
      <c r="BJF5" t="e">
        <v>#N/A</v>
      </c>
      <c r="BJH5" t="e">
        <v>#N/A</v>
      </c>
      <c r="BJI5">
        <v>1.5658999999999999E-2</v>
      </c>
      <c r="BJJ5" t="e">
        <v>#N/A</v>
      </c>
      <c r="BJK5">
        <v>0</v>
      </c>
      <c r="BJL5" t="e">
        <v>#N/A</v>
      </c>
      <c r="BJM5">
        <v>0.27</v>
      </c>
      <c r="BJN5">
        <v>0</v>
      </c>
      <c r="BJO5">
        <v>0.03</v>
      </c>
      <c r="BJP5">
        <v>0</v>
      </c>
      <c r="BJQ5" t="e">
        <v>#N/A</v>
      </c>
      <c r="BJR5">
        <v>0.127</v>
      </c>
      <c r="BJS5" t="e">
        <v>#N/A</v>
      </c>
      <c r="BJT5">
        <v>0</v>
      </c>
      <c r="BJU5">
        <v>0.04</v>
      </c>
      <c r="BJV5" t="e">
        <v>#N/A</v>
      </c>
      <c r="BJW5" t="e">
        <v>#N/A</v>
      </c>
      <c r="BJX5">
        <v>0</v>
      </c>
      <c r="BJY5" t="e">
        <v>#N/A</v>
      </c>
      <c r="BJZ5">
        <v>0.43</v>
      </c>
      <c r="BKA5" t="e">
        <v>#N/A</v>
      </c>
      <c r="BKB5">
        <v>0.25</v>
      </c>
      <c r="BKC5">
        <v>7.8E-2</v>
      </c>
      <c r="BKD5">
        <v>1.1165929999999999</v>
      </c>
      <c r="BKE5">
        <v>0</v>
      </c>
      <c r="BKF5" t="e">
        <v>#N/A</v>
      </c>
      <c r="BKG5" t="e">
        <v>#N/A</v>
      </c>
      <c r="BKH5">
        <v>0.17499999999999999</v>
      </c>
      <c r="BKI5" t="e">
        <v>#N/A</v>
      </c>
      <c r="BKJ5" t="e">
        <v>#N/A</v>
      </c>
      <c r="BKK5">
        <v>0</v>
      </c>
      <c r="BKL5">
        <v>0</v>
      </c>
      <c r="BKM5" t="e">
        <v>#N/A</v>
      </c>
      <c r="BKN5" t="e">
        <v>#N/A</v>
      </c>
      <c r="BKO5" t="e">
        <v>#N/A</v>
      </c>
      <c r="BKP5">
        <v>0</v>
      </c>
      <c r="BKQ5" t="e">
        <v>#N/A</v>
      </c>
      <c r="BKR5">
        <v>0</v>
      </c>
      <c r="BKS5">
        <v>0</v>
      </c>
      <c r="BKT5">
        <v>0.05</v>
      </c>
      <c r="BKU5">
        <v>0</v>
      </c>
      <c r="BKV5">
        <v>7.9399999999999998E-2</v>
      </c>
      <c r="BKW5">
        <v>0</v>
      </c>
      <c r="BKX5">
        <v>4.4999999999999997E-3</v>
      </c>
      <c r="BKY5">
        <v>9.9400000000000002E-2</v>
      </c>
      <c r="BKZ5">
        <v>0.125</v>
      </c>
      <c r="BLA5">
        <v>0.10920000000000001</v>
      </c>
      <c r="BLB5" t="e">
        <v>#N/A</v>
      </c>
      <c r="BLC5">
        <v>4.0000000000000001E-3</v>
      </c>
      <c r="BLE5">
        <v>0.21954699999999999</v>
      </c>
      <c r="BLF5">
        <v>0.01</v>
      </c>
      <c r="BLG5" t="e">
        <v>#N/A</v>
      </c>
      <c r="BLH5" t="e">
        <v>#N/A</v>
      </c>
      <c r="BLI5" t="e">
        <v>#N/A</v>
      </c>
      <c r="BLJ5" t="e">
        <v>#N/A</v>
      </c>
      <c r="BLK5" t="e">
        <v>#N/A</v>
      </c>
      <c r="BLL5">
        <v>0</v>
      </c>
      <c r="BLM5" t="e">
        <v>#N/A</v>
      </c>
      <c r="BLN5" t="e">
        <v>#N/A</v>
      </c>
      <c r="BLO5">
        <v>3.4000000000000002E-2</v>
      </c>
      <c r="BLP5" t="e">
        <v>#N/A</v>
      </c>
      <c r="BLQ5">
        <v>1.2999999999999999E-2</v>
      </c>
      <c r="BLR5">
        <v>0</v>
      </c>
      <c r="BLS5" t="e">
        <v>#N/A</v>
      </c>
      <c r="BLT5">
        <v>1.125E-2</v>
      </c>
      <c r="BLU5">
        <v>0</v>
      </c>
      <c r="BLV5" t="e">
        <v>#N/A</v>
      </c>
      <c r="BLY5">
        <v>0</v>
      </c>
      <c r="BLZ5" t="e">
        <v>#N/A</v>
      </c>
      <c r="BMA5">
        <v>0</v>
      </c>
      <c r="BMB5">
        <v>6.5699999999999995E-2</v>
      </c>
      <c r="BMC5">
        <v>0.17699999999999999</v>
      </c>
      <c r="BMD5">
        <v>0.14000000000000001</v>
      </c>
      <c r="BMF5">
        <v>0</v>
      </c>
      <c r="BMG5">
        <v>0</v>
      </c>
      <c r="BMH5">
        <v>0.21853900000000001</v>
      </c>
      <c r="BMI5" t="e">
        <v>#N/A</v>
      </c>
      <c r="BMJ5">
        <v>0</v>
      </c>
      <c r="BMK5">
        <v>0.05</v>
      </c>
      <c r="BML5">
        <v>0</v>
      </c>
      <c r="BMM5" t="e">
        <v>#N/A</v>
      </c>
      <c r="BMN5" t="e">
        <v>#N/A</v>
      </c>
      <c r="BMO5">
        <v>0</v>
      </c>
      <c r="BMP5">
        <v>0</v>
      </c>
      <c r="BMQ5">
        <v>0</v>
      </c>
      <c r="BMR5">
        <v>1.4999999999999999E-2</v>
      </c>
      <c r="BMS5">
        <v>0</v>
      </c>
      <c r="BMT5">
        <v>0</v>
      </c>
      <c r="BMU5">
        <v>1.9</v>
      </c>
      <c r="BMV5">
        <v>0.26</v>
      </c>
      <c r="BMW5" t="e">
        <v>#N/A</v>
      </c>
      <c r="BMX5">
        <v>4.7780900000000001E-2</v>
      </c>
      <c r="BMY5">
        <v>2.2602310000000001</v>
      </c>
      <c r="BMZ5">
        <v>0.19700000000000001</v>
      </c>
      <c r="BNA5">
        <v>0</v>
      </c>
      <c r="BNB5" t="e">
        <v>#N/A</v>
      </c>
      <c r="BNC5">
        <v>0</v>
      </c>
      <c r="BND5">
        <v>0</v>
      </c>
      <c r="BNE5" t="e">
        <v>#N/A</v>
      </c>
      <c r="BNF5">
        <v>0</v>
      </c>
      <c r="BNG5">
        <v>0</v>
      </c>
      <c r="BNH5">
        <v>0.50420399999999999</v>
      </c>
      <c r="BNI5">
        <v>3.7600000000000001E-2</v>
      </c>
      <c r="BNJ5">
        <v>0</v>
      </c>
      <c r="BNK5">
        <v>0.1692988</v>
      </c>
      <c r="BNL5">
        <v>0.27442</v>
      </c>
      <c r="BNM5">
        <v>0</v>
      </c>
      <c r="BNN5">
        <v>8.5300000000000001E-2</v>
      </c>
      <c r="BNO5">
        <v>0.31540000000000001</v>
      </c>
      <c r="BNP5">
        <v>0</v>
      </c>
      <c r="BNQ5">
        <v>0</v>
      </c>
      <c r="BNR5">
        <v>6.5000000000000002E-2</v>
      </c>
      <c r="BNS5">
        <v>2.1999999999999999E-2</v>
      </c>
      <c r="BNT5">
        <v>2.1000000000000001E-2</v>
      </c>
      <c r="BNU5" t="e">
        <v>#N/A</v>
      </c>
      <c r="BNV5" t="e">
        <v>#N/A</v>
      </c>
      <c r="BNW5">
        <v>5.8000000000000003E-2</v>
      </c>
      <c r="BNX5">
        <v>0</v>
      </c>
      <c r="BNY5" t="e">
        <v>#N/A</v>
      </c>
      <c r="BNZ5" t="e">
        <v>#N/A</v>
      </c>
      <c r="BOA5">
        <v>0</v>
      </c>
      <c r="BOB5">
        <v>0.48</v>
      </c>
      <c r="BOC5">
        <v>3.2779000000000003E-2</v>
      </c>
      <c r="BOD5">
        <v>0</v>
      </c>
      <c r="BOE5">
        <v>0.21933330538493001</v>
      </c>
      <c r="BOF5">
        <v>1.4999999999999999E-2</v>
      </c>
      <c r="BOG5" t="e">
        <v>#N/A</v>
      </c>
      <c r="BOH5">
        <v>1E-3</v>
      </c>
      <c r="BOI5">
        <v>0</v>
      </c>
      <c r="BOK5">
        <v>0.28999999999999998</v>
      </c>
      <c r="BOL5">
        <v>0</v>
      </c>
      <c r="BOM5" t="e">
        <v>#N/A</v>
      </c>
      <c r="BON5">
        <v>0</v>
      </c>
      <c r="BOO5" t="e">
        <v>#N/A</v>
      </c>
      <c r="BOP5" t="e">
        <v>#N/A</v>
      </c>
      <c r="BOQ5">
        <v>3.15E-2</v>
      </c>
      <c r="BOR5">
        <v>3.7273844448496898</v>
      </c>
      <c r="BOS5">
        <v>0</v>
      </c>
      <c r="BOT5">
        <v>0.1426</v>
      </c>
      <c r="BOU5" t="e">
        <v>#N/A</v>
      </c>
      <c r="BOV5">
        <v>0.81</v>
      </c>
      <c r="BOW5">
        <v>0</v>
      </c>
      <c r="BOX5" t="e">
        <v>#N/A</v>
      </c>
      <c r="BOY5">
        <v>0.35249999999999998</v>
      </c>
      <c r="BOZ5">
        <v>1.5369999999999999</v>
      </c>
      <c r="BPA5">
        <v>0</v>
      </c>
      <c r="BPB5" t="e">
        <v>#N/A</v>
      </c>
      <c r="BPC5" t="e">
        <v>#N/A</v>
      </c>
      <c r="BPE5">
        <v>0</v>
      </c>
      <c r="BPF5">
        <v>0</v>
      </c>
      <c r="BPG5">
        <v>0</v>
      </c>
      <c r="BPI5" t="e">
        <v>#N/A</v>
      </c>
      <c r="BPJ5" t="e">
        <v>#N/A</v>
      </c>
      <c r="BPK5" t="e">
        <v>#N/A</v>
      </c>
      <c r="BPL5" t="e">
        <v>#N/A</v>
      </c>
      <c r="BPM5">
        <v>0</v>
      </c>
      <c r="BPN5">
        <v>0</v>
      </c>
      <c r="BPO5">
        <v>0</v>
      </c>
      <c r="BPP5" t="e">
        <v>#N/A</v>
      </c>
      <c r="BPQ5">
        <v>0.05</v>
      </c>
      <c r="BPR5">
        <v>0</v>
      </c>
      <c r="BPS5">
        <v>0.1201947</v>
      </c>
      <c r="BPT5">
        <v>2.7572000000000001</v>
      </c>
      <c r="BPU5" t="e">
        <v>#N/A</v>
      </c>
      <c r="BPV5">
        <v>0</v>
      </c>
      <c r="BPW5">
        <v>1.3139479999999999</v>
      </c>
      <c r="BPX5" t="e">
        <v>#N/A</v>
      </c>
      <c r="BPY5">
        <v>0.481236</v>
      </c>
      <c r="BPZ5">
        <v>0</v>
      </c>
      <c r="BQA5">
        <v>0.42720439999999998</v>
      </c>
      <c r="BQB5">
        <v>0</v>
      </c>
      <c r="BQC5" t="e">
        <v>#N/A</v>
      </c>
      <c r="BQD5">
        <v>0</v>
      </c>
      <c r="BQE5">
        <v>0.79954000000000003</v>
      </c>
      <c r="BQF5">
        <v>4.4999999999999998E-2</v>
      </c>
      <c r="BQG5">
        <v>0.32029999999999997</v>
      </c>
      <c r="BQH5">
        <v>0.08</v>
      </c>
      <c r="BQI5">
        <v>2.5000000000000001E-2</v>
      </c>
      <c r="BQJ5">
        <v>0.28999999999999998</v>
      </c>
      <c r="BQK5">
        <v>0</v>
      </c>
      <c r="BQL5">
        <v>0.05</v>
      </c>
      <c r="BQM5">
        <v>0.33</v>
      </c>
      <c r="BQN5">
        <v>0</v>
      </c>
      <c r="BQO5">
        <v>5.0000000000000001E-3</v>
      </c>
      <c r="BQP5">
        <v>0.01</v>
      </c>
      <c r="BQQ5">
        <v>0.11609999999999999</v>
      </c>
      <c r="BQR5">
        <v>1.67</v>
      </c>
      <c r="BQS5">
        <v>0.3619</v>
      </c>
      <c r="BQT5">
        <v>0</v>
      </c>
      <c r="BQU5">
        <v>6.9641800000000004E-2</v>
      </c>
      <c r="BQV5">
        <v>0</v>
      </c>
      <c r="BQW5">
        <v>0</v>
      </c>
      <c r="BQX5">
        <v>0</v>
      </c>
      <c r="BQY5">
        <v>8.8700000000000001E-2</v>
      </c>
      <c r="BQZ5">
        <v>1.0947E-2</v>
      </c>
      <c r="BRA5">
        <v>0</v>
      </c>
      <c r="BRB5">
        <v>0</v>
      </c>
      <c r="BRC5">
        <v>0.03</v>
      </c>
      <c r="BRD5">
        <v>0.11</v>
      </c>
      <c r="BRE5">
        <v>0.48099999999999998</v>
      </c>
      <c r="BRF5">
        <v>1.405095</v>
      </c>
      <c r="BRG5">
        <v>5.5300000000000002E-2</v>
      </c>
      <c r="BRH5">
        <v>0</v>
      </c>
      <c r="BRI5">
        <v>2.5000000000000001E-2</v>
      </c>
      <c r="BRJ5">
        <v>1.2062700000000001E-2</v>
      </c>
      <c r="BRK5">
        <v>0</v>
      </c>
      <c r="BRL5">
        <v>0</v>
      </c>
      <c r="BRM5">
        <v>4.9329999999999999E-2</v>
      </c>
      <c r="BRN5">
        <v>7.4999999999999997E-2</v>
      </c>
      <c r="BRO5">
        <v>0.35010000000000002</v>
      </c>
      <c r="BRP5">
        <v>0</v>
      </c>
      <c r="BRQ5">
        <v>2.299E-2</v>
      </c>
      <c r="BRR5">
        <v>0</v>
      </c>
      <c r="BRS5">
        <v>0.17452500000000001</v>
      </c>
      <c r="BRT5">
        <v>0</v>
      </c>
      <c r="BRU5">
        <v>3.5000000000000003E-2</v>
      </c>
      <c r="BRV5">
        <v>0.56743105913084901</v>
      </c>
      <c r="BRW5">
        <v>0</v>
      </c>
      <c r="BRX5">
        <v>0.10950699999999999</v>
      </c>
      <c r="BSF5">
        <v>0.02</v>
      </c>
      <c r="BSG5">
        <v>0.6</v>
      </c>
      <c r="BSH5">
        <v>5.4000000000000003E-3</v>
      </c>
      <c r="BSI5">
        <v>0</v>
      </c>
      <c r="BSJ5">
        <v>0.54</v>
      </c>
      <c r="BSK5">
        <v>0.38155359999999999</v>
      </c>
      <c r="BSL5">
        <v>0.02</v>
      </c>
      <c r="BSM5">
        <v>0.32</v>
      </c>
      <c r="BSN5">
        <v>0</v>
      </c>
      <c r="BSO5">
        <v>0.2</v>
      </c>
      <c r="BSP5">
        <v>0.22800000000000001</v>
      </c>
      <c r="BSQ5">
        <v>0</v>
      </c>
      <c r="BSR5">
        <v>0.49221999999999999</v>
      </c>
      <c r="BSS5">
        <v>0.11</v>
      </c>
      <c r="BST5">
        <v>0</v>
      </c>
      <c r="BSU5">
        <v>0.01</v>
      </c>
      <c r="BSV5">
        <v>0.38240000000000002</v>
      </c>
      <c r="BSW5">
        <v>0.03</v>
      </c>
      <c r="BSX5">
        <v>0.34500579999999997</v>
      </c>
      <c r="BSY5">
        <v>0.09</v>
      </c>
      <c r="BSZ5">
        <v>0</v>
      </c>
      <c r="BTA5">
        <v>0.28000000000000003</v>
      </c>
      <c r="BTB5">
        <v>0</v>
      </c>
      <c r="BTC5">
        <v>0</v>
      </c>
      <c r="BTD5">
        <v>0.1</v>
      </c>
      <c r="BTE5">
        <v>0</v>
      </c>
      <c r="BTF5">
        <v>0.25</v>
      </c>
      <c r="BTG5">
        <v>0</v>
      </c>
      <c r="BTH5">
        <v>0.27800000000000002</v>
      </c>
      <c r="BTI5">
        <v>5.4719999999999998E-2</v>
      </c>
      <c r="BTJ5">
        <v>0.33</v>
      </c>
      <c r="BTK5">
        <v>3.2460000000000003E-2</v>
      </c>
      <c r="BTL5">
        <v>1.2500000000000001E-2</v>
      </c>
      <c r="BTM5">
        <v>0</v>
      </c>
      <c r="BTN5">
        <v>9.801E-2</v>
      </c>
      <c r="BTO5">
        <v>0.13600000000000001</v>
      </c>
      <c r="BTP5">
        <v>0.83</v>
      </c>
      <c r="BTQ5">
        <v>2.52E-2</v>
      </c>
      <c r="BTR5">
        <v>1</v>
      </c>
      <c r="BTS5">
        <v>0</v>
      </c>
      <c r="BTT5" t="e">
        <v>#N/A</v>
      </c>
      <c r="BTU5">
        <v>0.26</v>
      </c>
      <c r="BTV5">
        <v>0</v>
      </c>
      <c r="BTW5">
        <v>0.361485</v>
      </c>
      <c r="BTX5">
        <v>0</v>
      </c>
      <c r="BTY5">
        <v>0</v>
      </c>
      <c r="BTZ5">
        <v>5.2999999999999999E-2</v>
      </c>
      <c r="BUA5">
        <v>0.1</v>
      </c>
      <c r="BUB5">
        <v>1.4E-2</v>
      </c>
      <c r="BUC5">
        <v>0.82028900000000005</v>
      </c>
      <c r="BUD5">
        <v>0.05</v>
      </c>
      <c r="BUE5">
        <v>0.23</v>
      </c>
      <c r="BUF5">
        <v>0</v>
      </c>
      <c r="BUG5">
        <v>0.251253</v>
      </c>
      <c r="BUH5">
        <v>0</v>
      </c>
      <c r="BUI5">
        <v>0</v>
      </c>
      <c r="BUJ5">
        <v>0</v>
      </c>
      <c r="BUK5">
        <v>7.0000000000000007E-2</v>
      </c>
      <c r="BUL5">
        <v>7.7672000000000005E-2</v>
      </c>
      <c r="BUM5">
        <v>0</v>
      </c>
      <c r="BUN5">
        <v>0</v>
      </c>
      <c r="BUO5" t="e">
        <v>#N/A</v>
      </c>
      <c r="BUP5" t="e">
        <v>#N/A</v>
      </c>
      <c r="BUQ5">
        <v>6.4000000000000001E-2</v>
      </c>
      <c r="BUR5">
        <v>0</v>
      </c>
      <c r="BUS5">
        <v>1.71844220467813</v>
      </c>
      <c r="BUT5">
        <v>0</v>
      </c>
      <c r="BUU5">
        <v>1.0913000000000001E-2</v>
      </c>
      <c r="BUV5">
        <v>0</v>
      </c>
      <c r="BUW5">
        <v>0</v>
      </c>
      <c r="BUX5">
        <v>0</v>
      </c>
      <c r="BUY5">
        <v>2.5000000000000001E-2</v>
      </c>
      <c r="BUZ5">
        <v>0.02</v>
      </c>
      <c r="BVA5">
        <v>0</v>
      </c>
      <c r="BVB5">
        <v>0</v>
      </c>
      <c r="BVC5">
        <v>0</v>
      </c>
      <c r="BVD5">
        <v>0.17195530000000001</v>
      </c>
      <c r="BVE5">
        <v>2.2200000000000001E-2</v>
      </c>
      <c r="BVF5">
        <v>0</v>
      </c>
      <c r="BVG5">
        <v>0</v>
      </c>
      <c r="BVH5">
        <v>0.16</v>
      </c>
      <c r="BVI5" t="e">
        <v>#N/A</v>
      </c>
      <c r="BVJ5">
        <v>6.0000000000000001E-3</v>
      </c>
      <c r="BVK5">
        <v>8.9499999999999996E-2</v>
      </c>
      <c r="BVL5">
        <v>0</v>
      </c>
      <c r="BVM5">
        <v>0.1086406</v>
      </c>
      <c r="BVN5">
        <v>0.13672000000000001</v>
      </c>
      <c r="BVO5">
        <v>0</v>
      </c>
      <c r="BVP5">
        <v>1.4999999999999999E-2</v>
      </c>
      <c r="BVQ5">
        <v>0.08</v>
      </c>
      <c r="BVR5">
        <v>4.4900000000000001E-3</v>
      </c>
      <c r="BVS5">
        <v>0.12130000000000001</v>
      </c>
      <c r="BVT5">
        <v>0.308</v>
      </c>
      <c r="BVU5">
        <v>0</v>
      </c>
      <c r="BVV5">
        <v>0.39</v>
      </c>
      <c r="BVW5">
        <v>0</v>
      </c>
      <c r="BVX5">
        <v>0</v>
      </c>
      <c r="BVY5">
        <v>0.12806699999999999</v>
      </c>
      <c r="BVZ5">
        <v>0.02</v>
      </c>
      <c r="BWA5">
        <v>4.4999999999999998E-2</v>
      </c>
      <c r="BWB5">
        <v>0</v>
      </c>
      <c r="BWC5">
        <v>0</v>
      </c>
      <c r="BWD5">
        <v>7.4999999999999997E-2</v>
      </c>
      <c r="BWE5">
        <v>6.1999999999999998E-3</v>
      </c>
      <c r="BWF5">
        <v>0</v>
      </c>
      <c r="BWG5">
        <v>0.05</v>
      </c>
      <c r="BWH5">
        <v>0</v>
      </c>
      <c r="BWI5">
        <v>0.21368999999999999</v>
      </c>
      <c r="BWJ5">
        <v>0.13500000000000001</v>
      </c>
      <c r="BWK5">
        <v>0</v>
      </c>
      <c r="BWL5">
        <v>0.08</v>
      </c>
      <c r="BWM5">
        <v>0</v>
      </c>
      <c r="BWN5">
        <v>0</v>
      </c>
      <c r="BWO5">
        <v>0.42</v>
      </c>
      <c r="BWP5">
        <v>0</v>
      </c>
      <c r="BWQ5">
        <v>0.1</v>
      </c>
      <c r="BWR5">
        <v>0</v>
      </c>
      <c r="BWS5">
        <v>0</v>
      </c>
      <c r="BWT5">
        <v>0.49217300000000003</v>
      </c>
      <c r="BWU5">
        <v>0.2</v>
      </c>
      <c r="BWV5">
        <v>0.3281577</v>
      </c>
      <c r="BWW5">
        <v>0</v>
      </c>
      <c r="BWX5">
        <v>0</v>
      </c>
      <c r="BWY5" t="e">
        <v>#N/A</v>
      </c>
      <c r="BWZ5">
        <v>0.65103</v>
      </c>
      <c r="BXA5">
        <v>0</v>
      </c>
      <c r="BXB5">
        <v>0</v>
      </c>
      <c r="BXD5">
        <v>7.6649999999999996E-2</v>
      </c>
      <c r="BXE5">
        <v>7.3999999999999996E-2</v>
      </c>
      <c r="BXF5">
        <v>0</v>
      </c>
      <c r="BXG5">
        <v>0.38739569778023297</v>
      </c>
      <c r="BXH5">
        <v>0.1640115</v>
      </c>
      <c r="BXI5">
        <v>0</v>
      </c>
      <c r="BXJ5">
        <v>1.312767</v>
      </c>
      <c r="BXK5">
        <v>0.219171</v>
      </c>
      <c r="BXL5">
        <v>7.2999999999999995E-2</v>
      </c>
      <c r="BXM5">
        <v>8.2900000000000001E-2</v>
      </c>
      <c r="BXN5">
        <v>0.20932120000000001</v>
      </c>
      <c r="BXO5">
        <v>0</v>
      </c>
      <c r="BXP5">
        <v>1.6</v>
      </c>
      <c r="BXQ5">
        <v>0.04</v>
      </c>
      <c r="BXR5">
        <v>4.709E-2</v>
      </c>
      <c r="BXS5">
        <v>3.3500000000000002E-2</v>
      </c>
      <c r="BXT5">
        <v>0.05</v>
      </c>
      <c r="BXU5">
        <v>0.09</v>
      </c>
      <c r="BXV5">
        <v>0</v>
      </c>
      <c r="BYC5">
        <v>0.53549800000000003</v>
      </c>
      <c r="BYD5">
        <v>0.22</v>
      </c>
      <c r="BYE5">
        <v>0</v>
      </c>
      <c r="BYF5">
        <v>1.4E-2</v>
      </c>
      <c r="BYG5">
        <v>0.32812000000000002</v>
      </c>
      <c r="BYH5">
        <v>0.16</v>
      </c>
      <c r="BYI5">
        <v>0</v>
      </c>
      <c r="BYJ5">
        <v>0</v>
      </c>
      <c r="BYK5">
        <v>5.0000000000000001E-3</v>
      </c>
      <c r="BYL5">
        <v>0.25591599999999998</v>
      </c>
      <c r="BYM5">
        <v>0.128</v>
      </c>
      <c r="BYN5">
        <v>5.2999999999999999E-2</v>
      </c>
      <c r="BYO5" t="e">
        <v>#N/A</v>
      </c>
      <c r="BYP5">
        <v>0</v>
      </c>
      <c r="BYQ5">
        <v>0.01</v>
      </c>
      <c r="BYR5">
        <v>0</v>
      </c>
      <c r="BYS5">
        <v>0.114868971293712</v>
      </c>
      <c r="BYT5">
        <v>0</v>
      </c>
      <c r="BYU5">
        <v>0.1658</v>
      </c>
      <c r="BYV5">
        <v>0</v>
      </c>
      <c r="BYW5">
        <v>0</v>
      </c>
      <c r="BYX5">
        <v>0</v>
      </c>
      <c r="BYY5">
        <v>0.20649999999999999</v>
      </c>
      <c r="BYZ5">
        <v>0.15909999999999999</v>
      </c>
      <c r="BZA5">
        <v>0</v>
      </c>
      <c r="BZB5">
        <v>0</v>
      </c>
      <c r="BZC5">
        <v>2.6200000000000001E-2</v>
      </c>
      <c r="BZD5">
        <v>0</v>
      </c>
      <c r="BZE5">
        <v>3.5040000000000002E-2</v>
      </c>
      <c r="BZF5">
        <v>0.16233900000000001</v>
      </c>
      <c r="BZG5">
        <v>0.01</v>
      </c>
      <c r="BZH5">
        <v>0.17346945466475</v>
      </c>
      <c r="BZI5">
        <v>0</v>
      </c>
      <c r="BZJ5">
        <v>0</v>
      </c>
      <c r="BZK5">
        <v>0</v>
      </c>
      <c r="BZL5">
        <v>0.10934000000000001</v>
      </c>
      <c r="BZM5">
        <v>0.1</v>
      </c>
      <c r="BZN5">
        <v>0</v>
      </c>
      <c r="BZO5">
        <v>0</v>
      </c>
      <c r="BZP5">
        <v>1.2E-2</v>
      </c>
      <c r="BZQ5">
        <v>0.03</v>
      </c>
      <c r="BZR5">
        <v>0</v>
      </c>
      <c r="BZS5">
        <v>0.13400000000000001</v>
      </c>
      <c r="BZT5">
        <v>4.0253999999999998E-2</v>
      </c>
      <c r="BZU5">
        <v>0</v>
      </c>
      <c r="BZV5">
        <v>0</v>
      </c>
      <c r="BZW5">
        <v>0.1943</v>
      </c>
      <c r="BZX5">
        <v>0</v>
      </c>
      <c r="BZY5">
        <v>0</v>
      </c>
      <c r="BZZ5">
        <v>0.1311232</v>
      </c>
      <c r="CAA5">
        <v>0</v>
      </c>
      <c r="CAB5">
        <v>9.0281331342199997E-2</v>
      </c>
      <c r="CAC5">
        <v>0.21909999999999999</v>
      </c>
      <c r="CAD5">
        <v>7.6462000000000002E-2</v>
      </c>
      <c r="CAE5" t="e">
        <v>#N/A</v>
      </c>
      <c r="CAF5" t="e">
        <v>#N/A</v>
      </c>
      <c r="CAG5" t="e">
        <v>#N/A</v>
      </c>
      <c r="CAH5" t="e">
        <v>#N/A</v>
      </c>
      <c r="CAI5" t="e">
        <v>#N/A</v>
      </c>
      <c r="CAJ5" t="e">
        <v>#N/A</v>
      </c>
      <c r="CAK5" t="e">
        <v>#N/A</v>
      </c>
      <c r="CAL5" t="e">
        <v>#N/A</v>
      </c>
      <c r="CAM5" t="e">
        <v>#N/A</v>
      </c>
      <c r="CAN5" t="e">
        <v>#N/A</v>
      </c>
      <c r="CAO5" t="e">
        <v>#N/A</v>
      </c>
      <c r="CAP5" t="e">
        <v>#N/A</v>
      </c>
      <c r="CAQ5" t="e">
        <v>#N/A</v>
      </c>
      <c r="CAR5" t="e">
        <v>#N/A</v>
      </c>
      <c r="CAS5" t="e">
        <v>#N/A</v>
      </c>
      <c r="CAT5">
        <v>0.17039399999999999</v>
      </c>
      <c r="CAU5" t="e">
        <v>#N/A</v>
      </c>
      <c r="CAV5" t="e">
        <v>#N/A</v>
      </c>
      <c r="CAW5">
        <v>0.02</v>
      </c>
      <c r="CAX5" t="e">
        <v>#N/A</v>
      </c>
      <c r="CAY5" t="e">
        <v>#N/A</v>
      </c>
      <c r="CAZ5" t="e">
        <v>#N/A</v>
      </c>
      <c r="CBA5" t="e">
        <v>#N/A</v>
      </c>
      <c r="CBB5" t="e">
        <v>#N/A</v>
      </c>
      <c r="CBC5">
        <v>0.11</v>
      </c>
      <c r="CBE5" t="e">
        <v>#N/A</v>
      </c>
      <c r="CBF5">
        <v>0.375</v>
      </c>
      <c r="CBG5" t="e">
        <v>#N/A</v>
      </c>
      <c r="CBH5" t="e">
        <v>#N/A</v>
      </c>
      <c r="CBI5">
        <v>0</v>
      </c>
      <c r="CBJ5">
        <v>8.7497000000000005E-2</v>
      </c>
      <c r="CBK5">
        <v>0.13</v>
      </c>
      <c r="CBL5">
        <v>5.04E-2</v>
      </c>
      <c r="CBM5">
        <v>0</v>
      </c>
      <c r="CBN5">
        <v>0</v>
      </c>
      <c r="CBO5">
        <v>0.2332613</v>
      </c>
      <c r="CBP5">
        <v>0</v>
      </c>
      <c r="CBQ5">
        <v>0.1</v>
      </c>
      <c r="CBR5">
        <v>0.35714000000000001</v>
      </c>
      <c r="CBS5" t="e">
        <v>#N/A</v>
      </c>
      <c r="CBT5">
        <v>0.70379999999999998</v>
      </c>
      <c r="CBU5">
        <v>0.76600000000000001</v>
      </c>
      <c r="CBV5">
        <v>0</v>
      </c>
      <c r="CBW5">
        <v>0</v>
      </c>
      <c r="CBX5">
        <v>5.2059999999999997E-3</v>
      </c>
      <c r="CBY5">
        <v>0</v>
      </c>
      <c r="CBZ5">
        <v>4.8000000000000001E-2</v>
      </c>
      <c r="CCA5">
        <v>0</v>
      </c>
      <c r="CCB5">
        <v>6.6669999999999993E-2</v>
      </c>
      <c r="CCC5">
        <v>0.16</v>
      </c>
      <c r="CCD5">
        <v>0</v>
      </c>
      <c r="CCE5">
        <v>0.2278868</v>
      </c>
      <c r="CCF5">
        <v>0</v>
      </c>
      <c r="CCG5">
        <v>0.15</v>
      </c>
      <c r="CCH5">
        <v>0.03</v>
      </c>
      <c r="CCI5">
        <v>0</v>
      </c>
      <c r="CCJ5">
        <v>0.2</v>
      </c>
      <c r="CCK5">
        <v>0.34799999999999998</v>
      </c>
      <c r="CCL5">
        <v>0</v>
      </c>
      <c r="CCM5">
        <v>0</v>
      </c>
      <c r="CCN5">
        <v>0</v>
      </c>
      <c r="CCO5">
        <v>0.17519299999999999</v>
      </c>
      <c r="CCP5">
        <v>0</v>
      </c>
      <c r="CCQ5">
        <v>0.438697</v>
      </c>
      <c r="CCR5">
        <v>0.32840429999999998</v>
      </c>
      <c r="CCS5">
        <v>0</v>
      </c>
      <c r="CCT5">
        <v>0.64770000000000005</v>
      </c>
      <c r="CCU5">
        <v>8.0000000000000002E-3</v>
      </c>
      <c r="CCV5">
        <v>0</v>
      </c>
      <c r="CCW5">
        <v>0.12</v>
      </c>
      <c r="CCX5">
        <v>7.9000000000000008E-3</v>
      </c>
      <c r="CCY5">
        <v>0</v>
      </c>
      <c r="CCZ5" t="e">
        <v>#N/A</v>
      </c>
      <c r="CDA5">
        <v>0</v>
      </c>
      <c r="CDB5" t="e">
        <v>#N/A</v>
      </c>
      <c r="CDC5" t="e">
        <v>#N/A</v>
      </c>
      <c r="CDD5" t="e">
        <v>#N/A</v>
      </c>
      <c r="CDE5">
        <v>0</v>
      </c>
      <c r="CDF5">
        <v>0</v>
      </c>
      <c r="CDG5" t="e">
        <v>#N/A</v>
      </c>
      <c r="CDH5" t="e">
        <v>#N/A</v>
      </c>
      <c r="CDI5" t="e">
        <v>#N/A</v>
      </c>
      <c r="CDJ5">
        <v>0</v>
      </c>
      <c r="CDK5" t="e">
        <v>#N/A</v>
      </c>
      <c r="CDL5" t="e">
        <v>#N/A</v>
      </c>
      <c r="CDM5" t="e">
        <v>#N/A</v>
      </c>
      <c r="CDN5" t="e">
        <v>#N/A</v>
      </c>
      <c r="CDP5" t="e">
        <v>#N/A</v>
      </c>
      <c r="CDQ5" t="e">
        <v>#N/A</v>
      </c>
      <c r="CDR5" t="e">
        <v>#N/A</v>
      </c>
      <c r="CDS5" t="e">
        <v>#N/A</v>
      </c>
      <c r="CDT5" t="e">
        <v>#N/A</v>
      </c>
      <c r="CDU5" t="e">
        <v>#N/A</v>
      </c>
      <c r="CDV5" t="e">
        <v>#N/A</v>
      </c>
      <c r="CDW5" t="e">
        <v>#N/A</v>
      </c>
      <c r="CDX5" t="e">
        <v>#N/A</v>
      </c>
      <c r="CDZ5" t="e">
        <v>#N/A</v>
      </c>
      <c r="CEA5" t="e">
        <v>#N/A</v>
      </c>
      <c r="CEB5" t="e">
        <v>#N/A</v>
      </c>
      <c r="CEC5" t="e">
        <v>#N/A</v>
      </c>
      <c r="CED5" t="e">
        <v>#N/A</v>
      </c>
      <c r="CEE5" t="e">
        <v>#N/A</v>
      </c>
      <c r="CEF5" t="e">
        <v>#N/A</v>
      </c>
      <c r="CEG5" t="e">
        <v>#N/A</v>
      </c>
      <c r="CEH5" t="e">
        <v>#N/A</v>
      </c>
      <c r="CEI5">
        <v>0</v>
      </c>
      <c r="CEJ5" t="e">
        <v>#N/A</v>
      </c>
      <c r="CEK5" t="e">
        <v>#N/A</v>
      </c>
      <c r="CEL5" t="e">
        <v>#N/A</v>
      </c>
      <c r="CEM5" t="e">
        <v>#N/A</v>
      </c>
      <c r="CEN5" t="e">
        <v>#N/A</v>
      </c>
      <c r="CEO5" t="e">
        <v>#N/A</v>
      </c>
      <c r="CEP5" t="e">
        <v>#N/A</v>
      </c>
      <c r="CEQ5" t="e">
        <v>#N/A</v>
      </c>
      <c r="CER5" t="e">
        <v>#N/A</v>
      </c>
      <c r="CES5" t="e">
        <v>#N/A</v>
      </c>
      <c r="CET5" t="e">
        <v>#N/A</v>
      </c>
      <c r="CEU5" t="e">
        <v>#N/A</v>
      </c>
      <c r="CEV5" t="e">
        <v>#N/A</v>
      </c>
      <c r="CEW5" t="e">
        <v>#N/A</v>
      </c>
      <c r="CEZ5">
        <v>0</v>
      </c>
      <c r="CFA5" t="e">
        <v>#N/A</v>
      </c>
      <c r="CFB5" t="e">
        <v>#N/A</v>
      </c>
      <c r="CFC5" t="e">
        <v>#N/A</v>
      </c>
      <c r="CFD5">
        <v>0.2</v>
      </c>
      <c r="CFE5">
        <v>0</v>
      </c>
      <c r="CFF5" t="e">
        <v>#N/A</v>
      </c>
      <c r="CFG5" t="e">
        <v>#N/A</v>
      </c>
      <c r="CFH5">
        <v>0.2</v>
      </c>
      <c r="CFI5" t="e">
        <v>#N/A</v>
      </c>
      <c r="CFJ5" t="e">
        <v>#N/A</v>
      </c>
      <c r="CFK5" t="e">
        <v>#N/A</v>
      </c>
      <c r="CFL5" t="e">
        <v>#N/A</v>
      </c>
      <c r="CFM5">
        <v>3.61E-2</v>
      </c>
      <c r="CFN5" t="e">
        <v>#N/A</v>
      </c>
      <c r="CFO5" t="e">
        <v>#N/A</v>
      </c>
      <c r="CFP5" t="e">
        <v>#N/A</v>
      </c>
      <c r="CFQ5">
        <v>0</v>
      </c>
      <c r="CFR5" t="e">
        <v>#N/A</v>
      </c>
      <c r="CFS5" t="e">
        <v>#N/A</v>
      </c>
      <c r="CFT5" t="e">
        <v>#N/A</v>
      </c>
      <c r="CFU5" t="e">
        <v>#N/A</v>
      </c>
      <c r="CFV5" t="e">
        <v>#N/A</v>
      </c>
      <c r="CFW5" t="e">
        <v>#N/A</v>
      </c>
      <c r="CFX5" t="e">
        <v>#N/A</v>
      </c>
      <c r="CFY5">
        <v>0</v>
      </c>
      <c r="CFZ5">
        <v>0</v>
      </c>
      <c r="CGA5">
        <v>4.4999999999999998E-2</v>
      </c>
      <c r="CGB5" t="e">
        <v>#N/A</v>
      </c>
      <c r="CGC5" t="e">
        <v>#N/A</v>
      </c>
      <c r="CGD5">
        <v>0</v>
      </c>
      <c r="CGE5" t="e">
        <v>#N/A</v>
      </c>
      <c r="CGF5" t="e">
        <v>#N/A</v>
      </c>
      <c r="CGG5" t="e">
        <v>#N/A</v>
      </c>
      <c r="CGH5" t="e">
        <v>#N/A</v>
      </c>
      <c r="CGI5">
        <v>3.7608950697674399</v>
      </c>
      <c r="CGJ5">
        <v>0</v>
      </c>
      <c r="CGK5">
        <v>0.18</v>
      </c>
      <c r="CGL5" t="e">
        <v>#N/A</v>
      </c>
      <c r="CGM5" t="e">
        <v>#N/A</v>
      </c>
      <c r="CGN5" t="e">
        <v>#N/A</v>
      </c>
      <c r="CGO5" t="e">
        <v>#N/A</v>
      </c>
      <c r="CGP5" t="e">
        <v>#N/A</v>
      </c>
      <c r="CGQ5" t="e">
        <v>#N/A</v>
      </c>
      <c r="CGR5" t="e">
        <v>#N/A</v>
      </c>
      <c r="CGS5">
        <v>0</v>
      </c>
      <c r="CGT5" t="e">
        <v>#N/A</v>
      </c>
      <c r="CGU5">
        <v>9.73293098248076E-2</v>
      </c>
    </row>
    <row r="6" spans="1:2231" x14ac:dyDescent="0.3">
      <c r="A6">
        <v>2.3140000000000001</v>
      </c>
      <c r="B6">
        <v>3.1</v>
      </c>
      <c r="C6">
        <v>0.33333370000000001</v>
      </c>
      <c r="D6">
        <v>0.4</v>
      </c>
      <c r="E6">
        <v>1.0680045531547</v>
      </c>
      <c r="F6">
        <v>2.81</v>
      </c>
      <c r="G6">
        <v>0</v>
      </c>
      <c r="H6">
        <v>0.32179999999999997</v>
      </c>
      <c r="I6">
        <v>0</v>
      </c>
      <c r="J6">
        <v>0.82</v>
      </c>
      <c r="K6">
        <v>5.5</v>
      </c>
      <c r="L6">
        <v>1.8</v>
      </c>
      <c r="M6">
        <v>0</v>
      </c>
      <c r="N6">
        <v>1.44</v>
      </c>
      <c r="O6">
        <v>4.95</v>
      </c>
      <c r="P6">
        <v>2.06</v>
      </c>
      <c r="Q6">
        <v>0.09</v>
      </c>
      <c r="R6">
        <v>1.7</v>
      </c>
      <c r="S6" t="e">
        <v>#N/A</v>
      </c>
      <c r="T6">
        <v>0</v>
      </c>
      <c r="U6">
        <v>0</v>
      </c>
      <c r="V6">
        <v>0.4</v>
      </c>
      <c r="W6">
        <v>0.55000000000000004</v>
      </c>
      <c r="X6">
        <v>3.2</v>
      </c>
      <c r="Y6">
        <v>0</v>
      </c>
      <c r="Z6">
        <v>0.2</v>
      </c>
      <c r="AA6">
        <v>0.02</v>
      </c>
      <c r="AB6">
        <v>0</v>
      </c>
      <c r="AC6">
        <v>0.02</v>
      </c>
      <c r="AD6">
        <v>0.42</v>
      </c>
      <c r="AE6">
        <v>0</v>
      </c>
      <c r="AF6">
        <v>0.8</v>
      </c>
      <c r="AG6">
        <v>0.17272999999999999</v>
      </c>
      <c r="AH6">
        <v>0</v>
      </c>
      <c r="AI6">
        <v>0</v>
      </c>
      <c r="AJ6">
        <v>8.9319999999999997E-2</v>
      </c>
      <c r="AK6">
        <v>0</v>
      </c>
      <c r="AL6">
        <v>0</v>
      </c>
      <c r="AM6">
        <v>2.83</v>
      </c>
      <c r="AN6">
        <v>0</v>
      </c>
      <c r="AO6">
        <v>0</v>
      </c>
      <c r="AP6">
        <v>0.17</v>
      </c>
      <c r="AQ6">
        <v>0</v>
      </c>
      <c r="AR6">
        <v>0.25</v>
      </c>
      <c r="AS6">
        <v>0</v>
      </c>
      <c r="AT6">
        <v>0.9</v>
      </c>
      <c r="AU6">
        <v>2</v>
      </c>
      <c r="AV6">
        <v>0</v>
      </c>
      <c r="AW6">
        <v>0.16</v>
      </c>
      <c r="AX6">
        <v>0</v>
      </c>
      <c r="AY6">
        <v>0.03</v>
      </c>
      <c r="AZ6">
        <v>0</v>
      </c>
      <c r="BA6">
        <v>0</v>
      </c>
      <c r="BB6">
        <v>0.5</v>
      </c>
      <c r="BC6">
        <v>0</v>
      </c>
      <c r="BD6">
        <v>0.01</v>
      </c>
      <c r="BE6">
        <v>0</v>
      </c>
      <c r="BF6">
        <v>1.23</v>
      </c>
      <c r="BG6">
        <v>0</v>
      </c>
      <c r="BH6">
        <v>0</v>
      </c>
      <c r="BI6">
        <v>0.5</v>
      </c>
      <c r="BJ6">
        <v>0</v>
      </c>
      <c r="BK6">
        <v>0</v>
      </c>
      <c r="BL6">
        <v>0</v>
      </c>
      <c r="BM6">
        <v>0</v>
      </c>
      <c r="BN6">
        <v>7.0000000000000007E-2</v>
      </c>
      <c r="BO6">
        <v>0</v>
      </c>
      <c r="BP6">
        <v>0</v>
      </c>
      <c r="BQ6">
        <v>0.34499999999999997</v>
      </c>
      <c r="BR6">
        <v>0</v>
      </c>
      <c r="BS6">
        <v>0.83</v>
      </c>
      <c r="BT6">
        <v>0</v>
      </c>
      <c r="BU6">
        <v>0</v>
      </c>
      <c r="BV6">
        <v>0.26</v>
      </c>
      <c r="BW6">
        <v>1.7</v>
      </c>
      <c r="BX6">
        <v>0.24</v>
      </c>
      <c r="BY6">
        <v>0.22</v>
      </c>
      <c r="BZ6">
        <v>0.1</v>
      </c>
      <c r="CA6">
        <v>0</v>
      </c>
      <c r="CB6">
        <v>0</v>
      </c>
      <c r="CC6">
        <v>0</v>
      </c>
      <c r="CD6">
        <v>0</v>
      </c>
      <c r="CE6">
        <v>0</v>
      </c>
      <c r="CF6">
        <v>1.5800000000000002E-2</v>
      </c>
      <c r="CG6">
        <v>0.02</v>
      </c>
      <c r="CH6">
        <v>0.36</v>
      </c>
      <c r="CI6">
        <v>0.04</v>
      </c>
      <c r="CJ6">
        <v>0.76</v>
      </c>
      <c r="CK6">
        <v>0</v>
      </c>
      <c r="CL6">
        <v>1.4999999999999999E-2</v>
      </c>
      <c r="CM6">
        <v>0</v>
      </c>
      <c r="CN6">
        <v>0.44</v>
      </c>
      <c r="CO6">
        <v>0.03</v>
      </c>
      <c r="CP6">
        <v>9.6536999999999998E-2</v>
      </c>
      <c r="CQ6">
        <v>0</v>
      </c>
      <c r="CR6">
        <v>0</v>
      </c>
      <c r="CS6">
        <v>0.03</v>
      </c>
      <c r="CT6">
        <v>0.35</v>
      </c>
      <c r="CU6">
        <v>0.06</v>
      </c>
      <c r="CV6">
        <v>0</v>
      </c>
      <c r="CW6">
        <v>0.31</v>
      </c>
      <c r="CX6">
        <v>0</v>
      </c>
      <c r="CY6">
        <v>0</v>
      </c>
      <c r="CZ6">
        <v>0.128</v>
      </c>
      <c r="DA6">
        <v>0</v>
      </c>
      <c r="DB6">
        <v>0</v>
      </c>
      <c r="DC6">
        <v>0.6</v>
      </c>
      <c r="DD6">
        <v>1.5299999999999999E-2</v>
      </c>
      <c r="DE6">
        <v>0</v>
      </c>
      <c r="DF6">
        <v>0.03</v>
      </c>
      <c r="DG6">
        <v>0.02</v>
      </c>
      <c r="DH6">
        <v>0</v>
      </c>
      <c r="DI6">
        <v>0.03</v>
      </c>
      <c r="DJ6">
        <v>0</v>
      </c>
      <c r="DK6">
        <v>0.05</v>
      </c>
      <c r="DL6">
        <v>0</v>
      </c>
      <c r="DM6">
        <v>0.25109999999999999</v>
      </c>
      <c r="DN6">
        <v>0</v>
      </c>
      <c r="DO6">
        <v>0</v>
      </c>
      <c r="DP6">
        <v>0</v>
      </c>
      <c r="DQ6">
        <v>0</v>
      </c>
      <c r="DR6">
        <v>0</v>
      </c>
      <c r="DS6">
        <v>0.14499999999999999</v>
      </c>
      <c r="DT6">
        <v>0.69</v>
      </c>
      <c r="DU6">
        <v>0</v>
      </c>
      <c r="DV6">
        <v>0.03</v>
      </c>
      <c r="DW6">
        <v>0</v>
      </c>
      <c r="DX6">
        <v>2.2799999999999998</v>
      </c>
      <c r="DY6">
        <v>0</v>
      </c>
      <c r="DZ6">
        <v>0</v>
      </c>
      <c r="EA6">
        <v>0.22939999999999999</v>
      </c>
      <c r="EB6">
        <v>0.96</v>
      </c>
      <c r="EC6">
        <v>0</v>
      </c>
      <c r="ED6">
        <v>1.55E-2</v>
      </c>
      <c r="EE6">
        <v>3.0000000000000001E-3</v>
      </c>
      <c r="EF6">
        <v>3.6</v>
      </c>
      <c r="EG6">
        <v>0</v>
      </c>
      <c r="EH6">
        <v>0.125</v>
      </c>
      <c r="EI6">
        <v>0</v>
      </c>
      <c r="EJ6">
        <v>2.4E-2</v>
      </c>
      <c r="EK6">
        <v>0</v>
      </c>
      <c r="EL6">
        <v>0.49</v>
      </c>
      <c r="EM6">
        <v>0</v>
      </c>
      <c r="EN6">
        <v>0</v>
      </c>
      <c r="EO6">
        <v>0.9</v>
      </c>
      <c r="EP6">
        <v>0</v>
      </c>
      <c r="EQ6">
        <v>0</v>
      </c>
      <c r="ER6">
        <v>0.21</v>
      </c>
      <c r="ES6">
        <v>0</v>
      </c>
      <c r="ET6">
        <v>0.2</v>
      </c>
      <c r="EU6">
        <v>0</v>
      </c>
      <c r="EV6">
        <v>0.55789999999999995</v>
      </c>
      <c r="EW6">
        <v>0</v>
      </c>
      <c r="EX6">
        <v>0.51</v>
      </c>
      <c r="EY6">
        <v>0</v>
      </c>
      <c r="EZ6">
        <v>0</v>
      </c>
      <c r="FA6">
        <v>0.03</v>
      </c>
      <c r="FB6">
        <v>0</v>
      </c>
      <c r="FC6">
        <v>0</v>
      </c>
      <c r="FD6">
        <v>9.8000000000000004E-2</v>
      </c>
      <c r="FE6">
        <v>0</v>
      </c>
      <c r="FF6">
        <v>0</v>
      </c>
      <c r="FG6">
        <v>0.03</v>
      </c>
      <c r="FH6">
        <v>0.14000000000000001</v>
      </c>
      <c r="FI6">
        <v>0</v>
      </c>
      <c r="FJ6">
        <v>0</v>
      </c>
      <c r="FK6">
        <v>0.4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0.03</v>
      </c>
      <c r="FV6">
        <v>0</v>
      </c>
      <c r="FW6">
        <v>0</v>
      </c>
      <c r="FX6">
        <v>7.2500000000000004E-3</v>
      </c>
      <c r="FY6">
        <v>1.4</v>
      </c>
      <c r="FZ6">
        <v>3.5000000000000003E-2</v>
      </c>
      <c r="GA6">
        <v>3.5999999999999997E-2</v>
      </c>
      <c r="GB6">
        <v>7.4899999999999994E-2</v>
      </c>
      <c r="GC6">
        <v>0.05</v>
      </c>
      <c r="GD6">
        <v>8.9999999999999993E-3</v>
      </c>
      <c r="GE6">
        <v>0.04</v>
      </c>
      <c r="GF6">
        <v>0</v>
      </c>
      <c r="GG6">
        <v>0.4536</v>
      </c>
      <c r="GH6">
        <v>0.1</v>
      </c>
      <c r="GI6">
        <v>0</v>
      </c>
      <c r="GJ6">
        <v>0</v>
      </c>
      <c r="GK6">
        <v>0.38</v>
      </c>
      <c r="GL6">
        <v>7.0000000000000007E-2</v>
      </c>
      <c r="GM6">
        <v>0</v>
      </c>
      <c r="GN6">
        <v>0</v>
      </c>
      <c r="GO6">
        <v>0.08</v>
      </c>
      <c r="GP6">
        <v>0.02</v>
      </c>
      <c r="GQ6">
        <v>0</v>
      </c>
      <c r="GR6">
        <v>0</v>
      </c>
      <c r="GS6">
        <v>0</v>
      </c>
      <c r="GT6">
        <v>0</v>
      </c>
      <c r="GU6">
        <v>0.56999999999999995</v>
      </c>
      <c r="GV6">
        <v>6.4000000000000001E-2</v>
      </c>
      <c r="GW6">
        <v>7.0000000000000007E-2</v>
      </c>
      <c r="GX6">
        <v>0</v>
      </c>
      <c r="GY6">
        <v>0</v>
      </c>
      <c r="GZ6">
        <v>0</v>
      </c>
      <c r="HA6" t="e">
        <v>#N/A</v>
      </c>
      <c r="HB6">
        <v>0</v>
      </c>
      <c r="HC6">
        <v>0.55000000000000004</v>
      </c>
      <c r="HD6">
        <v>0</v>
      </c>
      <c r="HE6">
        <v>0</v>
      </c>
      <c r="HF6">
        <v>0.05</v>
      </c>
      <c r="HG6">
        <v>0.03</v>
      </c>
      <c r="HH6">
        <v>0</v>
      </c>
      <c r="HI6">
        <v>0</v>
      </c>
      <c r="HJ6">
        <v>0.38</v>
      </c>
      <c r="HK6">
        <v>0</v>
      </c>
      <c r="HL6">
        <v>0.3</v>
      </c>
      <c r="HM6">
        <v>5.5E-2</v>
      </c>
      <c r="HN6">
        <v>0.02</v>
      </c>
      <c r="HO6">
        <v>0</v>
      </c>
      <c r="HP6">
        <v>0</v>
      </c>
      <c r="HQ6">
        <v>0</v>
      </c>
      <c r="HR6">
        <v>0</v>
      </c>
      <c r="HS6">
        <v>0</v>
      </c>
      <c r="HT6">
        <v>0.18</v>
      </c>
      <c r="HU6">
        <v>0.48799999999999999</v>
      </c>
      <c r="HV6">
        <v>0</v>
      </c>
      <c r="HW6">
        <v>0</v>
      </c>
      <c r="HX6">
        <v>0.58940000000000003</v>
      </c>
      <c r="HY6">
        <v>0</v>
      </c>
      <c r="HZ6">
        <v>0</v>
      </c>
      <c r="IA6">
        <v>0</v>
      </c>
      <c r="IB6">
        <v>0</v>
      </c>
      <c r="IC6">
        <v>0</v>
      </c>
      <c r="ID6">
        <v>3.5999999999999997E-2</v>
      </c>
      <c r="IE6">
        <v>0.22</v>
      </c>
      <c r="IF6">
        <v>0</v>
      </c>
      <c r="IG6">
        <v>0.01</v>
      </c>
      <c r="IH6">
        <v>0</v>
      </c>
      <c r="II6">
        <v>0.29291</v>
      </c>
      <c r="IJ6">
        <v>0</v>
      </c>
      <c r="IK6">
        <v>0.17</v>
      </c>
      <c r="IL6">
        <v>0.17499999999999999</v>
      </c>
      <c r="IM6">
        <v>0.83</v>
      </c>
      <c r="IN6">
        <v>0</v>
      </c>
      <c r="IO6">
        <v>0.30099999999999999</v>
      </c>
      <c r="IP6">
        <v>6.4999999999999997E-3</v>
      </c>
      <c r="IQ6">
        <v>0</v>
      </c>
      <c r="IR6">
        <v>0</v>
      </c>
      <c r="IS6">
        <v>0</v>
      </c>
      <c r="IT6">
        <v>0.03</v>
      </c>
      <c r="IU6">
        <v>3.27E-2</v>
      </c>
      <c r="IV6">
        <v>0.03</v>
      </c>
      <c r="IW6">
        <v>0</v>
      </c>
      <c r="IX6">
        <v>0.03</v>
      </c>
      <c r="IY6">
        <v>9.2799999999999994E-2</v>
      </c>
      <c r="IZ6">
        <v>7.0655910000000004</v>
      </c>
      <c r="JA6">
        <v>3.0000000000000001E-3</v>
      </c>
      <c r="JB6">
        <v>0</v>
      </c>
      <c r="JC6">
        <v>0</v>
      </c>
      <c r="JD6">
        <v>0</v>
      </c>
      <c r="JE6">
        <v>0</v>
      </c>
      <c r="JF6">
        <v>2.8999999999999998E-3</v>
      </c>
      <c r="JG6">
        <v>0</v>
      </c>
      <c r="JH6">
        <v>0.3</v>
      </c>
      <c r="JI6">
        <v>11.055999999999999</v>
      </c>
      <c r="JJ6">
        <v>0.20039799999999999</v>
      </c>
      <c r="JK6">
        <v>0</v>
      </c>
      <c r="JL6">
        <v>5.9499999999999997E-2</v>
      </c>
      <c r="JM6">
        <v>0.15</v>
      </c>
      <c r="JN6">
        <v>0.85943999999999998</v>
      </c>
      <c r="JO6">
        <v>0.156053</v>
      </c>
      <c r="JP6">
        <v>0</v>
      </c>
      <c r="JQ6">
        <v>0.17</v>
      </c>
      <c r="JR6">
        <v>0</v>
      </c>
      <c r="JS6">
        <v>0</v>
      </c>
      <c r="JU6">
        <v>0.45</v>
      </c>
      <c r="JV6">
        <v>0</v>
      </c>
      <c r="JW6">
        <v>0</v>
      </c>
      <c r="JX6">
        <v>0</v>
      </c>
      <c r="JY6">
        <v>0.01</v>
      </c>
      <c r="JZ6">
        <v>0.15</v>
      </c>
      <c r="KA6">
        <v>0.3</v>
      </c>
      <c r="KB6">
        <v>0.121</v>
      </c>
      <c r="KC6">
        <v>0</v>
      </c>
      <c r="KD6">
        <v>0.38</v>
      </c>
      <c r="KE6">
        <v>0</v>
      </c>
      <c r="KF6">
        <v>0</v>
      </c>
      <c r="KG6">
        <v>0.32800000000000001</v>
      </c>
      <c r="KH6">
        <v>0</v>
      </c>
      <c r="KI6">
        <v>0.10100000000000001</v>
      </c>
      <c r="KJ6">
        <v>0</v>
      </c>
      <c r="KK6">
        <v>0</v>
      </c>
      <c r="KL6">
        <v>0</v>
      </c>
      <c r="KM6">
        <v>0</v>
      </c>
      <c r="KN6">
        <v>2.9000000000000001E-2</v>
      </c>
      <c r="KO6">
        <v>0</v>
      </c>
      <c r="KP6">
        <v>0</v>
      </c>
      <c r="KQ6">
        <v>0.1217</v>
      </c>
      <c r="KR6">
        <v>0</v>
      </c>
      <c r="KS6">
        <v>0</v>
      </c>
      <c r="KT6">
        <v>0</v>
      </c>
      <c r="KU6">
        <v>0</v>
      </c>
      <c r="KV6">
        <v>0.74</v>
      </c>
      <c r="KW6">
        <v>0</v>
      </c>
      <c r="KX6">
        <v>0.05</v>
      </c>
      <c r="KY6">
        <v>0.03</v>
      </c>
      <c r="KZ6">
        <v>0</v>
      </c>
      <c r="LA6">
        <v>0.27</v>
      </c>
      <c r="LB6">
        <v>0</v>
      </c>
      <c r="LC6">
        <v>0.16200000000000001</v>
      </c>
      <c r="LD6">
        <v>0</v>
      </c>
      <c r="LE6">
        <v>0.125</v>
      </c>
      <c r="LF6">
        <v>9.5000000000000001E-2</v>
      </c>
      <c r="LG6">
        <v>0.1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0.13900000000000001</v>
      </c>
      <c r="LO6">
        <v>0</v>
      </c>
      <c r="LP6">
        <v>0.55000000000000004</v>
      </c>
      <c r="LQ6">
        <v>0.04</v>
      </c>
      <c r="LR6">
        <v>0.15768599999999999</v>
      </c>
      <c r="LS6">
        <v>0.06</v>
      </c>
      <c r="LT6">
        <v>8.17</v>
      </c>
      <c r="LU6">
        <v>0</v>
      </c>
      <c r="LV6">
        <v>0.21671000000000001</v>
      </c>
      <c r="LW6">
        <v>0</v>
      </c>
      <c r="LX6">
        <v>1.1399999999999999</v>
      </c>
      <c r="LY6">
        <v>0.06</v>
      </c>
      <c r="LZ6">
        <v>0</v>
      </c>
      <c r="MA6">
        <v>0</v>
      </c>
      <c r="MB6">
        <v>0</v>
      </c>
      <c r="MC6">
        <v>0.51</v>
      </c>
      <c r="MD6">
        <v>0</v>
      </c>
      <c r="ME6">
        <v>0</v>
      </c>
      <c r="MF6">
        <v>0</v>
      </c>
      <c r="MG6">
        <v>0</v>
      </c>
      <c r="MH6">
        <v>7.8E-2</v>
      </c>
      <c r="MI6">
        <v>0.22</v>
      </c>
      <c r="MJ6">
        <v>0</v>
      </c>
      <c r="MK6">
        <v>0.48</v>
      </c>
      <c r="ML6">
        <v>0</v>
      </c>
      <c r="MM6">
        <v>0</v>
      </c>
      <c r="MN6">
        <v>0</v>
      </c>
      <c r="MO6">
        <v>0.02</v>
      </c>
      <c r="MP6">
        <v>0</v>
      </c>
      <c r="MQ6">
        <v>0</v>
      </c>
      <c r="MR6">
        <v>7.0000000000000007E-2</v>
      </c>
      <c r="MS6">
        <v>0</v>
      </c>
      <c r="MT6">
        <v>0.08</v>
      </c>
      <c r="MU6">
        <v>0.57199999999999995</v>
      </c>
      <c r="MV6">
        <v>0</v>
      </c>
      <c r="MW6">
        <v>0.02</v>
      </c>
      <c r="MX6">
        <v>0</v>
      </c>
      <c r="MY6">
        <v>0</v>
      </c>
      <c r="MZ6">
        <v>0</v>
      </c>
      <c r="NA6">
        <v>0</v>
      </c>
      <c r="NB6">
        <v>7.1999999999999998E-3</v>
      </c>
      <c r="NC6">
        <v>0</v>
      </c>
      <c r="ND6">
        <v>0</v>
      </c>
      <c r="NE6">
        <v>0.94</v>
      </c>
      <c r="NF6">
        <v>0</v>
      </c>
      <c r="NG6">
        <v>0</v>
      </c>
      <c r="NH6">
        <v>0.13</v>
      </c>
      <c r="NI6">
        <v>0</v>
      </c>
      <c r="NJ6">
        <v>2.5999999999999999E-3</v>
      </c>
      <c r="NK6">
        <v>0</v>
      </c>
      <c r="NL6">
        <v>0</v>
      </c>
      <c r="NM6">
        <v>0</v>
      </c>
      <c r="NN6">
        <v>1.7100000000000001E-2</v>
      </c>
      <c r="NO6">
        <v>0</v>
      </c>
      <c r="NP6">
        <v>0</v>
      </c>
      <c r="NQ6">
        <v>2.3599999999999999E-2</v>
      </c>
      <c r="NR6">
        <v>0.27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0.09</v>
      </c>
      <c r="NZ6">
        <v>0</v>
      </c>
      <c r="OA6">
        <v>0.61</v>
      </c>
      <c r="OB6">
        <v>0</v>
      </c>
      <c r="OC6">
        <v>0</v>
      </c>
      <c r="OD6">
        <v>0</v>
      </c>
      <c r="OE6">
        <v>0</v>
      </c>
      <c r="OF6">
        <v>0</v>
      </c>
      <c r="OG6">
        <v>0.1119</v>
      </c>
      <c r="OH6">
        <v>0</v>
      </c>
      <c r="OI6">
        <v>0</v>
      </c>
      <c r="OJ6">
        <v>0</v>
      </c>
      <c r="OK6">
        <v>0</v>
      </c>
      <c r="OL6">
        <v>4.1999999999999997E-3</v>
      </c>
      <c r="OM6">
        <v>0</v>
      </c>
      <c r="ON6">
        <v>0</v>
      </c>
      <c r="OO6">
        <v>0</v>
      </c>
      <c r="OP6">
        <v>0</v>
      </c>
      <c r="OQ6">
        <v>0</v>
      </c>
      <c r="OR6">
        <v>0.106</v>
      </c>
      <c r="OS6">
        <v>0</v>
      </c>
      <c r="OT6">
        <v>0</v>
      </c>
      <c r="OU6">
        <v>0</v>
      </c>
      <c r="OV6">
        <v>0</v>
      </c>
      <c r="OW6">
        <v>0.11</v>
      </c>
      <c r="OX6">
        <v>0.02</v>
      </c>
      <c r="OY6">
        <v>0</v>
      </c>
      <c r="OZ6">
        <v>0.22</v>
      </c>
      <c r="PA6">
        <v>3.6999999999999998E-2</v>
      </c>
      <c r="PB6">
        <v>0</v>
      </c>
      <c r="PC6">
        <v>6.5754000000000007E-2</v>
      </c>
      <c r="PD6">
        <v>0</v>
      </c>
      <c r="PE6">
        <v>2.7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0.06</v>
      </c>
      <c r="PO6">
        <v>9.5000000000000001E-2</v>
      </c>
      <c r="PP6">
        <v>9.6699999999999994E-2</v>
      </c>
      <c r="PQ6">
        <v>9.1999999999999998E-2</v>
      </c>
      <c r="PR6">
        <v>0.11700000000000001</v>
      </c>
      <c r="PS6">
        <v>0</v>
      </c>
      <c r="PT6">
        <v>0</v>
      </c>
      <c r="PU6">
        <v>0.15702749999999999</v>
      </c>
      <c r="PV6">
        <v>0</v>
      </c>
      <c r="PW6">
        <v>9.9000000000000005E-2</v>
      </c>
      <c r="PX6">
        <v>0</v>
      </c>
      <c r="PY6">
        <v>0.51847299999999996</v>
      </c>
      <c r="PZ6">
        <v>0</v>
      </c>
      <c r="QA6">
        <v>0</v>
      </c>
      <c r="QB6">
        <v>0.193075</v>
      </c>
      <c r="QC6">
        <v>3.1E-2</v>
      </c>
      <c r="QD6">
        <v>0</v>
      </c>
      <c r="QE6">
        <v>0</v>
      </c>
      <c r="QF6">
        <v>0</v>
      </c>
      <c r="QG6">
        <v>5.4545700000000003E-2</v>
      </c>
      <c r="QH6">
        <v>0</v>
      </c>
      <c r="QI6">
        <v>0.02</v>
      </c>
      <c r="QJ6">
        <v>4.2999999999999997E-2</v>
      </c>
      <c r="QK6">
        <v>0.26177099999999998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0.06</v>
      </c>
      <c r="QS6">
        <v>0</v>
      </c>
      <c r="QT6">
        <v>0</v>
      </c>
      <c r="QU6">
        <v>0.42265000000000003</v>
      </c>
      <c r="QV6">
        <v>0</v>
      </c>
      <c r="QW6">
        <v>8.2830000000000001E-2</v>
      </c>
      <c r="QX6">
        <v>0.05</v>
      </c>
      <c r="QY6">
        <v>0.12</v>
      </c>
      <c r="QZ6">
        <v>0</v>
      </c>
      <c r="RA6">
        <v>0</v>
      </c>
      <c r="RB6">
        <v>0</v>
      </c>
      <c r="RC6">
        <v>0.7</v>
      </c>
      <c r="RD6" t="e">
        <v>#N/A</v>
      </c>
      <c r="RE6">
        <v>3.5979999999999998E-2</v>
      </c>
      <c r="RF6">
        <v>2.0799999999999999E-2</v>
      </c>
      <c r="RG6">
        <v>0.72499999999999998</v>
      </c>
      <c r="RH6">
        <v>0</v>
      </c>
      <c r="RI6">
        <v>0</v>
      </c>
      <c r="RJ6">
        <v>0</v>
      </c>
      <c r="RK6">
        <v>0.04</v>
      </c>
      <c r="RL6">
        <v>0</v>
      </c>
      <c r="RM6">
        <v>0.14280000000000001</v>
      </c>
      <c r="RN6">
        <v>9.75E-3</v>
      </c>
      <c r="RO6">
        <v>0</v>
      </c>
      <c r="RP6">
        <v>0</v>
      </c>
      <c r="RQ6">
        <v>0</v>
      </c>
      <c r="RR6">
        <v>0</v>
      </c>
      <c r="RS6">
        <v>0.18</v>
      </c>
      <c r="RT6">
        <v>0.26</v>
      </c>
      <c r="RU6" t="e">
        <v>#N/A</v>
      </c>
      <c r="RV6">
        <v>0</v>
      </c>
      <c r="RW6">
        <v>0.03</v>
      </c>
      <c r="RX6">
        <v>0.03</v>
      </c>
      <c r="RY6">
        <v>0.32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0.09</v>
      </c>
      <c r="SJ6">
        <v>0.15</v>
      </c>
      <c r="SK6">
        <v>0</v>
      </c>
      <c r="SL6">
        <v>0</v>
      </c>
      <c r="SM6">
        <v>0</v>
      </c>
      <c r="SN6">
        <v>0</v>
      </c>
      <c r="SO6">
        <v>0.15</v>
      </c>
      <c r="SP6">
        <v>0</v>
      </c>
      <c r="SQ6">
        <v>0</v>
      </c>
      <c r="SR6">
        <v>7.4999999999999997E-2</v>
      </c>
      <c r="SS6">
        <v>0.34799999999999998</v>
      </c>
      <c r="ST6">
        <v>0.01</v>
      </c>
      <c r="SU6">
        <v>0</v>
      </c>
      <c r="SV6">
        <v>0.16500000000000001</v>
      </c>
      <c r="SW6">
        <v>5.1999999999999998E-2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4.7500000000000001E-2</v>
      </c>
      <c r="TG6">
        <v>0.22</v>
      </c>
      <c r="TH6">
        <v>0</v>
      </c>
      <c r="TI6">
        <v>0</v>
      </c>
      <c r="TJ6">
        <v>0.59</v>
      </c>
      <c r="TK6">
        <v>0</v>
      </c>
      <c r="TL6">
        <v>0</v>
      </c>
      <c r="TM6">
        <v>0.08</v>
      </c>
      <c r="TN6">
        <v>0</v>
      </c>
      <c r="TO6">
        <v>0.14635999999999999</v>
      </c>
      <c r="TP6">
        <v>0.27</v>
      </c>
      <c r="TQ6">
        <v>0</v>
      </c>
      <c r="TR6">
        <v>1.35</v>
      </c>
      <c r="TS6">
        <v>0</v>
      </c>
      <c r="TT6">
        <v>0</v>
      </c>
      <c r="TU6">
        <v>0</v>
      </c>
      <c r="TV6">
        <v>0</v>
      </c>
      <c r="TW6">
        <v>0.1</v>
      </c>
      <c r="TX6">
        <v>0</v>
      </c>
      <c r="TY6">
        <v>2.3E-2</v>
      </c>
      <c r="TZ6">
        <v>0</v>
      </c>
      <c r="UA6">
        <v>0.03</v>
      </c>
      <c r="UB6">
        <v>0</v>
      </c>
      <c r="UC6">
        <v>0</v>
      </c>
      <c r="UD6">
        <v>0</v>
      </c>
      <c r="UE6">
        <v>1.35</v>
      </c>
      <c r="UF6">
        <v>0.25</v>
      </c>
      <c r="UG6">
        <v>7.7440489360868997E-3</v>
      </c>
      <c r="UH6">
        <v>0</v>
      </c>
      <c r="UI6">
        <v>0</v>
      </c>
      <c r="UJ6">
        <v>1.18</v>
      </c>
      <c r="UK6">
        <v>0</v>
      </c>
      <c r="UL6">
        <v>0</v>
      </c>
      <c r="UM6">
        <v>0</v>
      </c>
      <c r="UN6">
        <v>0.04</v>
      </c>
      <c r="UO6">
        <v>0</v>
      </c>
      <c r="UP6">
        <v>7.2499999999999995E-2</v>
      </c>
      <c r="UQ6">
        <v>1.932E-2</v>
      </c>
      <c r="UR6">
        <v>9.7600000000000006E-2</v>
      </c>
      <c r="US6">
        <v>0</v>
      </c>
      <c r="UT6">
        <v>1.6</v>
      </c>
      <c r="UU6">
        <v>0.02</v>
      </c>
      <c r="UV6">
        <v>0</v>
      </c>
      <c r="UW6">
        <v>0</v>
      </c>
      <c r="UX6">
        <v>0</v>
      </c>
      <c r="UY6">
        <v>0</v>
      </c>
      <c r="UZ6">
        <v>0</v>
      </c>
      <c r="VA6">
        <v>0.1</v>
      </c>
      <c r="VB6">
        <v>0.05</v>
      </c>
      <c r="VC6">
        <v>8.6999999999999994E-3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0.18007600000000001</v>
      </c>
      <c r="VK6">
        <v>0</v>
      </c>
      <c r="VL6">
        <v>3.7999999999999999E-2</v>
      </c>
      <c r="VM6">
        <v>0</v>
      </c>
      <c r="VN6">
        <v>0</v>
      </c>
      <c r="VO6">
        <v>0</v>
      </c>
      <c r="VP6">
        <v>0</v>
      </c>
      <c r="VQ6">
        <v>0</v>
      </c>
      <c r="VR6">
        <v>0.125</v>
      </c>
      <c r="VS6">
        <v>0</v>
      </c>
      <c r="VT6">
        <v>0</v>
      </c>
      <c r="VU6">
        <v>0</v>
      </c>
      <c r="VV6">
        <v>0.05</v>
      </c>
      <c r="VW6">
        <v>0</v>
      </c>
      <c r="VX6">
        <v>0.240285</v>
      </c>
      <c r="VY6">
        <v>0.5</v>
      </c>
      <c r="VZ6">
        <v>0.621</v>
      </c>
      <c r="WA6">
        <v>0</v>
      </c>
      <c r="WB6">
        <v>0.24</v>
      </c>
      <c r="WC6">
        <v>0</v>
      </c>
      <c r="WD6">
        <v>2.8000000000000001E-2</v>
      </c>
      <c r="WE6">
        <v>0</v>
      </c>
      <c r="WF6">
        <v>2.5000000000000001E-2</v>
      </c>
      <c r="WG6">
        <v>0</v>
      </c>
      <c r="WH6">
        <v>1.2772399999999999</v>
      </c>
      <c r="WI6">
        <v>0</v>
      </c>
      <c r="WJ6">
        <v>0</v>
      </c>
      <c r="WK6">
        <v>0</v>
      </c>
      <c r="WL6">
        <v>0</v>
      </c>
      <c r="WM6">
        <v>8.9999999999999993E-3</v>
      </c>
      <c r="WN6">
        <v>0</v>
      </c>
      <c r="WO6">
        <v>0.19822000000000001</v>
      </c>
      <c r="WP6">
        <v>0.24010999999999999</v>
      </c>
      <c r="WQ6">
        <v>0</v>
      </c>
      <c r="WR6">
        <v>0</v>
      </c>
      <c r="WS6">
        <v>0</v>
      </c>
      <c r="WT6">
        <v>0</v>
      </c>
      <c r="WU6">
        <v>0</v>
      </c>
      <c r="WV6">
        <v>0.03</v>
      </c>
      <c r="WW6">
        <v>0</v>
      </c>
      <c r="WX6">
        <v>0.01</v>
      </c>
      <c r="WY6">
        <v>0</v>
      </c>
      <c r="WZ6">
        <v>0.5</v>
      </c>
      <c r="XA6">
        <v>0</v>
      </c>
      <c r="XB6">
        <v>0</v>
      </c>
      <c r="XC6">
        <v>2.6890000000000001E-2</v>
      </c>
      <c r="XD6">
        <v>0</v>
      </c>
      <c r="XE6">
        <v>0</v>
      </c>
      <c r="XF6">
        <v>0</v>
      </c>
      <c r="XG6">
        <v>0.02</v>
      </c>
      <c r="XH6">
        <v>1.036</v>
      </c>
      <c r="XI6">
        <v>0</v>
      </c>
      <c r="XJ6">
        <v>0</v>
      </c>
      <c r="XK6">
        <v>0</v>
      </c>
      <c r="XL6">
        <v>0</v>
      </c>
      <c r="XM6">
        <v>0.34</v>
      </c>
      <c r="XN6">
        <v>5.62278360723419E-2</v>
      </c>
      <c r="XO6">
        <v>0</v>
      </c>
      <c r="XP6">
        <v>0.37378299999999998</v>
      </c>
      <c r="XQ6">
        <v>0</v>
      </c>
      <c r="XR6">
        <v>1.45</v>
      </c>
      <c r="XS6">
        <v>0.120686</v>
      </c>
      <c r="XT6">
        <v>0</v>
      </c>
      <c r="XU6" t="e">
        <v>#N/A</v>
      </c>
      <c r="XV6">
        <v>0.26</v>
      </c>
      <c r="XW6">
        <v>0</v>
      </c>
      <c r="XX6">
        <v>0.4</v>
      </c>
      <c r="XY6">
        <v>0</v>
      </c>
      <c r="XZ6">
        <v>0.04</v>
      </c>
      <c r="YA6">
        <v>0</v>
      </c>
      <c r="YB6">
        <v>8.8800000000000004E-2</v>
      </c>
      <c r="YC6">
        <v>0</v>
      </c>
      <c r="YD6">
        <v>0</v>
      </c>
      <c r="YE6">
        <v>0.06</v>
      </c>
      <c r="YF6">
        <v>0.03</v>
      </c>
      <c r="YG6">
        <v>0.06</v>
      </c>
      <c r="YH6">
        <v>0.378</v>
      </c>
      <c r="YI6">
        <v>7.0000000000000007E-2</v>
      </c>
      <c r="YJ6">
        <v>0</v>
      </c>
      <c r="YK6">
        <v>0.63100000000000001</v>
      </c>
      <c r="YL6">
        <v>0.1958</v>
      </c>
      <c r="YM6">
        <v>0</v>
      </c>
      <c r="YN6">
        <v>0.39900000000000002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4.2999999999999997E-2</v>
      </c>
      <c r="YY6">
        <v>0.31845048512643398</v>
      </c>
      <c r="YZ6">
        <v>0.31</v>
      </c>
      <c r="ZA6">
        <v>0.22</v>
      </c>
      <c r="ZB6">
        <v>0.20399999999999999</v>
      </c>
      <c r="ZC6">
        <v>0</v>
      </c>
      <c r="ZD6">
        <v>0</v>
      </c>
      <c r="ZE6">
        <v>0</v>
      </c>
      <c r="ZF6">
        <v>0.13600000000000001</v>
      </c>
      <c r="ZG6">
        <v>0</v>
      </c>
      <c r="ZH6">
        <v>0</v>
      </c>
      <c r="ZI6">
        <v>0</v>
      </c>
      <c r="ZJ6">
        <v>0</v>
      </c>
      <c r="ZK6">
        <v>0</v>
      </c>
      <c r="ZL6">
        <v>0.47699999999999998</v>
      </c>
      <c r="ZM6">
        <v>0.79</v>
      </c>
      <c r="ZN6">
        <v>0</v>
      </c>
      <c r="ZO6">
        <v>0</v>
      </c>
      <c r="ZP6">
        <v>0</v>
      </c>
      <c r="ZQ6">
        <v>0.11</v>
      </c>
      <c r="ZR6">
        <v>0.65469999999999995</v>
      </c>
      <c r="ZS6">
        <v>0</v>
      </c>
      <c r="ZT6">
        <v>0</v>
      </c>
      <c r="ZU6">
        <v>0.2</v>
      </c>
      <c r="ZV6">
        <v>0</v>
      </c>
      <c r="ZW6">
        <v>0.57999999999999996</v>
      </c>
      <c r="ZX6">
        <v>7.7799999999999994E-2</v>
      </c>
      <c r="ZY6">
        <v>0.45</v>
      </c>
      <c r="ZZ6">
        <v>0.38229999999999997</v>
      </c>
      <c r="AAA6">
        <v>0</v>
      </c>
      <c r="AAB6">
        <v>1.5E-3</v>
      </c>
      <c r="AAC6">
        <v>0</v>
      </c>
      <c r="AAD6">
        <v>0.02</v>
      </c>
      <c r="AAE6">
        <v>0</v>
      </c>
      <c r="AAF6">
        <v>0</v>
      </c>
      <c r="AAG6">
        <v>0.13220599999999999</v>
      </c>
      <c r="AAH6">
        <v>7.4999999999999997E-2</v>
      </c>
      <c r="AAI6">
        <v>0</v>
      </c>
      <c r="AAJ6">
        <v>0.05</v>
      </c>
      <c r="AAK6">
        <v>0</v>
      </c>
      <c r="AAL6">
        <v>0.4</v>
      </c>
      <c r="AAM6">
        <v>0.21510000000000001</v>
      </c>
      <c r="AAN6">
        <v>0</v>
      </c>
      <c r="AAO6">
        <v>0.26800000000000002</v>
      </c>
      <c r="AAP6">
        <v>0</v>
      </c>
      <c r="AAQ6">
        <v>8.3000000000000004E-2</v>
      </c>
      <c r="AAR6">
        <v>0</v>
      </c>
      <c r="AAS6">
        <v>0</v>
      </c>
      <c r="AAT6">
        <v>0.17</v>
      </c>
      <c r="AAU6">
        <v>2.5625800000000001</v>
      </c>
      <c r="AAV6">
        <v>0</v>
      </c>
      <c r="AAW6">
        <v>0.14219999999999999</v>
      </c>
      <c r="AAX6">
        <v>0</v>
      </c>
      <c r="AAY6">
        <v>0</v>
      </c>
      <c r="AAZ6">
        <v>0.41711700000000002</v>
      </c>
      <c r="ABA6">
        <v>1.7999999999999999E-2</v>
      </c>
      <c r="ABB6">
        <v>0</v>
      </c>
      <c r="ABC6">
        <v>0</v>
      </c>
      <c r="ABD6">
        <v>0</v>
      </c>
      <c r="ABE6">
        <v>1.01471</v>
      </c>
      <c r="ABF6">
        <v>0.05</v>
      </c>
      <c r="ABG6">
        <v>0</v>
      </c>
      <c r="ABH6">
        <v>0</v>
      </c>
      <c r="ABI6">
        <v>0</v>
      </c>
      <c r="ABJ6">
        <v>0</v>
      </c>
      <c r="ABK6">
        <v>0.2</v>
      </c>
      <c r="ABL6">
        <v>0</v>
      </c>
      <c r="ABM6">
        <v>0</v>
      </c>
      <c r="ABN6">
        <v>0.39083600000000002</v>
      </c>
      <c r="ABO6">
        <v>3.29</v>
      </c>
      <c r="ABP6">
        <v>0</v>
      </c>
      <c r="ABQ6">
        <v>6.4763340616067504</v>
      </c>
      <c r="ABR6">
        <v>0</v>
      </c>
      <c r="ABS6">
        <v>0</v>
      </c>
      <c r="ABT6">
        <v>5.8000000000000003E-2</v>
      </c>
      <c r="ABU6">
        <v>0.11700000000000001</v>
      </c>
      <c r="ABV6">
        <v>5.0000000000000001E-3</v>
      </c>
      <c r="ABW6">
        <v>0</v>
      </c>
      <c r="ABX6">
        <v>2.4125000000000001E-2</v>
      </c>
      <c r="ABY6">
        <v>0.16391</v>
      </c>
      <c r="ABZ6">
        <v>0</v>
      </c>
      <c r="ACA6">
        <v>1.7219</v>
      </c>
      <c r="ACB6">
        <v>0.4</v>
      </c>
      <c r="ACC6">
        <v>0.255</v>
      </c>
      <c r="ACD6">
        <v>0</v>
      </c>
      <c r="ACE6">
        <v>0</v>
      </c>
      <c r="ACF6">
        <v>0.33139999999999997</v>
      </c>
      <c r="ACG6">
        <v>0</v>
      </c>
      <c r="ACH6">
        <v>0</v>
      </c>
      <c r="ACI6">
        <v>0</v>
      </c>
      <c r="ACJ6">
        <v>7.0000000000000007E-2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0.1</v>
      </c>
      <c r="ACQ6">
        <v>0</v>
      </c>
      <c r="ACR6">
        <v>0</v>
      </c>
      <c r="ACS6">
        <v>8.0000000000000002E-3</v>
      </c>
      <c r="ACT6">
        <v>0</v>
      </c>
      <c r="ACU6">
        <v>0</v>
      </c>
      <c r="ACV6">
        <v>0</v>
      </c>
      <c r="ACW6">
        <v>0.10924</v>
      </c>
      <c r="ACX6">
        <v>0.30599999999999999</v>
      </c>
      <c r="ACY6">
        <v>0</v>
      </c>
      <c r="ACZ6">
        <v>0</v>
      </c>
      <c r="ADA6">
        <v>0.27739999999999998</v>
      </c>
      <c r="ADB6">
        <v>0</v>
      </c>
      <c r="ADC6">
        <v>0</v>
      </c>
      <c r="ADD6">
        <v>0.30532399999999998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5.5E-2</v>
      </c>
      <c r="ADK6">
        <v>0</v>
      </c>
      <c r="ADL6">
        <v>0.1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0.02</v>
      </c>
      <c r="ADT6" t="e">
        <v>#N/A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0.49436000000000002</v>
      </c>
      <c r="AEA6">
        <v>0</v>
      </c>
      <c r="AEB6">
        <v>0</v>
      </c>
      <c r="AED6">
        <v>0.09</v>
      </c>
      <c r="AEE6">
        <v>0</v>
      </c>
      <c r="AEF6">
        <v>2.4700000000000002</v>
      </c>
      <c r="AEG6">
        <v>0</v>
      </c>
      <c r="AEH6">
        <v>2.8977590000000002</v>
      </c>
      <c r="AEI6">
        <v>0.22500000000000001</v>
      </c>
      <c r="AEJ6">
        <v>0</v>
      </c>
      <c r="AEK6">
        <v>0.06</v>
      </c>
      <c r="AEL6">
        <v>0.25</v>
      </c>
      <c r="AEM6">
        <v>0.115</v>
      </c>
      <c r="AEN6">
        <v>0</v>
      </c>
      <c r="AEO6">
        <v>7.0000000000000007E-2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0.05</v>
      </c>
      <c r="AEW6">
        <v>0</v>
      </c>
      <c r="AEX6">
        <v>0</v>
      </c>
      <c r="AEY6">
        <v>0.14563799999999999</v>
      </c>
      <c r="AEZ6">
        <v>0.153</v>
      </c>
      <c r="AFA6">
        <v>0</v>
      </c>
      <c r="AFB6">
        <v>0</v>
      </c>
      <c r="AFC6">
        <v>0.21199999999999999</v>
      </c>
      <c r="AFD6">
        <v>0.30012899999999998</v>
      </c>
      <c r="AFE6">
        <v>0.21610299999999999</v>
      </c>
      <c r="AFF6">
        <v>0</v>
      </c>
      <c r="AFG6">
        <v>2.35E-2</v>
      </c>
      <c r="AFH6">
        <v>0</v>
      </c>
      <c r="AFI6">
        <v>0</v>
      </c>
      <c r="AFJ6">
        <v>0</v>
      </c>
      <c r="AFK6">
        <v>0</v>
      </c>
      <c r="AFL6">
        <v>0.15</v>
      </c>
      <c r="AFM6">
        <v>0.05</v>
      </c>
      <c r="AFN6">
        <v>1.9099999999999999E-2</v>
      </c>
      <c r="AFO6">
        <v>0</v>
      </c>
      <c r="AFP6">
        <v>0</v>
      </c>
      <c r="AFQ6">
        <v>2.1572789999999999</v>
      </c>
      <c r="AFR6">
        <v>0.06</v>
      </c>
      <c r="AFS6">
        <v>0</v>
      </c>
      <c r="AFT6">
        <v>0.1275</v>
      </c>
      <c r="AFU6">
        <v>0</v>
      </c>
      <c r="AFV6">
        <v>0</v>
      </c>
      <c r="AFW6">
        <v>0</v>
      </c>
      <c r="AFX6">
        <v>0.75</v>
      </c>
      <c r="AFY6">
        <v>0.83941600000000005</v>
      </c>
      <c r="AFZ6">
        <v>4.7620000000000003E-2</v>
      </c>
      <c r="AGA6">
        <v>0</v>
      </c>
      <c r="AGB6">
        <v>0</v>
      </c>
      <c r="AGC6">
        <v>0</v>
      </c>
      <c r="AGD6">
        <v>0.1</v>
      </c>
      <c r="AGE6">
        <v>0.02</v>
      </c>
      <c r="AGF6">
        <v>7.2499999999999995E-2</v>
      </c>
      <c r="AGG6">
        <v>0</v>
      </c>
      <c r="AGH6">
        <v>1.48</v>
      </c>
      <c r="AGI6">
        <v>6.4999999999999997E-3</v>
      </c>
      <c r="AGJ6">
        <v>1.02</v>
      </c>
      <c r="AGK6">
        <v>1.8</v>
      </c>
      <c r="AGL6">
        <v>0.11</v>
      </c>
      <c r="AGM6">
        <v>0</v>
      </c>
      <c r="AGN6">
        <v>0</v>
      </c>
      <c r="AGO6">
        <v>2.4299999999999999E-2</v>
      </c>
      <c r="AGP6">
        <v>3.5000000000000003E-2</v>
      </c>
      <c r="AGQ6">
        <v>0</v>
      </c>
      <c r="AGR6">
        <v>0</v>
      </c>
      <c r="AGS6">
        <v>0</v>
      </c>
      <c r="AGT6">
        <v>0.12103899999999999</v>
      </c>
      <c r="AGU6">
        <v>0.01</v>
      </c>
      <c r="AGV6">
        <v>0</v>
      </c>
      <c r="AGW6">
        <v>0</v>
      </c>
      <c r="AGX6">
        <v>0.12</v>
      </c>
      <c r="AGY6">
        <v>0.05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0.24035999999999999</v>
      </c>
      <c r="AHH6">
        <v>0.13200000000000001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0.64</v>
      </c>
      <c r="AHR6">
        <v>0</v>
      </c>
      <c r="AHS6">
        <v>0.62490000000000001</v>
      </c>
      <c r="AHT6">
        <v>0</v>
      </c>
      <c r="AHU6">
        <v>0.22</v>
      </c>
      <c r="AHV6">
        <v>0</v>
      </c>
      <c r="AHW6">
        <v>0</v>
      </c>
      <c r="AHX6">
        <v>5.0000000000000001E-3</v>
      </c>
      <c r="AHY6">
        <v>0</v>
      </c>
      <c r="AHZ6">
        <v>0</v>
      </c>
      <c r="AIA6">
        <v>0</v>
      </c>
      <c r="AIB6">
        <v>0</v>
      </c>
      <c r="AIC6">
        <v>0.05</v>
      </c>
      <c r="AID6">
        <v>1.2118</v>
      </c>
      <c r="AIE6">
        <v>0</v>
      </c>
      <c r="AIF6">
        <v>0</v>
      </c>
      <c r="AIG6">
        <v>0</v>
      </c>
      <c r="AIH6">
        <v>0.1</v>
      </c>
      <c r="AII6">
        <v>7.3333300000000004E-2</v>
      </c>
      <c r="AIJ6">
        <v>0</v>
      </c>
      <c r="AIK6">
        <v>0</v>
      </c>
      <c r="AIL6">
        <v>0.03</v>
      </c>
      <c r="AIM6">
        <v>0</v>
      </c>
      <c r="AIN6">
        <v>1.7780000000000001E-2</v>
      </c>
      <c r="AIO6">
        <v>0.21</v>
      </c>
      <c r="AIP6">
        <v>0</v>
      </c>
      <c r="AIQ6">
        <v>0.27610000000000001</v>
      </c>
      <c r="AIR6">
        <v>0</v>
      </c>
      <c r="AIS6">
        <v>0</v>
      </c>
      <c r="AIT6">
        <v>0</v>
      </c>
      <c r="AIU6">
        <v>0</v>
      </c>
      <c r="AIV6">
        <v>0.93</v>
      </c>
      <c r="AIW6">
        <v>0</v>
      </c>
      <c r="AIX6">
        <v>0</v>
      </c>
      <c r="AIY6">
        <v>0</v>
      </c>
      <c r="AIZ6">
        <v>0.1</v>
      </c>
      <c r="AJA6">
        <v>0.33500000000000002</v>
      </c>
      <c r="AJB6">
        <v>0</v>
      </c>
      <c r="AJC6">
        <v>0</v>
      </c>
      <c r="AJD6">
        <v>0</v>
      </c>
      <c r="AJE6">
        <v>2.5000000000000001E-2</v>
      </c>
      <c r="AJF6" t="e">
        <v>#N/A</v>
      </c>
      <c r="AJG6">
        <v>0</v>
      </c>
      <c r="AJH6">
        <v>0</v>
      </c>
      <c r="AJI6">
        <v>0</v>
      </c>
      <c r="AJJ6">
        <v>0</v>
      </c>
      <c r="AJK6">
        <v>0.158</v>
      </c>
      <c r="AJL6">
        <v>0</v>
      </c>
      <c r="AJM6">
        <v>0.17988000000000001</v>
      </c>
      <c r="AJN6">
        <v>0</v>
      </c>
      <c r="AJO6">
        <v>0.01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3.0000000000000001E-3</v>
      </c>
      <c r="AJV6">
        <v>5.0000000000000001E-3</v>
      </c>
      <c r="AJW6">
        <v>0.02</v>
      </c>
      <c r="AJX6">
        <v>0</v>
      </c>
      <c r="AJY6" t="e">
        <v>#N/A</v>
      </c>
      <c r="AJZ6">
        <v>0</v>
      </c>
      <c r="AKA6">
        <v>0</v>
      </c>
      <c r="AKB6">
        <v>0</v>
      </c>
      <c r="AKC6">
        <v>0</v>
      </c>
      <c r="AKD6">
        <v>0.92569999999999997</v>
      </c>
      <c r="AKE6">
        <v>0.44</v>
      </c>
      <c r="AKF6">
        <v>0</v>
      </c>
      <c r="AKG6">
        <v>0</v>
      </c>
      <c r="AKH6">
        <v>0.45</v>
      </c>
      <c r="AKI6">
        <v>0</v>
      </c>
      <c r="AKJ6">
        <v>0.08</v>
      </c>
      <c r="AKK6">
        <v>0</v>
      </c>
      <c r="AKL6">
        <v>7.4000000000000003E-3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0.15</v>
      </c>
      <c r="AKV6">
        <v>0.111245</v>
      </c>
      <c r="AKW6">
        <v>0</v>
      </c>
      <c r="AKX6">
        <v>0</v>
      </c>
      <c r="AKY6">
        <v>0</v>
      </c>
      <c r="AKZ6">
        <v>0.22</v>
      </c>
      <c r="ALA6">
        <v>6.0100000000000001E-2</v>
      </c>
      <c r="ALB6">
        <v>0</v>
      </c>
      <c r="ALC6">
        <v>0.45870379999999999</v>
      </c>
      <c r="ALD6">
        <v>0</v>
      </c>
      <c r="ALE6">
        <v>0</v>
      </c>
      <c r="ALF6">
        <v>0.08</v>
      </c>
      <c r="ALG6">
        <v>5.3543E-2</v>
      </c>
      <c r="ALH6">
        <v>2.5999999999999999E-2</v>
      </c>
      <c r="ALI6">
        <v>5.5E-2</v>
      </c>
      <c r="ALJ6">
        <v>0</v>
      </c>
      <c r="ALK6">
        <v>0</v>
      </c>
      <c r="ALL6">
        <v>0</v>
      </c>
      <c r="ALM6">
        <v>0</v>
      </c>
      <c r="ALN6">
        <v>4.1000000000000002E-2</v>
      </c>
      <c r="ALO6">
        <v>0.05</v>
      </c>
      <c r="ALP6">
        <v>4.2000000000000003E-2</v>
      </c>
      <c r="ALQ6">
        <v>0.224415</v>
      </c>
      <c r="ALR6">
        <v>6.0261000000000002E-2</v>
      </c>
      <c r="ALS6">
        <v>0</v>
      </c>
      <c r="ALT6">
        <v>0</v>
      </c>
      <c r="ALU6">
        <v>0</v>
      </c>
      <c r="ALV6">
        <v>0.2419</v>
      </c>
      <c r="ALW6">
        <v>0</v>
      </c>
      <c r="ALX6">
        <v>1.46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0.82</v>
      </c>
      <c r="AME6">
        <v>0.76500000000000001</v>
      </c>
      <c r="AMF6">
        <v>0</v>
      </c>
      <c r="AMG6">
        <v>0.61499999999999999</v>
      </c>
      <c r="AMH6">
        <v>0</v>
      </c>
      <c r="AMI6">
        <v>0</v>
      </c>
      <c r="AMJ6">
        <v>7.2700000000000001E-2</v>
      </c>
      <c r="AMK6">
        <v>0</v>
      </c>
      <c r="AML6">
        <v>1.4500000000000001E-2</v>
      </c>
      <c r="AMM6">
        <v>0</v>
      </c>
      <c r="AMN6">
        <v>3.0000000000000001E-3</v>
      </c>
      <c r="AMO6">
        <v>0</v>
      </c>
      <c r="AMP6">
        <v>0</v>
      </c>
      <c r="AMQ6">
        <v>0</v>
      </c>
      <c r="AMR6">
        <v>0</v>
      </c>
      <c r="AMS6">
        <v>0.241149</v>
      </c>
      <c r="AMT6">
        <v>0</v>
      </c>
      <c r="AMU6">
        <v>0.1</v>
      </c>
      <c r="AMV6">
        <v>0.01</v>
      </c>
      <c r="AMW6">
        <v>1.668563</v>
      </c>
      <c r="AMX6">
        <v>0</v>
      </c>
      <c r="AMY6">
        <v>0.18706700000000001</v>
      </c>
      <c r="AMZ6">
        <v>0</v>
      </c>
      <c r="ANA6">
        <v>0</v>
      </c>
      <c r="ANB6">
        <v>0</v>
      </c>
      <c r="ANC6">
        <v>0.14599999999999999</v>
      </c>
      <c r="AND6">
        <v>0</v>
      </c>
      <c r="ANE6">
        <v>0</v>
      </c>
      <c r="ANF6">
        <v>0</v>
      </c>
      <c r="ANG6">
        <v>6.0838000000000003E-2</v>
      </c>
      <c r="ANH6">
        <v>0</v>
      </c>
      <c r="ANI6">
        <v>0</v>
      </c>
      <c r="ANJ6">
        <v>0</v>
      </c>
      <c r="ANK6">
        <v>0</v>
      </c>
      <c r="ANL6">
        <v>0.12497900000000001</v>
      </c>
      <c r="ANM6">
        <v>0</v>
      </c>
      <c r="ANN6">
        <v>0</v>
      </c>
      <c r="ANO6">
        <v>0</v>
      </c>
      <c r="ANP6">
        <v>0</v>
      </c>
      <c r="ANQ6">
        <v>0.14000000000000001</v>
      </c>
      <c r="ANR6">
        <v>0</v>
      </c>
      <c r="ANS6">
        <v>0</v>
      </c>
      <c r="ANT6">
        <v>0</v>
      </c>
      <c r="ANU6">
        <v>0.2</v>
      </c>
      <c r="ANV6">
        <v>2.0410000000000001E-2</v>
      </c>
      <c r="ANW6">
        <v>0</v>
      </c>
      <c r="ANX6">
        <v>0.65</v>
      </c>
      <c r="ANY6">
        <v>0</v>
      </c>
      <c r="ANZ6">
        <v>0</v>
      </c>
      <c r="AOA6">
        <v>8.5999999999999993E-2</v>
      </c>
      <c r="AOB6">
        <v>0.44</v>
      </c>
      <c r="AOC6">
        <v>0</v>
      </c>
      <c r="AOD6">
        <v>0</v>
      </c>
      <c r="AOE6">
        <v>0</v>
      </c>
      <c r="AOF6">
        <v>0</v>
      </c>
      <c r="AOG6">
        <v>2.5000000000000001E-2</v>
      </c>
      <c r="AOH6">
        <v>0</v>
      </c>
      <c r="AOI6">
        <v>0</v>
      </c>
      <c r="AOJ6">
        <v>0</v>
      </c>
      <c r="AOK6">
        <v>0</v>
      </c>
      <c r="AOL6">
        <v>3.5999999999999997E-2</v>
      </c>
      <c r="AOM6">
        <v>0.319911</v>
      </c>
      <c r="AON6">
        <v>0</v>
      </c>
      <c r="AOO6">
        <v>0</v>
      </c>
      <c r="AOP6">
        <v>0</v>
      </c>
      <c r="AOQ6">
        <v>6.4999999999999997E-3</v>
      </c>
      <c r="AOR6" t="e">
        <v>#N/A</v>
      </c>
      <c r="AOS6" t="e">
        <v>#N/A</v>
      </c>
      <c r="AOT6">
        <v>0</v>
      </c>
      <c r="AOU6">
        <v>0.01</v>
      </c>
      <c r="AOV6">
        <v>0.14000000000000001</v>
      </c>
      <c r="AOW6">
        <v>0</v>
      </c>
      <c r="AOX6">
        <v>0</v>
      </c>
      <c r="AOY6">
        <v>0</v>
      </c>
      <c r="AOZ6">
        <v>2.1999999999999999E-2</v>
      </c>
      <c r="APA6">
        <v>0</v>
      </c>
      <c r="APB6">
        <v>0.12</v>
      </c>
      <c r="APC6">
        <v>0</v>
      </c>
      <c r="APD6">
        <v>0</v>
      </c>
      <c r="APE6">
        <v>3.5999999999999997E-2</v>
      </c>
      <c r="APF6">
        <v>0.05</v>
      </c>
      <c r="APG6">
        <v>0.13</v>
      </c>
      <c r="APH6">
        <v>0</v>
      </c>
      <c r="API6">
        <v>0</v>
      </c>
      <c r="APJ6">
        <v>0</v>
      </c>
      <c r="APK6">
        <v>7.5000000000000002E-4</v>
      </c>
      <c r="APL6">
        <v>0</v>
      </c>
      <c r="APM6" t="e">
        <v>#N/A</v>
      </c>
      <c r="APN6">
        <v>5.4251000000000004E-3</v>
      </c>
      <c r="APO6">
        <v>0</v>
      </c>
      <c r="APP6">
        <v>1.9599999999999999E-2</v>
      </c>
      <c r="APQ6">
        <v>0.12</v>
      </c>
      <c r="APR6">
        <v>8.8099999999999998E-2</v>
      </c>
      <c r="APS6">
        <v>0</v>
      </c>
      <c r="APT6">
        <v>0</v>
      </c>
      <c r="APU6">
        <v>0</v>
      </c>
      <c r="APV6">
        <v>0</v>
      </c>
      <c r="APW6">
        <v>3.7999999999999999E-2</v>
      </c>
      <c r="APX6">
        <v>0.144426</v>
      </c>
      <c r="APY6">
        <v>0.08</v>
      </c>
      <c r="APZ6">
        <v>0.04</v>
      </c>
      <c r="AQA6">
        <v>0</v>
      </c>
      <c r="AQB6">
        <v>2.86E-2</v>
      </c>
      <c r="AQC6">
        <v>0</v>
      </c>
      <c r="AQD6">
        <v>0</v>
      </c>
      <c r="AQE6">
        <v>0</v>
      </c>
      <c r="AQF6">
        <v>0.06</v>
      </c>
      <c r="AQG6">
        <v>0</v>
      </c>
      <c r="AQH6">
        <v>0</v>
      </c>
      <c r="AQI6">
        <v>1.2999999999999999E-2</v>
      </c>
      <c r="AQJ6">
        <v>0.14050000000000001</v>
      </c>
      <c r="AQK6">
        <v>0</v>
      </c>
      <c r="AQL6">
        <v>0</v>
      </c>
      <c r="AQM6">
        <v>0.05</v>
      </c>
      <c r="AQN6">
        <v>0.06</v>
      </c>
      <c r="AQO6">
        <v>5.0000000000000001E-3</v>
      </c>
      <c r="AQP6">
        <v>0</v>
      </c>
      <c r="AQQ6">
        <v>0</v>
      </c>
      <c r="AQR6">
        <v>0</v>
      </c>
      <c r="AQT6" t="e">
        <v>#N/A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0.34100000000000003</v>
      </c>
      <c r="ARA6">
        <v>0.18540999999999999</v>
      </c>
      <c r="ARB6">
        <v>4.9223000000000003E-2</v>
      </c>
      <c r="ARC6">
        <v>1.5057499999999999</v>
      </c>
      <c r="ARD6">
        <v>8.8200000000000001E-2</v>
      </c>
      <c r="ARE6">
        <v>7.0000000000000007E-2</v>
      </c>
      <c r="ARF6">
        <v>0</v>
      </c>
      <c r="ARG6">
        <v>0</v>
      </c>
      <c r="ARH6">
        <v>0</v>
      </c>
      <c r="ARI6">
        <v>2.5000000000000001E-2</v>
      </c>
      <c r="ARJ6">
        <v>0.1143</v>
      </c>
      <c r="ARK6">
        <v>0.18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0.03</v>
      </c>
      <c r="ART6">
        <v>0</v>
      </c>
      <c r="ARU6">
        <v>0.03</v>
      </c>
      <c r="ARV6">
        <v>0.20499999999999999</v>
      </c>
      <c r="ARW6">
        <v>7.3050000000000004E-2</v>
      </c>
      <c r="ARX6">
        <v>1.2800000000000001E-2</v>
      </c>
      <c r="ARY6">
        <v>0</v>
      </c>
      <c r="ARZ6">
        <v>0.05</v>
      </c>
      <c r="ASA6">
        <v>0</v>
      </c>
      <c r="ASB6">
        <v>0</v>
      </c>
      <c r="ASC6">
        <v>0.24281</v>
      </c>
      <c r="ASD6">
        <v>0</v>
      </c>
      <c r="ASE6">
        <v>0.12</v>
      </c>
      <c r="ASF6">
        <v>0</v>
      </c>
      <c r="ASG6">
        <v>1.4999999999999999E-2</v>
      </c>
      <c r="ASH6">
        <v>0</v>
      </c>
      <c r="ASI6">
        <v>0.11360000000000001</v>
      </c>
      <c r="ASJ6">
        <v>0</v>
      </c>
      <c r="ASK6">
        <v>0.02</v>
      </c>
      <c r="ASL6">
        <v>0</v>
      </c>
      <c r="ASM6">
        <v>0</v>
      </c>
      <c r="ASN6">
        <v>1.9E-2</v>
      </c>
      <c r="ASO6">
        <v>0</v>
      </c>
      <c r="ASP6">
        <v>0.08</v>
      </c>
      <c r="ASQ6">
        <v>1.0699999999999999E-2</v>
      </c>
      <c r="ASR6">
        <v>0</v>
      </c>
      <c r="ASS6">
        <v>0.16750000000000001</v>
      </c>
      <c r="AST6">
        <v>0</v>
      </c>
      <c r="ASU6">
        <v>0</v>
      </c>
      <c r="ASV6">
        <v>0.21671399999999999</v>
      </c>
      <c r="ASW6">
        <v>6.0639999999999999E-2</v>
      </c>
      <c r="ASX6">
        <v>0</v>
      </c>
      <c r="ASY6">
        <v>0.30291000000000001</v>
      </c>
      <c r="ASZ6">
        <v>0</v>
      </c>
      <c r="ATA6">
        <v>0</v>
      </c>
      <c r="ATB6">
        <v>5.2499999999999998E-2</v>
      </c>
      <c r="ATC6">
        <v>0</v>
      </c>
      <c r="ATD6">
        <v>0.19</v>
      </c>
      <c r="ATE6">
        <v>3.7351799999999998E-2</v>
      </c>
      <c r="ATF6">
        <v>1.4999999999999999E-2</v>
      </c>
      <c r="ATG6">
        <v>6.4329999999999998E-2</v>
      </c>
      <c r="ATH6">
        <v>0</v>
      </c>
      <c r="ATI6">
        <v>0</v>
      </c>
      <c r="ATJ6">
        <v>0</v>
      </c>
      <c r="ATK6">
        <v>1.9702799999999999E-2</v>
      </c>
      <c r="ATM6">
        <v>1.5699999999999999E-2</v>
      </c>
      <c r="ATN6">
        <v>0.18953500000000001</v>
      </c>
      <c r="ATO6">
        <v>0.32119999999999999</v>
      </c>
      <c r="ATP6">
        <v>5.2600000000000001E-2</v>
      </c>
      <c r="ATQ6">
        <v>9.3103000000000005E-2</v>
      </c>
      <c r="ATR6">
        <v>4.9599999999999998E-2</v>
      </c>
      <c r="ATS6">
        <v>0</v>
      </c>
      <c r="ATT6">
        <v>0.32400000000000001</v>
      </c>
      <c r="ATU6">
        <v>0</v>
      </c>
      <c r="ATV6">
        <v>0.11</v>
      </c>
      <c r="ATW6">
        <v>0</v>
      </c>
      <c r="ATX6">
        <v>0</v>
      </c>
      <c r="ATY6">
        <v>0</v>
      </c>
      <c r="ATZ6">
        <v>0</v>
      </c>
      <c r="AUA6">
        <v>9.0154999999999999E-2</v>
      </c>
      <c r="AUB6">
        <v>0</v>
      </c>
      <c r="AUC6">
        <v>0</v>
      </c>
      <c r="AUD6">
        <v>6.0114000000000001E-2</v>
      </c>
      <c r="AUE6">
        <v>0</v>
      </c>
      <c r="AUF6">
        <v>0</v>
      </c>
      <c r="AUG6">
        <v>2.5000000000000001E-2</v>
      </c>
      <c r="AUH6">
        <v>0.10441</v>
      </c>
      <c r="AUI6">
        <v>0</v>
      </c>
      <c r="AUJ6">
        <v>0</v>
      </c>
      <c r="AUK6">
        <v>0.5</v>
      </c>
      <c r="AUL6">
        <v>0</v>
      </c>
      <c r="AUM6">
        <v>0</v>
      </c>
      <c r="AUN6">
        <v>6.6650000000000001E-2</v>
      </c>
      <c r="AUO6">
        <v>0</v>
      </c>
      <c r="AUP6">
        <v>3.9E-2</v>
      </c>
      <c r="AUQ6">
        <v>0.12623000000000001</v>
      </c>
      <c r="AUR6">
        <v>0</v>
      </c>
      <c r="AUS6" t="e">
        <v>#N/A</v>
      </c>
      <c r="AUT6">
        <v>0.05</v>
      </c>
      <c r="AUU6">
        <v>0</v>
      </c>
      <c r="AUV6">
        <v>8.3009999999999994E-3</v>
      </c>
      <c r="AUW6">
        <v>0.4</v>
      </c>
      <c r="AUX6">
        <v>1.0500000000000001E-2</v>
      </c>
      <c r="AUY6">
        <v>0</v>
      </c>
      <c r="AUZ6">
        <v>0</v>
      </c>
      <c r="AVA6">
        <v>4.49822688578735E-2</v>
      </c>
      <c r="AVB6">
        <v>0</v>
      </c>
      <c r="AVC6">
        <v>0.25064900000000001</v>
      </c>
      <c r="AVD6">
        <v>0</v>
      </c>
      <c r="AVE6">
        <v>0</v>
      </c>
      <c r="AVF6">
        <v>0</v>
      </c>
      <c r="AVG6">
        <v>0.01</v>
      </c>
      <c r="AVH6">
        <v>1.3332999999999999E-2</v>
      </c>
      <c r="AVI6">
        <v>0.194464</v>
      </c>
      <c r="AVJ6">
        <v>0</v>
      </c>
      <c r="AVK6">
        <v>0.03</v>
      </c>
      <c r="AVL6">
        <v>6.4000000000000001E-2</v>
      </c>
      <c r="AVM6">
        <v>6.0638999999999998E-2</v>
      </c>
      <c r="AVN6">
        <v>0</v>
      </c>
      <c r="AVO6">
        <v>0</v>
      </c>
      <c r="AVP6">
        <v>0.34499999999999997</v>
      </c>
      <c r="AVQ6">
        <v>0</v>
      </c>
      <c r="AVR6">
        <v>0</v>
      </c>
      <c r="AVS6">
        <v>0</v>
      </c>
      <c r="AVT6">
        <v>0.28000000000000003</v>
      </c>
      <c r="AVU6">
        <v>0</v>
      </c>
      <c r="AVV6">
        <v>0</v>
      </c>
      <c r="AVW6">
        <v>0</v>
      </c>
      <c r="AVX6">
        <v>0.19400000000000001</v>
      </c>
      <c r="AVY6">
        <v>0.08</v>
      </c>
      <c r="AVZ6">
        <v>0</v>
      </c>
      <c r="AWA6">
        <v>0.2661</v>
      </c>
      <c r="AWB6">
        <v>0.23300000000000001</v>
      </c>
      <c r="AWC6">
        <v>0</v>
      </c>
      <c r="AWD6">
        <v>0</v>
      </c>
      <c r="AWE6">
        <v>7.0000000000000007E-2</v>
      </c>
      <c r="AWF6">
        <v>0</v>
      </c>
      <c r="AWG6" t="e">
        <v>#N/A</v>
      </c>
      <c r="AWH6">
        <v>0</v>
      </c>
      <c r="AWI6">
        <v>0</v>
      </c>
      <c r="AWJ6">
        <v>0.05</v>
      </c>
      <c r="AWK6">
        <v>0</v>
      </c>
      <c r="AWL6">
        <v>0.01</v>
      </c>
      <c r="AWM6">
        <v>0</v>
      </c>
      <c r="AWN6">
        <v>0</v>
      </c>
      <c r="AWO6">
        <v>0</v>
      </c>
      <c r="AWP6">
        <v>4.19E-2</v>
      </c>
      <c r="AWQ6">
        <v>0.02</v>
      </c>
      <c r="AWR6">
        <v>6.3E-3</v>
      </c>
      <c r="AWS6">
        <v>0</v>
      </c>
      <c r="AWT6">
        <v>0.14330000000000001</v>
      </c>
      <c r="AWU6">
        <v>0</v>
      </c>
      <c r="AWV6">
        <v>3.4000000000000002E-2</v>
      </c>
      <c r="AWW6">
        <v>0.27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0.16975399999999999</v>
      </c>
      <c r="AXG6">
        <v>0</v>
      </c>
      <c r="AXH6">
        <v>0.03</v>
      </c>
      <c r="AXI6">
        <v>0.159187433039476</v>
      </c>
      <c r="AXJ6">
        <v>7.0000000000000007E-2</v>
      </c>
      <c r="AXK6">
        <v>0</v>
      </c>
      <c r="AXL6">
        <v>0</v>
      </c>
      <c r="AXM6" t="e">
        <v>#N/A</v>
      </c>
      <c r="AXN6">
        <v>0</v>
      </c>
      <c r="AXO6">
        <v>0.03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2.87E-2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0.33002999999999999</v>
      </c>
      <c r="AYE6">
        <v>5.0200000000000002E-2</v>
      </c>
      <c r="AYF6">
        <v>0</v>
      </c>
      <c r="AYG6">
        <v>0</v>
      </c>
      <c r="AYH6">
        <v>0</v>
      </c>
      <c r="AYI6">
        <v>3.2000000000000001E-2</v>
      </c>
      <c r="AYJ6">
        <v>0</v>
      </c>
      <c r="AYK6">
        <v>0</v>
      </c>
      <c r="AYL6">
        <v>0.21709999999999999</v>
      </c>
      <c r="AYM6">
        <v>0.04</v>
      </c>
      <c r="AYN6">
        <v>0.21787000000000001</v>
      </c>
      <c r="AYO6">
        <v>0</v>
      </c>
      <c r="AYP6">
        <v>0.18</v>
      </c>
      <c r="AYQ6">
        <v>0.08</v>
      </c>
      <c r="AYR6">
        <v>0.26090200000000002</v>
      </c>
      <c r="AYS6">
        <v>4.5600000000000002E-2</v>
      </c>
      <c r="AYT6">
        <v>0</v>
      </c>
      <c r="AYU6">
        <v>0.54191400000000001</v>
      </c>
      <c r="AYV6">
        <v>5.5E-2</v>
      </c>
      <c r="AYW6">
        <v>0.1004</v>
      </c>
      <c r="AYX6">
        <v>0</v>
      </c>
      <c r="AYY6">
        <v>0</v>
      </c>
      <c r="AYZ6">
        <v>0</v>
      </c>
      <c r="AZA6">
        <v>0.14721300000000001</v>
      </c>
      <c r="AZB6">
        <v>0</v>
      </c>
      <c r="AZC6">
        <v>6.0650000000000003E-2</v>
      </c>
      <c r="AZD6">
        <v>8.5000000000000006E-2</v>
      </c>
      <c r="AZE6">
        <v>0.04</v>
      </c>
      <c r="AZF6">
        <v>0</v>
      </c>
      <c r="AZG6">
        <v>0</v>
      </c>
      <c r="AZH6">
        <v>1.2E-2</v>
      </c>
      <c r="AZI6">
        <v>0.03</v>
      </c>
      <c r="AZJ6">
        <v>0</v>
      </c>
      <c r="AZK6">
        <v>0</v>
      </c>
      <c r="AZL6">
        <v>3.5999999999999997E-2</v>
      </c>
      <c r="AZM6">
        <v>0.12134</v>
      </c>
      <c r="AZN6">
        <v>0.21421999999999999</v>
      </c>
      <c r="AZO6">
        <v>0</v>
      </c>
      <c r="AZP6">
        <v>0</v>
      </c>
      <c r="AZQ6">
        <v>0</v>
      </c>
      <c r="AZR6">
        <v>0</v>
      </c>
      <c r="AZS6">
        <v>0.2</v>
      </c>
      <c r="AZT6">
        <v>0</v>
      </c>
      <c r="AZU6">
        <v>0.1242</v>
      </c>
      <c r="AZV6">
        <v>0.251594945182264</v>
      </c>
      <c r="AZW6">
        <v>0.99608850000000004</v>
      </c>
      <c r="AZX6">
        <v>0</v>
      </c>
      <c r="AZY6">
        <v>9.6548999999999996E-2</v>
      </c>
      <c r="AZZ6">
        <v>0</v>
      </c>
      <c r="BAA6">
        <v>6.08E-2</v>
      </c>
      <c r="BAB6">
        <v>0.16</v>
      </c>
      <c r="BAC6">
        <v>0</v>
      </c>
      <c r="BAD6">
        <v>0</v>
      </c>
      <c r="BAE6">
        <v>0</v>
      </c>
      <c r="BAF6">
        <v>0</v>
      </c>
      <c r="BAH6">
        <v>0</v>
      </c>
      <c r="BAI6">
        <v>0.38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0.125</v>
      </c>
      <c r="BAS6">
        <v>0</v>
      </c>
      <c r="BAT6">
        <v>0</v>
      </c>
      <c r="BAU6">
        <v>0</v>
      </c>
      <c r="BAV6">
        <v>2.988E-2</v>
      </c>
      <c r="BAW6">
        <v>0.14849999999999999</v>
      </c>
      <c r="BAX6">
        <v>0.4</v>
      </c>
      <c r="BAY6">
        <v>0</v>
      </c>
      <c r="BAZ6">
        <v>0</v>
      </c>
      <c r="BBA6">
        <v>0</v>
      </c>
      <c r="BBB6">
        <v>0.12429999999999999</v>
      </c>
      <c r="BBC6">
        <v>0</v>
      </c>
      <c r="BBD6" t="e">
        <v>#N/A</v>
      </c>
      <c r="BBE6">
        <v>0</v>
      </c>
      <c r="BBF6">
        <v>9.6149599683704706E-2</v>
      </c>
      <c r="BBG6">
        <v>0</v>
      </c>
      <c r="BBH6">
        <v>0</v>
      </c>
      <c r="BBI6">
        <v>0</v>
      </c>
      <c r="BBJ6">
        <v>4.4499999999999998E-2</v>
      </c>
      <c r="BBK6">
        <v>0.25</v>
      </c>
      <c r="BBL6">
        <v>0</v>
      </c>
      <c r="BBM6">
        <v>0</v>
      </c>
      <c r="BBN6">
        <v>0.11882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2.7E-2</v>
      </c>
      <c r="BBV6">
        <v>0</v>
      </c>
      <c r="BBW6">
        <v>0.21959999999999999</v>
      </c>
      <c r="BBX6">
        <v>0</v>
      </c>
      <c r="BBY6">
        <v>0</v>
      </c>
      <c r="BBZ6">
        <v>1</v>
      </c>
      <c r="BCA6">
        <v>0.89</v>
      </c>
      <c r="BCB6">
        <v>0.21</v>
      </c>
      <c r="BCC6">
        <v>0</v>
      </c>
      <c r="BCD6">
        <v>0</v>
      </c>
      <c r="BCE6">
        <v>2.5</v>
      </c>
      <c r="BCF6">
        <v>0</v>
      </c>
      <c r="BCG6">
        <v>0.06</v>
      </c>
      <c r="BCI6">
        <v>1.7999999999999999E-2</v>
      </c>
      <c r="BCJ6">
        <v>0.10199999999999999</v>
      </c>
      <c r="BCK6">
        <v>0</v>
      </c>
      <c r="BCL6">
        <v>4.2000000000000003E-2</v>
      </c>
      <c r="BCM6">
        <v>0.16089700000000001</v>
      </c>
      <c r="BCN6">
        <v>0.15</v>
      </c>
      <c r="BCO6">
        <v>0</v>
      </c>
      <c r="BCP6">
        <v>0</v>
      </c>
      <c r="BCQ6">
        <v>3.0599999999999999E-2</v>
      </c>
      <c r="BCR6">
        <v>0</v>
      </c>
      <c r="BCS6">
        <v>6.3020599999999996E-2</v>
      </c>
      <c r="BCT6">
        <v>0</v>
      </c>
      <c r="BCU6">
        <v>0.154</v>
      </c>
      <c r="BCV6">
        <v>0</v>
      </c>
      <c r="BCW6">
        <v>7.8124992187500004E-3</v>
      </c>
      <c r="BCX6">
        <v>0</v>
      </c>
      <c r="BCY6">
        <v>0.45584999999999998</v>
      </c>
      <c r="BCZ6">
        <v>0</v>
      </c>
      <c r="BDA6">
        <v>0.33149400000000001</v>
      </c>
      <c r="BDB6">
        <v>0</v>
      </c>
      <c r="BDC6">
        <v>6.0386200000000001E-2</v>
      </c>
      <c r="BDD6">
        <v>0</v>
      </c>
      <c r="BDE6">
        <v>1.34</v>
      </c>
      <c r="BDF6">
        <v>0</v>
      </c>
      <c r="BDG6">
        <v>0</v>
      </c>
      <c r="BDH6">
        <v>0</v>
      </c>
      <c r="BDI6">
        <v>9.1999999999999998E-2</v>
      </c>
      <c r="BDJ6">
        <v>0</v>
      </c>
      <c r="BDK6" t="e">
        <v>#N/A</v>
      </c>
      <c r="BDL6">
        <v>0</v>
      </c>
      <c r="BDM6">
        <v>0.4</v>
      </c>
      <c r="BDN6">
        <v>3.7100000000000002E-3</v>
      </c>
      <c r="BDO6">
        <v>5.2789999999999997E-2</v>
      </c>
      <c r="BDP6">
        <v>0.01</v>
      </c>
      <c r="BDQ6">
        <v>0</v>
      </c>
      <c r="BDR6">
        <v>0.1125</v>
      </c>
      <c r="BDS6">
        <v>0</v>
      </c>
      <c r="BDT6">
        <v>0</v>
      </c>
      <c r="BDU6">
        <v>0</v>
      </c>
      <c r="BDV6">
        <v>0.01</v>
      </c>
      <c r="BDW6">
        <v>0</v>
      </c>
      <c r="BDX6">
        <v>0</v>
      </c>
      <c r="BDY6">
        <v>0</v>
      </c>
      <c r="BDZ6">
        <v>0</v>
      </c>
      <c r="BEA6">
        <v>0</v>
      </c>
      <c r="BEB6" t="e">
        <v>#N/A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7.4999999999999997E-2</v>
      </c>
      <c r="BEI6">
        <v>0</v>
      </c>
      <c r="BEJ6">
        <v>9.6417000000000003E-2</v>
      </c>
      <c r="BEK6">
        <v>0.02</v>
      </c>
      <c r="BEL6">
        <v>0</v>
      </c>
      <c r="BEM6">
        <v>0</v>
      </c>
      <c r="BEN6">
        <v>0</v>
      </c>
      <c r="BEO6">
        <v>0.44995479999999999</v>
      </c>
      <c r="BEP6" t="e">
        <v>#N/A</v>
      </c>
      <c r="BEQ6">
        <v>0.28999999999999998</v>
      </c>
      <c r="BER6">
        <v>0</v>
      </c>
      <c r="BES6">
        <v>0</v>
      </c>
      <c r="BET6">
        <v>0</v>
      </c>
      <c r="BEU6">
        <v>0.31</v>
      </c>
      <c r="BEV6">
        <v>6.2E-2</v>
      </c>
      <c r="BEW6">
        <v>0.91</v>
      </c>
      <c r="BEX6">
        <v>5.5E-2</v>
      </c>
      <c r="BEY6">
        <v>0.1082</v>
      </c>
      <c r="BEZ6">
        <v>0.13159999999999999</v>
      </c>
      <c r="BFA6">
        <v>8.5000000000000006E-2</v>
      </c>
      <c r="BFB6">
        <v>0</v>
      </c>
      <c r="BFC6">
        <v>0.08</v>
      </c>
      <c r="BFD6">
        <v>0.05</v>
      </c>
      <c r="BFE6">
        <v>0</v>
      </c>
      <c r="BFF6">
        <v>0.1</v>
      </c>
      <c r="BFG6">
        <v>5.3999999999999999E-2</v>
      </c>
      <c r="BFH6">
        <v>0</v>
      </c>
      <c r="BFI6">
        <v>0.25883800000000001</v>
      </c>
      <c r="BFJ6">
        <v>0</v>
      </c>
      <c r="BFK6">
        <v>0</v>
      </c>
      <c r="BFL6">
        <v>0</v>
      </c>
      <c r="BFM6">
        <v>0</v>
      </c>
      <c r="BFN6">
        <v>8.3799999999999999E-2</v>
      </c>
      <c r="BFO6">
        <v>0.14499999999999999</v>
      </c>
      <c r="BFP6">
        <v>1.47</v>
      </c>
      <c r="BFQ6">
        <v>0.26</v>
      </c>
      <c r="BFR6">
        <v>0</v>
      </c>
      <c r="BFS6">
        <v>0.165686</v>
      </c>
      <c r="BFT6">
        <v>0</v>
      </c>
      <c r="BFU6">
        <v>0</v>
      </c>
      <c r="BFV6">
        <v>0.1</v>
      </c>
      <c r="BFW6">
        <v>0.53700000000000003</v>
      </c>
      <c r="BFX6">
        <v>0</v>
      </c>
      <c r="BFY6">
        <v>7.22E-2</v>
      </c>
      <c r="BFZ6">
        <v>0</v>
      </c>
      <c r="BGA6">
        <v>0</v>
      </c>
      <c r="BGB6">
        <v>0</v>
      </c>
      <c r="BGC6" t="e">
        <v>#N/A</v>
      </c>
      <c r="BGD6">
        <v>0.193358</v>
      </c>
      <c r="BGE6">
        <v>0</v>
      </c>
      <c r="BGF6">
        <v>0.3</v>
      </c>
      <c r="BGG6">
        <v>0.13400000000000001</v>
      </c>
      <c r="BGH6">
        <v>0.68</v>
      </c>
      <c r="BGI6">
        <v>0</v>
      </c>
      <c r="BGJ6">
        <v>0</v>
      </c>
      <c r="BGK6">
        <v>0.02</v>
      </c>
      <c r="BGL6">
        <v>0</v>
      </c>
      <c r="BGM6">
        <v>0.129</v>
      </c>
      <c r="BGN6">
        <v>0.01</v>
      </c>
      <c r="BGO6">
        <v>0</v>
      </c>
      <c r="BGP6">
        <v>0</v>
      </c>
      <c r="BGQ6">
        <v>0.22667000000000001</v>
      </c>
      <c r="BGR6">
        <v>6.3E-2</v>
      </c>
      <c r="BGS6">
        <v>0</v>
      </c>
      <c r="BGT6">
        <v>0</v>
      </c>
      <c r="BGU6">
        <v>0.05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0.18031</v>
      </c>
      <c r="BHC6">
        <v>0</v>
      </c>
      <c r="BHD6">
        <v>0</v>
      </c>
      <c r="BHE6">
        <v>0.06</v>
      </c>
      <c r="BHF6">
        <v>0.32</v>
      </c>
      <c r="BHG6">
        <v>3.5000000000000003E-2</v>
      </c>
      <c r="BHH6">
        <v>0.1416</v>
      </c>
      <c r="BHI6">
        <v>3.9699999999999999E-2</v>
      </c>
      <c r="BHJ6">
        <v>0</v>
      </c>
      <c r="BHK6">
        <v>1.124E-2</v>
      </c>
      <c r="BHL6">
        <v>7.3999999999999996E-2</v>
      </c>
      <c r="BHM6">
        <v>0</v>
      </c>
      <c r="BHN6">
        <v>0</v>
      </c>
      <c r="BHO6">
        <v>3.5999999999999999E-3</v>
      </c>
      <c r="BHP6">
        <v>0.01</v>
      </c>
      <c r="BHQ6">
        <v>0.13</v>
      </c>
      <c r="BHR6">
        <v>0</v>
      </c>
      <c r="BHS6">
        <v>5.5800000000000002E-2</v>
      </c>
      <c r="BHT6">
        <v>0</v>
      </c>
      <c r="BHU6" t="e">
        <v>#N/A</v>
      </c>
      <c r="BHV6">
        <v>0</v>
      </c>
      <c r="BHW6" t="e">
        <v>#N/A</v>
      </c>
      <c r="BHX6">
        <v>0</v>
      </c>
      <c r="BHY6">
        <v>7.9000000000000001E-2</v>
      </c>
      <c r="BHZ6">
        <v>0.5</v>
      </c>
      <c r="BIA6" t="e">
        <v>#N/A</v>
      </c>
      <c r="BIC6">
        <v>0</v>
      </c>
      <c r="BID6">
        <v>3.1250000000000002E-3</v>
      </c>
      <c r="BIE6">
        <v>0</v>
      </c>
      <c r="BIF6">
        <v>0</v>
      </c>
      <c r="BIG6">
        <v>0</v>
      </c>
      <c r="BIH6" t="e">
        <v>#N/A</v>
      </c>
      <c r="BII6">
        <v>0.159</v>
      </c>
      <c r="BIJ6">
        <v>0</v>
      </c>
      <c r="BIK6">
        <v>0</v>
      </c>
      <c r="BIL6">
        <v>0.18007999999999999</v>
      </c>
      <c r="BIM6">
        <v>0.12740000000000001</v>
      </c>
      <c r="BIN6" t="e">
        <v>#N/A</v>
      </c>
      <c r="BIO6" t="e">
        <v>#N/A</v>
      </c>
      <c r="BIP6">
        <v>0.03</v>
      </c>
      <c r="BIQ6" t="e">
        <v>#N/A</v>
      </c>
      <c r="BIR6">
        <v>0</v>
      </c>
      <c r="BIS6" t="e">
        <v>#N/A</v>
      </c>
      <c r="BIT6">
        <v>0</v>
      </c>
      <c r="BIU6" t="e">
        <v>#N/A</v>
      </c>
      <c r="BIV6" t="e">
        <v>#N/A</v>
      </c>
      <c r="BIW6">
        <v>0</v>
      </c>
      <c r="BIX6" t="e">
        <v>#N/A</v>
      </c>
      <c r="BIY6">
        <v>0</v>
      </c>
      <c r="BIZ6" t="e">
        <v>#N/A</v>
      </c>
      <c r="BJA6">
        <v>0.06</v>
      </c>
      <c r="BJB6" t="e">
        <v>#N/A</v>
      </c>
      <c r="BJC6">
        <v>0.69</v>
      </c>
      <c r="BJD6">
        <v>0</v>
      </c>
      <c r="BJE6" t="e">
        <v>#N/A</v>
      </c>
      <c r="BJF6" t="e">
        <v>#N/A</v>
      </c>
      <c r="BJH6" t="e">
        <v>#N/A</v>
      </c>
      <c r="BJI6">
        <v>1.8568999999999999E-2</v>
      </c>
      <c r="BJJ6" t="e">
        <v>#N/A</v>
      </c>
      <c r="BJK6">
        <v>0</v>
      </c>
      <c r="BJL6" t="e">
        <v>#N/A</v>
      </c>
      <c r="BJM6">
        <v>0.32</v>
      </c>
      <c r="BJN6">
        <v>0</v>
      </c>
      <c r="BJO6">
        <v>1.4999999999999999E-2</v>
      </c>
      <c r="BJP6">
        <v>0.24143999999999999</v>
      </c>
      <c r="BJQ6" t="e">
        <v>#N/A</v>
      </c>
      <c r="BJR6">
        <v>0</v>
      </c>
      <c r="BJS6" t="e">
        <v>#N/A</v>
      </c>
      <c r="BJT6">
        <v>0</v>
      </c>
      <c r="BJU6">
        <v>0.04</v>
      </c>
      <c r="BJV6" t="e">
        <v>#N/A</v>
      </c>
      <c r="BJW6" t="e">
        <v>#N/A</v>
      </c>
      <c r="BJX6">
        <v>0.03</v>
      </c>
      <c r="BJY6" t="e">
        <v>#N/A</v>
      </c>
      <c r="BJZ6">
        <v>0.52</v>
      </c>
      <c r="BKA6" t="e">
        <v>#N/A</v>
      </c>
      <c r="BKB6">
        <v>0.42499999999999999</v>
      </c>
      <c r="BKC6">
        <v>4.8000000000000001E-2</v>
      </c>
      <c r="BKD6">
        <v>1.499916</v>
      </c>
      <c r="BKE6">
        <v>0</v>
      </c>
      <c r="BKF6" t="e">
        <v>#N/A</v>
      </c>
      <c r="BKG6" t="e">
        <v>#N/A</v>
      </c>
      <c r="BKH6">
        <v>0.30014000000000002</v>
      </c>
      <c r="BKI6" t="e">
        <v>#N/A</v>
      </c>
      <c r="BKJ6" t="e">
        <v>#N/A</v>
      </c>
      <c r="BKK6">
        <v>0</v>
      </c>
      <c r="BKL6">
        <v>0</v>
      </c>
      <c r="BKM6" t="e">
        <v>#N/A</v>
      </c>
      <c r="BKN6" t="e">
        <v>#N/A</v>
      </c>
      <c r="BKO6" t="e">
        <v>#N/A</v>
      </c>
      <c r="BKP6">
        <v>6.0177399999999999E-2</v>
      </c>
      <c r="BKQ6" t="e">
        <v>#N/A</v>
      </c>
      <c r="BKR6">
        <v>0</v>
      </c>
      <c r="BKS6">
        <v>0</v>
      </c>
      <c r="BKT6">
        <v>0.1</v>
      </c>
      <c r="BKU6">
        <v>0</v>
      </c>
      <c r="BKV6">
        <v>7.9600000000000004E-2</v>
      </c>
      <c r="BKW6">
        <v>0</v>
      </c>
      <c r="BKX6">
        <v>4.7999999999999996E-3</v>
      </c>
      <c r="BKY6">
        <v>0.1217</v>
      </c>
      <c r="BKZ6">
        <v>0.13800000000000001</v>
      </c>
      <c r="BLA6">
        <v>0.104</v>
      </c>
      <c r="BLB6" t="e">
        <v>#N/A</v>
      </c>
      <c r="BLC6">
        <v>0</v>
      </c>
      <c r="BLE6">
        <v>0.21346000000000001</v>
      </c>
      <c r="BLF6">
        <v>0.01</v>
      </c>
      <c r="BLG6" t="e">
        <v>#N/A</v>
      </c>
      <c r="BLH6" t="e">
        <v>#N/A</v>
      </c>
      <c r="BLI6" t="e">
        <v>#N/A</v>
      </c>
      <c r="BLJ6" t="e">
        <v>#N/A</v>
      </c>
      <c r="BLK6" t="e">
        <v>#N/A</v>
      </c>
      <c r="BLL6">
        <v>0</v>
      </c>
      <c r="BLM6" t="e">
        <v>#N/A</v>
      </c>
      <c r="BLN6" t="e">
        <v>#N/A</v>
      </c>
      <c r="BLO6">
        <v>1.6E-2</v>
      </c>
      <c r="BLP6" t="e">
        <v>#N/A</v>
      </c>
      <c r="BLQ6">
        <v>0.03</v>
      </c>
      <c r="BLR6">
        <v>0</v>
      </c>
      <c r="BLS6" t="e">
        <v>#N/A</v>
      </c>
      <c r="BLT6">
        <v>0</v>
      </c>
      <c r="BLU6">
        <v>0</v>
      </c>
      <c r="BLV6" t="e">
        <v>#N/A</v>
      </c>
      <c r="BLY6">
        <v>0</v>
      </c>
      <c r="BLZ6" t="e">
        <v>#N/A</v>
      </c>
      <c r="BMA6">
        <v>0</v>
      </c>
      <c r="BMB6">
        <v>7.2999999999999995E-2</v>
      </c>
      <c r="BMC6">
        <v>0</v>
      </c>
      <c r="BMD6">
        <v>0.1</v>
      </c>
      <c r="BMF6">
        <v>0</v>
      </c>
      <c r="BMG6">
        <v>0.03</v>
      </c>
      <c r="BMH6">
        <v>0.24207799999999999</v>
      </c>
      <c r="BMI6" t="e">
        <v>#N/A</v>
      </c>
      <c r="BMJ6">
        <v>0</v>
      </c>
      <c r="BMK6">
        <v>2.5000000000000001E-2</v>
      </c>
      <c r="BML6">
        <v>0</v>
      </c>
      <c r="BMM6">
        <v>0</v>
      </c>
      <c r="BMN6" t="e">
        <v>#N/A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2</v>
      </c>
      <c r="BMV6">
        <v>0.3</v>
      </c>
      <c r="BMW6" t="e">
        <v>#N/A</v>
      </c>
      <c r="BMX6">
        <v>5.0719399999999998E-2</v>
      </c>
      <c r="BMY6">
        <v>2.567005</v>
      </c>
      <c r="BMZ6">
        <v>0.32600000000000001</v>
      </c>
      <c r="BNA6">
        <v>0</v>
      </c>
      <c r="BNB6" t="e">
        <v>#N/A</v>
      </c>
      <c r="BNC6">
        <v>0</v>
      </c>
      <c r="BND6">
        <v>0</v>
      </c>
      <c r="BNE6" t="e">
        <v>#N/A</v>
      </c>
      <c r="BNF6">
        <v>0</v>
      </c>
      <c r="BNG6">
        <v>0</v>
      </c>
      <c r="BNH6">
        <v>0.45427299999999998</v>
      </c>
      <c r="BNI6">
        <v>0</v>
      </c>
      <c r="BNJ6">
        <v>0</v>
      </c>
      <c r="BNK6">
        <v>0.24859999999999999</v>
      </c>
      <c r="BNL6">
        <v>0.33650999999999998</v>
      </c>
      <c r="BNM6">
        <v>0</v>
      </c>
      <c r="BNN6">
        <v>5.3400000000000003E-2</v>
      </c>
      <c r="BNO6">
        <v>0.44778000000000001</v>
      </c>
      <c r="BNP6">
        <v>0</v>
      </c>
      <c r="BNQ6">
        <v>0</v>
      </c>
      <c r="BNR6">
        <v>7.4999999999999997E-2</v>
      </c>
      <c r="BNS6">
        <v>7.0000000000000001E-3</v>
      </c>
      <c r="BNT6">
        <v>0</v>
      </c>
      <c r="BNU6">
        <v>0</v>
      </c>
      <c r="BNV6" t="e">
        <v>#N/A</v>
      </c>
      <c r="BNW6">
        <v>6.5000000000000002E-2</v>
      </c>
      <c r="BNX6">
        <v>0</v>
      </c>
      <c r="BNY6" t="e">
        <v>#N/A</v>
      </c>
      <c r="BNZ6" t="e">
        <v>#N/A</v>
      </c>
      <c r="BOA6">
        <v>0</v>
      </c>
      <c r="BOB6">
        <v>0.3</v>
      </c>
      <c r="BOC6">
        <v>6.0439E-2</v>
      </c>
      <c r="BOD6">
        <v>0</v>
      </c>
      <c r="BOE6">
        <v>0.35945818955005998</v>
      </c>
      <c r="BOF6">
        <v>4.4999999999999998E-2</v>
      </c>
      <c r="BOG6" t="e">
        <v>#N/A</v>
      </c>
      <c r="BOH6">
        <v>1E-3</v>
      </c>
      <c r="BOI6">
        <v>0</v>
      </c>
      <c r="BOK6">
        <v>0.42</v>
      </c>
      <c r="BOL6">
        <v>0</v>
      </c>
      <c r="BOM6" t="e">
        <v>#N/A</v>
      </c>
      <c r="BON6">
        <v>0</v>
      </c>
      <c r="BOO6" t="e">
        <v>#N/A</v>
      </c>
      <c r="BOP6" t="e">
        <v>#N/A</v>
      </c>
      <c r="BOQ6">
        <v>7.3999999999999996E-2</v>
      </c>
      <c r="BOR6">
        <v>1.18157719628964</v>
      </c>
      <c r="BOS6">
        <v>0</v>
      </c>
      <c r="BOT6">
        <v>0.15559999999999999</v>
      </c>
      <c r="BOU6">
        <v>4.0000000000000001E-3</v>
      </c>
      <c r="BOV6">
        <v>1.0569999999999999</v>
      </c>
      <c r="BOW6">
        <v>0</v>
      </c>
      <c r="BOX6" t="e">
        <v>#N/A</v>
      </c>
      <c r="BOY6">
        <v>0.35146300000000003</v>
      </c>
      <c r="BOZ6">
        <v>1.242</v>
      </c>
      <c r="BPA6">
        <v>0</v>
      </c>
      <c r="BPB6" t="e">
        <v>#N/A</v>
      </c>
      <c r="BPC6" t="e">
        <v>#N/A</v>
      </c>
      <c r="BPE6">
        <v>0</v>
      </c>
      <c r="BPF6">
        <v>0</v>
      </c>
      <c r="BPG6">
        <v>0</v>
      </c>
      <c r="BPI6" t="e">
        <v>#N/A</v>
      </c>
      <c r="BPJ6" t="e">
        <v>#N/A</v>
      </c>
      <c r="BPK6" t="e">
        <v>#N/A</v>
      </c>
      <c r="BPL6" t="e">
        <v>#N/A</v>
      </c>
      <c r="BPM6">
        <v>0</v>
      </c>
      <c r="BPN6">
        <v>0</v>
      </c>
      <c r="BPO6">
        <v>0</v>
      </c>
      <c r="BPP6" t="e">
        <v>#N/A</v>
      </c>
      <c r="BPQ6">
        <v>0</v>
      </c>
      <c r="BPR6">
        <v>0</v>
      </c>
      <c r="BPS6">
        <v>0.121279</v>
      </c>
      <c r="BPT6">
        <v>1.9937</v>
      </c>
      <c r="BPU6">
        <v>0.2</v>
      </c>
      <c r="BPV6">
        <v>0</v>
      </c>
      <c r="BPW6">
        <v>1.450526</v>
      </c>
      <c r="BPX6" t="e">
        <v>#N/A</v>
      </c>
      <c r="BPY6">
        <v>0.57619500000000001</v>
      </c>
      <c r="BPZ6">
        <v>0</v>
      </c>
      <c r="BQA6">
        <v>0.672319</v>
      </c>
      <c r="BQB6">
        <v>0</v>
      </c>
      <c r="BQC6" t="e">
        <v>#N/A</v>
      </c>
      <c r="BQD6">
        <v>0</v>
      </c>
      <c r="BQE6">
        <v>0.76832999999999996</v>
      </c>
      <c r="BQF6">
        <v>2.3E-2</v>
      </c>
      <c r="BQG6">
        <v>0.32029999999999997</v>
      </c>
      <c r="BQH6">
        <v>0.06</v>
      </c>
      <c r="BQI6">
        <v>5.5E-2</v>
      </c>
      <c r="BQJ6">
        <v>0.31</v>
      </c>
      <c r="BQK6">
        <v>0</v>
      </c>
      <c r="BQL6">
        <v>6.4000000000000001E-2</v>
      </c>
      <c r="BQM6">
        <v>0.2</v>
      </c>
      <c r="BQN6">
        <v>0</v>
      </c>
      <c r="BQO6">
        <v>1.2999999999999999E-2</v>
      </c>
      <c r="BQP6">
        <v>5.0000000000000001E-3</v>
      </c>
      <c r="BQQ6">
        <v>0.1242</v>
      </c>
      <c r="BQR6">
        <v>2.1</v>
      </c>
      <c r="BQS6">
        <v>0.52408999999999994</v>
      </c>
      <c r="BQT6">
        <v>0</v>
      </c>
      <c r="BQU6">
        <v>7.3800000000000004E-2</v>
      </c>
      <c r="BQV6">
        <v>0</v>
      </c>
      <c r="BQW6">
        <v>0</v>
      </c>
      <c r="BQX6">
        <v>0</v>
      </c>
      <c r="BQY6">
        <v>0</v>
      </c>
      <c r="BQZ6">
        <v>1.204E-2</v>
      </c>
      <c r="BRA6">
        <v>8.6328000000000002E-2</v>
      </c>
      <c r="BRB6">
        <v>0</v>
      </c>
      <c r="BRC6">
        <v>0</v>
      </c>
      <c r="BRD6">
        <v>0.155</v>
      </c>
      <c r="BRE6">
        <v>0.48799999999999999</v>
      </c>
      <c r="BRF6">
        <v>1.174744</v>
      </c>
      <c r="BRG6">
        <v>7.2300000000000003E-2</v>
      </c>
      <c r="BRH6">
        <v>0</v>
      </c>
      <c r="BRI6">
        <v>3.7499999999999999E-2</v>
      </c>
      <c r="BRJ6">
        <v>0</v>
      </c>
      <c r="BRK6">
        <v>0</v>
      </c>
      <c r="BRL6">
        <v>0</v>
      </c>
      <c r="BRM6">
        <v>6.7239999999999994E-2</v>
      </c>
      <c r="BRN6">
        <v>0.12</v>
      </c>
      <c r="BRO6">
        <v>0.372</v>
      </c>
      <c r="BRP6">
        <v>8.0000000000000002E-3</v>
      </c>
      <c r="BRQ6">
        <v>3.6400000000000002E-2</v>
      </c>
      <c r="BRR6">
        <v>0</v>
      </c>
      <c r="BRS6">
        <v>0.20622399999999999</v>
      </c>
      <c r="BRT6">
        <v>1.35E-2</v>
      </c>
      <c r="BRU6">
        <v>7.9000000000000001E-2</v>
      </c>
      <c r="BRV6">
        <v>0.64374076138595004</v>
      </c>
      <c r="BRW6">
        <v>0</v>
      </c>
      <c r="BRX6">
        <v>0.14505299999999999</v>
      </c>
      <c r="BSF6">
        <v>0</v>
      </c>
      <c r="BSG6">
        <v>0.5</v>
      </c>
      <c r="BSH6">
        <v>0</v>
      </c>
      <c r="BSI6">
        <v>0.22</v>
      </c>
      <c r="BSJ6">
        <v>1.1100000000000001</v>
      </c>
      <c r="BSK6">
        <v>0.55945829999999996</v>
      </c>
      <c r="BSL6">
        <v>0.02</v>
      </c>
      <c r="BSM6">
        <v>0.36</v>
      </c>
      <c r="BSN6">
        <v>0</v>
      </c>
      <c r="BSO6">
        <v>0.17</v>
      </c>
      <c r="BSP6">
        <v>0.56399999999999995</v>
      </c>
      <c r="BSQ6">
        <v>0</v>
      </c>
      <c r="BSR6">
        <v>0.62738099999999997</v>
      </c>
      <c r="BSS6">
        <v>0.12</v>
      </c>
      <c r="BST6">
        <v>0</v>
      </c>
      <c r="BSU6">
        <v>0</v>
      </c>
      <c r="BSV6">
        <v>0.5665</v>
      </c>
      <c r="BSW6">
        <v>0.02</v>
      </c>
      <c r="BSX6">
        <v>0.38052799999999998</v>
      </c>
      <c r="BSY6">
        <v>0.16</v>
      </c>
      <c r="BSZ6">
        <v>0</v>
      </c>
      <c r="BTA6">
        <v>0.47</v>
      </c>
      <c r="BTB6">
        <v>0</v>
      </c>
      <c r="BTC6">
        <v>2.2879999999999998</v>
      </c>
      <c r="BTD6">
        <v>0.1</v>
      </c>
      <c r="BTE6">
        <v>0</v>
      </c>
      <c r="BTF6">
        <v>0.33</v>
      </c>
      <c r="BTG6">
        <v>0</v>
      </c>
      <c r="BTH6">
        <v>0.36188179999999998</v>
      </c>
      <c r="BTI6">
        <v>9.4740000000000005E-2</v>
      </c>
      <c r="BTJ6">
        <v>0.36</v>
      </c>
      <c r="BTK6">
        <v>3.5249999999999997E-2</v>
      </c>
      <c r="BTL6">
        <v>0</v>
      </c>
      <c r="BTM6">
        <v>0</v>
      </c>
      <c r="BTN6">
        <v>7.6932E-2</v>
      </c>
      <c r="BTO6">
        <v>0.152</v>
      </c>
      <c r="BTP6">
        <v>1.01</v>
      </c>
      <c r="BTQ6">
        <v>4.1300000000000003E-2</v>
      </c>
      <c r="BTR6">
        <v>1.1000000000000001</v>
      </c>
      <c r="BTS6">
        <v>0</v>
      </c>
      <c r="BTT6">
        <v>0</v>
      </c>
      <c r="BTU6">
        <v>0.2</v>
      </c>
      <c r="BTV6">
        <v>0</v>
      </c>
      <c r="BTW6">
        <v>0.43657499999999999</v>
      </c>
      <c r="BTX6">
        <v>0</v>
      </c>
      <c r="BTY6">
        <v>0</v>
      </c>
      <c r="BTZ6">
        <v>7.0000000000000007E-2</v>
      </c>
      <c r="BUA6">
        <v>0</v>
      </c>
      <c r="BUB6">
        <v>0</v>
      </c>
      <c r="BUC6">
        <v>0.90967299999999995</v>
      </c>
      <c r="BUD6">
        <v>3.5000000000000003E-2</v>
      </c>
      <c r="BUE6">
        <v>0.24</v>
      </c>
      <c r="BUF6">
        <v>0.06</v>
      </c>
      <c r="BUG6">
        <v>0.26870699999999997</v>
      </c>
      <c r="BUH6">
        <v>0</v>
      </c>
      <c r="BUI6">
        <v>0</v>
      </c>
      <c r="BUJ6">
        <v>0</v>
      </c>
      <c r="BUK6">
        <v>0.09</v>
      </c>
      <c r="BUL6">
        <v>0</v>
      </c>
      <c r="BUM6">
        <v>0</v>
      </c>
      <c r="BUN6">
        <v>0</v>
      </c>
      <c r="BUO6" t="e">
        <v>#N/A</v>
      </c>
      <c r="BUP6" t="e">
        <v>#N/A</v>
      </c>
      <c r="BUQ6">
        <v>9.8000000000000004E-2</v>
      </c>
      <c r="BUR6">
        <v>0</v>
      </c>
      <c r="BUS6">
        <v>0</v>
      </c>
      <c r="BUT6">
        <v>0.34693000000000002</v>
      </c>
      <c r="BUU6">
        <v>6.0261000000000002E-2</v>
      </c>
      <c r="BUV6">
        <v>0</v>
      </c>
      <c r="BUW6">
        <v>0</v>
      </c>
      <c r="BUX6">
        <v>0</v>
      </c>
      <c r="BUY6">
        <v>2.7E-2</v>
      </c>
      <c r="BUZ6">
        <v>0.04</v>
      </c>
      <c r="BVA6">
        <v>0</v>
      </c>
      <c r="BVB6">
        <v>0</v>
      </c>
      <c r="BVC6">
        <v>7.7100000000000002E-2</v>
      </c>
      <c r="BVD6">
        <v>0</v>
      </c>
      <c r="BVE6">
        <v>2.29E-2</v>
      </c>
      <c r="BVF6">
        <v>0</v>
      </c>
      <c r="BVG6">
        <v>0</v>
      </c>
      <c r="BVH6">
        <v>0.38</v>
      </c>
      <c r="BVI6">
        <v>0</v>
      </c>
      <c r="BVJ6">
        <v>6.4999999999999997E-3</v>
      </c>
      <c r="BVK6">
        <v>5.1499999999999997E-2</v>
      </c>
      <c r="BVL6">
        <v>0</v>
      </c>
      <c r="BVM6">
        <v>0.241754</v>
      </c>
      <c r="BVN6">
        <v>0.20713200000000001</v>
      </c>
      <c r="BVO6">
        <v>0</v>
      </c>
      <c r="BVP6">
        <v>0.02</v>
      </c>
      <c r="BVQ6">
        <v>0.12</v>
      </c>
      <c r="BVR6">
        <v>0</v>
      </c>
      <c r="BVS6">
        <v>0</v>
      </c>
      <c r="BVT6">
        <v>0.16</v>
      </c>
      <c r="BVU6">
        <v>0</v>
      </c>
      <c r="BVV6">
        <v>1.04</v>
      </c>
      <c r="BVW6">
        <v>0</v>
      </c>
      <c r="BVX6">
        <v>0</v>
      </c>
      <c r="BVY6">
        <v>0</v>
      </c>
      <c r="BVZ6">
        <v>0</v>
      </c>
      <c r="BWA6">
        <v>2.5000000000000001E-2</v>
      </c>
      <c r="BWB6">
        <v>0</v>
      </c>
      <c r="BWC6">
        <v>0</v>
      </c>
      <c r="BWD6">
        <v>7.9000000000000001E-2</v>
      </c>
      <c r="BWE6">
        <v>8.9999999999999993E-3</v>
      </c>
      <c r="BWF6">
        <v>0</v>
      </c>
      <c r="BWG6">
        <v>0</v>
      </c>
      <c r="BWH6">
        <v>0</v>
      </c>
      <c r="BWI6">
        <v>0.21101300000000001</v>
      </c>
      <c r="BWJ6">
        <v>0.14499999999999999</v>
      </c>
      <c r="BWK6">
        <v>0</v>
      </c>
      <c r="BWL6">
        <v>0.09</v>
      </c>
      <c r="BWM6">
        <v>0</v>
      </c>
      <c r="BWN6">
        <v>0</v>
      </c>
      <c r="BWO6">
        <v>0.60099999999999998</v>
      </c>
      <c r="BWP6">
        <v>0</v>
      </c>
      <c r="BWQ6">
        <v>0.2</v>
      </c>
      <c r="BWR6">
        <v>0</v>
      </c>
      <c r="BWS6">
        <v>0</v>
      </c>
      <c r="BWT6">
        <v>0</v>
      </c>
      <c r="BWU6">
        <v>0.14000000000000001</v>
      </c>
      <c r="BWV6">
        <v>0.41937200000000002</v>
      </c>
      <c r="BWW6">
        <v>3.601E-2</v>
      </c>
      <c r="BWX6">
        <v>0.217</v>
      </c>
      <c r="BWY6">
        <v>7.2999999999999995E-2</v>
      </c>
      <c r="BWZ6">
        <v>0.16661999999999999</v>
      </c>
      <c r="BXA6">
        <v>0</v>
      </c>
      <c r="BXB6">
        <v>0</v>
      </c>
      <c r="BXD6">
        <v>9.6629999999999994E-2</v>
      </c>
      <c r="BXE6">
        <v>0</v>
      </c>
      <c r="BXF6">
        <v>3.56E-2</v>
      </c>
      <c r="BXG6">
        <v>0.274073594632819</v>
      </c>
      <c r="BXH6">
        <v>0.30130600000000002</v>
      </c>
      <c r="BXI6">
        <v>0</v>
      </c>
      <c r="BXJ6">
        <v>1.5043820000000001</v>
      </c>
      <c r="BXK6">
        <v>0.24276900000000001</v>
      </c>
      <c r="BXL6">
        <v>5.5E-2</v>
      </c>
      <c r="BXM6">
        <v>9.6600000000000005E-2</v>
      </c>
      <c r="BXN6">
        <v>0.23764370000000001</v>
      </c>
      <c r="BXO6">
        <v>0</v>
      </c>
      <c r="BXP6">
        <v>1.6</v>
      </c>
      <c r="BXQ6">
        <v>0.05</v>
      </c>
      <c r="BXR6">
        <v>3.9808000000000003E-2</v>
      </c>
      <c r="BXS6">
        <v>2.7316E-2</v>
      </c>
      <c r="BXT6">
        <v>0.08</v>
      </c>
      <c r="BXU6">
        <v>0.13500000000000001</v>
      </c>
      <c r="BXV6">
        <v>0</v>
      </c>
      <c r="BYC6">
        <v>0.469611</v>
      </c>
      <c r="BYD6">
        <v>0.26</v>
      </c>
      <c r="BYE6">
        <v>0</v>
      </c>
      <c r="BYF6">
        <v>1.0999999999999999E-2</v>
      </c>
      <c r="BYG6">
        <v>0.51976999999999995</v>
      </c>
      <c r="BYH6">
        <v>0.04</v>
      </c>
      <c r="BYI6">
        <v>0</v>
      </c>
      <c r="BYJ6">
        <v>0</v>
      </c>
      <c r="BYK6">
        <v>0.01</v>
      </c>
      <c r="BYL6">
        <v>0.45015300000000003</v>
      </c>
      <c r="BYM6">
        <v>0.08</v>
      </c>
      <c r="BYN6">
        <v>6.3E-2</v>
      </c>
      <c r="BYO6">
        <v>0.144068</v>
      </c>
      <c r="BYP6">
        <v>0</v>
      </c>
      <c r="BYQ6">
        <v>0.01</v>
      </c>
      <c r="BYR6">
        <v>0</v>
      </c>
      <c r="BYS6">
        <v>0</v>
      </c>
      <c r="BYT6">
        <v>0</v>
      </c>
      <c r="BYU6">
        <v>0.26579999999999998</v>
      </c>
      <c r="BYV6">
        <v>0.92</v>
      </c>
      <c r="BYW6">
        <v>0</v>
      </c>
      <c r="BYX6">
        <v>0</v>
      </c>
      <c r="BYY6">
        <v>0.28060000000000002</v>
      </c>
      <c r="BYZ6">
        <v>9.64E-2</v>
      </c>
      <c r="BZA6">
        <v>8.5000000000000006E-2</v>
      </c>
      <c r="BZB6">
        <v>0</v>
      </c>
      <c r="BZC6">
        <v>0</v>
      </c>
      <c r="BZD6">
        <v>0</v>
      </c>
      <c r="BZE6">
        <v>4.052E-2</v>
      </c>
      <c r="BZF6">
        <v>0.14970700000000001</v>
      </c>
      <c r="BZG6">
        <v>6.0999999999999999E-2</v>
      </c>
      <c r="BZH6">
        <v>0.3</v>
      </c>
      <c r="BZI6">
        <v>0</v>
      </c>
      <c r="BZJ6">
        <v>0</v>
      </c>
      <c r="BZK6">
        <v>0</v>
      </c>
      <c r="BZL6">
        <v>0</v>
      </c>
      <c r="BZM6">
        <v>0.15</v>
      </c>
      <c r="BZN6">
        <v>0</v>
      </c>
      <c r="BZO6">
        <v>0</v>
      </c>
      <c r="BZP6">
        <v>6.0000000000000001E-3</v>
      </c>
      <c r="BZQ6">
        <v>0</v>
      </c>
      <c r="BZR6">
        <v>0</v>
      </c>
      <c r="BZS6">
        <v>0.17399999999999999</v>
      </c>
      <c r="BZT6">
        <v>0.19058700000000001</v>
      </c>
      <c r="BZU6">
        <v>0.01</v>
      </c>
      <c r="BZV6">
        <v>0</v>
      </c>
      <c r="BZW6">
        <v>0.29609999999999997</v>
      </c>
      <c r="BZX6">
        <v>0</v>
      </c>
      <c r="BZY6">
        <v>0</v>
      </c>
      <c r="BZZ6">
        <v>0.120057</v>
      </c>
      <c r="CAA6">
        <v>0</v>
      </c>
      <c r="CAB6">
        <v>0</v>
      </c>
      <c r="CAC6">
        <v>0.31473000000000001</v>
      </c>
      <c r="CAD6">
        <v>8.4803000000000003E-2</v>
      </c>
      <c r="CAE6" t="e">
        <v>#N/A</v>
      </c>
      <c r="CAF6">
        <v>5.2400000000000002E-2</v>
      </c>
      <c r="CAG6" t="e">
        <v>#N/A</v>
      </c>
      <c r="CAH6" t="e">
        <v>#N/A</v>
      </c>
      <c r="CAI6" t="e">
        <v>#N/A</v>
      </c>
      <c r="CAJ6" t="e">
        <v>#N/A</v>
      </c>
      <c r="CAK6" t="e">
        <v>#N/A</v>
      </c>
      <c r="CAL6" t="e">
        <v>#N/A</v>
      </c>
      <c r="CAM6">
        <v>0</v>
      </c>
      <c r="CAN6" t="e">
        <v>#N/A</v>
      </c>
      <c r="CAO6" t="e">
        <v>#N/A</v>
      </c>
      <c r="CAP6" t="e">
        <v>#N/A</v>
      </c>
      <c r="CAQ6" t="e">
        <v>#N/A</v>
      </c>
      <c r="CAR6" t="e">
        <v>#N/A</v>
      </c>
      <c r="CAS6" t="e">
        <v>#N/A</v>
      </c>
      <c r="CAT6">
        <v>0.16653000000000001</v>
      </c>
      <c r="CAU6" t="e">
        <v>#N/A</v>
      </c>
      <c r="CAV6" t="e">
        <v>#N/A</v>
      </c>
      <c r="CAW6">
        <v>3.2500000000000001E-2</v>
      </c>
      <c r="CAX6" t="e">
        <v>#N/A</v>
      </c>
      <c r="CAY6" t="e">
        <v>#N/A</v>
      </c>
      <c r="CAZ6">
        <v>4.4999999999999998E-2</v>
      </c>
      <c r="CBA6" t="e">
        <v>#N/A</v>
      </c>
      <c r="CBB6">
        <v>6.6000000000000003E-2</v>
      </c>
      <c r="CBC6">
        <v>0.2</v>
      </c>
      <c r="CBE6" t="e">
        <v>#N/A</v>
      </c>
      <c r="CBF6">
        <v>0.43995600000000001</v>
      </c>
      <c r="CBG6" t="e">
        <v>#N/A</v>
      </c>
      <c r="CBH6" t="e">
        <v>#N/A</v>
      </c>
      <c r="CBI6">
        <v>0</v>
      </c>
      <c r="CBJ6">
        <v>0.120877</v>
      </c>
      <c r="CBK6">
        <v>4.4999999999999998E-2</v>
      </c>
      <c r="CBL6">
        <v>7.7200000000000005E-2</v>
      </c>
      <c r="CBM6">
        <v>5.8999999999999997E-2</v>
      </c>
      <c r="CBN6">
        <v>0</v>
      </c>
      <c r="CBO6">
        <v>0.25210700000000003</v>
      </c>
      <c r="CBP6">
        <v>0</v>
      </c>
      <c r="CBQ6">
        <v>0.12</v>
      </c>
      <c r="CBR6">
        <v>0.42857000000000001</v>
      </c>
      <c r="CBS6" t="e">
        <v>#N/A</v>
      </c>
      <c r="CBT6">
        <v>0.7107</v>
      </c>
      <c r="CBU6">
        <v>0.60599999999999998</v>
      </c>
      <c r="CBV6">
        <v>0</v>
      </c>
      <c r="CBW6">
        <v>0</v>
      </c>
      <c r="CBX6">
        <v>7.2620000000000002E-3</v>
      </c>
      <c r="CBY6">
        <v>0</v>
      </c>
      <c r="CBZ6">
        <v>0</v>
      </c>
      <c r="CCA6">
        <v>0.57245360000000001</v>
      </c>
      <c r="CCB6">
        <v>2.5000000000000001E-2</v>
      </c>
      <c r="CCC6">
        <v>7.0000000000000007E-2</v>
      </c>
      <c r="CCD6">
        <v>0</v>
      </c>
      <c r="CCE6">
        <v>0.232599</v>
      </c>
      <c r="CCF6">
        <v>0</v>
      </c>
      <c r="CCG6">
        <v>2.1000000000000001E-2</v>
      </c>
      <c r="CCH6">
        <v>0.254</v>
      </c>
      <c r="CCI6">
        <v>0</v>
      </c>
      <c r="CCJ6">
        <v>0.26</v>
      </c>
      <c r="CCK6">
        <v>0.26200000000000001</v>
      </c>
      <c r="CCL6">
        <v>0</v>
      </c>
      <c r="CCM6">
        <v>5.0000000000000001E-3</v>
      </c>
      <c r="CCN6">
        <v>0</v>
      </c>
      <c r="CCO6">
        <v>0.26408900000000002</v>
      </c>
      <c r="CCP6">
        <v>0</v>
      </c>
      <c r="CCQ6">
        <v>0.35622700000000002</v>
      </c>
      <c r="CCR6">
        <v>0.483153</v>
      </c>
      <c r="CCS6">
        <v>0</v>
      </c>
      <c r="CCT6">
        <v>0.50800000000000001</v>
      </c>
      <c r="CCU6">
        <v>3.7999999999999999E-2</v>
      </c>
      <c r="CCV6">
        <v>0</v>
      </c>
      <c r="CCW6">
        <v>0.06</v>
      </c>
      <c r="CCX6">
        <v>8.8999999999999999E-3</v>
      </c>
      <c r="CCY6">
        <v>0</v>
      </c>
      <c r="CCZ6">
        <v>2.4E-2</v>
      </c>
      <c r="CDA6">
        <v>0</v>
      </c>
      <c r="CDB6" t="e">
        <v>#N/A</v>
      </c>
      <c r="CDC6" t="e">
        <v>#N/A</v>
      </c>
      <c r="CDD6">
        <v>1.7999999999999999E-2</v>
      </c>
      <c r="CDE6">
        <v>0.42</v>
      </c>
      <c r="CDF6">
        <v>0</v>
      </c>
      <c r="CDG6">
        <v>0</v>
      </c>
      <c r="CDH6">
        <v>1.3299999999999999E-2</v>
      </c>
      <c r="CDI6">
        <v>0.08</v>
      </c>
      <c r="CDJ6">
        <v>0</v>
      </c>
      <c r="CDK6">
        <v>0.21</v>
      </c>
      <c r="CDL6">
        <v>0.27</v>
      </c>
      <c r="CDM6">
        <v>0</v>
      </c>
      <c r="CDN6">
        <v>0</v>
      </c>
      <c r="CDP6">
        <v>6.9000000000000006E-2</v>
      </c>
      <c r="CDQ6">
        <v>0</v>
      </c>
      <c r="CDR6">
        <v>0</v>
      </c>
      <c r="CDS6">
        <v>0</v>
      </c>
      <c r="CDT6" t="e">
        <v>#N/A</v>
      </c>
      <c r="CDU6" t="e">
        <v>#N/A</v>
      </c>
      <c r="CDV6" t="e">
        <v>#N/A</v>
      </c>
      <c r="CDW6" t="e">
        <v>#N/A</v>
      </c>
      <c r="CDX6" t="e">
        <v>#N/A</v>
      </c>
      <c r="CDZ6">
        <v>2.7E-2</v>
      </c>
      <c r="CEA6">
        <v>0</v>
      </c>
      <c r="CEB6" t="e">
        <v>#N/A</v>
      </c>
      <c r="CEC6">
        <v>0.20435</v>
      </c>
      <c r="CED6">
        <v>0.164469</v>
      </c>
      <c r="CEE6">
        <v>0.60325099999999998</v>
      </c>
      <c r="CEF6">
        <v>0.1026719</v>
      </c>
      <c r="CEG6">
        <v>0.121365</v>
      </c>
      <c r="CEH6">
        <v>0</v>
      </c>
      <c r="CEI6">
        <v>0</v>
      </c>
      <c r="CEJ6">
        <v>0</v>
      </c>
      <c r="CEK6" t="e">
        <v>#N/A</v>
      </c>
      <c r="CEL6" t="e">
        <v>#N/A</v>
      </c>
      <c r="CEM6" t="e">
        <v>#N/A</v>
      </c>
      <c r="CEN6" t="e">
        <v>#N/A</v>
      </c>
      <c r="CEO6" t="e">
        <v>#N/A</v>
      </c>
      <c r="CEP6" t="e">
        <v>#N/A</v>
      </c>
      <c r="CEQ6" t="e">
        <v>#N/A</v>
      </c>
      <c r="CER6" t="e">
        <v>#N/A</v>
      </c>
      <c r="CES6" t="e">
        <v>#N/A</v>
      </c>
      <c r="CET6" t="e">
        <v>#N/A</v>
      </c>
      <c r="CEU6" t="e">
        <v>#N/A</v>
      </c>
      <c r="CEV6" t="e">
        <v>#N/A</v>
      </c>
      <c r="CEW6" t="e">
        <v>#N/A</v>
      </c>
      <c r="CEZ6">
        <v>0</v>
      </c>
      <c r="CFA6">
        <v>0</v>
      </c>
      <c r="CFB6">
        <v>0</v>
      </c>
      <c r="CFC6">
        <v>0.30438500000000002</v>
      </c>
      <c r="CFD6">
        <v>0.28000000000000003</v>
      </c>
      <c r="CFE6">
        <v>0</v>
      </c>
      <c r="CFF6">
        <v>0</v>
      </c>
      <c r="CFG6">
        <v>2.3199999999999998E-2</v>
      </c>
      <c r="CFH6">
        <v>0.1</v>
      </c>
      <c r="CFI6">
        <v>0</v>
      </c>
      <c r="CFJ6">
        <v>0.02</v>
      </c>
      <c r="CFK6">
        <v>0</v>
      </c>
      <c r="CFL6">
        <v>0</v>
      </c>
      <c r="CFM6">
        <v>8.5500000000000007E-2</v>
      </c>
      <c r="CFN6">
        <v>0</v>
      </c>
      <c r="CFO6">
        <v>0</v>
      </c>
      <c r="CFP6">
        <v>0</v>
      </c>
      <c r="CFQ6">
        <v>0</v>
      </c>
      <c r="CFR6">
        <v>0</v>
      </c>
      <c r="CFS6" t="e">
        <v>#N/A</v>
      </c>
      <c r="CFT6" t="e">
        <v>#N/A</v>
      </c>
      <c r="CFU6">
        <v>0</v>
      </c>
      <c r="CFV6" t="e">
        <v>#N/A</v>
      </c>
      <c r="CFW6" t="e">
        <v>#N/A</v>
      </c>
      <c r="CFX6" t="e">
        <v>#N/A</v>
      </c>
      <c r="CFY6">
        <v>0</v>
      </c>
      <c r="CFZ6">
        <v>0</v>
      </c>
      <c r="CGA6">
        <v>4.9500000000000002E-2</v>
      </c>
      <c r="CGB6">
        <v>0</v>
      </c>
      <c r="CGC6">
        <v>3.56E-2</v>
      </c>
      <c r="CGD6">
        <v>0.01</v>
      </c>
      <c r="CGE6">
        <v>0.2</v>
      </c>
      <c r="CGF6" t="e">
        <v>#N/A</v>
      </c>
      <c r="CGG6">
        <v>0.246</v>
      </c>
      <c r="CGH6">
        <v>0</v>
      </c>
      <c r="CGI6">
        <v>1.8614387953667999</v>
      </c>
      <c r="CGJ6">
        <v>0</v>
      </c>
      <c r="CGK6">
        <v>0.18</v>
      </c>
      <c r="CGL6">
        <v>7.3999999999999996E-2</v>
      </c>
      <c r="CGM6">
        <v>0</v>
      </c>
      <c r="CGN6">
        <v>0.18240000000000001</v>
      </c>
      <c r="CGO6">
        <v>0.32</v>
      </c>
      <c r="CGP6">
        <v>0</v>
      </c>
      <c r="CGQ6">
        <v>0</v>
      </c>
      <c r="CGR6">
        <v>4.3999999999999997E-2</v>
      </c>
      <c r="CGS6">
        <v>0</v>
      </c>
      <c r="CGT6">
        <v>1.2153852000000001</v>
      </c>
      <c r="CGU6">
        <v>0.19937173619090401</v>
      </c>
    </row>
    <row r="7" spans="1:2231" x14ac:dyDescent="0.3">
      <c r="A7">
        <v>2.66</v>
      </c>
      <c r="B7">
        <v>3.1</v>
      </c>
      <c r="C7">
        <v>0.35</v>
      </c>
      <c r="D7">
        <v>0.4</v>
      </c>
      <c r="E7">
        <v>2.0134318965267002</v>
      </c>
      <c r="F7">
        <v>2.82</v>
      </c>
      <c r="G7">
        <v>0</v>
      </c>
      <c r="H7">
        <v>0.3705</v>
      </c>
      <c r="I7">
        <v>0</v>
      </c>
      <c r="J7">
        <v>0.86</v>
      </c>
      <c r="K7">
        <v>5.0999999999999996</v>
      </c>
      <c r="L7">
        <v>1.8</v>
      </c>
      <c r="M7">
        <v>0</v>
      </c>
      <c r="N7">
        <v>1.44</v>
      </c>
      <c r="O7">
        <v>4.95</v>
      </c>
      <c r="P7">
        <v>2.06</v>
      </c>
      <c r="Q7">
        <v>0.09</v>
      </c>
      <c r="R7">
        <v>2.6</v>
      </c>
      <c r="S7">
        <v>0</v>
      </c>
      <c r="T7">
        <v>0</v>
      </c>
      <c r="U7">
        <v>0</v>
      </c>
      <c r="V7">
        <v>0.7</v>
      </c>
      <c r="W7">
        <v>0.5</v>
      </c>
      <c r="X7">
        <v>3.2</v>
      </c>
      <c r="Y7">
        <v>0</v>
      </c>
      <c r="Z7">
        <v>0.2</v>
      </c>
      <c r="AA7">
        <v>0.01</v>
      </c>
      <c r="AB7">
        <v>0</v>
      </c>
      <c r="AC7">
        <v>0.02</v>
      </c>
      <c r="AD7">
        <v>0.42</v>
      </c>
      <c r="AE7">
        <v>0</v>
      </c>
      <c r="AF7">
        <v>0.82</v>
      </c>
      <c r="AG7">
        <v>0.1818186545455</v>
      </c>
      <c r="AH7">
        <v>0</v>
      </c>
      <c r="AI7">
        <v>0</v>
      </c>
      <c r="AJ7">
        <v>0.143815</v>
      </c>
      <c r="AK7">
        <v>0</v>
      </c>
      <c r="AL7">
        <v>0</v>
      </c>
      <c r="AM7">
        <v>1.33</v>
      </c>
      <c r="AN7">
        <v>0</v>
      </c>
      <c r="AO7">
        <v>0</v>
      </c>
      <c r="AP7">
        <v>0.17</v>
      </c>
      <c r="AQ7">
        <v>0</v>
      </c>
      <c r="AR7">
        <v>0.25</v>
      </c>
      <c r="AS7">
        <v>0</v>
      </c>
      <c r="AT7">
        <v>0.65</v>
      </c>
      <c r="AU7">
        <v>2</v>
      </c>
      <c r="AV7">
        <v>0</v>
      </c>
      <c r="AW7">
        <v>0.16800000000000001</v>
      </c>
      <c r="AX7">
        <v>0</v>
      </c>
      <c r="AY7">
        <v>0</v>
      </c>
      <c r="AZ7">
        <v>0</v>
      </c>
      <c r="BA7">
        <v>0</v>
      </c>
      <c r="BB7">
        <v>0.5</v>
      </c>
      <c r="BC7">
        <v>0</v>
      </c>
      <c r="BD7">
        <v>0.01</v>
      </c>
      <c r="BE7">
        <v>0</v>
      </c>
      <c r="BF7">
        <v>1.27</v>
      </c>
      <c r="BG7">
        <v>0</v>
      </c>
      <c r="BH7">
        <v>0</v>
      </c>
      <c r="BI7">
        <v>0.46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0.38</v>
      </c>
      <c r="BR7">
        <v>0</v>
      </c>
      <c r="BS7">
        <v>0.56999999999999995</v>
      </c>
      <c r="BT7">
        <v>0</v>
      </c>
      <c r="BU7">
        <v>1.9E-2</v>
      </c>
      <c r="BV7">
        <v>0.26</v>
      </c>
      <c r="BW7">
        <v>2.6</v>
      </c>
      <c r="BX7">
        <v>0.24</v>
      </c>
      <c r="BY7">
        <v>0.22</v>
      </c>
      <c r="BZ7">
        <v>5.6000000000000001E-2</v>
      </c>
      <c r="CA7">
        <v>0</v>
      </c>
      <c r="CB7">
        <v>0</v>
      </c>
      <c r="CC7">
        <v>0</v>
      </c>
      <c r="CD7">
        <v>0</v>
      </c>
      <c r="CE7">
        <v>0</v>
      </c>
      <c r="CF7">
        <v>1.52E-2</v>
      </c>
      <c r="CG7">
        <v>0.02</v>
      </c>
      <c r="CH7">
        <v>0.8</v>
      </c>
      <c r="CI7">
        <v>0.04</v>
      </c>
      <c r="CJ7">
        <v>0.78</v>
      </c>
      <c r="CK7">
        <v>0</v>
      </c>
      <c r="CL7">
        <v>1.4999999999999999E-2</v>
      </c>
      <c r="CM7">
        <v>0.1072</v>
      </c>
      <c r="CN7">
        <v>0.4</v>
      </c>
      <c r="CO7">
        <v>0</v>
      </c>
      <c r="CP7">
        <v>0.12889900000000001</v>
      </c>
      <c r="CQ7">
        <v>0</v>
      </c>
      <c r="CR7">
        <v>0</v>
      </c>
      <c r="CS7">
        <v>0.02</v>
      </c>
      <c r="CT7">
        <v>0.35</v>
      </c>
      <c r="CU7">
        <v>0.06</v>
      </c>
      <c r="CV7">
        <v>0</v>
      </c>
      <c r="CW7">
        <v>0.42</v>
      </c>
      <c r="CX7">
        <v>0</v>
      </c>
      <c r="CY7">
        <v>0</v>
      </c>
      <c r="CZ7">
        <v>0.13500000000000001</v>
      </c>
      <c r="DA7">
        <v>0</v>
      </c>
      <c r="DB7">
        <v>0</v>
      </c>
      <c r="DC7">
        <v>0.65400000000000003</v>
      </c>
      <c r="DD7">
        <v>0.1</v>
      </c>
      <c r="DE7">
        <v>0</v>
      </c>
      <c r="DF7">
        <v>0.01</v>
      </c>
      <c r="DG7">
        <v>0</v>
      </c>
      <c r="DH7">
        <v>0</v>
      </c>
      <c r="DI7">
        <v>0</v>
      </c>
      <c r="DJ7">
        <v>0</v>
      </c>
      <c r="DK7">
        <v>3.5000000000000003E-2</v>
      </c>
      <c r="DL7">
        <v>0</v>
      </c>
      <c r="DM7">
        <v>0.25219999999999998</v>
      </c>
      <c r="DN7">
        <v>0</v>
      </c>
      <c r="DO7">
        <v>0.06</v>
      </c>
      <c r="DP7">
        <v>0</v>
      </c>
      <c r="DQ7">
        <v>0</v>
      </c>
      <c r="DR7">
        <v>0</v>
      </c>
      <c r="DS7">
        <v>0.19</v>
      </c>
      <c r="DT7">
        <v>0.94</v>
      </c>
      <c r="DU7">
        <v>0</v>
      </c>
      <c r="DV7">
        <v>0.06</v>
      </c>
      <c r="DW7">
        <v>0</v>
      </c>
      <c r="DX7">
        <v>3</v>
      </c>
      <c r="DZ7">
        <v>0</v>
      </c>
      <c r="EB7">
        <v>0.82799999999999996</v>
      </c>
      <c r="EC7">
        <v>0</v>
      </c>
      <c r="ED7">
        <v>4.4999999999999997E-3</v>
      </c>
      <c r="EE7">
        <v>3.0000000000000001E-3</v>
      </c>
      <c r="EF7">
        <v>3.6</v>
      </c>
      <c r="EG7">
        <v>0</v>
      </c>
      <c r="EH7">
        <v>0.125</v>
      </c>
      <c r="EI7">
        <v>0</v>
      </c>
      <c r="EJ7">
        <v>3.1E-2</v>
      </c>
      <c r="EK7">
        <v>0</v>
      </c>
      <c r="EL7">
        <v>0.57999999999999996</v>
      </c>
      <c r="EM7">
        <v>0</v>
      </c>
      <c r="EN7">
        <v>0</v>
      </c>
      <c r="EO7">
        <v>1.288</v>
      </c>
      <c r="EP7">
        <v>0</v>
      </c>
      <c r="EQ7">
        <v>0</v>
      </c>
      <c r="ER7">
        <v>0.21</v>
      </c>
      <c r="ES7">
        <v>0</v>
      </c>
      <c r="ET7">
        <v>0.21</v>
      </c>
      <c r="EU7">
        <v>0</v>
      </c>
      <c r="EV7">
        <v>0.53690000000000004</v>
      </c>
      <c r="EW7">
        <v>0</v>
      </c>
      <c r="EX7">
        <v>0.34</v>
      </c>
      <c r="EY7">
        <v>0</v>
      </c>
      <c r="EZ7">
        <v>0</v>
      </c>
      <c r="FA7">
        <v>0.03</v>
      </c>
      <c r="FB7">
        <v>0</v>
      </c>
      <c r="FC7">
        <v>0.04</v>
      </c>
      <c r="FD7">
        <v>0</v>
      </c>
      <c r="FE7">
        <v>0</v>
      </c>
      <c r="FF7">
        <v>0</v>
      </c>
      <c r="FG7">
        <v>0.02</v>
      </c>
      <c r="FH7">
        <v>0.34</v>
      </c>
      <c r="FI7">
        <v>0</v>
      </c>
      <c r="FJ7">
        <v>0</v>
      </c>
      <c r="FK7">
        <v>0.46</v>
      </c>
      <c r="FL7">
        <v>0</v>
      </c>
      <c r="FM7">
        <v>0</v>
      </c>
      <c r="FN7">
        <v>0</v>
      </c>
      <c r="FO7">
        <v>0.15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1.4</v>
      </c>
      <c r="FZ7">
        <v>3.5000000000000003E-2</v>
      </c>
      <c r="GA7">
        <v>0</v>
      </c>
      <c r="GB7">
        <v>0.27289999999999998</v>
      </c>
      <c r="GC7">
        <v>0.05</v>
      </c>
      <c r="GD7">
        <v>5.4000000000000003E-3</v>
      </c>
      <c r="GE7">
        <v>0</v>
      </c>
      <c r="GF7">
        <v>0</v>
      </c>
      <c r="GG7">
        <v>0.48959999999999998</v>
      </c>
      <c r="GH7">
        <v>0.12</v>
      </c>
      <c r="GI7">
        <v>0</v>
      </c>
      <c r="GJ7">
        <v>0.03</v>
      </c>
      <c r="GK7">
        <v>0.38</v>
      </c>
      <c r="GL7">
        <v>0.04</v>
      </c>
      <c r="GM7">
        <v>0</v>
      </c>
      <c r="GN7">
        <v>0</v>
      </c>
      <c r="GO7">
        <v>0.06</v>
      </c>
      <c r="GP7">
        <v>0.02</v>
      </c>
      <c r="GQ7">
        <v>0</v>
      </c>
      <c r="GR7">
        <v>0</v>
      </c>
      <c r="GS7">
        <v>0</v>
      </c>
      <c r="GT7">
        <v>0</v>
      </c>
      <c r="GU7">
        <v>0.1</v>
      </c>
      <c r="GV7">
        <v>6.6000000000000003E-2</v>
      </c>
      <c r="GW7">
        <v>0.06</v>
      </c>
      <c r="GX7">
        <v>0</v>
      </c>
      <c r="GY7">
        <v>0</v>
      </c>
      <c r="GZ7">
        <v>0</v>
      </c>
      <c r="HA7">
        <v>0</v>
      </c>
      <c r="HB7">
        <v>0</v>
      </c>
      <c r="HC7">
        <v>0.56999999999999995</v>
      </c>
      <c r="HD7">
        <v>0</v>
      </c>
      <c r="HE7">
        <v>0</v>
      </c>
      <c r="HF7">
        <v>0.05</v>
      </c>
      <c r="HG7">
        <v>0.03</v>
      </c>
      <c r="HH7">
        <v>0</v>
      </c>
      <c r="HI7">
        <v>0</v>
      </c>
      <c r="HJ7">
        <v>0.35</v>
      </c>
      <c r="HK7">
        <v>0</v>
      </c>
      <c r="HL7">
        <v>0.34</v>
      </c>
      <c r="HM7">
        <v>5.5E-2</v>
      </c>
      <c r="HN7">
        <v>0.05</v>
      </c>
      <c r="HO7">
        <v>0</v>
      </c>
      <c r="HP7">
        <v>0</v>
      </c>
      <c r="HQ7">
        <v>0</v>
      </c>
      <c r="HR7">
        <v>0</v>
      </c>
      <c r="HS7">
        <v>0</v>
      </c>
      <c r="HT7">
        <v>0.16</v>
      </c>
      <c r="HU7">
        <v>0.60599999999999998</v>
      </c>
      <c r="HV7">
        <v>0</v>
      </c>
      <c r="HW7">
        <v>0</v>
      </c>
      <c r="HX7">
        <v>0.60709999999999997</v>
      </c>
      <c r="HY7">
        <v>0</v>
      </c>
      <c r="HZ7">
        <v>0.12</v>
      </c>
      <c r="IA7">
        <v>0</v>
      </c>
      <c r="IB7">
        <v>0</v>
      </c>
      <c r="IC7">
        <v>0</v>
      </c>
      <c r="ID7">
        <v>2.7E-2</v>
      </c>
      <c r="IE7">
        <v>0.22</v>
      </c>
      <c r="IF7">
        <v>0</v>
      </c>
      <c r="IG7">
        <v>0.02</v>
      </c>
      <c r="IH7">
        <v>0</v>
      </c>
      <c r="II7">
        <v>0.1211</v>
      </c>
      <c r="IJ7">
        <v>0</v>
      </c>
      <c r="IK7">
        <v>0.14000000000000001</v>
      </c>
      <c r="IL7">
        <v>0.19</v>
      </c>
      <c r="IM7">
        <v>0.8</v>
      </c>
      <c r="IN7">
        <v>0</v>
      </c>
      <c r="IO7">
        <v>0.67</v>
      </c>
      <c r="IP7">
        <v>0</v>
      </c>
      <c r="IQ7">
        <v>0</v>
      </c>
      <c r="IR7">
        <v>0.02</v>
      </c>
      <c r="IS7">
        <v>0</v>
      </c>
      <c r="IT7">
        <v>1.4999999999999999E-2</v>
      </c>
      <c r="IU7">
        <v>5.28E-2</v>
      </c>
      <c r="IV7">
        <v>0.16</v>
      </c>
      <c r="IW7">
        <v>0</v>
      </c>
      <c r="IX7">
        <v>0.03</v>
      </c>
      <c r="IY7">
        <v>0</v>
      </c>
      <c r="IZ7">
        <v>5.3291599999999999</v>
      </c>
      <c r="JA7">
        <v>3.0000000000000001E-3</v>
      </c>
      <c r="JB7">
        <v>0</v>
      </c>
      <c r="JC7">
        <v>0</v>
      </c>
      <c r="JD7">
        <v>0</v>
      </c>
      <c r="JE7">
        <v>2.53E-2</v>
      </c>
      <c r="JF7">
        <v>0</v>
      </c>
      <c r="JG7">
        <v>0</v>
      </c>
      <c r="JH7">
        <v>0.3</v>
      </c>
      <c r="JI7">
        <v>60.174669999999999</v>
      </c>
      <c r="JJ7">
        <v>0.16008900000000001</v>
      </c>
      <c r="JK7">
        <v>0</v>
      </c>
      <c r="JL7">
        <v>4.7500000000000001E-2</v>
      </c>
      <c r="JM7">
        <v>0.18</v>
      </c>
      <c r="JN7">
        <v>0.83206000000000002</v>
      </c>
      <c r="JO7">
        <v>0.40993400000000002</v>
      </c>
      <c r="JP7">
        <v>0</v>
      </c>
      <c r="JQ7">
        <v>0.27</v>
      </c>
      <c r="JR7">
        <v>0</v>
      </c>
      <c r="JS7">
        <v>0</v>
      </c>
      <c r="JU7">
        <v>0.45</v>
      </c>
      <c r="JV7">
        <v>0</v>
      </c>
      <c r="JW7">
        <v>0</v>
      </c>
      <c r="JX7">
        <v>0</v>
      </c>
      <c r="JY7">
        <v>0.02</v>
      </c>
      <c r="JZ7">
        <v>8.4000000000000005E-2</v>
      </c>
      <c r="KA7">
        <v>0.3</v>
      </c>
      <c r="KB7">
        <v>0.1167</v>
      </c>
      <c r="KC7">
        <v>0</v>
      </c>
      <c r="KD7">
        <v>0.28000000000000003</v>
      </c>
      <c r="KE7">
        <v>0</v>
      </c>
      <c r="KF7">
        <v>0</v>
      </c>
      <c r="KG7">
        <v>0</v>
      </c>
      <c r="KH7">
        <v>0</v>
      </c>
      <c r="KI7">
        <v>0.25900000000000001</v>
      </c>
      <c r="KJ7">
        <v>0</v>
      </c>
      <c r="KK7">
        <v>0</v>
      </c>
      <c r="KL7">
        <v>0</v>
      </c>
      <c r="KN7">
        <v>3.2300000000000002E-2</v>
      </c>
      <c r="KO7">
        <v>0</v>
      </c>
      <c r="KP7">
        <v>0</v>
      </c>
      <c r="KQ7">
        <v>0.5877</v>
      </c>
      <c r="KR7">
        <v>0</v>
      </c>
      <c r="KS7">
        <v>0</v>
      </c>
      <c r="KT7">
        <v>0</v>
      </c>
      <c r="KU7">
        <v>0</v>
      </c>
      <c r="KV7">
        <v>1.02</v>
      </c>
      <c r="KW7">
        <v>0</v>
      </c>
      <c r="KX7">
        <v>0.06</v>
      </c>
      <c r="KY7">
        <v>0.28000000000000003</v>
      </c>
      <c r="KZ7">
        <v>0</v>
      </c>
      <c r="LA7">
        <v>0.27</v>
      </c>
      <c r="LC7">
        <v>0.157</v>
      </c>
      <c r="LD7">
        <v>0</v>
      </c>
      <c r="LE7">
        <v>0.13250000000000001</v>
      </c>
      <c r="LF7">
        <v>9.5000000000000001E-2</v>
      </c>
      <c r="LG7">
        <v>0.15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 t="e">
        <v>#N/A</v>
      </c>
      <c r="LP7">
        <v>0.55000000000000004</v>
      </c>
      <c r="LQ7">
        <v>2.75E-2</v>
      </c>
      <c r="LR7">
        <v>0.55432400000000004</v>
      </c>
      <c r="LS7">
        <v>0.05</v>
      </c>
      <c r="LT7">
        <v>8.8699999999999992</v>
      </c>
      <c r="LU7">
        <v>0</v>
      </c>
      <c r="LV7">
        <v>0.22955999999999999</v>
      </c>
      <c r="LW7">
        <v>0</v>
      </c>
      <c r="LX7">
        <v>1.25</v>
      </c>
      <c r="LY7">
        <v>0.06</v>
      </c>
      <c r="LZ7">
        <v>0</v>
      </c>
      <c r="MA7">
        <v>0</v>
      </c>
      <c r="MB7">
        <v>0</v>
      </c>
      <c r="MC7">
        <v>0.749</v>
      </c>
      <c r="MD7">
        <v>0</v>
      </c>
      <c r="ME7">
        <v>0</v>
      </c>
      <c r="MF7">
        <v>0</v>
      </c>
      <c r="MG7">
        <v>0.01</v>
      </c>
      <c r="MH7">
        <v>0.05</v>
      </c>
      <c r="MI7">
        <v>0.3</v>
      </c>
      <c r="MJ7">
        <v>0</v>
      </c>
      <c r="MK7">
        <v>0.48</v>
      </c>
      <c r="ML7">
        <v>0</v>
      </c>
      <c r="MM7">
        <v>0</v>
      </c>
      <c r="MN7">
        <v>0</v>
      </c>
      <c r="MP7">
        <v>0</v>
      </c>
      <c r="MQ7">
        <v>0</v>
      </c>
      <c r="MR7">
        <v>0.16</v>
      </c>
      <c r="MS7">
        <v>0</v>
      </c>
      <c r="MT7">
        <v>9.5000000000000001E-2</v>
      </c>
      <c r="MU7">
        <v>0.63</v>
      </c>
      <c r="MV7">
        <v>0</v>
      </c>
      <c r="MW7">
        <v>0.03</v>
      </c>
      <c r="MX7">
        <v>0</v>
      </c>
      <c r="MY7">
        <v>0</v>
      </c>
      <c r="MZ7">
        <v>0</v>
      </c>
      <c r="NA7">
        <v>0</v>
      </c>
      <c r="NB7">
        <v>3.8999999999999998E-3</v>
      </c>
      <c r="NC7">
        <v>0</v>
      </c>
      <c r="ND7">
        <v>0</v>
      </c>
      <c r="NE7">
        <v>1.06</v>
      </c>
      <c r="NF7">
        <v>0</v>
      </c>
      <c r="NG7">
        <v>0</v>
      </c>
      <c r="NH7">
        <v>0.13</v>
      </c>
      <c r="NI7">
        <v>0</v>
      </c>
      <c r="NJ7">
        <v>2.5999999999999999E-3</v>
      </c>
      <c r="NK7">
        <v>0</v>
      </c>
      <c r="NL7">
        <v>0</v>
      </c>
      <c r="NM7">
        <v>0</v>
      </c>
      <c r="NN7">
        <v>1.6E-2</v>
      </c>
      <c r="NO7">
        <v>0</v>
      </c>
      <c r="NP7">
        <v>0</v>
      </c>
      <c r="NQ7">
        <v>0</v>
      </c>
      <c r="NR7">
        <v>0.12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0.08</v>
      </c>
      <c r="NZ7">
        <v>0</v>
      </c>
      <c r="OA7">
        <v>0.495</v>
      </c>
      <c r="OB7">
        <v>0</v>
      </c>
      <c r="OC7">
        <v>0</v>
      </c>
      <c r="OD7">
        <v>0</v>
      </c>
      <c r="OE7">
        <v>0</v>
      </c>
      <c r="OF7">
        <v>0</v>
      </c>
      <c r="OG7">
        <v>0.3498</v>
      </c>
      <c r="OH7">
        <v>0</v>
      </c>
      <c r="OI7">
        <v>0</v>
      </c>
      <c r="OJ7">
        <v>0</v>
      </c>
      <c r="OK7">
        <v>0</v>
      </c>
      <c r="OL7">
        <v>4.1999999999999997E-3</v>
      </c>
      <c r="OM7">
        <v>0</v>
      </c>
      <c r="ON7">
        <v>0</v>
      </c>
      <c r="OO7">
        <v>0</v>
      </c>
      <c r="OP7">
        <v>0</v>
      </c>
      <c r="OQ7">
        <v>0</v>
      </c>
      <c r="OR7">
        <v>0.125</v>
      </c>
      <c r="OS7">
        <v>0</v>
      </c>
      <c r="OT7">
        <v>0</v>
      </c>
      <c r="OU7">
        <v>0</v>
      </c>
      <c r="OV7">
        <v>0</v>
      </c>
      <c r="OW7">
        <v>0.11</v>
      </c>
      <c r="OX7">
        <v>0.02</v>
      </c>
      <c r="OY7">
        <v>0</v>
      </c>
      <c r="OZ7">
        <v>0.19</v>
      </c>
      <c r="PA7">
        <v>5.0000000000000001E-3</v>
      </c>
      <c r="PB7">
        <v>0</v>
      </c>
      <c r="PC7">
        <v>6.6276000000000002E-2</v>
      </c>
      <c r="PD7">
        <v>0</v>
      </c>
      <c r="PE7">
        <v>3.9</v>
      </c>
      <c r="PF7">
        <v>0</v>
      </c>
      <c r="PG7">
        <v>0</v>
      </c>
      <c r="PH7">
        <v>0</v>
      </c>
      <c r="PI7">
        <v>0</v>
      </c>
      <c r="PJ7">
        <v>0.06</v>
      </c>
      <c r="PK7">
        <v>0.02</v>
      </c>
      <c r="PL7">
        <v>0</v>
      </c>
      <c r="PM7">
        <v>0.02</v>
      </c>
      <c r="PN7">
        <v>0.05</v>
      </c>
      <c r="PO7">
        <v>0.11</v>
      </c>
      <c r="PP7">
        <v>7.0300000000000001E-2</v>
      </c>
      <c r="PQ7">
        <v>9.2499999999999999E-2</v>
      </c>
      <c r="PR7">
        <v>0.122</v>
      </c>
      <c r="PS7">
        <v>0</v>
      </c>
      <c r="PT7">
        <v>0</v>
      </c>
      <c r="PU7">
        <v>0.11700000000000001</v>
      </c>
      <c r="PV7">
        <v>0</v>
      </c>
      <c r="PW7">
        <v>0.215</v>
      </c>
      <c r="PX7">
        <v>0</v>
      </c>
      <c r="PY7">
        <v>0.72646500000000003</v>
      </c>
      <c r="PZ7">
        <v>0</v>
      </c>
      <c r="QA7">
        <v>0.2</v>
      </c>
      <c r="QB7">
        <v>0.20215</v>
      </c>
      <c r="QC7">
        <v>1.6E-2</v>
      </c>
      <c r="QD7">
        <v>0</v>
      </c>
      <c r="QE7">
        <v>0</v>
      </c>
      <c r="QF7">
        <v>0</v>
      </c>
      <c r="QG7">
        <v>0.1</v>
      </c>
      <c r="QH7">
        <v>0</v>
      </c>
      <c r="QI7">
        <v>0.02</v>
      </c>
      <c r="QJ7">
        <v>4.4999999999999998E-2</v>
      </c>
      <c r="QK7">
        <v>0.51109700000000002</v>
      </c>
      <c r="QL7">
        <v>0</v>
      </c>
      <c r="QM7">
        <v>0</v>
      </c>
      <c r="QN7">
        <v>0</v>
      </c>
      <c r="QO7">
        <v>0.14019999999999999</v>
      </c>
      <c r="QP7">
        <v>0</v>
      </c>
      <c r="QQ7">
        <v>0</v>
      </c>
      <c r="QR7">
        <v>0.06</v>
      </c>
      <c r="QS7">
        <v>0</v>
      </c>
      <c r="QT7">
        <v>0</v>
      </c>
      <c r="QU7">
        <v>0.43939</v>
      </c>
      <c r="QV7">
        <v>0</v>
      </c>
      <c r="QW7">
        <v>8.2409999999999997E-2</v>
      </c>
      <c r="QX7">
        <v>0</v>
      </c>
      <c r="QY7">
        <v>0.24</v>
      </c>
      <c r="QZ7">
        <v>0</v>
      </c>
      <c r="RA7">
        <v>0</v>
      </c>
      <c r="RB7">
        <v>0</v>
      </c>
      <c r="RC7">
        <v>0.7</v>
      </c>
      <c r="RD7" t="e">
        <v>#N/A</v>
      </c>
      <c r="RE7">
        <v>1.189E-2</v>
      </c>
      <c r="RF7">
        <v>0</v>
      </c>
      <c r="RG7">
        <v>1.1000000000000001</v>
      </c>
      <c r="RH7">
        <v>0</v>
      </c>
      <c r="RJ7">
        <v>0</v>
      </c>
      <c r="RK7">
        <v>0.05</v>
      </c>
      <c r="RL7">
        <v>0</v>
      </c>
      <c r="RM7">
        <v>0.2213</v>
      </c>
      <c r="RN7">
        <v>1.4619999999999999E-2</v>
      </c>
      <c r="RO7">
        <v>0</v>
      </c>
      <c r="RP7">
        <v>0</v>
      </c>
      <c r="RQ7">
        <v>0</v>
      </c>
      <c r="RR7">
        <v>0</v>
      </c>
      <c r="RS7">
        <v>0.15</v>
      </c>
      <c r="RT7">
        <v>0</v>
      </c>
      <c r="RU7">
        <v>0.05</v>
      </c>
      <c r="RV7">
        <v>0</v>
      </c>
      <c r="RW7">
        <v>0.08</v>
      </c>
      <c r="RX7">
        <v>0.2</v>
      </c>
      <c r="RY7">
        <v>0.18</v>
      </c>
      <c r="RZ7">
        <v>0</v>
      </c>
      <c r="SA7">
        <v>0</v>
      </c>
      <c r="SB7">
        <v>0</v>
      </c>
      <c r="SC7">
        <v>0</v>
      </c>
      <c r="SE7">
        <v>0</v>
      </c>
      <c r="SF7">
        <v>0</v>
      </c>
      <c r="SG7">
        <v>0</v>
      </c>
      <c r="SH7">
        <v>0</v>
      </c>
      <c r="SI7">
        <v>0.04</v>
      </c>
      <c r="SJ7">
        <v>0.2</v>
      </c>
      <c r="SK7">
        <v>0</v>
      </c>
      <c r="SL7">
        <v>0</v>
      </c>
      <c r="SM7">
        <v>0</v>
      </c>
      <c r="SN7">
        <v>0</v>
      </c>
      <c r="SO7">
        <v>0.15</v>
      </c>
      <c r="SP7">
        <v>0</v>
      </c>
      <c r="SQ7">
        <v>0</v>
      </c>
      <c r="SR7">
        <v>4.4999999999999998E-2</v>
      </c>
      <c r="SS7">
        <v>0.71099999999999997</v>
      </c>
      <c r="ST7">
        <v>0.01</v>
      </c>
      <c r="SU7">
        <v>0</v>
      </c>
      <c r="SV7">
        <v>0.4</v>
      </c>
      <c r="SW7">
        <v>0.05</v>
      </c>
      <c r="SX7">
        <v>0.01</v>
      </c>
      <c r="SY7">
        <v>0</v>
      </c>
      <c r="SZ7">
        <v>0</v>
      </c>
      <c r="TA7">
        <v>0</v>
      </c>
      <c r="TB7" t="e">
        <v>#N/A</v>
      </c>
      <c r="TC7">
        <v>0</v>
      </c>
      <c r="TD7">
        <v>0</v>
      </c>
      <c r="TE7">
        <v>0</v>
      </c>
      <c r="TF7">
        <v>1.2500000000000001E-2</v>
      </c>
      <c r="TG7">
        <v>0.3</v>
      </c>
      <c r="TH7">
        <v>0</v>
      </c>
      <c r="TI7">
        <v>0</v>
      </c>
      <c r="TJ7">
        <v>0.61</v>
      </c>
      <c r="TK7">
        <v>0</v>
      </c>
      <c r="TL7">
        <v>0</v>
      </c>
      <c r="TM7">
        <v>0.14499999999999999</v>
      </c>
      <c r="TN7">
        <v>0</v>
      </c>
      <c r="TO7">
        <v>8.1820000000000004E-2</v>
      </c>
      <c r="TP7">
        <v>0.245</v>
      </c>
      <c r="TQ7">
        <v>0</v>
      </c>
      <c r="TR7">
        <v>1.85</v>
      </c>
      <c r="TS7">
        <v>0</v>
      </c>
      <c r="TT7">
        <v>0</v>
      </c>
      <c r="TU7">
        <v>0</v>
      </c>
      <c r="TV7">
        <v>0</v>
      </c>
      <c r="TW7">
        <v>0.12</v>
      </c>
      <c r="TX7">
        <v>0</v>
      </c>
      <c r="TY7">
        <v>2.4E-2</v>
      </c>
      <c r="TZ7">
        <v>0</v>
      </c>
      <c r="UA7">
        <v>0.03</v>
      </c>
      <c r="UB7">
        <v>0</v>
      </c>
      <c r="UC7">
        <v>0</v>
      </c>
      <c r="UD7">
        <v>0</v>
      </c>
      <c r="UE7">
        <v>1.35</v>
      </c>
      <c r="UF7">
        <v>0.04</v>
      </c>
      <c r="UG7">
        <v>1.17255819560941E-2</v>
      </c>
      <c r="UH7">
        <v>0</v>
      </c>
      <c r="UI7">
        <v>2.5000000000000001E-2</v>
      </c>
      <c r="UJ7">
        <v>1.21</v>
      </c>
      <c r="UK7">
        <v>0</v>
      </c>
      <c r="UL7">
        <v>0</v>
      </c>
      <c r="UM7">
        <v>0.25600000000000001</v>
      </c>
      <c r="UN7">
        <v>6.5000000000000002E-2</v>
      </c>
      <c r="UO7">
        <v>0</v>
      </c>
      <c r="UP7">
        <v>7.2499999999999995E-2</v>
      </c>
      <c r="UQ7">
        <v>6.4240000000000005E-2</v>
      </c>
      <c r="UR7">
        <v>9.6000000000000002E-2</v>
      </c>
      <c r="US7">
        <v>0</v>
      </c>
      <c r="UT7">
        <v>1.6</v>
      </c>
      <c r="UU7">
        <v>0.02</v>
      </c>
      <c r="UV7">
        <v>0</v>
      </c>
      <c r="UW7">
        <v>0</v>
      </c>
      <c r="UX7">
        <v>0</v>
      </c>
      <c r="UY7">
        <v>0</v>
      </c>
      <c r="UZ7">
        <v>0</v>
      </c>
      <c r="VA7">
        <v>0.16500000000000001</v>
      </c>
      <c r="VB7">
        <v>0.15</v>
      </c>
      <c r="VC7">
        <v>1.9800000000000002E-2</v>
      </c>
      <c r="VD7">
        <v>0</v>
      </c>
      <c r="VE7">
        <v>0</v>
      </c>
      <c r="VF7">
        <v>0</v>
      </c>
      <c r="VG7">
        <v>0.18</v>
      </c>
      <c r="VH7" t="e">
        <v>#N/A</v>
      </c>
      <c r="VI7">
        <v>0</v>
      </c>
      <c r="VJ7">
        <v>0.175758</v>
      </c>
      <c r="VK7">
        <v>0</v>
      </c>
      <c r="VL7">
        <v>4.4999999999999998E-2</v>
      </c>
      <c r="VM7">
        <v>0</v>
      </c>
      <c r="VN7">
        <v>0</v>
      </c>
      <c r="VO7">
        <v>0.02</v>
      </c>
      <c r="VP7">
        <v>0.01</v>
      </c>
      <c r="VQ7">
        <v>0</v>
      </c>
      <c r="VR7">
        <v>0.197211</v>
      </c>
      <c r="VS7">
        <v>3.0000000000000001E-3</v>
      </c>
      <c r="VT7">
        <v>0</v>
      </c>
      <c r="VU7">
        <v>0.1</v>
      </c>
      <c r="VV7">
        <v>5.0000000000000001E-3</v>
      </c>
      <c r="VW7">
        <v>0</v>
      </c>
      <c r="VY7">
        <v>0</v>
      </c>
      <c r="VZ7">
        <v>0.52700000000000002</v>
      </c>
      <c r="WA7">
        <v>0</v>
      </c>
      <c r="WB7">
        <v>0.57999999999999996</v>
      </c>
      <c r="WC7">
        <v>0</v>
      </c>
      <c r="WD7">
        <v>0.02</v>
      </c>
      <c r="WE7">
        <v>0.23</v>
      </c>
      <c r="WF7">
        <v>0.05</v>
      </c>
      <c r="WG7">
        <v>0</v>
      </c>
      <c r="WH7">
        <v>0.49962499999999999</v>
      </c>
      <c r="WI7">
        <v>0</v>
      </c>
      <c r="WJ7">
        <v>0</v>
      </c>
      <c r="WK7">
        <v>0</v>
      </c>
      <c r="WL7">
        <v>0</v>
      </c>
      <c r="WM7">
        <v>0.01</v>
      </c>
      <c r="WN7">
        <v>0</v>
      </c>
      <c r="WO7">
        <v>0.25651000000000002</v>
      </c>
      <c r="WP7">
        <v>0.36825999999999998</v>
      </c>
      <c r="WQ7">
        <v>0</v>
      </c>
      <c r="WR7">
        <v>0</v>
      </c>
      <c r="WS7">
        <v>0</v>
      </c>
      <c r="WT7">
        <v>0</v>
      </c>
      <c r="WU7">
        <v>0</v>
      </c>
      <c r="WV7">
        <v>0.03</v>
      </c>
      <c r="WW7">
        <v>0</v>
      </c>
      <c r="WX7">
        <v>0.01</v>
      </c>
      <c r="WY7">
        <v>0</v>
      </c>
      <c r="WZ7">
        <v>2.23</v>
      </c>
      <c r="XA7">
        <v>0</v>
      </c>
      <c r="XB7">
        <v>0</v>
      </c>
      <c r="XC7">
        <v>3.0970000000000001E-2</v>
      </c>
      <c r="XD7">
        <v>0</v>
      </c>
      <c r="XE7">
        <v>0</v>
      </c>
      <c r="XF7">
        <v>0</v>
      </c>
      <c r="XG7">
        <v>2.5000000000000001E-2</v>
      </c>
      <c r="XH7">
        <v>0.14499999999999999</v>
      </c>
      <c r="XI7">
        <v>0</v>
      </c>
      <c r="XJ7">
        <v>0</v>
      </c>
      <c r="XK7">
        <v>0</v>
      </c>
      <c r="XL7">
        <v>0</v>
      </c>
      <c r="XM7">
        <v>0.08</v>
      </c>
      <c r="XN7">
        <v>8.6759363540951706E-2</v>
      </c>
      <c r="XO7">
        <v>0</v>
      </c>
      <c r="XP7">
        <v>0.37137700000000001</v>
      </c>
      <c r="XQ7">
        <v>0</v>
      </c>
      <c r="XR7">
        <v>1.8</v>
      </c>
      <c r="XS7">
        <v>5.8590000000000003E-2</v>
      </c>
      <c r="XT7">
        <v>0</v>
      </c>
      <c r="XU7" t="e">
        <v>#N/A</v>
      </c>
      <c r="XV7">
        <v>0.12</v>
      </c>
      <c r="XW7">
        <v>0</v>
      </c>
      <c r="XX7">
        <v>0.4</v>
      </c>
      <c r="XY7">
        <v>0</v>
      </c>
      <c r="XZ7">
        <v>0.04</v>
      </c>
      <c r="YA7">
        <v>0</v>
      </c>
      <c r="YB7">
        <v>6.9699999999999998E-2</v>
      </c>
      <c r="YC7">
        <v>0</v>
      </c>
      <c r="YD7">
        <v>0</v>
      </c>
      <c r="YE7">
        <v>0.06</v>
      </c>
      <c r="YF7">
        <v>4.7E-2</v>
      </c>
      <c r="YG7">
        <v>7.0000000000000007E-2</v>
      </c>
      <c r="YH7">
        <v>0.17449999999999999</v>
      </c>
      <c r="YI7">
        <v>0.02</v>
      </c>
      <c r="YJ7">
        <v>0</v>
      </c>
      <c r="YK7">
        <v>0.29499999999999998</v>
      </c>
      <c r="YL7">
        <v>0.27150000000000002</v>
      </c>
      <c r="YM7">
        <v>2.7E-2</v>
      </c>
      <c r="YN7">
        <v>0.36630000000000001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0.33328754795832699</v>
      </c>
      <c r="YZ7">
        <v>0.34</v>
      </c>
      <c r="ZA7">
        <v>0.27</v>
      </c>
      <c r="ZB7">
        <v>0.26963999999999999</v>
      </c>
      <c r="ZC7">
        <v>0</v>
      </c>
      <c r="ZD7">
        <v>0</v>
      </c>
      <c r="ZE7" t="e">
        <v>#N/A</v>
      </c>
      <c r="ZF7">
        <v>0.15</v>
      </c>
      <c r="ZG7" t="e">
        <v>#N/A</v>
      </c>
      <c r="ZH7">
        <v>0</v>
      </c>
      <c r="ZI7">
        <v>0</v>
      </c>
      <c r="ZJ7">
        <v>0</v>
      </c>
      <c r="ZK7">
        <v>0</v>
      </c>
      <c r="ZL7">
        <v>0.59599999999999997</v>
      </c>
      <c r="ZM7">
        <v>1.42</v>
      </c>
      <c r="ZN7">
        <v>0.02</v>
      </c>
      <c r="ZO7">
        <v>0</v>
      </c>
      <c r="ZP7">
        <v>0</v>
      </c>
      <c r="ZQ7">
        <v>0</v>
      </c>
      <c r="ZR7">
        <v>0.80500000000000005</v>
      </c>
      <c r="ZS7">
        <v>0</v>
      </c>
      <c r="ZT7">
        <v>0</v>
      </c>
      <c r="ZU7">
        <v>0.2</v>
      </c>
      <c r="ZV7">
        <v>0</v>
      </c>
      <c r="ZW7">
        <v>0.84</v>
      </c>
      <c r="ZX7">
        <v>8.9499999999999996E-2</v>
      </c>
      <c r="ZY7">
        <v>0.3</v>
      </c>
      <c r="ZZ7">
        <v>0.18199679999999999</v>
      </c>
      <c r="AAA7">
        <v>0</v>
      </c>
      <c r="AAB7">
        <v>8.9999999999999993E-3</v>
      </c>
      <c r="AAC7">
        <v>0</v>
      </c>
      <c r="AAD7">
        <v>0.02</v>
      </c>
      <c r="AAE7">
        <v>0</v>
      </c>
      <c r="AAF7">
        <v>0</v>
      </c>
      <c r="AAG7">
        <v>6.4445000000000002E-2</v>
      </c>
      <c r="AAH7">
        <v>7.4999999999999997E-2</v>
      </c>
      <c r="AAI7">
        <v>0</v>
      </c>
      <c r="AAJ7">
        <v>4.4999999999999998E-2</v>
      </c>
      <c r="AAK7">
        <v>0</v>
      </c>
      <c r="AAL7">
        <v>0.44</v>
      </c>
      <c r="AAM7">
        <v>0</v>
      </c>
      <c r="AAN7">
        <v>0</v>
      </c>
      <c r="AAO7">
        <v>0.25</v>
      </c>
      <c r="AAP7">
        <v>0</v>
      </c>
      <c r="AAQ7">
        <v>6.8000000000000005E-2</v>
      </c>
      <c r="AAR7">
        <v>0</v>
      </c>
      <c r="AAS7">
        <v>0</v>
      </c>
      <c r="AAT7">
        <v>0.12</v>
      </c>
      <c r="AAU7">
        <v>2.7939799999999999</v>
      </c>
      <c r="AAV7">
        <v>0</v>
      </c>
      <c r="AAW7">
        <v>0.17199999999999999</v>
      </c>
      <c r="AAX7">
        <v>0</v>
      </c>
      <c r="AAY7">
        <v>0</v>
      </c>
      <c r="AAZ7">
        <v>0.250662</v>
      </c>
      <c r="ABA7">
        <v>1.7999999999999999E-2</v>
      </c>
      <c r="ABB7">
        <v>0</v>
      </c>
      <c r="ABC7">
        <v>0</v>
      </c>
      <c r="ABD7">
        <v>0</v>
      </c>
      <c r="ABE7">
        <v>0</v>
      </c>
      <c r="ABF7">
        <v>0.04</v>
      </c>
      <c r="ABG7">
        <v>0</v>
      </c>
      <c r="ABH7">
        <v>0</v>
      </c>
      <c r="ABJ7">
        <v>0</v>
      </c>
      <c r="ABK7">
        <v>0.2</v>
      </c>
      <c r="ABL7">
        <v>0</v>
      </c>
      <c r="ABM7">
        <v>0</v>
      </c>
      <c r="ABN7">
        <v>0.42595</v>
      </c>
      <c r="ABO7">
        <v>4.0599999999999996</v>
      </c>
      <c r="ABP7">
        <v>0</v>
      </c>
      <c r="ABQ7">
        <v>6.9437275163661596</v>
      </c>
      <c r="ABR7">
        <v>0</v>
      </c>
      <c r="ABS7">
        <v>0</v>
      </c>
      <c r="ABT7">
        <v>6.0999999999999999E-2</v>
      </c>
      <c r="ABU7">
        <v>8.6999999999999994E-2</v>
      </c>
      <c r="ABV7">
        <v>0</v>
      </c>
      <c r="ABW7">
        <v>0</v>
      </c>
      <c r="ABX7">
        <v>0</v>
      </c>
      <c r="ABY7">
        <v>0.19603000000000001</v>
      </c>
      <c r="ABZ7">
        <v>0</v>
      </c>
      <c r="ACA7">
        <v>2.0102000000000002</v>
      </c>
      <c r="ACB7">
        <v>0.46</v>
      </c>
      <c r="ACC7">
        <v>0.27</v>
      </c>
      <c r="ACD7">
        <v>0</v>
      </c>
      <c r="ACE7">
        <v>0</v>
      </c>
      <c r="ACF7">
        <v>0.48759999999999998</v>
      </c>
      <c r="ACG7">
        <v>0</v>
      </c>
      <c r="ACH7">
        <v>0</v>
      </c>
      <c r="ACI7">
        <v>0</v>
      </c>
      <c r="ACJ7">
        <v>0.06</v>
      </c>
      <c r="ACK7">
        <v>0</v>
      </c>
      <c r="ACL7">
        <v>0</v>
      </c>
      <c r="ACM7">
        <v>0</v>
      </c>
      <c r="ACN7">
        <v>0</v>
      </c>
      <c r="ACO7">
        <v>7.0000000000000007E-2</v>
      </c>
      <c r="ACP7">
        <v>0.05</v>
      </c>
      <c r="ACQ7">
        <v>0</v>
      </c>
      <c r="ACR7">
        <v>0</v>
      </c>
      <c r="ACS7">
        <v>0.01</v>
      </c>
      <c r="ACT7">
        <v>0</v>
      </c>
      <c r="ACU7">
        <v>0</v>
      </c>
      <c r="ACV7">
        <v>0</v>
      </c>
      <c r="ACW7">
        <v>0</v>
      </c>
      <c r="ACX7">
        <v>0.38</v>
      </c>
      <c r="ACY7">
        <v>0</v>
      </c>
      <c r="ACZ7">
        <v>0</v>
      </c>
      <c r="ADA7">
        <v>0.63759999999999994</v>
      </c>
      <c r="ADB7">
        <v>0</v>
      </c>
      <c r="ADC7">
        <v>0</v>
      </c>
      <c r="ADD7">
        <v>0.35373900000000003</v>
      </c>
      <c r="ADE7">
        <v>0</v>
      </c>
      <c r="ADF7">
        <v>0.03</v>
      </c>
      <c r="ADG7">
        <v>0</v>
      </c>
      <c r="ADH7">
        <v>0</v>
      </c>
      <c r="ADI7">
        <v>0</v>
      </c>
      <c r="ADJ7">
        <v>0.08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0.06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D7">
        <v>0.09</v>
      </c>
      <c r="AEE7">
        <v>0</v>
      </c>
      <c r="AEF7">
        <v>2.5</v>
      </c>
      <c r="AEG7">
        <v>0</v>
      </c>
      <c r="AEH7">
        <v>2.0622769999999999</v>
      </c>
      <c r="AEI7">
        <v>0.245</v>
      </c>
      <c r="AEJ7">
        <v>0</v>
      </c>
      <c r="AEK7">
        <v>3.5000000000000003E-2</v>
      </c>
      <c r="AEL7">
        <v>0.15</v>
      </c>
      <c r="AEM7">
        <v>8.5000000000000006E-2</v>
      </c>
      <c r="AEN7">
        <v>0.12</v>
      </c>
      <c r="AEO7">
        <v>0.61</v>
      </c>
      <c r="AEP7">
        <v>0</v>
      </c>
      <c r="AEQ7">
        <v>0</v>
      </c>
      <c r="AER7">
        <v>0</v>
      </c>
      <c r="AES7">
        <v>0</v>
      </c>
      <c r="AET7">
        <v>0</v>
      </c>
      <c r="AEV7">
        <v>9.5000000000000001E-2</v>
      </c>
      <c r="AEW7">
        <v>0</v>
      </c>
      <c r="AEX7">
        <v>0</v>
      </c>
      <c r="AEY7">
        <v>0.17154</v>
      </c>
      <c r="AEZ7">
        <v>0.16900000000000001</v>
      </c>
      <c r="AFA7">
        <v>0</v>
      </c>
      <c r="AFB7">
        <v>0</v>
      </c>
      <c r="AFC7">
        <v>0.16700000000000001</v>
      </c>
      <c r="AFD7">
        <v>0.29293000000000002</v>
      </c>
      <c r="AFE7">
        <v>0.26934200000000003</v>
      </c>
      <c r="AFG7">
        <v>3.5000000000000001E-3</v>
      </c>
      <c r="AFH7">
        <v>0</v>
      </c>
      <c r="AFI7">
        <v>0</v>
      </c>
      <c r="AFJ7">
        <v>0</v>
      </c>
      <c r="AFK7">
        <v>0</v>
      </c>
      <c r="AFL7">
        <v>0.15</v>
      </c>
      <c r="AFM7">
        <v>0.04</v>
      </c>
      <c r="AFN7">
        <v>0</v>
      </c>
      <c r="AFO7">
        <v>0</v>
      </c>
      <c r="AFP7">
        <v>0</v>
      </c>
      <c r="AFQ7">
        <v>3.125</v>
      </c>
      <c r="AFR7">
        <v>0.12</v>
      </c>
      <c r="AFS7">
        <v>0</v>
      </c>
      <c r="AFT7">
        <v>0.18</v>
      </c>
      <c r="AFV7">
        <v>0</v>
      </c>
      <c r="AFW7">
        <v>0</v>
      </c>
      <c r="AFX7">
        <v>0.35</v>
      </c>
      <c r="AFY7">
        <v>0.872</v>
      </c>
      <c r="AFZ7">
        <v>6.6666400000000001E-2</v>
      </c>
      <c r="AGA7">
        <v>0</v>
      </c>
      <c r="AGB7">
        <v>0</v>
      </c>
      <c r="AGC7">
        <v>0</v>
      </c>
      <c r="AGD7">
        <v>0.1</v>
      </c>
      <c r="AGE7">
        <v>0</v>
      </c>
      <c r="AGF7">
        <v>7.6300000000000007E-2</v>
      </c>
      <c r="AGG7">
        <v>0</v>
      </c>
      <c r="AGH7">
        <v>1.6919999999999999</v>
      </c>
      <c r="AGI7">
        <v>2.3900000000000001E-2</v>
      </c>
      <c r="AGJ7">
        <v>0.54</v>
      </c>
      <c r="AGK7">
        <v>2.2000000000000002</v>
      </c>
      <c r="AGL7">
        <v>0.11</v>
      </c>
      <c r="AGM7">
        <v>0</v>
      </c>
      <c r="AGN7">
        <v>0</v>
      </c>
      <c r="AGO7">
        <v>3.0609999999999998E-2</v>
      </c>
      <c r="AGP7">
        <v>0.05</v>
      </c>
      <c r="AGQ7">
        <v>0</v>
      </c>
      <c r="AGR7">
        <v>0</v>
      </c>
      <c r="AGS7">
        <v>0</v>
      </c>
      <c r="AGT7">
        <v>0.12923999999999999</v>
      </c>
      <c r="AGU7">
        <v>0.01</v>
      </c>
      <c r="AGV7">
        <v>0</v>
      </c>
      <c r="AGW7">
        <v>0</v>
      </c>
      <c r="AGX7">
        <v>0.12</v>
      </c>
      <c r="AGY7">
        <v>0.09</v>
      </c>
      <c r="AGZ7">
        <v>0</v>
      </c>
      <c r="AHA7">
        <v>0</v>
      </c>
      <c r="AHB7" t="e">
        <v>#N/A</v>
      </c>
      <c r="AHC7">
        <v>0</v>
      </c>
      <c r="AHD7">
        <v>0</v>
      </c>
      <c r="AHE7">
        <v>0</v>
      </c>
      <c r="AHF7">
        <v>0.08</v>
      </c>
      <c r="AHG7">
        <v>0</v>
      </c>
      <c r="AHH7">
        <v>7.4800000000000005E-2</v>
      </c>
      <c r="AHI7">
        <v>0</v>
      </c>
      <c r="AHJ7">
        <v>0</v>
      </c>
      <c r="AHK7">
        <v>0</v>
      </c>
      <c r="AHL7">
        <v>0</v>
      </c>
      <c r="AHM7">
        <v>1.8E-3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0.3755</v>
      </c>
      <c r="AHT7">
        <v>0</v>
      </c>
      <c r="AHU7">
        <v>7.4999999999999997E-2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2.3433999999999999</v>
      </c>
      <c r="AIE7">
        <v>0</v>
      </c>
      <c r="AIF7">
        <v>0</v>
      </c>
      <c r="AIG7">
        <v>0</v>
      </c>
      <c r="AIH7">
        <v>0</v>
      </c>
      <c r="AII7">
        <v>0.08</v>
      </c>
      <c r="AIJ7">
        <v>0</v>
      </c>
      <c r="AIK7">
        <v>0</v>
      </c>
      <c r="AIL7">
        <v>2.5000000000000001E-2</v>
      </c>
      <c r="AIM7">
        <v>0</v>
      </c>
      <c r="AIN7">
        <v>4.06667E-2</v>
      </c>
      <c r="AIO7">
        <v>0.45</v>
      </c>
      <c r="AIP7">
        <v>0</v>
      </c>
      <c r="AIQ7">
        <v>0.28810000000000002</v>
      </c>
      <c r="AIR7">
        <v>0</v>
      </c>
      <c r="AIS7">
        <v>0</v>
      </c>
      <c r="AIU7">
        <v>0</v>
      </c>
      <c r="AIV7">
        <v>1.27</v>
      </c>
      <c r="AIW7">
        <v>0</v>
      </c>
      <c r="AIX7">
        <v>0</v>
      </c>
      <c r="AIY7">
        <v>0</v>
      </c>
      <c r="AIZ7">
        <v>0.05</v>
      </c>
      <c r="AJA7">
        <v>0.33400000000000002</v>
      </c>
      <c r="AJB7">
        <v>0</v>
      </c>
      <c r="AJC7">
        <v>0</v>
      </c>
      <c r="AJD7">
        <v>0</v>
      </c>
      <c r="AJE7">
        <v>2.5000000000000001E-2</v>
      </c>
      <c r="AJF7" t="e">
        <v>#N/A</v>
      </c>
      <c r="AJG7">
        <v>4.4999999999999998E-2</v>
      </c>
      <c r="AJH7">
        <v>0</v>
      </c>
      <c r="AJI7">
        <v>0</v>
      </c>
      <c r="AJJ7">
        <v>0</v>
      </c>
      <c r="AJK7">
        <v>0.33900000000000002</v>
      </c>
      <c r="AJL7">
        <v>0</v>
      </c>
      <c r="AJM7">
        <v>0.12345</v>
      </c>
      <c r="AJN7">
        <v>0</v>
      </c>
      <c r="AJO7">
        <v>0.01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1E-3</v>
      </c>
      <c r="AJV7">
        <v>5.0000000000000001E-3</v>
      </c>
      <c r="AJW7">
        <v>0.02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 t="e">
        <v>#N/A</v>
      </c>
      <c r="AKE7">
        <v>0.34</v>
      </c>
      <c r="AKF7">
        <v>0</v>
      </c>
      <c r="AKG7">
        <v>0</v>
      </c>
      <c r="AKH7">
        <v>0.28000000000000003</v>
      </c>
      <c r="AKI7">
        <v>0</v>
      </c>
      <c r="AKJ7">
        <v>0.06</v>
      </c>
      <c r="AKK7">
        <v>0</v>
      </c>
      <c r="AKL7">
        <v>7.4999999999999997E-3</v>
      </c>
      <c r="AKM7">
        <v>2.3E-2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0.11</v>
      </c>
      <c r="AKV7">
        <v>0.29981400000000002</v>
      </c>
      <c r="AKW7">
        <v>0</v>
      </c>
      <c r="AKX7">
        <v>0</v>
      </c>
      <c r="AKY7">
        <v>0</v>
      </c>
      <c r="AKZ7">
        <v>2.4500000000000002</v>
      </c>
      <c r="ALA7">
        <v>0</v>
      </c>
      <c r="ALB7">
        <v>0</v>
      </c>
      <c r="ALC7">
        <v>0.96960000000000002</v>
      </c>
      <c r="ALD7">
        <v>0</v>
      </c>
      <c r="ALE7">
        <v>2.7E-2</v>
      </c>
      <c r="ALF7">
        <v>0.08</v>
      </c>
      <c r="ALG7">
        <v>3.4916999999999997E-2</v>
      </c>
      <c r="ALH7">
        <v>2.5999999999999999E-2</v>
      </c>
      <c r="ALI7">
        <v>0.12</v>
      </c>
      <c r="ALJ7">
        <v>0</v>
      </c>
      <c r="ALK7">
        <v>0</v>
      </c>
      <c r="ALL7">
        <v>0</v>
      </c>
      <c r="ALM7">
        <v>0</v>
      </c>
      <c r="ALN7">
        <v>4.2000000000000003E-2</v>
      </c>
      <c r="ALO7">
        <v>0.15</v>
      </c>
      <c r="ALP7">
        <v>0.10100000000000001</v>
      </c>
      <c r="ALQ7">
        <v>0.242033</v>
      </c>
      <c r="ALR7">
        <v>0</v>
      </c>
      <c r="ALS7">
        <v>0.04</v>
      </c>
      <c r="ALT7">
        <v>5.8590000000000003E-2</v>
      </c>
      <c r="ALU7">
        <v>0</v>
      </c>
      <c r="ALV7">
        <v>0</v>
      </c>
      <c r="ALW7">
        <v>0</v>
      </c>
      <c r="ALY7">
        <v>0</v>
      </c>
      <c r="ALZ7">
        <v>1.2E-2</v>
      </c>
      <c r="AMA7">
        <v>0</v>
      </c>
      <c r="AMB7">
        <v>0</v>
      </c>
      <c r="AMC7">
        <v>0</v>
      </c>
      <c r="AMD7">
        <v>2.4</v>
      </c>
      <c r="AME7">
        <v>0.6</v>
      </c>
      <c r="AMF7">
        <v>0</v>
      </c>
      <c r="AMG7">
        <v>0.52</v>
      </c>
      <c r="AMH7">
        <v>0</v>
      </c>
      <c r="AMI7">
        <v>0</v>
      </c>
      <c r="AMJ7">
        <v>7.4300000000000005E-2</v>
      </c>
      <c r="AMK7">
        <v>0</v>
      </c>
      <c r="AML7">
        <v>1.8599999999999998E-2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0.11674</v>
      </c>
      <c r="AMT7">
        <v>0</v>
      </c>
      <c r="AMU7" t="e">
        <v>#N/A</v>
      </c>
      <c r="AMV7">
        <v>0</v>
      </c>
      <c r="AMW7">
        <v>1.6876530000000001</v>
      </c>
      <c r="AMX7">
        <v>0</v>
      </c>
      <c r="AMY7">
        <v>0.19228400000000001</v>
      </c>
      <c r="AMZ7">
        <v>0</v>
      </c>
      <c r="ANA7">
        <v>0</v>
      </c>
      <c r="ANB7">
        <v>0</v>
      </c>
      <c r="ANC7">
        <v>0.12</v>
      </c>
      <c r="AND7">
        <v>2.5000000000000001E-2</v>
      </c>
      <c r="ANE7">
        <v>0</v>
      </c>
      <c r="ANF7">
        <v>0</v>
      </c>
      <c r="ANG7">
        <v>8.5900000000000004E-2</v>
      </c>
      <c r="ANH7">
        <v>0.2</v>
      </c>
      <c r="ANI7">
        <v>0</v>
      </c>
      <c r="ANJ7">
        <v>0</v>
      </c>
      <c r="ANK7">
        <v>0</v>
      </c>
      <c r="ANL7">
        <v>0.111078</v>
      </c>
      <c r="ANM7">
        <v>0</v>
      </c>
      <c r="ANN7">
        <v>0</v>
      </c>
      <c r="ANO7">
        <v>0</v>
      </c>
      <c r="ANP7">
        <v>0</v>
      </c>
      <c r="ANQ7">
        <v>0.25</v>
      </c>
      <c r="ANR7">
        <v>0</v>
      </c>
      <c r="ANS7">
        <v>0</v>
      </c>
      <c r="ANT7">
        <v>0</v>
      </c>
      <c r="ANU7">
        <v>0.22500000000000001</v>
      </c>
      <c r="ANV7">
        <v>4.5679999999999998E-2</v>
      </c>
      <c r="ANW7">
        <v>0</v>
      </c>
      <c r="ANX7">
        <v>1.05</v>
      </c>
      <c r="ANY7">
        <v>0.37940000000000002</v>
      </c>
      <c r="ANZ7">
        <v>0</v>
      </c>
      <c r="AOA7">
        <v>0.108</v>
      </c>
      <c r="AOB7">
        <v>0.35</v>
      </c>
      <c r="AOC7">
        <v>0</v>
      </c>
      <c r="AOD7">
        <v>7.6300000000000007E-2</v>
      </c>
      <c r="AOE7">
        <v>0</v>
      </c>
      <c r="AOF7">
        <v>0</v>
      </c>
      <c r="AOG7">
        <v>0.02</v>
      </c>
      <c r="AOH7">
        <v>0</v>
      </c>
      <c r="AOI7">
        <v>0</v>
      </c>
      <c r="AOJ7">
        <v>5.0000000000000001E-3</v>
      </c>
      <c r="AOK7">
        <v>0</v>
      </c>
      <c r="AOL7">
        <v>8.9999999999999993E-3</v>
      </c>
      <c r="AOM7">
        <v>0.34321800000000002</v>
      </c>
      <c r="AON7">
        <v>0</v>
      </c>
      <c r="AOO7">
        <v>0</v>
      </c>
      <c r="AOP7">
        <v>0</v>
      </c>
      <c r="AOQ7">
        <v>5.0000000000000001E-3</v>
      </c>
      <c r="AOR7">
        <v>0</v>
      </c>
      <c r="AOS7" t="e">
        <v>#N/A</v>
      </c>
      <c r="AOT7">
        <v>2.0299999999999999E-2</v>
      </c>
      <c r="AOU7">
        <v>0</v>
      </c>
      <c r="AOV7">
        <v>0.13</v>
      </c>
      <c r="AOW7">
        <v>0</v>
      </c>
      <c r="AOX7">
        <v>0</v>
      </c>
      <c r="AOY7">
        <v>0</v>
      </c>
      <c r="AOZ7">
        <v>3.5000000000000003E-2</v>
      </c>
      <c r="APA7">
        <v>4.0000000000000001E-3</v>
      </c>
      <c r="APB7">
        <v>0.3</v>
      </c>
      <c r="APC7">
        <v>0</v>
      </c>
      <c r="APD7">
        <v>0</v>
      </c>
      <c r="APE7">
        <v>5.8999999999999997E-2</v>
      </c>
      <c r="APF7">
        <v>0</v>
      </c>
      <c r="APG7">
        <v>0.1</v>
      </c>
      <c r="APH7">
        <v>0</v>
      </c>
      <c r="API7">
        <v>0</v>
      </c>
      <c r="APJ7">
        <v>0</v>
      </c>
      <c r="APK7">
        <v>2.5000000000000001E-3</v>
      </c>
      <c r="APL7">
        <v>0</v>
      </c>
      <c r="APM7">
        <v>0</v>
      </c>
      <c r="APN7">
        <v>0</v>
      </c>
      <c r="APO7">
        <v>0</v>
      </c>
      <c r="APP7">
        <v>6.7999999999999996E-3</v>
      </c>
      <c r="APQ7">
        <v>0.05</v>
      </c>
      <c r="APR7">
        <v>0.1128</v>
      </c>
      <c r="APS7" t="e">
        <v>#N/A</v>
      </c>
      <c r="APT7">
        <v>0</v>
      </c>
      <c r="APU7">
        <v>0</v>
      </c>
      <c r="APV7">
        <v>0</v>
      </c>
      <c r="APW7">
        <v>1.4999999999999999E-2</v>
      </c>
      <c r="APX7">
        <v>0.116843</v>
      </c>
      <c r="APY7">
        <v>0.12</v>
      </c>
      <c r="APZ7">
        <v>0.04</v>
      </c>
      <c r="AQA7">
        <v>0</v>
      </c>
      <c r="AQB7">
        <v>2.1000000000000001E-2</v>
      </c>
      <c r="AQC7">
        <v>0</v>
      </c>
      <c r="AQD7">
        <v>0</v>
      </c>
      <c r="AQE7">
        <v>0</v>
      </c>
      <c r="AQF7">
        <v>0.06</v>
      </c>
      <c r="AQG7">
        <v>0</v>
      </c>
      <c r="AQH7">
        <v>0</v>
      </c>
      <c r="AQI7">
        <v>0</v>
      </c>
      <c r="AQJ7">
        <v>0.14560000000000001</v>
      </c>
      <c r="AQK7">
        <v>0</v>
      </c>
      <c r="AQL7">
        <v>0</v>
      </c>
      <c r="AQM7">
        <v>0</v>
      </c>
      <c r="AQN7">
        <v>0.06</v>
      </c>
      <c r="AQO7">
        <v>0</v>
      </c>
      <c r="AQP7">
        <v>0</v>
      </c>
      <c r="AQQ7">
        <v>0</v>
      </c>
      <c r="AQR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0.06</v>
      </c>
      <c r="AQZ7">
        <v>0.32</v>
      </c>
      <c r="ARA7">
        <v>0.26088</v>
      </c>
      <c r="ARB7">
        <v>5.271E-2</v>
      </c>
      <c r="ARC7">
        <v>1.51156</v>
      </c>
      <c r="ARD7">
        <v>0.12</v>
      </c>
      <c r="ARE7">
        <v>0.14599999999999999</v>
      </c>
      <c r="ARF7">
        <v>0</v>
      </c>
      <c r="ARG7">
        <v>0</v>
      </c>
      <c r="ARH7">
        <v>0</v>
      </c>
      <c r="ARI7">
        <v>2.7E-2</v>
      </c>
      <c r="ARJ7">
        <v>0.14299999999999999</v>
      </c>
      <c r="ARK7">
        <v>0.2</v>
      </c>
      <c r="ARL7">
        <v>0</v>
      </c>
      <c r="ARM7">
        <v>0</v>
      </c>
      <c r="ARN7">
        <v>0.115923</v>
      </c>
      <c r="ARO7">
        <v>0</v>
      </c>
      <c r="ARP7">
        <v>0.2</v>
      </c>
      <c r="ARQ7">
        <v>0</v>
      </c>
      <c r="ARR7">
        <v>0</v>
      </c>
      <c r="ARS7">
        <v>2.5000000000000001E-2</v>
      </c>
      <c r="ART7">
        <v>0</v>
      </c>
      <c r="ARU7">
        <v>0.05</v>
      </c>
      <c r="ARV7">
        <v>0.19919999999999999</v>
      </c>
      <c r="ARW7">
        <v>5.849E-2</v>
      </c>
      <c r="ARX7">
        <v>0.01</v>
      </c>
      <c r="ARY7">
        <v>0</v>
      </c>
      <c r="ARZ7">
        <v>0.02</v>
      </c>
      <c r="ASA7">
        <v>0</v>
      </c>
      <c r="ASB7">
        <v>0</v>
      </c>
      <c r="ASC7">
        <v>0.12255000000000001</v>
      </c>
      <c r="ASD7">
        <v>0</v>
      </c>
      <c r="ASE7">
        <v>0.1</v>
      </c>
      <c r="ASF7">
        <v>0</v>
      </c>
      <c r="ASG7">
        <v>1.4999999999999999E-2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 t="e">
        <v>#N/A</v>
      </c>
      <c r="ASO7">
        <v>0</v>
      </c>
      <c r="ASP7">
        <v>7.0000000000000007E-2</v>
      </c>
      <c r="ASQ7">
        <v>5.3199999999999997E-2</v>
      </c>
      <c r="ASR7">
        <v>0</v>
      </c>
      <c r="ASS7">
        <v>7.5899999999999995E-2</v>
      </c>
      <c r="AST7">
        <v>0</v>
      </c>
      <c r="ASU7">
        <v>0</v>
      </c>
      <c r="ASV7">
        <v>0.21095700000000001</v>
      </c>
      <c r="ASW7">
        <v>5.8751999999999999E-2</v>
      </c>
      <c r="ASX7">
        <v>0</v>
      </c>
      <c r="ASY7">
        <v>0.27006200000000002</v>
      </c>
      <c r="ASZ7">
        <v>0</v>
      </c>
      <c r="ATA7">
        <v>0</v>
      </c>
      <c r="ATB7">
        <v>4.2999999999999997E-2</v>
      </c>
      <c r="ATC7">
        <v>0</v>
      </c>
      <c r="ATD7">
        <v>0.28000000000000003</v>
      </c>
      <c r="ATE7">
        <v>3.6818499999999997E-2</v>
      </c>
      <c r="ATF7">
        <v>2.2499999999999999E-2</v>
      </c>
      <c r="ATG7">
        <v>0</v>
      </c>
      <c r="ATH7">
        <v>0</v>
      </c>
      <c r="ATI7">
        <v>0</v>
      </c>
      <c r="ATJ7" t="e">
        <v>#N/A</v>
      </c>
      <c r="ATK7">
        <v>6.4799999999999996E-2</v>
      </c>
      <c r="ATM7">
        <v>6.3E-3</v>
      </c>
      <c r="ATN7">
        <v>0.19719900000000001</v>
      </c>
      <c r="ATO7">
        <v>0.3337</v>
      </c>
      <c r="ATP7">
        <v>5.2200000000000003E-2</v>
      </c>
      <c r="ATQ7">
        <v>0.10908</v>
      </c>
      <c r="ATR7">
        <v>7.4999999999999997E-3</v>
      </c>
      <c r="ATS7">
        <v>0</v>
      </c>
      <c r="ATT7">
        <v>0.18</v>
      </c>
      <c r="ATU7">
        <v>0</v>
      </c>
      <c r="ATV7">
        <v>4.4999999999999998E-2</v>
      </c>
      <c r="ATW7">
        <v>0</v>
      </c>
      <c r="ATX7">
        <v>0</v>
      </c>
      <c r="ATY7">
        <v>0</v>
      </c>
      <c r="ATZ7">
        <v>0</v>
      </c>
      <c r="AUA7">
        <v>9.1394000000000003E-2</v>
      </c>
      <c r="AUB7">
        <v>0</v>
      </c>
      <c r="AUC7">
        <v>0.01</v>
      </c>
      <c r="AUD7">
        <v>0</v>
      </c>
      <c r="AUE7">
        <v>0</v>
      </c>
      <c r="AUF7">
        <v>0</v>
      </c>
      <c r="AUG7">
        <v>3.5000000000000003E-2</v>
      </c>
      <c r="AUH7">
        <v>0</v>
      </c>
      <c r="AUI7">
        <v>0</v>
      </c>
      <c r="AUJ7">
        <v>0</v>
      </c>
      <c r="AUK7">
        <v>0.2</v>
      </c>
      <c r="AUL7">
        <v>0</v>
      </c>
      <c r="AUM7">
        <v>0</v>
      </c>
      <c r="AUN7">
        <v>5.8729999999999997E-2</v>
      </c>
      <c r="AUO7">
        <v>0</v>
      </c>
      <c r="AUP7">
        <v>0.01</v>
      </c>
      <c r="AUQ7">
        <v>0.14913090000000001</v>
      </c>
      <c r="AUR7">
        <v>0</v>
      </c>
      <c r="AUS7">
        <v>1.67E-2</v>
      </c>
      <c r="AUT7">
        <v>0</v>
      </c>
      <c r="AUU7">
        <v>0</v>
      </c>
      <c r="AUV7">
        <v>4.15E-3</v>
      </c>
      <c r="AUW7">
        <v>0.8</v>
      </c>
      <c r="AUX7">
        <v>1.0999999999999999E-2</v>
      </c>
      <c r="AUY7">
        <v>0</v>
      </c>
      <c r="AUZ7">
        <v>0</v>
      </c>
      <c r="AVA7">
        <v>8.3867384756253299E-2</v>
      </c>
      <c r="AVB7">
        <v>0</v>
      </c>
      <c r="AVC7">
        <v>0.290018</v>
      </c>
      <c r="AVD7">
        <v>0</v>
      </c>
      <c r="AVE7">
        <v>0</v>
      </c>
      <c r="AVF7">
        <v>0</v>
      </c>
      <c r="AVG7">
        <v>0.01</v>
      </c>
      <c r="AVH7">
        <v>0.02</v>
      </c>
      <c r="AVI7">
        <v>0.18689500000000001</v>
      </c>
      <c r="AVJ7">
        <v>0</v>
      </c>
      <c r="AVK7">
        <v>0</v>
      </c>
      <c r="AVL7">
        <v>5.2999999999999999E-2</v>
      </c>
      <c r="AVM7">
        <v>0</v>
      </c>
      <c r="AVN7">
        <v>0</v>
      </c>
      <c r="AVO7">
        <v>0</v>
      </c>
      <c r="AVP7">
        <v>0.41599999999999998</v>
      </c>
      <c r="AVQ7">
        <v>0</v>
      </c>
      <c r="AVR7">
        <v>0</v>
      </c>
      <c r="AVS7">
        <v>0</v>
      </c>
      <c r="AVT7">
        <v>0.3</v>
      </c>
      <c r="AVU7">
        <v>0</v>
      </c>
      <c r="AVW7">
        <v>0</v>
      </c>
      <c r="AVX7">
        <v>0.20799999999999999</v>
      </c>
      <c r="AVY7">
        <v>0.04</v>
      </c>
      <c r="AVZ7">
        <v>0</v>
      </c>
      <c r="AWA7">
        <v>0.4098</v>
      </c>
      <c r="AWB7">
        <v>0.25800000000000001</v>
      </c>
      <c r="AWD7">
        <v>0</v>
      </c>
      <c r="AWE7">
        <v>0.157</v>
      </c>
      <c r="AWF7">
        <v>0</v>
      </c>
      <c r="AWG7" t="e">
        <v>#N/A</v>
      </c>
      <c r="AWH7">
        <v>0</v>
      </c>
      <c r="AWI7">
        <v>0</v>
      </c>
      <c r="AWJ7">
        <v>0.1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2.39995E-2</v>
      </c>
      <c r="AWQ7">
        <v>0</v>
      </c>
      <c r="AWR7">
        <v>5.0000000000000001E-3</v>
      </c>
      <c r="AWS7">
        <v>0</v>
      </c>
      <c r="AWT7">
        <v>0.14773</v>
      </c>
      <c r="AWU7">
        <v>0</v>
      </c>
      <c r="AWV7">
        <v>0</v>
      </c>
      <c r="AWW7">
        <v>0.28000000000000003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0.02</v>
      </c>
      <c r="AXI7">
        <v>9.1262964290462295E-2</v>
      </c>
      <c r="AXJ7">
        <v>3.5000000000000003E-2</v>
      </c>
      <c r="AXK7">
        <v>0</v>
      </c>
      <c r="AXL7">
        <v>0.30199999999999999</v>
      </c>
      <c r="AXM7">
        <v>0</v>
      </c>
      <c r="AXN7">
        <v>0</v>
      </c>
      <c r="AXO7">
        <v>2.5000000000000001E-2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2.9700000000000001E-2</v>
      </c>
      <c r="AXX7">
        <v>0</v>
      </c>
      <c r="AXY7">
        <v>0</v>
      </c>
      <c r="AXZ7">
        <v>0</v>
      </c>
      <c r="AYA7">
        <v>0</v>
      </c>
      <c r="AYB7" t="e">
        <v>#N/A</v>
      </c>
      <c r="AYC7">
        <v>0</v>
      </c>
      <c r="AYD7">
        <v>0.18167</v>
      </c>
      <c r="AYE7" t="e">
        <v>#N/A</v>
      </c>
      <c r="AYF7">
        <v>0</v>
      </c>
      <c r="AYG7">
        <v>0</v>
      </c>
      <c r="AYH7">
        <v>0</v>
      </c>
      <c r="AYI7">
        <v>6.8000000000000005E-2</v>
      </c>
      <c r="AYJ7">
        <v>0</v>
      </c>
      <c r="AYK7">
        <v>0</v>
      </c>
      <c r="AYL7">
        <v>0.44</v>
      </c>
      <c r="AYM7" t="e">
        <v>#N/A</v>
      </c>
      <c r="AYN7">
        <v>0.21008299999999999</v>
      </c>
      <c r="AYO7">
        <v>0</v>
      </c>
      <c r="AYP7">
        <v>0.1</v>
      </c>
      <c r="AYQ7">
        <v>0.13</v>
      </c>
      <c r="AYR7">
        <v>0.25094100000000003</v>
      </c>
      <c r="AYS7">
        <v>2.4899999999999999E-2</v>
      </c>
      <c r="AYT7">
        <v>0</v>
      </c>
      <c r="AYU7">
        <v>0.57961600000000002</v>
      </c>
      <c r="AYV7">
        <v>7.0499999999999993E-2</v>
      </c>
      <c r="AYW7">
        <v>0.1038</v>
      </c>
      <c r="AYX7">
        <v>6.4500000000000002E-2</v>
      </c>
      <c r="AYY7">
        <v>0</v>
      </c>
      <c r="AYZ7">
        <v>0</v>
      </c>
      <c r="AZA7">
        <v>0.16767000000000001</v>
      </c>
      <c r="AZB7">
        <v>1.1717E-2</v>
      </c>
      <c r="AZC7">
        <v>5.892E-2</v>
      </c>
      <c r="AZD7">
        <v>0.06</v>
      </c>
      <c r="AZE7">
        <v>2.5000000000000001E-2</v>
      </c>
      <c r="AZF7">
        <v>0</v>
      </c>
      <c r="AZG7">
        <v>0</v>
      </c>
      <c r="AZH7">
        <v>1.2E-2</v>
      </c>
      <c r="AZI7">
        <v>0.03</v>
      </c>
      <c r="AZJ7">
        <v>0</v>
      </c>
      <c r="AZK7">
        <v>0</v>
      </c>
      <c r="AZL7">
        <v>3.5000000000000003E-2</v>
      </c>
      <c r="AZM7">
        <v>1.28077</v>
      </c>
      <c r="AZN7">
        <v>0.25081999999999999</v>
      </c>
      <c r="AZO7">
        <v>0</v>
      </c>
      <c r="AZP7">
        <v>0</v>
      </c>
      <c r="AZQ7">
        <v>0</v>
      </c>
      <c r="AZR7">
        <v>0</v>
      </c>
      <c r="AZS7">
        <v>0.2</v>
      </c>
      <c r="AZT7">
        <v>0</v>
      </c>
      <c r="AZU7">
        <v>6.7199999999999996E-2</v>
      </c>
      <c r="AZV7">
        <v>0</v>
      </c>
      <c r="AZW7">
        <v>0.44601200000000002</v>
      </c>
      <c r="AZX7">
        <v>0</v>
      </c>
      <c r="AZY7">
        <v>9.869E-2</v>
      </c>
      <c r="AZZ7">
        <v>0</v>
      </c>
      <c r="BAA7">
        <v>0</v>
      </c>
      <c r="BAB7">
        <v>0.16</v>
      </c>
      <c r="BAC7">
        <v>0</v>
      </c>
      <c r="BAD7">
        <v>0</v>
      </c>
      <c r="BAE7">
        <v>0</v>
      </c>
      <c r="BAF7">
        <v>0</v>
      </c>
      <c r="BAH7">
        <v>0</v>
      </c>
      <c r="BAI7">
        <v>0.248</v>
      </c>
      <c r="BAJ7">
        <v>0</v>
      </c>
      <c r="BAK7">
        <v>0</v>
      </c>
      <c r="BAL7">
        <v>0</v>
      </c>
      <c r="BAM7">
        <v>0</v>
      </c>
      <c r="BAN7">
        <v>0.77</v>
      </c>
      <c r="BAO7">
        <v>0.02</v>
      </c>
      <c r="BAP7">
        <v>0</v>
      </c>
      <c r="BAQ7">
        <v>0.2354</v>
      </c>
      <c r="BAR7">
        <v>0.08</v>
      </c>
      <c r="BAS7">
        <v>0</v>
      </c>
      <c r="BAT7">
        <v>0</v>
      </c>
      <c r="BAU7">
        <v>0</v>
      </c>
      <c r="BAV7">
        <v>9.9320000000000006E-2</v>
      </c>
      <c r="BAW7">
        <v>0</v>
      </c>
      <c r="BAX7">
        <v>0.41</v>
      </c>
      <c r="BAY7">
        <v>0</v>
      </c>
      <c r="BAZ7">
        <v>0</v>
      </c>
      <c r="BBA7">
        <v>0</v>
      </c>
      <c r="BBB7">
        <v>0.1414</v>
      </c>
      <c r="BBC7">
        <v>0</v>
      </c>
      <c r="BBD7">
        <v>0</v>
      </c>
      <c r="BBE7">
        <v>0</v>
      </c>
      <c r="BBF7">
        <v>0.12724706652672901</v>
      </c>
      <c r="BBG7">
        <v>0.1527</v>
      </c>
      <c r="BBH7">
        <v>0</v>
      </c>
      <c r="BBI7">
        <v>0</v>
      </c>
      <c r="BBJ7">
        <v>1.2999999999999999E-2</v>
      </c>
      <c r="BBK7">
        <v>0</v>
      </c>
      <c r="BBL7">
        <v>0</v>
      </c>
      <c r="BBM7">
        <v>0</v>
      </c>
      <c r="BBN7">
        <v>0.23319999999999999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0.23680000000000001</v>
      </c>
      <c r="BBX7">
        <v>0</v>
      </c>
      <c r="BBY7">
        <v>0</v>
      </c>
      <c r="BBZ7">
        <v>1.5</v>
      </c>
      <c r="BCA7">
        <v>0.95</v>
      </c>
      <c r="BCB7">
        <v>0.22500000000000001</v>
      </c>
      <c r="BCC7">
        <v>1.7000000000000001E-2</v>
      </c>
      <c r="BCD7">
        <v>0</v>
      </c>
      <c r="BCE7">
        <v>1.5</v>
      </c>
      <c r="BCF7">
        <v>0</v>
      </c>
      <c r="BCG7">
        <v>0.12</v>
      </c>
      <c r="BCI7">
        <v>3.0000000000000001E-3</v>
      </c>
      <c r="BCJ7">
        <v>0.13800000000000001</v>
      </c>
      <c r="BCK7">
        <v>0</v>
      </c>
      <c r="BCL7">
        <v>3.6999999999999998E-2</v>
      </c>
      <c r="BCM7">
        <v>0.35249000000000003</v>
      </c>
      <c r="BCN7">
        <v>0.15</v>
      </c>
      <c r="BCO7">
        <v>0</v>
      </c>
      <c r="BCP7">
        <v>0</v>
      </c>
      <c r="BCQ7">
        <v>0</v>
      </c>
      <c r="BCR7">
        <v>0</v>
      </c>
      <c r="BCS7">
        <v>9.2974000000000001E-2</v>
      </c>
      <c r="BCT7">
        <v>0</v>
      </c>
      <c r="BCU7">
        <v>0.224</v>
      </c>
      <c r="BCV7">
        <v>2.2999999999999998</v>
      </c>
      <c r="BCW7">
        <v>1.302E-2</v>
      </c>
      <c r="BCX7">
        <v>0</v>
      </c>
      <c r="BCY7">
        <v>0.44542999999999999</v>
      </c>
      <c r="BCZ7">
        <v>0</v>
      </c>
      <c r="BDA7">
        <v>0.57955500000000004</v>
      </c>
      <c r="BDB7">
        <v>0</v>
      </c>
      <c r="BDC7">
        <v>5.8578999999999999E-2</v>
      </c>
      <c r="BDD7">
        <v>0</v>
      </c>
      <c r="BDE7">
        <v>2</v>
      </c>
      <c r="BDF7">
        <v>1.0218100000000001</v>
      </c>
      <c r="BDG7">
        <v>0</v>
      </c>
      <c r="BDH7">
        <v>0.03</v>
      </c>
      <c r="BDI7">
        <v>0.126</v>
      </c>
      <c r="BDJ7">
        <v>0</v>
      </c>
      <c r="BDK7">
        <v>0</v>
      </c>
      <c r="BDL7">
        <v>0</v>
      </c>
      <c r="BDM7">
        <v>0.5</v>
      </c>
      <c r="BDN7">
        <v>2.8600000000000001E-3</v>
      </c>
      <c r="BDO7">
        <v>7.9439999999999997E-2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0.01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0.1</v>
      </c>
      <c r="BEC7">
        <v>0</v>
      </c>
      <c r="BED7">
        <v>0</v>
      </c>
      <c r="BEE7">
        <v>7.3800000000000004E-2</v>
      </c>
      <c r="BEF7">
        <v>0</v>
      </c>
      <c r="BEG7">
        <v>0</v>
      </c>
      <c r="BEH7">
        <v>0.05</v>
      </c>
      <c r="BEI7">
        <v>0</v>
      </c>
      <c r="BEJ7">
        <v>0.1875</v>
      </c>
      <c r="BEK7">
        <v>0</v>
      </c>
      <c r="BEL7">
        <v>0</v>
      </c>
      <c r="BEM7">
        <v>0</v>
      </c>
      <c r="BEN7">
        <v>2.4E-2</v>
      </c>
      <c r="BEO7">
        <v>0.456816</v>
      </c>
      <c r="BEP7">
        <v>0</v>
      </c>
      <c r="BEQ7">
        <v>0.18</v>
      </c>
      <c r="BER7">
        <v>0</v>
      </c>
      <c r="BES7">
        <v>0</v>
      </c>
      <c r="BET7">
        <v>0.1095</v>
      </c>
      <c r="BEU7">
        <v>0.42699999999999999</v>
      </c>
      <c r="BEV7">
        <v>0</v>
      </c>
      <c r="BEW7">
        <v>0.95</v>
      </c>
      <c r="BEX7">
        <v>8.5999999999999993E-2</v>
      </c>
      <c r="BEY7">
        <v>0.11269999999999999</v>
      </c>
      <c r="BEZ7">
        <v>8.4500000000000006E-2</v>
      </c>
      <c r="BFA7">
        <v>0.113</v>
      </c>
      <c r="BFB7">
        <v>0</v>
      </c>
      <c r="BFC7">
        <v>0.09</v>
      </c>
      <c r="BFD7">
        <v>5.7000000000000002E-2</v>
      </c>
      <c r="BFE7">
        <v>0</v>
      </c>
      <c r="BFF7">
        <v>0.1</v>
      </c>
      <c r="BFG7">
        <v>0.128</v>
      </c>
      <c r="BFH7">
        <v>0</v>
      </c>
      <c r="BFI7">
        <v>0.24954599999999999</v>
      </c>
      <c r="BFJ7">
        <v>0</v>
      </c>
      <c r="BFL7">
        <v>0</v>
      </c>
      <c r="BFM7">
        <v>0</v>
      </c>
      <c r="BFN7">
        <v>0.12989999999999999</v>
      </c>
      <c r="BFO7">
        <v>0</v>
      </c>
      <c r="BFP7">
        <v>1.31</v>
      </c>
      <c r="BFQ7">
        <v>0.3</v>
      </c>
      <c r="BFR7">
        <v>0</v>
      </c>
      <c r="BFS7">
        <v>0.23197000000000001</v>
      </c>
      <c r="BFT7">
        <v>6.5000000000000002E-2</v>
      </c>
      <c r="BFU7">
        <v>0.35</v>
      </c>
      <c r="BFV7">
        <v>0.12</v>
      </c>
      <c r="BFW7">
        <v>0.3715</v>
      </c>
      <c r="BFX7">
        <v>0</v>
      </c>
      <c r="BFY7">
        <v>0.1234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0.2</v>
      </c>
      <c r="BGG7">
        <v>0.10199999999999999</v>
      </c>
      <c r="BGH7">
        <v>1.58</v>
      </c>
      <c r="BGI7">
        <v>0</v>
      </c>
      <c r="BGJ7">
        <v>0</v>
      </c>
      <c r="BGK7">
        <v>0.03</v>
      </c>
      <c r="BGL7">
        <v>0</v>
      </c>
      <c r="BGM7">
        <v>0.11899999999999999</v>
      </c>
      <c r="BGN7">
        <v>0.01</v>
      </c>
      <c r="BGO7">
        <v>7.0000000000000001E-3</v>
      </c>
      <c r="BGP7">
        <v>0</v>
      </c>
      <c r="BGQ7">
        <v>0.53839999999999999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0.1757</v>
      </c>
      <c r="BHC7">
        <v>0</v>
      </c>
      <c r="BHD7">
        <v>0</v>
      </c>
      <c r="BHE7">
        <v>0.02</v>
      </c>
      <c r="BHF7">
        <v>0.17599999999999999</v>
      </c>
      <c r="BHG7">
        <v>0.02</v>
      </c>
      <c r="BHH7">
        <v>0.17050000000000001</v>
      </c>
      <c r="BHI7">
        <v>6.7699999999999996E-2</v>
      </c>
      <c r="BHJ7">
        <v>0</v>
      </c>
      <c r="BHK7">
        <v>0</v>
      </c>
      <c r="BHL7">
        <v>0.193</v>
      </c>
      <c r="BHM7">
        <v>0</v>
      </c>
      <c r="BHN7">
        <v>0</v>
      </c>
      <c r="BHO7">
        <v>9.4999999999999998E-3</v>
      </c>
      <c r="BHP7">
        <v>0.01</v>
      </c>
      <c r="BHQ7">
        <v>0</v>
      </c>
      <c r="BHR7">
        <v>0</v>
      </c>
      <c r="BHS7">
        <v>6.6900000000000001E-2</v>
      </c>
      <c r="BHT7">
        <v>0</v>
      </c>
      <c r="BHU7" t="e">
        <v>#N/A</v>
      </c>
      <c r="BHV7">
        <v>0</v>
      </c>
      <c r="BHW7">
        <v>0</v>
      </c>
      <c r="BHX7">
        <v>0</v>
      </c>
      <c r="BHY7">
        <v>0</v>
      </c>
      <c r="BHZ7">
        <v>0.38</v>
      </c>
      <c r="BIA7">
        <v>0</v>
      </c>
      <c r="BIC7">
        <v>0.05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0.14399999999999999</v>
      </c>
      <c r="BIJ7">
        <v>0</v>
      </c>
      <c r="BIK7">
        <v>0</v>
      </c>
      <c r="BIL7">
        <v>0</v>
      </c>
      <c r="BIM7">
        <v>6.4000000000000001E-2</v>
      </c>
      <c r="BIN7">
        <v>0</v>
      </c>
      <c r="BIO7" t="e">
        <v>#N/A</v>
      </c>
      <c r="BIP7">
        <v>1.6E-2</v>
      </c>
      <c r="BIQ7">
        <v>0</v>
      </c>
      <c r="BIR7">
        <v>0.06</v>
      </c>
      <c r="BIS7" t="e">
        <v>#N/A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0.12</v>
      </c>
      <c r="BJB7" t="e">
        <v>#N/A</v>
      </c>
      <c r="BJC7">
        <v>0</v>
      </c>
      <c r="BJD7">
        <v>8.6300000000000002E-2</v>
      </c>
      <c r="BJE7">
        <v>0</v>
      </c>
      <c r="BJF7">
        <v>0</v>
      </c>
      <c r="BJH7">
        <v>0</v>
      </c>
      <c r="BJI7">
        <v>0</v>
      </c>
      <c r="BJJ7">
        <v>0.3</v>
      </c>
      <c r="BJK7">
        <v>0</v>
      </c>
      <c r="BJL7" t="e">
        <v>#N/A</v>
      </c>
      <c r="BJM7">
        <v>0.37</v>
      </c>
      <c r="BJN7">
        <v>0</v>
      </c>
      <c r="BJO7">
        <v>0.02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4.4999999999999998E-2</v>
      </c>
      <c r="BJV7">
        <v>0</v>
      </c>
      <c r="BJW7">
        <v>2.0899999999999998E-2</v>
      </c>
      <c r="BJX7">
        <v>3.5000000000000003E-2</v>
      </c>
      <c r="BJY7">
        <v>0</v>
      </c>
      <c r="BJZ7">
        <v>0.66</v>
      </c>
      <c r="BKA7">
        <v>0</v>
      </c>
      <c r="BKB7">
        <v>0.185</v>
      </c>
      <c r="BKC7">
        <v>0.14000000000000001</v>
      </c>
      <c r="BKD7">
        <v>1.142428</v>
      </c>
      <c r="BKE7">
        <v>0</v>
      </c>
      <c r="BKF7">
        <v>3.5000000000000003E-2</v>
      </c>
      <c r="BKG7">
        <v>0</v>
      </c>
      <c r="BKH7">
        <v>0.29244999999999999</v>
      </c>
      <c r="BKI7">
        <v>0.1</v>
      </c>
      <c r="BKJ7">
        <v>0.18559999999999999</v>
      </c>
      <c r="BKK7">
        <v>0</v>
      </c>
      <c r="BKL7">
        <v>0</v>
      </c>
      <c r="BKM7">
        <v>5.8999999999999997E-2</v>
      </c>
      <c r="BKN7">
        <v>0</v>
      </c>
      <c r="BKO7">
        <v>0.114</v>
      </c>
      <c r="BKP7">
        <v>5.8999999999999997E-2</v>
      </c>
      <c r="BKQ7">
        <v>0.1043</v>
      </c>
      <c r="BKR7">
        <v>0</v>
      </c>
      <c r="BKS7">
        <v>0</v>
      </c>
      <c r="BKT7">
        <v>0.05</v>
      </c>
      <c r="BKU7">
        <v>0</v>
      </c>
      <c r="BKV7">
        <v>7.4700000000000003E-2</v>
      </c>
      <c r="BKW7">
        <v>0</v>
      </c>
      <c r="BKX7">
        <v>8.5000000000000006E-3</v>
      </c>
      <c r="BKY7">
        <v>5.5E-2</v>
      </c>
      <c r="BKZ7">
        <v>0.13800000000000001</v>
      </c>
      <c r="BLA7">
        <v>0.1</v>
      </c>
      <c r="BLB7">
        <v>0</v>
      </c>
      <c r="BLC7">
        <v>0</v>
      </c>
      <c r="BLE7">
        <v>0.25736900000000001</v>
      </c>
      <c r="BLF7">
        <v>0.01</v>
      </c>
      <c r="BLG7" t="e">
        <v>#N/A</v>
      </c>
      <c r="BLH7" t="e">
        <v>#N/A</v>
      </c>
      <c r="BLI7">
        <v>4.8000000000000001E-2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1.6E-2</v>
      </c>
      <c r="BLP7" t="e">
        <v>#N/A</v>
      </c>
      <c r="BLQ7">
        <v>0.05</v>
      </c>
      <c r="BLR7">
        <v>0</v>
      </c>
      <c r="BLS7">
        <v>1.89E-2</v>
      </c>
      <c r="BLT7">
        <v>0</v>
      </c>
      <c r="BLU7">
        <v>0</v>
      </c>
      <c r="BLV7">
        <v>0</v>
      </c>
      <c r="BLY7">
        <v>0</v>
      </c>
      <c r="BLZ7">
        <v>9.2999999999999999E-2</v>
      </c>
      <c r="BMA7">
        <v>0</v>
      </c>
      <c r="BMB7">
        <v>5.8999999999999997E-2</v>
      </c>
      <c r="BMC7">
        <v>0</v>
      </c>
      <c r="BMD7">
        <v>0.14000000000000001</v>
      </c>
      <c r="BMF7">
        <v>0</v>
      </c>
      <c r="BMG7">
        <v>0</v>
      </c>
      <c r="BMH7">
        <v>0</v>
      </c>
      <c r="BMI7" t="e">
        <v>#N/A</v>
      </c>
      <c r="BMJ7">
        <v>0</v>
      </c>
      <c r="BMK7">
        <v>7.4999999999999997E-2</v>
      </c>
      <c r="BML7">
        <v>0</v>
      </c>
      <c r="BMM7">
        <v>2.5000000000000001E-2</v>
      </c>
      <c r="BMN7" t="e">
        <v>#N/A</v>
      </c>
      <c r="BMO7">
        <v>0</v>
      </c>
      <c r="BMP7">
        <v>0</v>
      </c>
      <c r="BMQ7">
        <v>0</v>
      </c>
      <c r="BMR7">
        <v>1.2999999999999999E-2</v>
      </c>
      <c r="BMS7">
        <v>0</v>
      </c>
      <c r="BMT7">
        <v>0</v>
      </c>
      <c r="BMU7">
        <v>1.63</v>
      </c>
      <c r="BMV7">
        <v>0.26</v>
      </c>
      <c r="BMW7" t="e">
        <v>#N/A</v>
      </c>
      <c r="BMX7">
        <v>3.3782E-2</v>
      </c>
      <c r="BMY7">
        <v>2.8602059999999998</v>
      </c>
      <c r="BMZ7">
        <v>0.4486</v>
      </c>
      <c r="BNA7">
        <v>0</v>
      </c>
      <c r="BNB7" t="e">
        <v>#N/A</v>
      </c>
      <c r="BNC7">
        <v>0</v>
      </c>
      <c r="BND7">
        <v>0</v>
      </c>
      <c r="BNE7" t="e">
        <v>#N/A</v>
      </c>
      <c r="BNF7">
        <v>0</v>
      </c>
      <c r="BNG7">
        <v>0</v>
      </c>
      <c r="BNH7">
        <v>0.475132</v>
      </c>
      <c r="BNI7">
        <v>0</v>
      </c>
      <c r="BNJ7">
        <v>0</v>
      </c>
      <c r="BNK7">
        <v>0.53449999999999998</v>
      </c>
      <c r="BNL7">
        <v>0.44789000000000001</v>
      </c>
      <c r="BNM7">
        <v>0</v>
      </c>
      <c r="BNN7">
        <v>2.6700000000000002E-2</v>
      </c>
      <c r="BNO7">
        <v>0.43909999999999999</v>
      </c>
      <c r="BNP7">
        <v>0</v>
      </c>
      <c r="BNQ7">
        <v>0</v>
      </c>
      <c r="BNR7">
        <v>1.7999999999999999E-2</v>
      </c>
      <c r="BNS7">
        <v>0</v>
      </c>
      <c r="BNT7">
        <v>0.56000000000000005</v>
      </c>
      <c r="BNU7">
        <v>0</v>
      </c>
      <c r="BNV7" t="e">
        <v>#N/A</v>
      </c>
      <c r="BNW7">
        <v>0.08</v>
      </c>
      <c r="BNX7">
        <v>0</v>
      </c>
      <c r="BNY7" t="e">
        <v>#N/A</v>
      </c>
      <c r="BNZ7" t="e">
        <v>#N/A</v>
      </c>
      <c r="BOA7">
        <v>0</v>
      </c>
      <c r="BOB7">
        <v>0.34</v>
      </c>
      <c r="BOC7">
        <v>9.3959000000000001E-2</v>
      </c>
      <c r="BOD7">
        <v>0</v>
      </c>
      <c r="BOE7">
        <v>0.61629999999999996</v>
      </c>
      <c r="BOF7">
        <v>9.5000000000000001E-2</v>
      </c>
      <c r="BOG7" t="e">
        <v>#N/A</v>
      </c>
      <c r="BOH7">
        <v>2E-3</v>
      </c>
      <c r="BOI7">
        <v>0</v>
      </c>
      <c r="BOK7">
        <v>0.36</v>
      </c>
      <c r="BOL7">
        <v>0</v>
      </c>
      <c r="BOM7" t="e">
        <v>#N/A</v>
      </c>
      <c r="BON7">
        <v>0</v>
      </c>
      <c r="BOO7" t="e">
        <v>#N/A</v>
      </c>
      <c r="BOP7" t="e">
        <v>#N/A</v>
      </c>
      <c r="BOQ7">
        <v>7.3999999999999996E-2</v>
      </c>
      <c r="BOR7">
        <v>1.42497874565036</v>
      </c>
      <c r="BOS7">
        <v>0</v>
      </c>
      <c r="BOT7">
        <v>6.1600000000000002E-2</v>
      </c>
      <c r="BOU7">
        <v>3.0000000000000001E-3</v>
      </c>
      <c r="BOV7">
        <v>1.1180000000000001</v>
      </c>
      <c r="BOW7">
        <v>0</v>
      </c>
      <c r="BOX7" t="e">
        <v>#N/A</v>
      </c>
      <c r="BOY7">
        <v>0.36940000000000001</v>
      </c>
      <c r="BOZ7">
        <v>1.1299999999999999</v>
      </c>
      <c r="BPA7">
        <v>0</v>
      </c>
      <c r="BPB7" t="e">
        <v>#N/A</v>
      </c>
      <c r="BPC7" t="e">
        <v>#N/A</v>
      </c>
      <c r="BPE7">
        <v>0</v>
      </c>
      <c r="BPF7">
        <v>0</v>
      </c>
      <c r="BPG7">
        <v>0</v>
      </c>
      <c r="BPI7" t="e">
        <v>#N/A</v>
      </c>
      <c r="BPJ7" t="e">
        <v>#N/A</v>
      </c>
      <c r="BPK7" t="e">
        <v>#N/A</v>
      </c>
      <c r="BPL7" t="e">
        <v>#N/A</v>
      </c>
      <c r="BPM7">
        <v>0</v>
      </c>
      <c r="BPN7">
        <v>0</v>
      </c>
      <c r="BPO7">
        <v>0</v>
      </c>
      <c r="BPP7">
        <v>1.036554</v>
      </c>
      <c r="BPQ7">
        <v>0</v>
      </c>
      <c r="BPR7">
        <v>0</v>
      </c>
      <c r="BPS7">
        <v>0.117546</v>
      </c>
      <c r="BPT7">
        <v>2.2153</v>
      </c>
      <c r="BPU7">
        <v>0</v>
      </c>
      <c r="BPV7">
        <v>3.7199999999999997E-2</v>
      </c>
      <c r="BPW7">
        <v>1.175084</v>
      </c>
      <c r="BPX7" t="e">
        <v>#N/A</v>
      </c>
      <c r="BPY7">
        <v>0.49212099999999998</v>
      </c>
      <c r="BPZ7">
        <v>0</v>
      </c>
      <c r="BQA7">
        <v>0.79828500000000002</v>
      </c>
      <c r="BQB7">
        <v>0</v>
      </c>
      <c r="BQC7">
        <v>0</v>
      </c>
      <c r="BQD7">
        <v>0</v>
      </c>
      <c r="BQE7">
        <v>0.76161999999999996</v>
      </c>
      <c r="BQF7">
        <v>3.8800000000000001E-2</v>
      </c>
      <c r="BQG7">
        <v>0.32029999999999997</v>
      </c>
      <c r="BQH7">
        <v>0</v>
      </c>
      <c r="BQI7">
        <v>1.4999999999999999E-2</v>
      </c>
      <c r="BQJ7">
        <v>0.36</v>
      </c>
      <c r="BQK7">
        <v>0</v>
      </c>
      <c r="BQL7">
        <v>0.09</v>
      </c>
      <c r="BQM7">
        <v>1.07</v>
      </c>
      <c r="BQN7">
        <v>0</v>
      </c>
      <c r="BQO7">
        <v>0.02</v>
      </c>
      <c r="BQP7">
        <v>3.5000000000000003E-2</v>
      </c>
      <c r="BQQ7">
        <v>6.83E-2</v>
      </c>
      <c r="BQR7">
        <v>2.7</v>
      </c>
      <c r="BQS7">
        <v>0.115965</v>
      </c>
      <c r="BQT7">
        <v>0</v>
      </c>
      <c r="BQU7">
        <v>0.212145</v>
      </c>
      <c r="BQV7">
        <v>0</v>
      </c>
      <c r="BQW7">
        <v>0</v>
      </c>
      <c r="BQX7">
        <v>0</v>
      </c>
      <c r="BQY7">
        <v>0</v>
      </c>
      <c r="BQZ7">
        <v>3.5137000000000002E-2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0.120033</v>
      </c>
      <c r="BRG7">
        <v>0.10780000000000001</v>
      </c>
      <c r="BRH7">
        <v>0</v>
      </c>
      <c r="BRI7">
        <v>3.7499999999999999E-2</v>
      </c>
      <c r="BRJ7">
        <v>0</v>
      </c>
      <c r="BRK7">
        <v>0</v>
      </c>
      <c r="BRL7">
        <v>0</v>
      </c>
      <c r="BRM7">
        <v>0.26472000000000001</v>
      </c>
      <c r="BRN7">
        <v>0.16</v>
      </c>
      <c r="BRO7">
        <v>0.72760000000000002</v>
      </c>
      <c r="BRP7">
        <v>0.01</v>
      </c>
      <c r="BRQ7">
        <v>3.1629999999999998E-2</v>
      </c>
      <c r="BRR7">
        <v>0</v>
      </c>
      <c r="BRS7">
        <v>0.176067</v>
      </c>
      <c r="BRT7">
        <v>1.35E-2</v>
      </c>
      <c r="BRU7">
        <v>0.09</v>
      </c>
      <c r="BRV7">
        <v>0.97268429157334202</v>
      </c>
      <c r="BRW7">
        <v>0</v>
      </c>
      <c r="BRX7">
        <v>0.232599</v>
      </c>
      <c r="BSF7">
        <v>0.1</v>
      </c>
      <c r="BSG7">
        <v>0</v>
      </c>
      <c r="BSH7">
        <v>3.6900000000000002E-2</v>
      </c>
      <c r="BSI7">
        <v>0</v>
      </c>
      <c r="BSJ7">
        <v>0.96</v>
      </c>
      <c r="BSK7">
        <v>0.14202799999999999</v>
      </c>
      <c r="BSL7">
        <v>0</v>
      </c>
      <c r="BSM7">
        <v>0.40500000000000003</v>
      </c>
      <c r="BSN7">
        <v>0</v>
      </c>
      <c r="BSO7">
        <v>0.16500000000000001</v>
      </c>
      <c r="BSP7">
        <v>0.85199999999999998</v>
      </c>
      <c r="BSQ7">
        <v>0</v>
      </c>
      <c r="BSR7">
        <v>0.47852299999999998</v>
      </c>
      <c r="BSS7">
        <v>0.15</v>
      </c>
      <c r="BST7">
        <v>0</v>
      </c>
      <c r="BSU7">
        <v>0</v>
      </c>
      <c r="BSV7">
        <v>0.81420000000000003</v>
      </c>
      <c r="BSW7">
        <v>0.02</v>
      </c>
      <c r="BSX7">
        <v>0.41605300000000001</v>
      </c>
      <c r="BSY7">
        <v>0.05</v>
      </c>
      <c r="BSZ7">
        <v>0</v>
      </c>
      <c r="BTA7">
        <v>0.5</v>
      </c>
      <c r="BTB7">
        <v>0</v>
      </c>
      <c r="BTC7">
        <v>0.182</v>
      </c>
      <c r="BTD7">
        <v>0.08</v>
      </c>
      <c r="BTE7">
        <v>0</v>
      </c>
      <c r="BTF7">
        <v>0.22</v>
      </c>
      <c r="BTG7">
        <v>0</v>
      </c>
      <c r="BTH7">
        <v>0.57961499999999999</v>
      </c>
      <c r="BTI7">
        <v>0.08</v>
      </c>
      <c r="BTJ7">
        <v>0.42</v>
      </c>
      <c r="BTK7">
        <v>0.109197</v>
      </c>
      <c r="BTL7">
        <v>0</v>
      </c>
      <c r="BTM7">
        <v>0</v>
      </c>
      <c r="BTN7">
        <v>6.5630999999999995E-2</v>
      </c>
      <c r="BTO7">
        <v>8.6999999999999994E-2</v>
      </c>
      <c r="BTP7">
        <v>0.49</v>
      </c>
      <c r="BTQ7">
        <v>5.9900000000000002E-2</v>
      </c>
      <c r="BTR7">
        <v>0.5</v>
      </c>
      <c r="BTS7">
        <v>0</v>
      </c>
      <c r="BTT7">
        <v>0</v>
      </c>
      <c r="BTU7">
        <v>0.2</v>
      </c>
      <c r="BTV7">
        <v>0</v>
      </c>
      <c r="BTW7">
        <v>0.46870000000000001</v>
      </c>
      <c r="BTX7">
        <v>0</v>
      </c>
      <c r="BTY7">
        <v>0</v>
      </c>
      <c r="BTZ7">
        <v>0.16900000000000001</v>
      </c>
      <c r="BUA7">
        <v>0</v>
      </c>
      <c r="BUB7">
        <v>0</v>
      </c>
      <c r="BUC7">
        <v>1.2078549999999999</v>
      </c>
      <c r="BUD7">
        <v>0.01</v>
      </c>
      <c r="BUE7">
        <v>0.28000000000000003</v>
      </c>
      <c r="BUF7">
        <v>0.06</v>
      </c>
      <c r="BUG7">
        <v>0.29656100000000002</v>
      </c>
      <c r="BUH7">
        <v>0</v>
      </c>
      <c r="BUI7">
        <v>0</v>
      </c>
      <c r="BUJ7">
        <v>0</v>
      </c>
      <c r="BUK7">
        <v>0.16</v>
      </c>
      <c r="BUL7">
        <v>0</v>
      </c>
      <c r="BUM7">
        <v>0</v>
      </c>
      <c r="BUN7">
        <v>0</v>
      </c>
      <c r="BUO7">
        <v>8.2930000000000004E-2</v>
      </c>
      <c r="BUP7" t="e">
        <v>#N/A</v>
      </c>
      <c r="BUQ7">
        <v>0.16600000000000001</v>
      </c>
      <c r="BUR7">
        <v>0</v>
      </c>
      <c r="BUS7">
        <v>2.9170386444718801</v>
      </c>
      <c r="BUT7">
        <v>0.56389</v>
      </c>
      <c r="BUU7">
        <v>0</v>
      </c>
      <c r="BUV7">
        <v>0</v>
      </c>
      <c r="BUW7">
        <v>0</v>
      </c>
      <c r="BUX7">
        <v>0</v>
      </c>
      <c r="BUY7">
        <v>2.1999999999999999E-2</v>
      </c>
      <c r="BUZ7">
        <v>0.04</v>
      </c>
      <c r="BVA7">
        <v>0</v>
      </c>
      <c r="BVB7">
        <v>0</v>
      </c>
      <c r="BVC7">
        <v>0.09</v>
      </c>
      <c r="BVD7">
        <v>0.104283</v>
      </c>
      <c r="BVE7">
        <v>2.2499999999999999E-2</v>
      </c>
      <c r="BVF7">
        <v>0</v>
      </c>
      <c r="BVG7">
        <v>0</v>
      </c>
      <c r="BVH7">
        <v>0.48</v>
      </c>
      <c r="BVI7">
        <v>0.03</v>
      </c>
      <c r="BVJ7">
        <v>0</v>
      </c>
      <c r="BVK7">
        <v>0</v>
      </c>
      <c r="BVL7">
        <v>0</v>
      </c>
      <c r="BVM7">
        <v>0.35218501878320002</v>
      </c>
      <c r="BVN7">
        <v>0.17801</v>
      </c>
      <c r="BVO7">
        <v>0</v>
      </c>
      <c r="BVP7">
        <v>6.5000000000000002E-2</v>
      </c>
      <c r="BVQ7">
        <v>0.18</v>
      </c>
      <c r="BVR7">
        <v>0</v>
      </c>
      <c r="BVS7">
        <v>0</v>
      </c>
      <c r="BVT7">
        <v>0.16300000000000001</v>
      </c>
      <c r="BVU7">
        <v>0</v>
      </c>
      <c r="BVV7">
        <v>0.68</v>
      </c>
      <c r="BVW7">
        <v>1.6E-2</v>
      </c>
      <c r="BVX7">
        <v>0</v>
      </c>
      <c r="BVZ7">
        <v>0</v>
      </c>
      <c r="BWA7">
        <v>0</v>
      </c>
      <c r="BWB7">
        <v>0</v>
      </c>
      <c r="BWC7">
        <v>0</v>
      </c>
      <c r="BWD7">
        <v>0.21</v>
      </c>
      <c r="BWE7">
        <v>6.8999999999999999E-3</v>
      </c>
      <c r="BWF7">
        <v>0</v>
      </c>
      <c r="BWG7">
        <v>0.03</v>
      </c>
      <c r="BWH7">
        <v>0</v>
      </c>
      <c r="BWI7">
        <v>0.18900600000000001</v>
      </c>
      <c r="BWJ7">
        <v>0.17399999999999999</v>
      </c>
      <c r="BWK7">
        <v>0</v>
      </c>
      <c r="BWL7">
        <v>0.09</v>
      </c>
      <c r="BWM7">
        <v>0</v>
      </c>
      <c r="BWN7">
        <v>0</v>
      </c>
      <c r="BWO7">
        <v>0.78400000000000003</v>
      </c>
      <c r="BWP7">
        <v>1.5E-3</v>
      </c>
      <c r="BWQ7">
        <v>0.12</v>
      </c>
      <c r="BWR7">
        <v>0</v>
      </c>
      <c r="BWS7">
        <v>0</v>
      </c>
      <c r="BWT7">
        <v>1.0725199999999999</v>
      </c>
      <c r="BWU7">
        <v>0.21</v>
      </c>
      <c r="BWV7">
        <v>0.53700000000000003</v>
      </c>
      <c r="BWW7">
        <v>0</v>
      </c>
      <c r="BWX7">
        <v>0.35099999999999998</v>
      </c>
      <c r="BWY7">
        <v>0.14000000000000001</v>
      </c>
      <c r="BWZ7">
        <v>0</v>
      </c>
      <c r="BXA7">
        <v>0</v>
      </c>
      <c r="BXB7">
        <v>0</v>
      </c>
      <c r="BXD7">
        <v>0.141683</v>
      </c>
      <c r="BXE7">
        <v>0</v>
      </c>
      <c r="BXF7">
        <v>0.11609999999999999</v>
      </c>
      <c r="BXG7">
        <v>1.0783490314094599</v>
      </c>
      <c r="BXH7">
        <v>0.29292899999999999</v>
      </c>
      <c r="BXI7">
        <v>0</v>
      </c>
      <c r="BXJ7">
        <v>1.7834540000000001</v>
      </c>
      <c r="BXK7">
        <v>0.19967599999999999</v>
      </c>
      <c r="BXL7">
        <v>0</v>
      </c>
      <c r="BXM7">
        <v>0.18149999999999999</v>
      </c>
      <c r="BXN7">
        <v>0.258911</v>
      </c>
      <c r="BXO7">
        <v>0</v>
      </c>
      <c r="BXP7">
        <v>1.6</v>
      </c>
      <c r="BXQ7">
        <v>0.05</v>
      </c>
      <c r="BXR7">
        <v>8.3820000000000006E-2</v>
      </c>
      <c r="BXS7">
        <v>2.6360999999999999E-2</v>
      </c>
      <c r="BXT7">
        <v>0.04</v>
      </c>
      <c r="BXU7">
        <v>0.18</v>
      </c>
      <c r="BXV7">
        <v>0</v>
      </c>
      <c r="BYC7">
        <v>0.63287000000000004</v>
      </c>
      <c r="BYD7">
        <v>0.19</v>
      </c>
      <c r="BYE7">
        <v>0</v>
      </c>
      <c r="BYF7">
        <v>1.6500000000000001E-2</v>
      </c>
      <c r="BYG7">
        <v>0.35859999999999997</v>
      </c>
      <c r="BYH7">
        <v>0.17</v>
      </c>
      <c r="BYI7">
        <v>0</v>
      </c>
      <c r="BYJ7">
        <v>0</v>
      </c>
      <c r="BYK7">
        <v>0</v>
      </c>
      <c r="BYL7">
        <v>0.46300000000000002</v>
      </c>
      <c r="BYM7" t="e">
        <v>#N/A</v>
      </c>
      <c r="BYN7">
        <v>7.4999999999999997E-2</v>
      </c>
      <c r="BYO7">
        <v>0</v>
      </c>
      <c r="BYP7">
        <v>0</v>
      </c>
      <c r="BYQ7">
        <v>0.03</v>
      </c>
      <c r="BYR7">
        <v>0</v>
      </c>
      <c r="BYS7">
        <v>2.8919787846983899E-2</v>
      </c>
      <c r="BYT7">
        <v>0</v>
      </c>
      <c r="BYU7">
        <v>0.35210000000000002</v>
      </c>
      <c r="BYV7">
        <v>0.63300000000000001</v>
      </c>
      <c r="BYW7">
        <v>0</v>
      </c>
      <c r="BYX7">
        <v>0</v>
      </c>
      <c r="BYY7">
        <v>0.2374</v>
      </c>
      <c r="BYZ7">
        <v>0</v>
      </c>
      <c r="BZA7">
        <v>0.115</v>
      </c>
      <c r="BZB7">
        <v>0</v>
      </c>
      <c r="BZC7">
        <v>2.7900000000000001E-2</v>
      </c>
      <c r="BZD7">
        <v>0</v>
      </c>
      <c r="BZE7">
        <v>4.3020000000000003E-2</v>
      </c>
      <c r="BZF7">
        <v>0</v>
      </c>
      <c r="BZG7">
        <v>6.5000000000000002E-2</v>
      </c>
      <c r="BZH7">
        <v>0.3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1.4999999999999999E-2</v>
      </c>
      <c r="BZR7">
        <v>0</v>
      </c>
      <c r="BZS7">
        <v>0.123</v>
      </c>
      <c r="BZT7">
        <v>0.26722899999999999</v>
      </c>
      <c r="BZU7">
        <v>1.2500000000000001E-2</v>
      </c>
      <c r="BZV7">
        <v>0.93727300000000002</v>
      </c>
      <c r="BZW7">
        <v>0.47060000000000002</v>
      </c>
      <c r="BZX7">
        <v>0</v>
      </c>
      <c r="BZY7">
        <v>0</v>
      </c>
      <c r="BZZ7">
        <v>0.117172</v>
      </c>
      <c r="CAA7">
        <v>2.5000000000000001E-2</v>
      </c>
      <c r="CAB7">
        <v>0</v>
      </c>
      <c r="CAC7">
        <v>0.30041000000000001</v>
      </c>
      <c r="CAD7">
        <v>7.0190000000000002E-2</v>
      </c>
      <c r="CAE7">
        <v>0.35</v>
      </c>
      <c r="CAF7">
        <v>6.8000000000000005E-2</v>
      </c>
      <c r="CAG7">
        <v>0</v>
      </c>
      <c r="CAH7">
        <v>0</v>
      </c>
      <c r="CAI7">
        <v>0</v>
      </c>
      <c r="CAJ7" t="e">
        <v>#N/A</v>
      </c>
      <c r="CAK7">
        <v>0</v>
      </c>
      <c r="CAL7">
        <v>3.5000000000000003E-2</v>
      </c>
      <c r="CAM7">
        <v>0</v>
      </c>
      <c r="CAN7">
        <v>0</v>
      </c>
      <c r="CAO7">
        <v>0.10199999999999999</v>
      </c>
      <c r="CAP7">
        <v>0</v>
      </c>
      <c r="CAQ7">
        <v>0.152</v>
      </c>
      <c r="CAR7" t="e">
        <v>#N/A</v>
      </c>
      <c r="CAS7">
        <v>0</v>
      </c>
      <c r="CAT7">
        <v>1.1755990000000001</v>
      </c>
      <c r="CAU7" t="e">
        <v>#N/A</v>
      </c>
      <c r="CAV7" t="e">
        <v>#N/A</v>
      </c>
      <c r="CAW7">
        <v>5.3999999999999999E-2</v>
      </c>
      <c r="CAX7">
        <v>0</v>
      </c>
      <c r="CAY7" t="e">
        <v>#N/A</v>
      </c>
      <c r="CAZ7">
        <v>0.1</v>
      </c>
      <c r="CBA7">
        <v>0</v>
      </c>
      <c r="CBB7">
        <v>0.114</v>
      </c>
      <c r="CBC7">
        <v>0.28980800000000001</v>
      </c>
      <c r="CBE7" t="e">
        <v>#N/A</v>
      </c>
      <c r="CBF7">
        <v>0.54070200000000002</v>
      </c>
      <c r="CBG7" t="e">
        <v>#N/A</v>
      </c>
      <c r="CBH7">
        <v>1.22</v>
      </c>
      <c r="CBI7">
        <v>0</v>
      </c>
      <c r="CBJ7">
        <v>0.117505</v>
      </c>
      <c r="CBL7">
        <v>7.4499999999999997E-2</v>
      </c>
      <c r="CBM7">
        <v>1.473E-2</v>
      </c>
      <c r="CBN7">
        <v>0</v>
      </c>
      <c r="CBO7">
        <v>0.23300599999999999</v>
      </c>
      <c r="CBP7">
        <v>0</v>
      </c>
      <c r="CBQ7">
        <v>0.12</v>
      </c>
      <c r="CBR7">
        <v>0.67145999999999995</v>
      </c>
      <c r="CBS7" t="e">
        <v>#N/A</v>
      </c>
      <c r="CBT7">
        <v>0.72770000000000001</v>
      </c>
      <c r="CBU7">
        <v>0.82</v>
      </c>
      <c r="CBV7">
        <v>0</v>
      </c>
      <c r="CBW7">
        <v>0</v>
      </c>
      <c r="CBX7">
        <v>5.2760000000000003E-3</v>
      </c>
      <c r="CBY7">
        <v>0</v>
      </c>
      <c r="CBZ7">
        <v>0</v>
      </c>
      <c r="CCA7">
        <v>0.35028599999999999</v>
      </c>
      <c r="CCB7">
        <v>3.5000000000000003E-2</v>
      </c>
      <c r="CCC7">
        <v>0</v>
      </c>
      <c r="CCD7">
        <v>0</v>
      </c>
      <c r="CCE7">
        <v>0.21167</v>
      </c>
      <c r="CCF7">
        <v>0</v>
      </c>
      <c r="CCG7">
        <v>0</v>
      </c>
      <c r="CCH7">
        <v>0</v>
      </c>
      <c r="CCI7">
        <v>5.8599999999999999E-2</v>
      </c>
      <c r="CCJ7">
        <v>0.31</v>
      </c>
      <c r="CCK7">
        <v>0.32900000000000001</v>
      </c>
      <c r="CCL7">
        <v>0</v>
      </c>
      <c r="CCM7">
        <v>5.0000000000000001E-3</v>
      </c>
      <c r="CCN7">
        <v>0</v>
      </c>
      <c r="CCO7">
        <v>0.36319200000000001</v>
      </c>
      <c r="CCP7">
        <v>0</v>
      </c>
      <c r="CCQ7">
        <v>0.35266500000000001</v>
      </c>
      <c r="CCR7">
        <v>0.526416</v>
      </c>
      <c r="CCS7">
        <v>0</v>
      </c>
      <c r="CCT7">
        <v>0.32250000000000001</v>
      </c>
      <c r="CCU7">
        <v>0.05</v>
      </c>
      <c r="CCV7">
        <v>0</v>
      </c>
      <c r="CCW7">
        <v>0.18</v>
      </c>
      <c r="CCX7">
        <v>4.4999999999999997E-3</v>
      </c>
      <c r="CCY7">
        <v>0</v>
      </c>
      <c r="CCZ7">
        <v>0</v>
      </c>
      <c r="CDA7">
        <v>0</v>
      </c>
      <c r="CDB7">
        <v>0.25790000000000002</v>
      </c>
      <c r="CDC7">
        <v>5.6000000000000001E-2</v>
      </c>
      <c r="CDD7">
        <v>0</v>
      </c>
      <c r="CDE7">
        <v>0.24</v>
      </c>
      <c r="CDF7">
        <v>0</v>
      </c>
      <c r="CDG7">
        <v>0</v>
      </c>
      <c r="CDH7">
        <v>2.9600000000000001E-2</v>
      </c>
      <c r="CDI7">
        <v>0</v>
      </c>
      <c r="CDJ7">
        <v>0</v>
      </c>
      <c r="CDK7">
        <v>0</v>
      </c>
      <c r="CDL7">
        <v>0.39</v>
      </c>
      <c r="CDM7">
        <v>0</v>
      </c>
      <c r="CDN7">
        <v>0</v>
      </c>
      <c r="CDP7">
        <v>0.13800000000000001</v>
      </c>
      <c r="CDQ7">
        <v>0</v>
      </c>
      <c r="CDR7">
        <v>0</v>
      </c>
      <c r="CDS7">
        <v>0</v>
      </c>
      <c r="CDV7" t="e">
        <v>#N/A</v>
      </c>
      <c r="CDX7">
        <v>0</v>
      </c>
      <c r="CDZ7">
        <v>0.14099999999999999</v>
      </c>
      <c r="CEA7">
        <v>0</v>
      </c>
      <c r="CEB7">
        <v>0</v>
      </c>
      <c r="CEC7">
        <v>0.52968999999999999</v>
      </c>
      <c r="CEE7">
        <v>0.76411600000000002</v>
      </c>
      <c r="CEF7">
        <v>0.100623</v>
      </c>
      <c r="CEG7">
        <v>0.117378</v>
      </c>
      <c r="CEH7">
        <v>0</v>
      </c>
      <c r="CEI7">
        <v>0</v>
      </c>
      <c r="CEJ7">
        <v>0</v>
      </c>
      <c r="CEK7">
        <v>0</v>
      </c>
      <c r="CEL7" t="e">
        <v>#N/A</v>
      </c>
      <c r="CEM7">
        <v>0</v>
      </c>
      <c r="CEN7" t="e">
        <v>#N/A</v>
      </c>
      <c r="CEO7" t="e">
        <v>#N/A</v>
      </c>
      <c r="CEP7">
        <v>0</v>
      </c>
      <c r="CEQ7">
        <v>0</v>
      </c>
      <c r="CER7" t="e">
        <v>#N/A</v>
      </c>
      <c r="CES7" t="e">
        <v>#N/A</v>
      </c>
      <c r="CET7" t="e">
        <v>#N/A</v>
      </c>
      <c r="CEU7">
        <v>0</v>
      </c>
      <c r="CEV7">
        <v>0.33766000000000002</v>
      </c>
      <c r="CEW7" t="e">
        <v>#N/A</v>
      </c>
      <c r="CEZ7">
        <v>0</v>
      </c>
      <c r="CFA7">
        <v>0</v>
      </c>
      <c r="CFB7">
        <v>0</v>
      </c>
      <c r="CFC7">
        <v>0.32124999999999998</v>
      </c>
      <c r="CFD7">
        <v>0.45</v>
      </c>
      <c r="CFE7">
        <v>0</v>
      </c>
      <c r="CFF7">
        <v>0</v>
      </c>
      <c r="CFG7">
        <v>2.5000000000000001E-2</v>
      </c>
      <c r="CFH7">
        <v>0.05</v>
      </c>
      <c r="CFI7">
        <v>9.9599999999999994E-2</v>
      </c>
      <c r="CFJ7">
        <v>0.06</v>
      </c>
      <c r="CFK7">
        <v>0</v>
      </c>
      <c r="CFL7">
        <v>0</v>
      </c>
      <c r="CFM7">
        <v>5.5E-2</v>
      </c>
      <c r="CFN7">
        <v>0</v>
      </c>
      <c r="CFO7">
        <v>0</v>
      </c>
      <c r="CFP7">
        <v>0</v>
      </c>
      <c r="CFQ7">
        <v>0</v>
      </c>
      <c r="CFR7">
        <v>0</v>
      </c>
      <c r="CFS7" t="e">
        <v>#N/A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2.4799999999999999E-2</v>
      </c>
      <c r="CGB7">
        <v>0</v>
      </c>
      <c r="CGC7">
        <v>0</v>
      </c>
      <c r="CGD7">
        <v>0</v>
      </c>
      <c r="CGE7">
        <v>0.23436299999999999</v>
      </c>
      <c r="CGF7">
        <v>0.185</v>
      </c>
      <c r="CGG7">
        <v>0.48199999999999998</v>
      </c>
      <c r="CGH7">
        <v>0</v>
      </c>
      <c r="CGI7">
        <v>3.7309618841698802</v>
      </c>
      <c r="CGJ7">
        <v>0</v>
      </c>
      <c r="CGK7">
        <v>4.1090000000000002E-2</v>
      </c>
      <c r="CGL7">
        <v>0</v>
      </c>
      <c r="CGM7">
        <v>0</v>
      </c>
      <c r="CGN7">
        <v>0.17940999999999999</v>
      </c>
      <c r="CGO7">
        <v>0.16</v>
      </c>
      <c r="CGP7">
        <v>0</v>
      </c>
      <c r="CGQ7">
        <v>0</v>
      </c>
      <c r="CGR7">
        <v>0.17230000000000001</v>
      </c>
      <c r="CGS7">
        <v>0</v>
      </c>
      <c r="CGT7">
        <v>1.8234220000000001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671615167"><![CDATA[{"80737-HK^FF_DPS(ANN,-5AY,0)":[0.306075856567217,0.408868597225544,0.196596313723388,0.0973293098248076,0.199371736190904],"9999-HK^FF_DPS(ANN,-5AY,0)":[null,null,null,null,1.2153852,1.823422],"9998-HK^FF_DPS(ANN,-5AY,0)":[null,null,null,0.0,0.0,0.0],"9997-HK^FF_DPS(ANN,-5AY,0)":[null,null,null,null,0.044,0.1723],"9996-HK^FF_DPS(ANN,-5AY,0)":[null,null,null,null,0.0,0.0],"9995-HK^FF_DPS(ANN,-5AY,0)":[null,null,null,null,0.0,0.0],"9993-HK^FF_DPS(ANN,-5AY,0)":[null,null,null,null,0.32,0.16],"9992-HK^FF_DPS(ANN,-5AY,0)":[null,null,null,null,0.1824,0.17941],"9991-HK^FF_DPS(ANN,-5AY,0)":[null,null,null,null,0.0,0.0],"9990-HK^FF_DPS(ANN,-5AY,0)":[null,null,null,null,0.074,0.0],"9989-HK^FF_DPS(ANN,-5AY,0)":[0.25,0.045,0.1,0.18,0.18,0.04109],"9988-HK^FF_DPS(ANN,-5AY,0)":[null,null,null,0.0,0.0,0.0],"9987-HK^FF_DPS(ANN,-5AY,0)":[0.0,0.779281653696498,3.29176896511628,3.76089506976744,1.8614387953668,3.73096188416988],"9986-HK^FF_DPS(ANN,-5AY,0)":[null,null,null,null,0.0,0.0],"9983-HK^FF_DPS(ANN,-5AY,0)":[null,null,null,null,0.246,0.482],"9982-HK^FF_DPS(ANN,-5AY,0)":[null,null,null,null,null,0.185],"9979-HK^FF_DPS(ANN,-5AY,0)":[null,null,null,null,0.2,0.234363],"9978-HK^FF_DPS(ANN,-5AY,0)":[null,0.0,0.0,0.0,0.01,0.0],"9977-HK^FF_DPS(ANN,-5AY,0)":[null,null,null,null,0.0356,0.0],"9969-HK^FF_DPS(ANN,-5AY,0)":[null,null,null,null,0.0,0.0],"9968-HK^FF_DPS(ANN,-5AY,0)":[null,null,null,0.045,0.0495,0.0248],"9966-HK^FF_DPS(ANN,-5AY,0)":[null,null,null,0.0,0.0,0.0],"9963-HK^FF_DPS(ANN,-5AY,0)":[null,0.0,0.0,0.0,0.0,0.0],"9961-HK^FF_DPS(ANN,-5AY,0)":[null,null,null,null,null,0.0],"9960-HK^FF_DPS(ANN,-5AY,0)":[null,null,null,null,null,0.0],"9959-HK^FF_DPS(ANN,-5AY,0)":[null,null,null,null,null,0.0],"9958-HK^FF_DPS(ANN,-5AY,0)":[null,null,null,null,0.0,0.0],"9956-HK^FF_DPS(ANN,-5AY,0)":[null,null,null,null,null,0.0],"9955-HK^FF_DPS(ANN,-5AY,0)":[null,null,null,null,null,null],"9939-HK^FF_DPS(ANN,-5AY,0)":[null,null,null,null,0.0,0.0],"9938-HK^FF_DPS(ANN,-5AY,0)":[null,null,null,0.0,0.0,0.0],"9936-HK^FF_DPS(ANN,-5AY,0)":[null,null,null,null,0.0,0.0],"9933-HK^FF_DPS(ANN,-5AY,0)":[null,null,null,null,0.0,0.0],"9929-HK^FF_DPS(ANN,-5AY,0)":[null,null,null,null,0.0,0.0],"9928-HK^FF_DPS(ANN,-5AY,0)":[null,null,null,0.0361,0.0855,0.055],"9926-HK^FF_DPS(ANN,-5AY,0)":[null,null,null,null,0.0,0.0],"9923-HK^FF_DPS(ANN,-5AY,0)":[null,null,null,null,0.0,0.0],"9922-HK^FF_DPS(ANN,-5AY,0)":[null,null,null,null,0.02,0.06],"9919-HK^FF_DPS(ANN,-5AY,0)":[null,null,null,null,0.0,0.0996],"9918-HK^FF_DPS(ANN,-5AY,0)":[null,null,null,0.2,0.1,0.05],"9916-HK^FF_DPS(ANN,-5AY,0)":[null,null,null,null,0.0232,0.025],"9913-HK^FF_DPS(ANN,-5AY,0)":[null,null,null,null,0.0,0.0],"9911-HK^FF_DPS(ANN,-5AY,0)":[null,null,null,0.0,0.0,0.0],"9909-HK^FF_DPS(ANN,-5AY,0)":[null,null,null,0.2,0.28,0.45],"9908-HK^FF_DPS(ANN,-5AY,0)":[null,null,null,null,0.304385,0.32125],"9906-HK^FF_DPS(ANN,-5AY,0)":[null,null,null,null,0.0,0.0],"9901-HK^FF_DPS(ANN,-5AY,0)":[null,null,null,null,0.0,0.0],"9900-HK^FF_DPS(ANN,-5AY,0)":[null,0.0,0.0,0.0,0.0,0.0],"9899-HK^FF_DPS(ANN,-5AY,0)":null,"9898-HK^FF_DPS(ANN,-5AY,0)":null,"9896-HK^FF_DPS(ANN,-5AY,0)":[null,null,null,null,null,null],"9889-HK^FF_DPS(ANN,-5AY,0)":[null,null,null,null,null,0.33766],"9888-HK^FF_DPS(ANN,-5AY,0)":[null,null,null,null,null,0.0],"9886-HK^FF_DPS(ANN,-5AY,0)":[null,null,null,null,null,null],"9878-HK^FF_DPS(ANN,-5AY,0)":[null,null,null,null,null,null],"9877-HK^FF_DPS(ANN,-5AY,0)":[null,null,null,null,null,null],"9869-HK^FF_DPS(ANN,-5AY,0)":[null,null,null,null,null,0.0],"9868-HK^FF_DPS(ANN,-5AY,0)":[null,null,null,null,null,0.0],"9866-HK^FF_DPS(ANN,-5AY,0)":[null,null,null,null,null,null],"9863-HK^FF_DPS(ANN,-5AY,0)":[null,null,null,null,null,null],"9858-HK^FF_DPS(ANN,-5AY,0)":[null,null,null,null,null,0.0],"9857-HK^FF_DPS(ANN,-5AY,0)":[null,null,null,null,null,null],"9699-HK^FF_DPS(ANN,-5AY,0)":[null,null,null,null,null,0.0],"9698-HK^FF_DPS(ANN,-5AY,0)":[null,null,null,null,0.0,0.0],"9696-HK^FF_DPS(ANN,-5AY,0)":[0.13502383069344,0.16774314009606,0.15097721324346,0.0,0.0,0.0],"9688-HK^FF_DPS(ANN,-5AY,0)":[null,null,null,null,0.0,0.0],"9677-HK^FF_DPS(ANN,-5AY,0)":[null,null,null,null,0.121365,0.117378],"9668-HK^FF_DPS(ANN,-5AY,0)":[null,null,null,null,0.1026719,0.100623],"9666-HK^FF_DPS(ANN,-5AY,0)":[null,null,null,null,0.603251,0.764116],"9638-HK^FF_DPS(ANN,-5AY,0)":[null,null,null,null,0.164469],"9633-HK^FF_DPS(ANN,-5AY,0)":[null,null,null,null,0.20435,0.52969],"9626-HK^FF_DPS(ANN,-5AY,0)":[null,null,null,null,null,0.0],"9618-HK^FF_DPS(ANN,-5AY,0)":[null,null,null,null,0.0,0.0],"9616-HK^FF_DPS(ANN,-5AY,0)":[null,null,null,null,0.027,0.141],"9608-HK^FF_DPS(ANN,-5AY,0)":null,"9600-HK^FF_DPS(ANN,-5AY,0)":[null,null,null,null,null,0.0],"7841-HK^FF_DPS(ANN,-5AY,0)":[null,null,null,null,null],"7836-HK^FF_DPS(ANN,-5AY,0)":[null,null,null,null,null,null],"7827-HK^FF_DPS(ANN,-5AY,0)":[null,null,null,null,null],"7801-HK^FF_DPS(ANN,-5AY,0)":[null,null,null,null,null],"6999-HK^FF_DPS(ANN,-5AY,0)":[null,null,null,null,0.0,0.0],"6998-HK^FF_DPS(ANN,-5AY,0)":[null,null,null,null,0.0,0.0],"6996-HK^FF_DPS(ANN,-5AY,0)":[null,null,null,null,0.0,0.0],"6993-HK^FF_DPS(ANN,-5AY,0)":[null,null,null,null,0.069,0.138],"6989-HK^FF_DPS(ANN,-5AY,0)":null,"6988-HK^FF_DPS(ANN,-5AY,0)":[null,null,null,null,0.0,0.0],"6978-HK^FF_DPS(ANN,-5AY,0)":[null,null,null,null,0.0,0.0],"6969-HK^FF_DPS(ANN,-5AY,0)":[null,null,null,null,0.27,0.39],"6968-HK^FF_DPS(ANN,-5AY,0)":[null,null,null,null,0.21,0.0],"6966-HK^FF_DPS(ANN,-5AY,0)":[null,0.0,0.0,0.0,0.0,0.0],"6958-HK^FF_DPS(ANN,-5AY,0)":[null,null,null,null,0.08,0.0],"6939-HK^FF_DPS(ANN,-5AY,0)":[null,null,null,null,0.0133,0.0296],"6933-HK^FF_DPS(ANN,-5AY,0)":[null,null,null,null,0.0,0.0],"6928-HK^FF_DPS(ANN,-5AY,0)":[null,0.0,0.0,0.0,0.0,0.0],"6919-HK^FF_DPS(ANN,-5AY,0)":[null,null,null,0.0,0.42,0.24],"6918-HK^FF_DPS(ANN,-5AY,0)":[null,null,null,null,0.018,0.0],"6913-HK^FF_DPS(ANN,-5AY,0)":[null,null,null,null,null,0.056],"6909-HK^FF_DPS(ANN,-5AY,0)":[null,null,null,null,null,0.2579],"6908-HK^FF_DPS(ANN,-5AY,0)":[0.0,0.0,0.0,0.0,0.0,0.0],"6900-HK^FF_DPS(ANN,-5AY,0)":[null,null,null,null,0.024,0.0],"6899-HK^FF_DPS(ANN,-5AY,0)":[0.0,0.0,0.0,0.0,0.0,0.0],"6898-HK^FF_DPS(ANN,-5AY,0)":[0.029,0.0107,0.0218,0.0079,0.0089,0.0045],"6896-HK^FF_DPS(ANN,-5AY,0)":[0.12,0.12,0.12,0.12,0.06,0.18],"6893-HK^FF_DPS(ANN,-5AY,0)":[0.02,0.02,0.01,0.0,0.0,0.0],"6890-HK^FF_DPS(ANN,-5AY,0)":[null,null,0.018,0.008,0.038,0.05],"6889-HK^FF_DPS(ANN,-5AY,0)":[0.84,0.8354,0.8424,0.6477,0.508,0.3225],"6888-HK^FF_DPS(ANN,-5AY,0)":[0.0,0.0,0.0,0.0,0.0,0.0],"6886-HK^FF_DPS(ANN,-5AY,0)":[0.573733,0.0,0.6812956,0.3284043,0.483153,0.526416],"6885-HK^FF_DPS(ANN,-5AY,0)":[null,0.3443409,0.461325,0.438697,0.356227,0.352665],"6882-HK^FF_DPS(ANN,-5AY,0)":[0.02,0.03,0.05,0.0,0.0,0.0],"6881-HK^FF_DPS(ANN,-5AY,0)":[0.17773,0.14566,0.102408,0.175193,0.264089,0.363192],"6880-HK^FF_DPS(ANN,-5AY,0)":[0.0,0.023,0.0,0.0,0.0,0.0],"6878-HK^FF_DPS(ANN,-5AY,0)":[0.0,0.0,0.0,0.0,0.005,0.005],"6877-HK^FF_DPS(ANN,-5AY,0)":[0.0,0.0,0.0,0.0,0.0,0.0],"6869-HK^FF_DPS(ANN,-5AY,0)":[0.2889191,0.0,0.85057,0.348,0.262,0.329],"6868-HK^FF_DPS(ANN,-5AY,0)":[0.11,0.19,0.2,0.2,0.26,0.31],"6866-HK^FF_DPS(ANN,-5AY,0)":[0.0,0.0,0.1423,0.0,0.0,0.0586],"6865-HK^FF_DPS(ANN,-5AY,0)":[0.108,0.028,0.053,0.03,0.254,0.0],"6862-HK^FF_DPS(ANN,-5AY,0)":[null,null,0.076,0.15,0.021,0.0],"6860-HK^FF_DPS(ANN,-5AY,0)":[null,null,0.0,0.0,0.0,0.0],"6858-HK^FF_DPS(ANN,-5AY,0)":[0.2100121,0.2280039,0.2434291,0.2278868,0.232599,0.21167],"6855-HK^FF_DPS(ANN,-5AY,0)":[null,null,null,0.0,0.0,0.0],"6839-HK^FF_DPS(ANN,-5AY,0)":[0.1148,0.1593,0.1706,0.16,0.07,0.0],"6838-HK^FF_DPS(ANN,-5AY,0)":[0.06333,0.09167,0.12083,0.06667,0.025,0.035],"6837-HK^FF_DPS(ANN,-5AY,0)":[0.251021,0.2809606,0.170398,0.0,0.5724536,0.350286],"6836-HK^FF_DPS(ANN,-5AY,0)":[0.041,0.042,0.044,0.048,0.0,0.0],"6833-HK^FF_DPS(ANN,-5AY,0)":[0.0033,0.0,0.0,0.0,0.0,0.0],"6830-HK^FF_DPS(ANN,-5AY,0)":[0.0,0.009236,0.009081,0.005206,0.007262,0.005276],"6829-HK^FF_DPS(ANN,-5AY,0)":[null,0.0,0.0,0.0,0.0,0.0],"6828-HK^FF_DPS(ANN,-5AY,0)":[0.0,0.0,0.0,0.0,0.0,0.0],"6826-HK^FF_DPS(ANN,-5AY,0)":[0.57278,0.61238,0.58475,0.766,0.606,0.82],"6823-HK^FF_DPS(ANN,-5AY,0)":[0.6185,0.6487,0.6829,0.7038,0.7107,0.7277],"6822-HK^FF_DPS(ANN,-5AY,0)":[0.12,0.13,0.13,null,null,null],"6821-HK^FF_DPS(ANN,-5AY,0)":[0.17857,0.25,0.28571,0.35714,0.42857,0.67146],"6820-HK^FF_DPS(ANN,-5AY,0)":[null,null,null,0.1,0.12,0.12],"6819-HK^FF_DPS(ANN,-5AY,0)":[null,null,0.0,0.0,0.0,0.0],"6818-HK^FF_DPS(ANN,-5AY,0)":[0.1124516,0.2199144,0.1832072,0.2332613,0.252107,0.233006],"6816-HK^FF_DPS(ANN,-5AY,0)":[0.03,0.02,0.0,0.0,0.0,0.0],"6812-HK^FF_DPS(ANN,-5AY,0)":[null,0.0167,0.0167,0.0,0.059,0.01473],"6811-HK^FF_DPS(ANN,-5AY,0)":[null,null,null,0.0504,0.0772,0.0745],"6808-HK^FF_DPS(ANN,-5AY,0)":[0.16,0.14,0.15,0.13,0.045],"6806-HK^FF_DPS(ANN,-5AY,0)":[null,null,null,0.087497,0.120877,0.117505],"6805-HK^FF_DPS(ANN,-5AY,0)":[null,null,null,0.0,0.0,0.0],"6699-HK^FF_DPS(ANN,-5AY,0)":[null,null,null,null,null,1.22],"6696-HK^FF_DPS(ANN,-5AY,0)":[null,null,null,null,null,null],"6690-HK^FF_DPS(ANN,-5AY,0)":[0.248,0.342,0.351,0.375,0.439956,0.540702],"6689-HK^FF_DPS(ANN,-5AY,0)":[null,null,null,null,null,null],"6686-HK^FF_DPS(ANN,-5AY,0)":null,"6680-HK^FF_DPS(ANN,-5AY,0)":[null,null,0.11,0.11,0.2,0.289808],"6677-HK^FF_DPS(ANN,-5AY,0)":[null,null,null,null,0.066,0.114],"6669-HK^FF_DPS(ANN,-5AY,0)":[null,null,null,null,null,0.0],"6668-HK^FF_DPS(ANN,-5AY,0)":[null,null,null,null,0.045,0.1],"6667-HK^FF_DPS(ANN,-5AY,0)":[null,null,null,null,null,null],"6666-HK^FF_DPS(ANN,-5AY,0)":[null,null,null,null,null,0.0],"6663-HK^FF_DPS(ANN,-5AY,0)":[null,null,null,0.02,0.0325,0.054],"6661-HK^FF_DPS(ANN,-5AY,0)":[null,null,null,null,null,null],"6660-HK^FF_DPS(ANN,-5AY,0)":[null,null,null,null,null,null],"6655-HK^FF_DPS(ANN,-5AY,0)":[0.01037857120617,0.0317128564633,0.12204214024195,0.170394,0.16653,1.175599],"6639-HK^FF_DPS(ANN,-5AY,0)":[null,null,null,null,null,0.0],"6638-HK^FF_DPS(ANN,-5AY,0)":[null,null,null,null,null,null],"6633-HK^FF_DPS(ANN,-5AY,0)":[null,null,null,null,null,0.152],"6628-HK^FF_DPS(ANN,-5AY,0)":[null,null,null,null,null,0.0],"6626-HK^FF_DPS(ANN,-5AY,0)":[null,null,null,null,null,0.102],"6622-HK^FF_DPS(ANN,-5AY,0)":[null,null,null,null,null,0.0],"6618-HK^FF_DPS(ANN,-5AY,0)":[null,null,null,null,0.0,0.0],"6616-HK^FF_DPS(ANN,-5AY,0)":[null,null,null,null,null,0.035],"6611-HK^FF_DPS(ANN,-5AY,0)":[null,null,null,null,null,0.0],"6610-HK^FF_DPS(ANN,-5AY,0)":[null,null,null,null,null,null],"6609-HK^FF_DPS(ANN,-5AY,0)":[null,null,null,null,null,0.0],"6608-HK^FF_DPS(ANN,-5AY,0)":[null,null,null,null,null,0.0],"6606-HK^FF_DPS(ANN,-5AY,0)":[null,null,null,null,null,0.0],"6601-HK^FF_DPS(ANN,-5AY,0)":[null,null,null,null,0.0524,0.068],"6600-HK^FF_DPS(ANN,-5AY,0)":[null,null,null,null,null,0.35],"6199-HK^FF_DPS(ANN,-5AY,0)":[null,null,null,0.076462,0.084803,0.07019],"6198-HK^FF_DPS(ANN,-5AY,0)":[0.14913,0.0,0.43504,0.2191,0.31473,0.30041],"6196-HK^FF_DPS(ANN,-5AY,0)":[0.206001673493,0.0,0.141035551294,0.0902813313422,0.0,0.0],"6193-HK^FF_DPS(ANN,-5AY,0)":[null,null,null,0.0,0.0,0.025],"6190-HK^FF_DPS(ANN,-5AY,0)":[null,null,0.0912249,0.1311232,0.120057,0.117172],"6189-HK^FF_DPS(ANN,-5AY,0)":[0.0,0.036743,0.0,0.0,0.0,0.0],"6188-HK^FF_DPS(ANN,-5AY,0)":[0.0,0.0,0.0,0.0,0.0,0.0],"6186-HK^FF_DPS(ANN,-5AY,0)":[null,null,null,0.1943,0.2961,0.4706],"6185-HK^FF_DPS(ANN,-5AY,0)":[null,null,null,0.0,0.0,0.937273],"6182-HK^FF_DPS(ANN,-5AY,0)":[null,0.0,0.0,0.0,0.01,0.0125],"6178-HK^FF_DPS(ANN,-5AY,0)":[0.226732,0.2468124,0.1137871,0.040254,0.190587,0.267229],"6169-HK^FF_DPS(ANN,-5AY,0)":[null,0.08,0.111,0.134,0.174,0.123],"6168-HK^FF_DPS(ANN,-5AY,0)":[0.0,0.0,0.0,0.0,0.0,0.0],"6163-HK^FF_DPS(ANN,-5AY,0)":[null,0.03,0.0,0.03,0.0,0.015],"6162-HK^FF_DPS(ANN,-5AY,0)":[null,null,0.006,0.012,0.006,0.0],"6161-HK^FF_DPS(ANN,-5AY,0)":[0.055,0.0,0.0,0.0,0.0,0.0],"6160-HK^FF_DPS(ANN,-5AY,0)":[null,null,0.0,0.0,0.0,0.0],"6158-HK^FF_DPS(ANN,-5AY,0)":[null,0.1,0.15,0.1,0.15,0.0],"6138-HK^FF_DPS(ANN,-5AY,0)":[0.0,0.06171,0.0,0.10934,0.0,0.0],"6136-HK^FF_DPS(ANN,-5AY,0)":[0.018132,0.0245,0.0,0.0,0.0,0.0],"6133-HK^FF_DPS(ANN,-5AY,0)":[0.02,0.0,0.0,0.0,0.0,0.0],"6128-HK^FF_DPS(ANN,-5AY,0)":[0.0,0.0,0.0,0.0,0.0,0.0],"6127-HK^FF_DPS(ANN,-5AY,0)":[null,0.0780925225937,0.10932948812252,0.17346945466475,0.3,0.3],"6123-HK^FF_DPS(ANN,-5AY,0)":[0.0,0.023,0.038,0.01,0.061,0.065],"6122-HK^FF_DPS(ANN,-5AY,0)":[0.265948,0.173225,0.160621,0.162339,0.149707,0.0],"6119-HK^FF_DPS(ANN,-5AY,0)":[null,null,0.01523,0.03504,0.04052,0.04302],"6118-HK^FF_DPS(ANN,-5AY,0)":[0.0,0.0,0.0,0.0,0.0,0.0],"6117-HK^FF_DPS(ANN,-5AY,0)":[null,null,null,0.0262,0.0,0.0279],"6116-HK^FF_DPS(ANN,-5AY,0)":[0.745055,0.6610345,0.28331,0.0,0.0,0.0],"6113-HK^FF_DPS(ANN,-5AY,0)":[null,0.034,0.1097088,0.0,0.085,0.115],"6111-HK^FF_DPS(ANN,-5AY,0)":[null,null,0.169,0.1591,0.0964,0.0],"6110-HK^FF_DPS(ANN,-5AY,0)":[null,null,null,0.2065,0.2806,0.2374],"6108-HK^FF_DPS(ANN,-5AY,0)":[0.0,0.0,0.0,0.0,0.0,0.0],"6100-HK^FF_DPS(ANN,-5AY,0)":[null,null,0.0,0.0,0.0,0.0],"6099-HK^FF_DPS(ANN,-5AY,0)":[0.20325908272709,0.40081931266744,0.28589244813484,0.0,0.92,0.633],"6098-HK^FF_DPS(ANN,-5AY,0)":[null,null,0.0966,0.1658,0.2658,0.3521],"6093-HK^FF_DPS(ANN,-5AY,0)":[null,null,null,0.0,0.0,0.0],"6090-HK^FF_DPS(ANN,-5AY,0)":[0.112446583399576,0.112900246883376,0.116171733761538,0.114868971293712,0.0,0.0289197878469839],"6088-HK^FF_DPS(ANN,-5AY,0)":[0.047,0.055,0.07,0.0,0.0,0.0],"6083-HK^FF_DPS(ANN,-5AY,0)":[0.0,0.01,0.01,0.01,0.01,0.03],"6080-HK^FF_DPS(ANN,-5AY,0)":[null,0.0,0.0,0.0,0.0,0.0],"6078-HK^FF_DPS(ANN,-5AY,0)":[null,null,null,null,0.144068,0.0],"6069-HK^FF_DPS(ANN,-5AY,0)":[null,0.0,0.04,0.053,0.063,0.075],"6068-HK^FF_DPS(ANN,-5AY,0)":[0.057,0.08,0.098,0.128,0.08,null],"6066-HK^FF_DPS(ANN,-5AY,0)":[0.206327,0.2043248,0.204855,0.255916,0.450153,0.463],"6063-HK^FF_DPS(ANN,-5AY,0)":[null,null,null,0.005,0.01,0.0],"6060-HK^FF_DPS(ANN,-5AY,0)":[null,0.0,0.0,0.0,0.0,0.0],"6058-HK^FF_DPS(ANN,-5AY,0)":[0.02,0.03,0.023,0.0,0.0,0.0],"6055-HK^FF_DPS(ANN,-5AY,0)":[null,null,null,0.16,0.04,0.17],"6049-HK^FF_DPS(ANN,-5AY,0)":[null,null,null,0.32812,0.51977,0.3586],"6038-HK^FF_DPS(ANN,-5AY,0)":[null,0.024,0.018,0.014,0.011,0.0165],"6036-HK^FF_DPS(ANN,-5AY,0)":[null,null,0.006,0.0,0.0,0.0],"6033-HK^FF_DPS(ANN,-5AY,0)":[0.18,0.21,0.24,0.22,0.26,0.19],"6030-HK^FF_DPS(ANN,-5AY,0)":[0.3908648,0.4748561,0.389654,0.535498,0.469611,0.63287],"4621-HK^FF_DPS(ANN,-5AY,0)":null,"4620-HK^FF_DPS(ANN,-5AY,0)":null,"4619-HK^FF_DPS(ANN,-5AY,0)":null,"4618-HK^FF_DPS(ANN,-5AY,0)":null,"4617-HK^FF_DPS(ANN,-5AY,0)":null,"4616-HK^FF_DPS(ANN,-5AY,0)":null,"3999-HK^FF_DPS(ANN,-5AY,0)":[0.0,0.0,0.0,0.0,0.0,0.0],"3998-HK^FF_DPS(ANN,-5AY,0)":[0.015,0.05,0.08,0.09,0.135,0.18],"3997-HK^FF_DPS(ANN,-5AY,0)":[0.0,0.1,0.07,0.05,0.08,0.04],"3996-HK^FF_DPS(ANN,-5AY,0)":[0.0339,0.0369,0.0348,0.0335,0.027316,0.026361],"3993-HK^FF_DPS(ANN,-5AY,0)":[0.0394807,0.0935,0.12504,0.04709,0.039808,0.08382],"3991-HK^FF_DPS(ANN,-5AY,0)":[0.03,0.03,0.03,0.04,0.05,0.05],"3990-HK^FF_DPS(ANN,-5AY,0)":[null,null,1.2253,1.6,1.6,1.6],"3989-HK^FF_DPS(ANN,-5AY,0)":[0.0,0.0,0.0,0.0,0.0,0.0],"3988-HK^FF_DPS(ANN,-5AY,0)":[0.1922892,0.2115588,0.2108268,0.2093212,0.2376437,0.258911],"3983-HK^FF_DPS(ANN,-5AY,0)":[0.0,0.0859,0.1707,0.0829,0.0966,0.1815],"3978-HK^FF_DPS(ANN,-5AY,0)":[null,null,0.0,0.073,0.055,0.0],"3969-HK^FF_DPS(ANN,-5AY,0)":[0.11336,0.184466,0.0,0.219171,0.242769,0.199676],"3968-HK^FF_DPS(ANN,-5AY,0)":[0.838812,1.013514,1.070006,1.312767,1.504382,1.783454],"3963-HK^FF_DPS(ANN,-5AY,0)":[0.0,0.0,0.0,0.0,0.0,0.0],"3958-HK^FF_DPS(ANN,-5AY,0)":[0.1707631,0.2460533,0.113791,0.1640115,0.301306,0.292929],"3948-HK^FF_DPS(ANN,-5AY,0)":[0.207909642474419,0.535880821980934,0.569099828797674,0.387395697780233,0.274073594632819,1.07834903140946],"3939-HK^FF_DPS(ANN,-5AY,0)":[0.0,0.0539,0.0317,0.0,0.0356,0.1161],"3938-HK^FF_DPS(ANN,-5AY,0)":[null,null,null,0.074,0.0,0.0],"3933-HK^FF_DPS(ANN,-5AY,0)":[0.0,0.0613,0.06827,0.07665,0.09663,0.141683],"3931-HK^FF_DPS(ANN,-5AY,0)":null,"3928-HK^FF_DPS(ANN,-5AY,0)":[null,null,null,0.0,0.0,0.0],"3919-HK^FF_DPS(ANN,-5AY,0)":[0.0,0.0,0.0,0.0,0.0,0.0],"3918-HK^FF_DPS(ANN,-5AY,0)":[0.27569,0.27103,0.41457,0.65103,0.16662,0.0],"3913-HK^FF_DPS(ANN,-5AY,0)":[null,null,null,null,0.073,0.14],"3908-HK^FF_DPS(ANN,-5AY,0)":[0.1835877,0.1976153,0.1820594,0.0,0.217,0.351],"3903-HK^FF_DPS(ANN,-5AY,0)":[0.04531,0.04921,0.0,0.0,0.03601,0.0],"3900-HK^FF_DPS(ANN,-5AY,0)":[0.1371317,0.2425763,0.260631,0.3281577,0.419372,0.537],"3899-HK^FF_DPS(ANN,-5AY,0)":[0.0,0.08,0.14,0.2,0.14,0.21],"3898-HK^FF_DPS(ANN,-5AY,0)":[0.516409,0.551014,0.5109036,0.492173,0.0,1.07252],"3893-HK^FF_DPS(ANN,-5AY,0)":[0.0,0.0,0.0,0.0,0.0,0.0],"3889-HK^FF_DPS(ANN,-5AY,0)":[0.0,0.0,0.0,0.0,0.0,0.0],"3888-HK^FF_DPS(ANN,-5AY,0)":[0.1,0.11,0.0,0.1,0.2,0.12],"3886-HK^FF_DPS(ANN,-5AY,0)":[0.0028,0.0,0.0025,0.0,0.0,0.0015],"3883-HK^FF_DPS(ANN,-5AY,0)":[0.105,0.11,0.306354,0.42,0.601,0.784],"3882-HK^FF_DPS(ANN,-5AY,0)":[0.032,0.0,0.0,0.0,0.0,0.0],"3878-HK^FF_DPS(ANN,-5AY,0)":[null,0.0,0.0,0.0,0.0,0.0],"3877-HK^FF_DPS(ANN,-5AY,0)":[null,null,null,0.08,0.09,0.09],"3869-HK^FF_DPS(ANN,-5AY,0)":[null,0.0,0.0,0.0,0.0,0.0],"3868-HK^FF_DPS(ANN,-5AY,0)":[null,null,null,0.135,0.145,0.174],"3866-HK^FF_DPS(ANN,-5AY,0)":[0.219965,0.240741,0.22339,0.21369,0.211013,0.189006],"3860-HK^FF_DPS(ANN,-5AY,0)":[null,0.015,0.016,0.0,0.0,0.0],"3848-HK^FF_DPS(ANN,-5AY,0)":[null,0.0,0.03,0.05,0.0,0.03],"3839-HK^FF_DPS(ANN,-5AY,0)":[0.0,0.0,0.0,0.0,0.0,0.0],"3838-HK^FF_DPS(ANN,-5AY,0)":[0.0075,0.012,0.012,0.0062,0.009,0.0069],"3836-HK^FF_DPS(ANN,-5AY,0)":[0.0,0.13,0.12,0.075,0.079,0.21],"3833-HK^FF_DPS(ANN,-5AY,0)":[0.0,0.0,0.0,0.0,0.0,0.0],"3830-HK^FF_DPS(ANN,-5AY,0)":[null,0.0,0.0,0.0,0.0,0.0],"3828-HK^FF_DPS(ANN,-5AY,0)":[0.06,0.07,0.07,0.045,0.025,0.0],"3822-HK^FF_DPS(ANN,-5AY,0)":[0.015,0.0,0.0,0.02,0.0,0.0],"3818-HK^FF_DPS(ANN,-5AY,0)":[0.323978,0.0,0.048036,0.128067,0.0],"3816-HK^FF_DPS(ANN,-5AY,0)":[0.0,0.0,0.0,0.0,0.0,0.0],"3813-HK^FF_DPS(ANN,-5AY,0)":[0.04,0.02,0.025,0.0,0.0,0.016],"3808-HK^FF_DPS(ANN,-5AY,0)":[0.08,0.7,0.64,0.39,1.04,0.68],"3800-HK^FF_DPS(ANN,-5AY,0)":[0.0,0.0,0.0,0.0,0.0,0.0],"3799-HK^FF_DPS(ANN,-5AY,0)":[0.18,0.2,0.16,0.308,0.16,0.163],"3798-HK^FF_DPS(ANN,-5AY,0)":[null,null,null,0.1213,0.0,0.0],"3789-HK^FF_DPS(ANN,-5AY,0)":[0.0,0.0,0.0,0.00449,0.0,0.0],"3788-HK^FF_DPS(ANN,-5AY,0)":[0.0,0.01,0.02,0.08,0.12,0.18],"3778-HK^FF_DPS(ANN,-5AY,0)":[0.0,0.0,0.0,0.015,0.02,0.065],"3773-HK^FF_DPS(ANN,-5AY,0)":[0.02754,0.0,0.0,0.0,0.0,0.0],"3768-HK^FF_DPS(ANN,-5AY,0)":[0.1148,0.1862,0.194761,0.13672,0.207132,0.17801],"3759-HK^FF_DPS(ANN,-5AY,0)":[null,null,null,0.1086406,0.241754,0.3521850187832],"3738-HK^FF_DPS(ANN,-5AY,0)":[null,null,0.0,0.0,0.0,0.0],"3737-HK^FF_DPS(ANN,-5AY,0)":[0.026,0.05794,0.0795,0.0895,0.0515,0.0],"3728-HK^FF_DPS(ANN,-5AY,0)":[0.0,0.006,0.004,0.006,0.0065,0.0],"3718-HK^FF_DPS(ANN,-5AY,0)":[null,null,null,null,0.0,0.03],"3709-HK^FF_DPS(ANN,-5AY,0)":[0.0,0.25,0.32,0.16,0.38,0.48],"3708-HK^FF_DPS(ANN,-5AY,0)":[0.0,0.0,0.0,0.0,0.0,0.0],"3700-HK^FF_DPS(ANN,-5AY,0)":[null,null,0.0,0.0,0.0,0.0],"3699-HK^FF_DPS(ANN,-5AY,0)":[null,null,0.0,0.0222,0.0229,0.0225],"3698-HK^FF_DPS(ANN,-5AY,0)":[0.063526369989,0.0272080936299,0.0637047,0.1719553,0.0,0.104283],"3692-HK^FF_DPS(ANN,-5AY,0)":[null,null,null,0.0,0.0771,0.09],"3690-HK^FF_DPS(ANN,-5AY,0)":[null,null,0.0,0.0,0.0,0.0],"3689-HK^FF_DPS(ANN,-5AY,0)":[0.16,0.2,0.18,0.0,0.0,0.0],"3688-HK^FF_DPS(ANN,-5AY,0)":[0.22,0.26,0.06,0.02,0.04,0.04],"3686-HK^FF_DPS(ANN,-5AY,0)":[0.0,0.0,0.022,0.025,0.027,0.022],"3683-HK^FF_DPS(ANN,-5AY,0)":[0.0,0.0,0.0,0.0,0.0,0.0],"3681-HK^FF_DPS(ANN,-5AY,0)":[null,null,null,0.0,0.0,0.0],"3680-HK^FF_DPS(ANN,-5AY,0)":[null,null,null,0.0,0.0,0.0],"3678-HK^FF_DPS(ANN,-5AY,0)":[0.068,0.09826,0.09104,0.010913,0.060261,0.0],"3669-HK^FF_DPS(ANN,-5AY,0)":[0.19,0.336,0.25593,0.0,0.34693,0.56389],"3668-HK^FF_DPS(ANN,-5AY,0)":[0.0,0.0,1.53963262063316,1.71844220467813,0.0,2.91703864447188],"3666-HK^FF_DPS(ANN,-5AY,0)":[0.0,0.012,0.026,0.0,0.0,0.0],"3662-HK^FF_DPS(ANN,-5AY,0)":[null,null,null,0.064,0.098,0.166],"3660-HK^FF_DPS(ANN,-5AY,0)":[null,null,null,null,null,null],"3658-HK^FF_DPS(ANN,-5AY,0)":[null,null,null,null,null,0.08293],"3639-HK^FF_DPS(ANN,-5AY,0)":[0.037,0.098,0.0,0.0,0.0,0.0],"3638-HK^FF_DPS(ANN,-5AY,0)":[0.05,0.0,0.0,0.0,0.0,0.0],"3636-HK^FF_DPS(ANN,-5AY,0)":[0.313,0.25,0.195443,0.077672,0.0,0.0],"3633-HK^FF_DPS(ANN,-5AY,0)":[0.0,0.05,0.07,0.07,0.09,0.16],"3628-HK^FF_DPS(ANN,-5AY,0)":[0.0,0.0,0.0,0.0,0.0,0.0],"3626-HK^FF_DPS(ANN,-5AY,0)":[0.0,0.05,0.05,0.0,0.0,0.0],"3623-HK^FF_DPS(ANN,-5AY,0)":[0.02,0.0,0.0,0.0,0.0,0.0],"3618-HK^FF_DPS(ANN,-5AY,0)":[0.225783,0.2483,0.233481,0.251253,0.268707,0.296561],"3616-HK^FF_DPS(ANN,-5AY,0)":[null,null,0.059,0.0,0.06,0.06],"3613-HK^FF_DPS(ANN,-5AY,0)":[0.16,0.19,0.23,0.23,0.24,0.28],"3608-HK^FF_DPS(ANN,-5AY,0)":[0.065,0.08,0.055,0.05,0.035,0.01],"3606-HK^FF_DPS(ANN,-5AY,0)":[0.848178,0.9248412,1.3240796,0.820289,0.909673,1.207855],"3603-HK^FF_DPS(ANN,-5AY,0)":[null,null,null,0.014,0.0,0.0],"3601-HK^FF_DPS(ANN,-5AY,0)":[null,null,null,0.1,0.0,0.0],"3600-HK^FF_DPS(ANN,-5AY,0)":[0.03,0.046,0.033,0.053,0.07,0.169],"3399-HK^FF_DPS(ANN,-5AY,0)":[0.149,0.196,0.193,0.0,0.0,0.0],"3398-HK^FF_DPS(ANN,-5AY,0)":[0.0273,0.0197,0.0,0.0,0.0,0.0],"3396-HK^FF_DPS(ANN,-5AY,0)":[0.2765489,0.3313162,0.3393921,0.361485,0.436575,0.4687],"3395-HK^FF_DPS(ANN,-5AY,0)":[null,0.0,0.0,0.0,0.0,0.0],"3393-HK^FF_DPS(ANN,-5AY,0)":[0.24,0.24,0.2,0.26,0.2,0.2],"3390-HK^FF_DPS(ANN,-5AY,0)":[null,null,null,null,0.0,0.0],"3389-HK^FF_DPS(ANN,-5AY,0)":[0.0,0.0,0.0137071,0.0,0.0,0.0],"3383-HK^FF_DPS(ANN,-5AY,0)":[0.2,0.9,1.0,1.0,1.1,0.5],"3382-HK^FF_DPS(ANN,-5AY,0)":[0.0344,0.0503,0.0279,0.0252,0.0413,0.0599],"3380-HK^FF_DPS(ANN,-5AY,0)":[0.25,0.41,0.75,0.83,1.01,0.49],"3377-HK^FF_DPS(ANN,-5AY,0)":[0.199,0.322,0.213,0.136,0.152,0.087],"3369-HK^FF_DPS(ANN,-5AY,0)":[0.0,0.1348837,0.087463,0.09801,0.076932,0.065631],"3368-HK^FF_DPS(ANN,-5AY,0)":[0.0225066,0.0,0.0340391,0.0,0.0,0.0],"3366-HK^FF_DPS(ANN,-5AY,0)":[0.16,0.48,0.22,0.0125,0.0,0.0],"3363-HK^FF_DPS(ANN,-5AY,0)":[0.0620675,0.1310377,0.1157,0.03246,0.03525,0.109197],"3360-HK^FF_DPS(ANN,-5AY,0)":[0.23,0.3,0.3,0.33,0.36,0.42],"3348-HK^FF_DPS(ANN,-5AY,0)":[null,null,null,0.05472,0.09474,0.08],"3347-HK^FF_DPS(ANN,-5AY,0)":[0.0,0.3,0.35,0.278,0.3618818,0.579615],"3344-HK^FF_DPS(ANN,-5AY,0)":[0.0,0.0,0.0,0.0,0.0,0.0],"3339-HK^FF_DPS(ANN,-5AY,0)":[0.062,0.16,0.2,0.25,0.33,0.22],"3337-HK^FF_DPS(ANN,-5AY,0)":[0.0,0.0,0.0114,0.0,0.0,0.0],"3336-HK^FF_DPS(ANN,-5AY,0)":[0.1,0.08,0.1,0.1,0.1,0.08],"3333-HK^FF_DPS(ANN,-5AY,0)":[0.4486,0.0,0.0,0.0,2.288,0.182],"3332-HK^FF_DPS(ANN,-5AY,0)":[0.1213756,0.0,0.0,0.0,0.0,0.0],"3331-HK^FF_DPS(ANN,-5AY,0)":[0.17,0.19,0.2,0.28,0.47,0.5],"3330-HK^FF_DPS(ANN,-5AY,0)":[0.0,0.0,0.2260905,0.0,0.0,0.0],"3329-HK^FF_DPS(ANN,-5AY,0)":[null,0.08,0.08,0.09,0.16,0.05],"3328-HK^FF_DPS(ANN,-5AY,0)":[0.318627,0.3433022,0.3408889,0.3450058,0.380528,0.416053],"3326-HK^FF_DPS(ANN,-5AY,0)":[0.01999998000002,0.02,0.02,0.03,0.02,0.02],"3323-HK^FF_DPS(ANN,-5AY,0)":[0.0487196,0.122549,0.2048,0.3824,0.5665,0.8142],"3322-HK^FF_DPS(ANN,-5AY,0)":[0.07,0.04,0.04,0.01,0.0,0.0],"3321-HK^FF_DPS(ANN,-5AY,0)":[null,null,null,0.0,0.0,0.0],"3320-HK^FF_DPS(ANN,-5AY,0)":[0.09,0.11,0.13,0.11,0.12,0.15],"3319-HK^FF_DPS(ANN,-5AY,0)":[null,null,0.3412,0.49222,0.627381,0.478523],"3318-HK^FF_DPS(ANN,-5AY,0)":[0.03,0.03,0.034,0.0,0.0,0.0],"3316-HK^FF_DPS(ANN,-5AY,0)":[null,null,0.1,0.228,0.564,0.852],"3315-HK^FF_DPS(ANN,-5AY,0)":[0.17,0.2,0.2,0.2,0.17,0.165],"3313-HK^FF_DPS(ANN,-5AY,0)":[0.0,0.0,0.0,0.0,0.0,0.0],"3311-HK^FF_DPS(ANN,-5AY,0)":[0.32983889349086,0.35,0.27,0.32,0.36,0.405],"3309-HK^FF_DPS(ANN,-5AY,0)":[null,null,0.02,0.02,0.02,0.0],"3308-HK^FF_DPS(ANN,-5AY,0)":[0.3662184,0.4383818,0.3352372,0.3815536,0.5594583,0.142028],"3306-HK^FF_DPS(ANN,-5AY,0)":[0.5595,0.71,0.8,0.54,1.11,0.96],"3303-HK^FF_DPS(ANN,-5AY,0)":[0.0,0.03,0.02,0.0,0.22,0.0],"3302-HK^FF_DPS(ANN,-5AY,0)":[null,null,0.0,0.0054,0.0,0.0369],"3301-HK^FF_DPS(ANN,-5AY,0)":[0.0,0.0,0.365,0.6,0.5,0.0],"3300-HK^FF_DPS(ANN,-5AY,0)":[0.0,0.0,0.0,0.02,0.0,0.1],"2990-HK^FF_DPS(ANN,-5AY,0)":null,"2985-HK^FF_DPS(ANN,-5AY,0)":null,"2984-HK^FF_DPS(ANN,-5AY,0)":null,"2983-HK^FF_DPS(ANN,-5AY,0)":null,"2975-HK^FF_DPS(ANN,-5AY,0)":null,"2973-HK^FF_DPS(ANN,-5AY,0)":null,"2906-HK^FF_DPS(ANN,-5AY,0)":null,"2899-HK^FF_DPS(ANN,-5AY,0)":[0.0686747,0.1111273,0.1138164,0.109507,0.145053,0.232599],"2892-HK^FF_DPS(ANN,-5AY,0)":[null,null,0.0,0.0,0.0,0.0],"2888-HK^FF_DPS(ANN,-5AY,0)":[0.0,0.790864166440046,1.68958998616438,0.567431059130849,0.64374076138595,0.972684291573342],"2886-HK^FF_DPS(ANN,-5AY,0)":[0.05,0.055,0.045,0.035,0.079,0.09],"2885-HK^FF_DPS(ANN,-5AY,0)":[null,null,null,0.0,0.0135,0.0135],"2883-HK^FF_DPS(ANN,-5AY,0)":[0.05672,0.0737,0.07965,0.174525,0.206224,0.176067],"2882-HK^FF_DPS(ANN,-5AY,0)":[0.0,0.0,0.0,0.0,0.0,0.0],"2880-HK^FF_DPS(ANN,-5AY,0)":[0.017147,0.02775,0.02163,0.02299,0.0364,0.03163],"2878-HK^FF_DPS(ANN,-5AY,0)":[0.0,0.0,0.0,0.0,0.008,0.01],"2877-HK^FF_DPS(ANN,-5AY,0)":[0.3646,0.3915,0.371,0.3501,0.372,0.7276],"2869-HK^FF_DPS(ANN,-5AY,0)":[0.04,0.06,0.075,0.075,0.12,0.16],"2866-HK^FF_DPS(ANN,-5AY,0)":[0.0,0.0,0.03755,0.04933,0.06724,0.26472],"2863-HK^FF_DPS(ANN,-5AY,0)":[null,0.0,0.0,0.0,0.0,0.0],"2858-HK^FF_DPS(ANN,-5AY,0)":[null,0.0,0.0,0.0,0.0,0.0],"2799-HK^FF_DPS(ANN,-5AY,0)":[0.170155,0.21,0.0137354,0.0120627,0.0,0.0],"2798-HK^FF_DPS(ANN,-5AY,0)":[null,null,0.0,0.025,0.0375,0.0375],"2789-HK^FF_DPS(ANN,-5AY,0)":[0.0,0.0,0.0,0.0,0.0,0.0],"2779-HK^FF_DPS(ANN,-5AY,0)":[null,null,0.0559,0.0553,0.0723,0.1078],"2777-HK^FF_DPS(ANN,-5AY,0)":[1.143434,1.332625,1.402699,1.405095,1.174744,0.120033],"2772-HK^FF_DPS(ANN,-5AY,0)":[null,null,null,0.481,0.488,0.0],"2768-HK^FF_DPS(ANN,-5AY,0)":[0.0,0.19,0.21,0.11,0.155,0.0],"2738-HK^FF_DPS(ANN,-5AY,0)":[0.082,0.055,0.0,0.03,0.0,0.0],"2728-HK^FF_DPS(ANN,-5AY,0)":[0.0,0.0025,0.0,0.0,0.0,0.0],"2727-HK^FF_DPS(ANN,-5AY,0)":[0.0,0.1100802,0.0699362,0.0,0.086328,0.0],"2722-HK^FF_DPS(ANN,-5AY,0)":[0.040169,0.036197,0.045541,0.010947,0.01204,0.035137],"2718-HK^FF_DPS(ANN,-5AY,0)":[null,null,null,0.0887,0.0,0.0],"2708-HK^FF_DPS(ANN,-5AY,0)":[null,0.0,0.0,0.0,0.0,0.0],"2700-HK^FF_DPS(ANN,-5AY,0)":[0.0,0.0,0.0,0.0,0.0,0.0],"2699-HK^FF_DPS(ANN,-5AY,0)":[0.0,0.0,0.0,0.0,0.0,0.0],"2698-HK^FF_DPS(ANN,-5AY,0)":[0.3296,0.1837,0.18793,0.0696418,0.0738,0.212145],"2696-HK^FF_DPS(ANN,-5AY,0)":[null,null,null,0.0,0.0,0.0],"2689-HK^FF_DPS(ANN,-5AY,0)":[0.3525,0.5814,0.3162,0.3619,0.52409,0.115965],"2688-HK^FF_DPS(ANN,-5AY,0)":[0.83,1.08,1.19,1.67,2.1,2.7],"2686-HK^FF_DPS(ANN,-5AY,0)":[0.0,0.0248,0.0857,0.1161,0.1242,0.0683],"2683-HK^FF_DPS(ANN,-5AY,0)":[null,0.01,0.04,0.01,0.005,0.035],"2682-HK^FF_DPS(ANN,-5AY,0)":[null,null,0.0,0.005,0.013,0.02],"2680-HK^FF_DPS(ANN,-5AY,0)":[null,null,0.0,0.0,0.0,0.0],"2678-HK^FF_DPS(ANN,-5AY,0)":[0.44,0.45,0.43,0.33,0.2,1.07],"2669-HK^FF_DPS(ANN,-5AY,0)":[0.022,0.03,0.04,0.05,0.064,0.09],"2668-HK^FF_DPS(ANN,-5AY,0)":[null,0.0,0.0,0.0,0.0,0.0],"2666-HK^FF_DPS(ANN,-5AY,0)":[0.17,0.24,0.27,0.29,0.31,0.36],"2663-HK^FF_DPS(ANN,-5AY,0)":[0.016,0.016,0.016,0.025,0.055,0.015],"2660-HK^FF_DPS(ANN,-5AY,0)":[null,null,null,0.08,0.06,0.0],"2638-HK^FF_DPS(ANN,-5AY,0)":[0.4004,0.4004,0.4004,0.3203,0.3203,0.3203],"2633-HK^FF_DPS(ANN,-5AY,0)":[0.022,0.038,0.045,0.045,0.023,0.0388],"2628-HK^FF_DPS(ANN,-5AY,0)":[0.27215,0.48944,0.18207,0.79954,0.76833,0.76162],"2623-HK^FF_DPS(ANN,-5AY,0)":[0.0,0.0,0.0,0.0,0.0,0.0],"2618-HK^FF_DPS(ANN,-5AY,0)":[null,null,null,null,null,0.0],"2616-HK^FF_DPS(ANN,-5AY,0)":[null,null,null,0.0,0.0,0.0],"2611-HK^FF_DPS(ANN,-5AY,0)":[0.39,0.4940382,0.3127161,0.4272044,0.672319,0.798285],"2608-HK^FF_DPS(ANN,-5AY,0)":[0.0693701,0.0,0.0,0.0,0.0,0.0],"2607-HK^FF_DPS(ANN,-5AY,0)":[0.412403,0.461249,0.466781,0.481236,0.576195,0.492121],"2602-HK^FF_DPS(ANN,-5AY,0)":[null,null,null,null,null,null],"2601-HK^FF_DPS(ANN,-5AY,0)":[0.802841,0.97989,1.138009,1.313948,1.450526,1.175084],"2600-HK^FF_DPS(ANN,-5AY,0)":[0.0,0.0,0.0,0.0,0.0,0.0372],"2599-HK^FF_DPS(ANN,-5AY,0)":[null,null,null,null,0.2,0.0],"2588-HK^FF_DPS(ANN,-5AY,0)":[1.400634,2.3175,2.4505,2.7572,1.9937,2.2153],"2558-HK^FF_DPS(ANN,-5AY,0)":[null,null,null,0.1201947,0.121279,0.117546],"2552-HK^FF_DPS(ANN,-5AY,0)":[null,null,0.0,0.0,0.0,0.0],"2528-HK^FF_DPS(ANN,-5AY,0)":[null,null,null,0.05,0.0,0.0],"2518-HK^FF_DPS(ANN,-5AY,0)":[null,null,null,null,null,1.036554],"2500-HK^FF_DPS(ANN,-5AY,0)":[null,null,null,0.0,0.0,0.0],"2488-HK^FF_DPS(ANN,-5AY,0)":[0.0,0.192747,0.104032,0.0,0.0,0.0],"2448-HK^FF_DPS(ANN,-5AY,0)":[null,null,0.0,0.0,0.0,0.0],"2436-HK^FF_DPS(ANN,-5AY,0)":[null,null,null,null,null,null],"2423-HK^FF_DPS(ANN,-5AY,0)":[null,null,null,null,null,null],"2422-HK^FF_DPS(ANN,-5AY,0)":[null,null,null,null,null,null],"2420-HK^FF_DPS(ANN,-5AY,0)":[null,null,null,null,null,null],"2418-HK^FF_DPS(ANN,-5AY,0)":null,"2400-HK^FF_DPS(ANN,-5AY,0)":[null,null,null,0.0,0.0,0.0],"2399-HK^FF_DPS(ANN,-5AY,0)":[0.0,0.0,0.0,0.0,0.0,0.0],"2393-HK^FF_DPS(ANN,-5AY,0)":[0.044,0.055,0.0,0.0,0.0,0.0],"2392-HK^FF_DPS(ANN,-5AY,0)":null,"2391-HK^FF_DPS(ANN,-5AY,0)":[null,null,null,null,null,null],"2390-HK^FF_DPS(ANN,-5AY,0)":[null,null,null,null,null,null],"2389-HK^FF_DPS(ANN,-5AY,0)":[0.0,0.0,0.0,0.0,0.0,0.0],"2388-HK^FF_DPS(ANN,-5AY,0)":[1.88,1.398,1.468,1.537,1.242,1.13],"2386-HK^FF_DPS(ANN,-5AY,0)":[0.1718367,0.2436506,0.2554839,0.3525,0.351463,0.3694],"2385-HK^FF_DPS(ANN,-5AY,0)":[null,null,null,null,null,null],"2383-HK^FF_DPS(ANN,-5AY,0)":[0.0,0.0,0.0,0.0,0.0,0.0],"2382-HK^FF_DPS(ANN,-5AY,0)":[0.323,0.812,0.662,0.81,1.057,1.118],"2381-HK^FF_DPS(ANN,-5AY,0)":[null,null,null,null,0.004,0.003],"2380-HK^FF_DPS(ANN,-5AY,0)":[0.16862,0.1006,0.1292,0.1426,0.1556,0.0616],"2379-HK^FF_DPS(ANN,-5AY,0)":[0.0,0.0,0.0,0.0,0.0,0.0],"2378-HK^FF_DPS(ANN,-5AY,0)":[4.5561390421529,4.71680787957584,5.15737969856646,3.72738444484969,1.18157719628964,1.42497874565036],"2377-HK^FF_DPS(ANN,-5AY,0)":[null,null,0.09,0.0315,0.074,0.074],"2376-HK^FF_DPS(ANN,-5AY,0)":[null,null,null,null,null,null],"2372-HK^FF_DPS(ANN,-5AY,0)":[null,null,null,null,null,null],"2371-HK^FF_DPS(ANN,-5AY,0)":[0.0,0.0,0.0,0.0,0.0,0.0],"2370-HK^FF_DPS(ANN,-5AY,0)":[null,null,null,null,null,null],"2369-HK^FF_DPS(ANN,-5AY,0)":[0.0,0.0,0.0,0.0,0.0,0.0],"2368-HK^FF_DPS(ANN,-5AY,0)":[0.21,0.3,0.2,0.29,0.42,0.36],"2367-HK^FF_DPS(ANN,-5AY,0)":null,"2363-HK^FF_DPS(ANN,-5AY,0)":[null,null,0.0,0.0,0.0,0.0],"2362-HK^FF_DPS(ANN,-5AY,0)":[0.0,0.0,0.001,0.001,0.001,0.002],"2361-HK^FF_DPS(ANN,-5AY,0)":[null,null,null,null,null,null],"2360-HK^FF_DPS(ANN,-5AY,0)":[null,null,0.06,0.015,0.045,0.095],"2359-HK^FF_DPS(ANN,-5AY,0)":[null,null,0.28058237076025,0.21933330538493,0.35945818955006,0.6163],"2358-HK^FF_DPS(ANN,-5AY,0)":[0.0,0.0,0.0,0.0,0.0,0.0],"2357-HK^FF_DPS(ANN,-5AY,0)":[0.022626,0.036061,0.034468,0.032779,0.060439,0.093959],"2356-HK^FF_DPS(ANN,-5AY,0)":[0.38,0.42,0.48,0.48,0.3,0.34],"2355-HK^FF_DPS(ANN,-5AY,0)":[0.0,0.0,0.0,0.0,0.0,0.0],"2352-HK^FF_DPS(ANN,-5AY,0)":[null,null,null,null,null,null],"2350-HK^FF_DPS(ANN,-5AY,0)":[null,null,null,null,null,null],"2349-HK^FF_DPS(ANN,-5AY,0)":[0.0,0.0,0.0,0.0,0.0,0.0],"2348-HK^FF_DPS(ANN,-5AY,0)":[0.065,0.075,0.075,0.058,0.065,0.08],"2347-HK^FF_DPS(ANN,-5AY,0)":[null,null,null,null,null,null],"2346-HK^FF_DPS(ANN,-5AY,0)":[null,null,null,null,0.0,0.0],"2343-HK^FF_DPS(ANN,-5AY,0)":[0.0,0.0,0.062,0.021,0.0,0.56],"2342-HK^FF_DPS(ANN,-5AY,0)":[0.0216364,0.0,0.0,0.022,0.007,0.0],"2341-HK^FF_DPS(ANN,-5AY,0)":[0.048,0.048,0.056,0.065,0.075,0.018],"2340-HK^FF_DPS(ANN,-5AY,0)":[0.015,0.0,0.0,0.0,0.0,0.0],"2339-HK^FF_DPS(ANN,-5AY,0)":[0.02,0.0,0.02,0.0,0.0,0.0],"2338-HK^FF_DPS(ANN,-5AY,0)":[0.201525,0.4828,0.5244,0.3154,0.44778,0.4391],"2337-HK^FF_DPS(ANN,-5AY,0)":[null,0.05,0.0852,0.0853,0.0534,0.0267],"2336-HK^FF_DPS(ANN,-5AY,0)":[0.0,0.0,0.0,0.0,0.0,0.0],"2333-HK^FF_DPS(ANN,-5AY,0)":[0.39447,0.21007,0.331398,0.27442,0.33651,0.44789],"2331-HK^FF_DPS(ANN,-5AY,0)":[0.0,0.0,0.0992947,0.1692988,0.2486,0.5345],"2330-HK^FF_DPS(ANN,-5AY,0)":[0.0,0.0,0.0,0.0,0.0,0.0],"2329-HK^FF_DPS(ANN,-5AY,0)":[0.0604,0.1559,0.0564,0.0376,0.0,0.0],"2328-HK^FF_DPS(ANN,-5AY,0)":[0.23598601101268,0.2743506794697,0.309073,0.504204,0.454273,0.475132],"2327-HK^FF_DPS(ANN,-5AY,0)":[0.0,0.006,0.0,0.0,0.0,0.0],"2326-HK^FF_DPS(ANN,-5AY,0)":[0.0,0.0,0.0,0.0,0.0,0.0],"2325-HK^FF_DPS(ANN,-5AY,0)":[null,null,null,null,null,null],"2323-HK^FF_DPS(ANN,-5AY,0)":[0.0,0.0,0.0,0.0,0.0,0.0],"2322-HK^FF_DPS(ANN,-5AY,0)":[0.0,0.0,0.0,0.0,0.0,0.0],"2321-HK^FF_DPS(ANN,-5AY,0)":[null,null,null,null,null,null],"2320-HK^FF_DPS(ANN,-5AY,0)":[0.045,0.08,0.0,0.0,0.0,0.0],"2319-HK^FF_DPS(ANN,-5AY,0)":[0.102,0.148,0.206,0.197,0.326,0.4486],"2318-HK^FF_DPS(ANN,-5AY,0)":[0.864942,1.817147,1.991301,2.260231,2.567005,2.860206],"2317-HK^FF_DPS(ANN,-5AY,0)":[0.11442,0.058698,0.0440252,0.0477809,0.0507194,0.033782],"2315-HK^FF_DPS(ANN,-5AY,0)":[null,null,null,null,null,null],"2314-HK^FF_DPS(ANN,-5AY,0)":[0.22,0.37,0.35,0.26,0.3,0.26],"2313-HK^FF_DPS(ANN,-5AY,0)":[1.2,1.45,1.75,1.9,2.0,1.63],"2310-HK^FF_DPS(ANN,-5AY,0)":[0.0,0.0,0.0,0.0,0.0,0.0],"2309-HK^FF_DPS(ANN,-5AY,0)":[0.0,0.0,0.0,0.0,0.0,0.0],"2307-HK^FF_DPS(ANN,-5AY,0)":[0.015,0.015,0.015,0.015,0.0,0.013],"2302-HK^FF_DPS(ANN,-5AY,0)":[0.0,0.0,0.0,0.0,0.0,0.0],"2299-HK^FF_DPS(ANN,-5AY,0)":[0.083,0.143,0.104,0.0,0.0,0.0],"2298-HK^FF_DPS(ANN,-5AY,0)":[0.0621,0.0592,0.0648,0.0,0.0,0.0],"2297-HK^FF_DPS(ANN,-5AY,0)":[null,null,null,null,null,null],"2296-HK^FF_DPS(ANN,-5AY,0)":[null,null,null,null,0.0,0.025],"2295-HK^FF_DPS(ANN,-5AY,0)":[null,null,null,0.0,0.0,0.0],"2293-HK^FF_DPS(ANN,-5AY,0)":[0.0875,0.025,0.05,0.05,0.025,0.075],"2292-HK^FF_DPS(ANN,-5AY,0)":[null,null,0.0,0.0,0.0,0.0],"2291-HK^FF_DPS(ANN,-5AY,0)":[null,null,null,null,null,null],"2289-HK^FF_DPS(ANN,-5AY,0)":[0.458865,0.363668,0.341377,0.218539,0.242078,0.0],"2288-HK^FF_DPS(ANN,-5AY,0)":[0.03,0.03,0.06,0.0,0.03,0.0],"2286-HK^FF_DPS(ANN,-5AY,0)":[0.29747,0.19831222022112,0.0,0.0,0.0,0.0],"2285-HK^FF_DPS(ANN,-5AY,0)":null,"2283-HK^FF_DPS(ANN,-5AY,0)":[0.14,0.17,0.2,0.14,0.1,0.14],"2282-HK^FF_DPS(ANN,-5AY,0)":[0.279,0.213,0.098,0.177,0.0,0.0],"2281-HK^FF_DPS(ANN,-5AY,0)":[null,0.098,0.068,0.0657,0.073,0.059],"2280-HK^FF_DPS(ANN,-5AY,0)":[0.05,0.02,0.0,0.0,0.0,0.0],"2279-HK^FF_DPS(ANN,-5AY,0)":[null,null,null,null,null,0.093],"2278-HK^FF_DPS(ANN,-5AY,0)":[0.0,0.0,0.0,0.0,0.0,0.0],"2276-HK^FF_DPS(ANN,-5AY,0)":null,"2273-HK^FF_DPS(ANN,-5AY,0)":null,"2270-HK^FF_DPS(ANN,-5AY,0)":[null,null,null,null,null,0.0],"2269-HK^FF_DPS(ANN,-5AY,0)":[null,0.0,0.0,0.0,0.0,0.0],"2266-HK^FF_DPS(ANN,-5AY,0)":[null,0.0,0.0,0.01125,0.0,0.0],"2265-HK^FF_DPS(ANN,-5AY,0)":[null,null,null,null,null,0.0189],"2263-HK^FF_DPS(ANN,-5AY,0)":[null,null,null,0.0,0.0,0.0],"2262-HK^FF_DPS(ANN,-5AY,0)":[null,null,0.025,0.013,0.03,0.05],"2260-HK^FF_DPS(ANN,-5AY,0)":[null,null,null,null,null,null],"2258-HK^FF_DPS(ANN,-5AY,0)":[null,null,0.0,0.034,0.016,0.016],"2257-HK^FF_DPS(ANN,-5AY,0)":[null,null,null,null,null,0.0],"2256-HK^FF_DPS(ANN,-5AY,0)":[null,null,null,null,null,0.0],"2255-HK^FF_DPS(ANN,-5AY,0)":[0.0,0.0,0.0,0.0,0.0,0.0],"2252-HK^FF_DPS(ANN,-5AY,0)":[null,null,null,null,null,0.0],"2251-HK^FF_DPS(ANN,-5AY,0)":[null,null,null,null,null,0.0],"2250-HK^FF_DPS(ANN,-5AY,0)":[null,null,null,null,null,0.048],"2246-HK^FF_DPS(ANN,-5AY,0)":[null,null,null,null,null,null],"2245-HK^FF_DPS(ANN,-5AY,0)":[null,null,null,null,null,null],"2239-HK^FF_DPS(ANN,-5AY,0)":[0.015,0.02,0.01,0.01,0.01,0.01],"2238-HK^FF_DPS(ANN,-5AY,0)":[0.24417652624204,0.46249875642807,0.43264,0.219547,0.21346,0.257369],"2237-HK^FF_DPS(ANN,-5AY,0)":null,"2236-HK^FF_DPS(ANN,-5AY,0)":[0.0,0.0,0.0057,0.004,0.0,0.0],"2235-HK^FF_DPS(ANN,-5AY,0)":[null,null,null,null,null,0.0],"2233-HK^FF_DPS(ANN,-5AY,0)":[0.0,0.0319,0.0297,0.1092,0.104,0.1],"2232-HK^FF_DPS(ANN,-5AY,0)":[null,0.123,0.124,0.125,0.138,0.138],"2231-HK^FF_DPS(ANN,-5AY,0)":[null,null,null,0.0994,0.1217,0.055],"2230-HK^FF_DPS(ANN,-5AY,0)":[null,null,0.013,0.0045,0.0048,0.0085],"2227-HK^FF_DPS(ANN,-5AY,0)":[null,0.0,0.0,0.0,0.0,0.0],"2226-HK^FF_DPS(ANN,-5AY,0)":[0.1267,0.1039,0.0817,0.0794,0.0796,0.0747],"2225-HK^FF_DPS(ANN,-5AY,0)":[null,0.0,0.0,0.0,0.0,0.0],"2223-HK^FF_DPS(ANN,-5AY,0)":[0.0,0.0,0.0,0.05,0.1,0.05],"2222-HK^FF_DPS(ANN,-5AY,0)":[0.01,0.01,0.05,0.0,0.0,0.0],"2221-HK^FF_DPS(ANN,-5AY,0)":[0.0,0.0,0.0,0.0,0.0,0.0],"2219-HK^FF_DPS(ANN,-5AY,0)":[null,null,null,null,null,0.1043],"2218-HK^FF_DPS(ANN,-5AY,0)":[0.057121,0.1209,0.1137472,0.0,0.0601774,0.059],"2217-HK^FF_DPS(ANN,-5AY,0)":[null,null,null,null,null,0.114],"2216-HK^FF_DPS(ANN,-5AY,0)":[null,null,null,null,null,0.0],"2215-HK^FF_DPS(ANN,-5AY,0)":[null,null,null,null,null,0.059],"2212-HK^FF_DPS(ANN,-5AY,0)":[0.0,0.0,0.0,0.0,0.0,0.0],"2211-HK^FF_DPS(ANN,-5AY,0)":[0.0,0.0,0.0,0.0,0.0,0.0],"2210-HK^FF_DPS(ANN,-5AY,0)":[null,null,null,null,null,0.1856],"2209-HK^FF_DPS(ANN,-5AY,0)":[null,null,null,null,null,0.1],"2208-HK^FF_DPS(ANN,-5AY,0)":[0.16829963244164,0.2345219171148,0.284075,0.175,0.30014,0.29245],"2207-HK^FF_DPS(ANN,-5AY,0)":[null,null,null,null,null,0.0],"2205-HK^FF_DPS(ANN,-5AY,0)":[null,null,null,null,null,0.035],"2203-HK^FF_DPS(ANN,-5AY,0)":[0.0,0.0,0.0,0.0,0.0,0.0],"2202-HK^FF_DPS(ANN,-5AY,0)":[0.910002,1.061909,1.191787,1.116593,1.499916,1.142428],"2199-HK^FF_DPS(ANN,-5AY,0)":[0.025,0.063,0.076,0.078,0.048,0.14],"2198-HK^FF_DPS(ANN,-5AY,0)":[0.115,0.23,0.2,0.25,0.425,0.185],"2197-HK^FF_DPS(ANN,-5AY,0)":[null,null,null,null,null,0.0],"2196-HK^FF_DPS(ANN,-5AY,0)":[0.4,0.45988,0.36,0.43,0.52,0.66],"2195-HK^FF_DPS(ANN,-5AY,0)":[null,null,null,null,null,0.0],"2193-HK^FF_DPS(ANN,-5AY,0)":[0.0,0.035,0.0,0.0,0.03,0.035],"2192-HK^FF_DPS(ANN,-5AY,0)":[null,null,null,null,null,0.0209],"2190-HK^FF_DPS(ANN,-5AY,0)":[null,null,null,null,null,0.0],"2189-HK^FF_DPS(ANN,-5AY,0)":[null,null,null,0.04,0.04,0.045],"2188-HK^FF_DPS(ANN,-5AY,0)":[0.0,0.0,0.0,0.0,0.0,0.0],"2187-HK^FF_DPS(ANN,-5AY,0)":[null,null,null,null,null,0.0],"2186-HK^FF_DPS(ANN,-5AY,0)":[0.076,0.087,0.116,0.127,0.0,0.0],"2185-HK^FF_DPS(ANN,-5AY,0)":[null,null,null,null,null,0.0],"2183-HK^FF_DPS(ANN,-5AY,0)":[0.0,0.0,0.0,0.0,0.24144,0.0],"2182-HK^FF_DPS(ANN,-5AY,0)":[null,null,0.03,0.03,0.015,0.02],"2181-HK^FF_DPS(ANN,-5AY,0)":[null,null,null,0.0,0.0,0.0],"2180-HK^FF_DPS(ANN,-5AY,0)":[null,null,null,0.27,0.32,0.37],"2179-HK^FF_DPS(ANN,-5AY,0)":[null,null,null,null,null,null],"2178-HK^FF_DPS(ANN,-5AY,0)":[0.0,0.0,0.0,0.0,0.0,0.0],"2177-HK^FF_DPS(ANN,-5AY,0)":[null,null,null,null,null,0.3],"2176-HK^FF_DPS(ANN,-5AY,0)":[0.0,0.017516,0.008251,0.015659,0.018569,0.0],"2175-HK^FF_DPS(ANN,-5AY,0)":[null,null,null,null,null,0.0],"2172-HK^FF_DPS(ANN,-5AY,0)":null,"2171-HK^FF_DPS(ANN,-5AY,0)":[null,null,null,null,null,0.0],"2170-HK^FF_DPS(ANN,-5AY,0)":[null,null,null,null,null,0.0],"2169-HK^FF_DPS(ANN,-5AY,0)":[null,null,null,null,0.0,0.0863],"2168-HK^FF_DPS(ANN,-5AY,0)":[null,null,0.18,0.52,0.69,0.0],"2167-HK^FF_DPS(ANN,-5AY,0)":[null,null,null,null,null,null],"2166-HK^FF_DPS(ANN,-5AY,0)":[0.0,0.05,0.06,0.04,0.06,0.12],"2165-HK^FF_DPS(ANN,-5AY,0)":[null,null,null,null,null,0.0],"2163-HK^FF_DPS(ANN,-5AY,0)":[null,null,null,0.545312,0.0,0.0],"2162-HK^FF_DPS(ANN,-5AY,0)":[null,null,null,null,null,0.0],"2161-HK^FF_DPS(ANN,-5AY,0)":[null,null,null,null,0.0,0.0],"2160-HK^FF_DPS(ANN,-5AY,0)":[null,null,null,null,null,0.0],"2159-HK^FF_DPS(ANN,-5AY,0)":[null,null,null,null,null,0.0],"2158-HK^FF_DPS(ANN,-5AY,0)":[null,null,null,null,0.0,0.0],"2157-HK^FF_DPS(ANN,-5AY,0)":[null,null,null,null,null,null],"2156-HK^FF_DPS(ANN,-5AY,0)":[null,null,null,null,0.0,0.06],"2155-HK^FF_DPS(ANN,-5AY,0)":[null,null,null,null,null,0.0],"2153-HK^FF_DPS(ANN,-5AY,0)":[null,null,null,null,0.03,0.016],"2152-HK^FF_DPS(ANN,-5AY,0)":[null,null,null,null,null,null],"2150-HK^FF_DPS(ANN,-5AY,0)":[null,null,null,null,null,0.0],"2148-HK^FF_DPS(ANN,-5AY,0)":[null,null,null,null,0.1274,0.064],"2146-HK^FF_DPS(ANN,-5AY,0)":[null,null,null,null,0.18008,0.0],"2142-HK^FF_DPS(ANN,-5AY,0)":[null,null,null,null,0.0,0.0],"2139-HK^FF_DPS(ANN,-5AY,0)":[null,null,0.1163,0.0,0.0,0.0],"2138-HK^FF_DPS(ANN,-5AY,0)":[0.204,0.27,0.35,0.23,0.159,0.144],"2137-HK^FF_DPS(ANN,-5AY,0)":[null,null,null,null,null,0.0],"2136-HK^FF_DPS(ANN,-5AY,0)":[0.0,0.0,0.0,0.0,0.0,0.0],"2135-HK^FF_DPS(ANN,-5AY,0)":[null,null,null,null,0.0,0.0],"2133-HK^FF_DPS(ANN,-5AY,0)":[0.0,0.0,0.0,0.0,0.0,0.0],"2132-HK^FF_DPS(ANN,-5AY,0)":[null,null,null,null,0.003125,0.0],"2131-HK^FF_DPS(ANN,-5AY,0)":[null,null,null,null,0.0,0.05],"2130-HK^FF_DPS(ANN,-5AY,0)":null,"2129-HK^FF_DPS(ANN,-5AY,0)":[null,null,null,null,null,0.0],"2128-HK^FF_DPS(ANN,-5AY,0)":[0.15,0.18,0.3,0.4,0.5,0.38],"2127-HK^FF_DPS(ANN,-5AY,0)":[null,null,null,null,0.079,0.0],"2126-HK^FF_DPS(ANN,-5AY,0)":[null,null,null,null,0.0,0.0],"2125-HK^FF_DPS(ANN,-5AY,0)":[null,null,null,null,null,0.0],"2122-HK^FF_DPS(ANN,-5AY,0)":[null,0.0223,0.0,0.0,0.0,0.0],"2121-HK^FF_DPS(ANN,-5AY,0)":[null,null,null,null,null,null],"2120-HK^FF_DPS(ANN,-5AY,0)":[0.2957,0.2869,0.1837,0.1757,0.0,0.0],"2119-HK^FF_DPS(ANN,-5AY,0)":[null,null,0.0578,0.0585,0.0558,0.0669],"2118-HK^FF_DPS(ANN,-5AY,0)":[0.018,0.02,0.08,0.05,0.0,0.0],"2117-HK^FF_DPS(ANN,-5AY,0)":[null,null,null,null,0.13,0.0],"2116-HK^FF_DPS(ANN,-5AY,0)":[null,null,0.01,0.01,0.01,0.01],"2115-HK^FF_DPS(ANN,-5AY,0)":[null,null,null,null,0.0036,0.0095],"2113-HK^FF_DPS(ANN,-5AY,0)":[0.0,0.0,0.0,0.0,0.0,0.0],"2112-HK^FF_DPS(ANN,-5AY,0)":[0.0,0.0,0.0,0.0,0.0,0.0],"2111-HK^FF_DPS(ANN,-5AY,0)":[0.168,0.059,0.067,0.058,0.074,0.193],"2110-HK^FF_DPS(ANN,-5AY,0)":[null,null,null,null,0.01124,0.0],"2108-HK^FF_DPS(ANN,-5AY,0)":[null,null,null,0.0,0.0,0.0],"2107-HK^FF_DPS(ANN,-5AY,0)":[null,null,null,null,0.0397,0.0677],"2103-HK^FF_DPS(ANN,-5AY,0)":[null,null,null,null,0.1416,0.1705],"2102-HK^FF_DPS(ANN,-5AY,0)":[0.0,0.0,0.005,0.01,0.035,0.02],"2101-HK^FF_DPS(ANN,-5AY,0)":[null,null,null,null,0.32,0.176],"2100-HK^FF_DPS(ANN,-5AY,0)":[0.018,0.021,0.021,0.025,0.06,0.02],"2099-HK^FF_DPS(ANN,-5AY,0)":[0.0,0.0,0.0,0.0,0.0,0.0],"2098-HK^FF_DPS(ANN,-5AY,0)":[0.0,0.0258,0.0,0.0,0.0,0.0],"2096-HK^FF_DPS(ANN,-5AY,0)":[null,null,null,null,0.18031,0.1757],"2088-HK^FF_DPS(ANN,-5AY,0)":[0.0,0.0,0.0,0.0,0.0,0.0],"2086-HK^FF_DPS(ANN,-5AY,0)":[0.0,0.0,0.0,0.0,0.0,0.0],"2080-HK^FF_DPS(ANN,-5AY,0)":[0.0,0.0,0.0,0.0,0.0,0.0],"2078-HK^FF_DPS(ANN,-5AY,0)":[0.0,0.0,0.0,0.0,0.0,0.0],"2068-HK^FF_DPS(ANN,-5AY,0)":[0.0986993,0.0,0.035363,0.00394,0.0,0.0],"2066-HK^FF_DPS(ANN,-5AY,0)":[0.282437,0.2205266,0.136552,0.0,0.0,0.0],"2060-HK^FF_DPS(ANN,-5AY,0)":[null,null,null,0.0,0.05,0.0],"2057-HK^FF_DPS(ANN,-5AY,0)":[null,null,null,null,0.0,0.0],"2051-HK^FF_DPS(ANN,-5AY,0)":[null,null,0.0,0.0,0.0,0.0],"2048-HK^FF_DPS(ANN,-5AY,0)":[null,null,0.2267,0.1695,0.063,0.0],"2039-HK^FF_DPS(ANN,-5AY,0)":[0.03822220897186,0.18371660297825,0.34805543489634,0.08713,0.22667,0.5384],"2038-HK^FF_DPS(ANN,-5AY,0)":[0.13847,0.0,0.0,0.0,0.0,0.0],"2033-HK^FF_DPS(ANN,-5AY,0)":[0.05,0.0575,0.063,0.0,0.0,0.007],"2031-HK^FF_DPS(ANN,-5AY,0)":[0.0,0.01,0.03,0.01,0.01,0.01],"2030-HK^FF_DPS(ANN,-5AY,0)":[0.118,0.145,0.18,0.105,0.129,0.119],"2028-HK^FF_DPS(ANN,-5AY,0)":[0.3697,0.024,0.0,0.0,0.0,0.0],"2025-HK^FF_DPS(ANN,-5AY,0)":[null,null,0.0685,0.0,0.02,0.03],"2023-HK^FF_DPS(ANN,-5AY,0)":[0.0,0.0,0.0,0.0,0.0,0.0],"2022-HK^FF_DPS(ANN,-5AY,0)":[null,0.0,0.0,0.0,0.0,0.0],"2020-HK^FF_DPS(ANN,-5AY,0)":[0.76,0.98,0.78,0.67,0.68,1.58],"2019-HK^FF_DPS(ANN,-5AY,0)":[null,null,null,0.197,0.134,0.102],"2018-HK^FF_DPS(ANN,-5AY,0)":[1.47,2.1,1.43,0.4,0.3,0.2],"2017-HK^FF_DPS(ANN,-5AY,0)":[null,0.0,0.0,0.0,0.0,0.0],"2016-HK^FF_DPS(ANN,-5AY,0)":[0.192685,0.206271,0.0,0.262703,0.193358,0.0],"2015-HK^FF_DPS(ANN,-5AY,0)":[null,null,null,null,null,0.0],"2013-HK^FF_DPS(ANN,-5AY,0)":[null,null,null,0.0,0.0,0.0],"2012-HK^FF_DPS(ANN,-5AY,0)":[0.0,0.0,0.0,0.0,0.0,0.0],"2011-HK^FF_DPS(ANN,-5AY,0)":[0.0,0.0,0.0,0.0,0.0,0.0],"2009-HK^FF_DPS(ANN,-5AY,0)":[0.052,0.0590807,0.06357,0.1311,0.0722,0.1234],"2008-HK^FF_DPS(ANN,-5AY,0)":[0.01,0.01,0.01,0.0,0.0,0.0],"2007-HK^FF_DPS(ANN,-5AY,0)":[0.1961,0.4844,0.5571,0.6258,0.537,0.3715],"2005-HK^FF_DPS(ANN,-5AY,0)":[0.055,0.07,0.09,0.11,0.1,0.12],"2003-HK^FF_DPS(ANN,-5AY,0)":[null,null,0.0,0.0,0.0,0.35],"2002-HK^FF_DPS(ANN,-5AY,0)":[0.04,0.07,0.04,0.0,0.0,0.065],"2001-HK^FF_DPS(ANN,-5AY,0)":[0.055656,0.0532,0.0754,0.0471,0.165686,0.23197],"2000-HK^FF_DPS(ANN,-5AY,0)":[0.01,0.016,0.0,0.0,0.0,0.0],"1999-HK^FF_DPS(ANN,-5AY,0)":[0.28,0.25,0.12,0.19,0.26,0.3],"1997-HK^FF_DPS(ANN,-5AY,0)":[null,0.95,2.1,2.03,1.47,1.31],"1996-HK^FF_DPS(ANN,-5AY,0)":[null,null,0.107,0.124,0.145,0.0],"1995-HK^FF_DPS(ANN,-5AY,0)":[null,null,0.0231,0.0479,0.0838,0.1299],"1993-HK^FF_DPS(ANN,-5AY,0)":[0.23,0.26,0.039,0.0,0.0,0.0],"1992-HK^FF_DPS(ANN,-5AY,0)":[null,null,0.0,0.09,0.0,0.0],"1991-HK^FF_DPS(ANN,-5AY,0)":[0.0,0.0,0.0,0.0,0.0],"1989-HK^FF_DPS(ANN,-5AY,0)":[0.0,0.0336,0.0162,0.0146,0.0,0.0],"1988-HK^FF_DPS(ANN,-5AY,0)":[0.26895947574954,0.20881466647413,0.3934538,0.4049868,0.258838,0.249546],"1987-HK^FF_DPS(ANN,-5AY,0)":[null,null,null,0.0,0.0,0.0],"1986-HK^FF_DPS(ANN,-5AY,0)":[0.042,0.048,0.072727,0.101,0.054,0.128],"1985-HK^FF_DPS(ANN,-5AY,0)":[0.06,0.07,0.095,0.08,0.1,0.1],"1983-HK^FF_DPS(ANN,-5AY,0)":[null,null,0.142239,0.118207,0.0,0.0],"1982-HK^FF_DPS(ANN,-5AY,0)":[0.058,0.056,0.036,0.043,0.05,0.057],"1981-HK^FF_DPS(ANN,-5AY,0)":[null,null,null,null,0.08,0.09],"1980-HK^FF_DPS(ANN,-5AY,0)":[0.07,0.07,0.0,0.0,0.0,0.0],"1979-HK^FF_DPS(ANN,-5AY,0)":[0.055,0.05,0.015,0.053,0.085,0.113],"1978-HK^FF_DPS(ANN,-5AY,0)":[null,null,0.054,0.0496,0.1316,0.0845],"1977-HK^FF_DPS(ANN,-5AY,0)":[null,null,null,0.0892,0.1082,0.1127],"1975-HK^FF_DPS(ANN,-5AY,0)":[null,0.03,0.035,0.045,0.055,0.086],"1972-HK^FF_DPS(ANN,-5AY,0)":[0.71,0.77,0.84,0.88,0.91,0.95],"1971-HK^FF_DPS(ANN,-5AY,0)":[null,null,null,null,0.062,0.0],"1970-HK^FF_DPS(ANN,-5AY,0)":[0.0,0.314,0.314,0.312,0.31,0.427],"1969-HK^FF_DPS(ANN,-5AY,0)":[null,null,0.0,0.0,0.0,0.1095],"1968-HK^FF_DPS(ANN,-5AY,0)":[null,null,0.02,0.008,0.0,0.0],"1967-HK^FF_DPS(ANN,-5AY,0)":[null,null,null,0.0,0.0,0.0],"1966-HK^FF_DPS(ANN,-5AY,0)":[0.14,0.19,0.21,0.24,0.29,0.18],"1965-HK^FF_DPS(ANN,-5AY,0)":[null,null,null,null,null,0.0],"1963-HK^FF_DPS(ANN,-5AY,0)":[0.329873,0.145115,0.1752034,0.258163,0.4499548,0.456816],"1962-HK^FF_DPS(ANN,-5AY,0)":[null,0.0813,0.067,0.03,0.0,0.024],"1961-HK^FF_DPS(ANN,-5AY,0)":[null,null,null,0.0252,0.0,0.0],"1960-HK^FF_DPS(ANN,-5AY,0)":[null,null,null,0.0,0.0,0.0],"1959-HK^FF_DPS(ANN,-5AY,0)":[null,null,null,0.0,0.02,0.0],"1958-HK^FF_DPS(ANN,-5AY,0)":[0.332,0.1197,0.2158,0.1861,0.096417,0.1875],"1957-HK^FF_DPS(ANN,-5AY,0)":[null,null,null,null,0.0,0.0],"1955-HK^FF_DPS(ANN,-5AY,0)":[null,null,null,0.0,0.075,0.05],"1953-HK^FF_DPS(ANN,-5AY,0)":[null,null,null,null,0.0,0.0],"1952-HK^FF_DPS(ANN,-5AY,0)":[null,null,null,null,0.0,0.0],"1951-HK^FF_DPS(ANN,-5AY,0)":[null,null,null,0.068,0.0,0.0738],"1950-HK^FF_DPS(ANN,-5AY,0)":[null,null,null,null,0.0,0.0],"1949-HK^FF_DPS(ANN,-5AY,0)":[null,null,null,0.0,0.0,0.0],"1948-HK^FF_DPS(ANN,-5AY,0)":[null,null,null,null,null,0.1],"1945-HK^FF_DPS(ANN,-5AY,0)":[null,null,null,null,0.0,0.0],"1943-HK^FF_DPS(ANN,-5AY,0)":[null,null,null,0.0,0.0,0.0],"1942-HK^FF_DPS(ANN,-5AY,0)":[null,null,null,null,0.0,0.0],"1941-HK^FF_DPS(ANN,-5AY,0)":[null,null,null,null,0.0,0.0],"1940-HK^FF_DPS(ANN,-5AY,0)":[null,null,null,null,0.0,0.0],"1939-HK^FF_DPS(ANN,-5AY,0)":[null,null,0.02,0.01,0.01,0.01],"1938-HK^FF_DPS(ANN,-5AY,0)":[0.0,0.0,0.0,0.0,0.0,0.0],"1937-HK^FF_DPS(ANN,-5AY,0)":[null,null,null,null,0.0,0.0],"1936-HK^FF_DPS(ANN,-5AY,0)":[null,null,null,null,0.0,0.0],"1935-HK^FF_DPS(ANN,-5AY,0)":[null,null,null,0.15,0.1125,0.0],"1933-HK^FF_DPS(ANN,-5AY,0)":[null,0.0,0.0,0.0,0.0,0.0],"1932-HK^FF_DPS(ANN,-5AY,0)":[null,0.0,0.0,0.01,0.01,0.0],"1931-HK^FF_DPS(ANN,-5AY,0)":[null,null,null,0.05366,0.05279,0.07944],"1930-HK^FF_DPS(ANN,-5AY,0)":[null,null,null,0.006126,0.00371,0.00286],"1929-HK^FF_DPS(ANN,-5AY,0)":[0.51,0.57,0.65,0.24,0.4,0.5],"1928-HK^FF_DPS(ANN,-5AY,0)":[1.99,1.99,1.99,0.99,0.0,0.0],"1927-HK^FF_DPS(ANN,-5AY,0)":[null,null,null,null,null,0.0],"1925-HK^FF_DPS(ANN,-5AY,0)":[null,null,null,null,0.0,0.0],"1922-HK^FF_DPS(ANN,-5AY,0)":[null,null,null,0.042,0.092,0.126],"1921-HK^FF_DPS(ANN,-5AY,0)":[null,null,null,0.1,0.0,0.03],"1920-HK^FF_DPS(ANN,-5AY,0)":[null,null,null,0.0,0.0,0.0],"1919-HK^FF_DPS(ANN,-5AY,0)":[0.0,0.0,0.0,0.0,0.0,1.02181],"1918-HK^FF_DPS(ANN,-5AY,0)":[0.23,0.291,0.613,0.942,1.34,2.0],"1917-HK^FF_DPS(ANN,-5AY,0)":[null,null,null,0.0,0.0,0.0],"1916-HK^FF_DPS(ANN,-5AY,0)":[null,null,0.091034,0.054419,0.0603862,0.058579],"1915-HK^FF_DPS(ANN,-5AY,0)":[null,0.0987798,0.0,0.0273767,0.0,0.0],"1913-HK^FF_DPS(ANN,-5AY,0)":[null,1.7558706,0.526959,0.0,0.331494,0.579555],"1912-HK^FF_DPS(ANN,-5AY,0)":[null,null,null,0.0,0.0,0.0],"1911-HK^FF_DPS(ANN,-5AY,0)":[null,null,0.0,0.16405,0.45585,0.44543],"1910-HK^FF_DPS(ANN,-5AY,0)":[0.5318,0.6031,0.6819,0.0,0.0,0.0],"1909-HK^FF_DPS(ANN,-5AY,0)":[null,0.0,0.00885416578125,0.006249999375,0.00781249921875,0.01302],"1908-HK^FF_DPS(ANN,-5AY,0)":[0.1,0.3,1.2,0.82,0.0,2.3],"1907-HK^FF_DPS(ANN,-5AY,0)":[null,null,0.1744,0.1109,0.154,0.224],"1906-HK^FF_DPS(ANN,-5AY,0)":[null,null,null,0.0,0.0,0.0],"1905-HK^FF_DPS(ANN,-5AY,0)":[null,null,null,0.1036213,0.0630206,0.092974],"1903-HK^FF_DPS(ANN,-5AY,0)":[null,null,0.02,0.0,0.0,0.0],"1902-HK^FF_DPS(ANN,-5AY,0)":[null,null,null,0.0232,0.0306,0.0],"1901-HK^FF_DPS(ANN,-5AY,0)":[null,null,null,0.0,0.0,0.0],"1900-HK^FF_DPS(ANN,-5AY,0)":[0.0,0.0,0.0,0.0,0.0,0.0],"1899-HK^FF_DPS(ANN,-5AY,0)":[0.15,0.15,0.15,0.15,0.15,0.15],"1898-HK^FF_DPS(ANN,-5AY,0)":[0.0446417,0.066886,0.0887887,0.13903,0.160897,0.35249],"1897-HK^FF_DPS(ANN,-5AY,0)":[null,null,0.02,0.032,0.042,0.037],"1896-HK^FF_DPS(ANN,-5AY,0)":[null,null,null,0.0,0.0,0.0],"1895-HK^FF_DPS(ANN,-5AY,0)":[null,null,null,0.052,0.102,0.138],"1894-HK^FF_DPS(ANN,-5AY,0)":[null,null,null,null,0.018,0.003],"1891-HK^FF_DPS(ANN,-5AY,0)":null,"1890-HK^FF_DPS(ANN,-5AY,0)":[null,0.1,0.1,0.12,0.06,0.12],"1889-HK^FF_DPS(ANN,-5AY,0)":[0.0,0.0,0.0,0.0,0.0,0.0],"1888-HK^FF_DPS(ANN,-5AY,0)":[1.12,0.852,0.525,0.8,2.5,1.5],"1885-HK^FF_DPS(ANN,-5AY,0)":[0.0,0.02,0.02,0.02,0.0,0.0],"1884-HK^FF_DPS(ANN,-5AY,0)":[0.016,0.024,0.016,0.0,0.0,0.017],"1883-HK^FF_DPS(ANN,-5AY,0)":[0.132,0.16,0.18,0.2,0.21,0.225],"1882-HK^FF_DPS(ANN,-5AY,0)":[0.37,0.52,0.44,0.4,0.89,0.95],"1880-HK^FF_DPS(ANN,-5AY,0)":[1.0,0.52,0.55,0.72,1.0,1.5],"1878-HK^FF_DPS(ANN,-5AY,0)":[0.0,0.0,0.0,0.0,0.0,0.0],"1877-HK^FF_DPS(ANN,-5AY,0)":[null,null,0.0,0.0,0.0,0.0],"1876-HK^FF_DPS(ANN,-5AY,0)":[null,null,null,0.2039,0.2196,0.2368],"1875-HK^FF_DPS(ANN,-5AY,0)":[null,null,null,0.0,0.0,0.0],"1873-HK^FF_DPS(ANN,-5AY,0)":[null,null,null,0.02,0.027,0.0],"1872-HK^FF_DPS(ANN,-5AY,0)":[null,null,null,0.0,0.0,0.0],"1871-HK^FF_DPS(ANN,-5AY,0)":[null,null,null,0.0,0.0,0.0],"1870-HK^FF_DPS(ANN,-5AY,0)":[null,null,null,0.01,0.0,0.0],"1869-HK^FF_DPS(ANN,-5AY,0)":[0.00842,0.01486,0.00495,0.0,0.0,0.0],"1868-HK^FF_DPS(ANN,-5AY,0)":[0.0,0.0,0.0,0.0,0.0,0.0],"1867-HK^FF_DPS(ANN,-5AY,0)":[0.0,0.0,0.0,0.0,0.0,0.0],"1866-HK^FF_DPS(ANN,-5AY,0)":[0.0447,0.103,0.11556,0.087642,0.11882,0.2332],"1865-HK^FF_DPS(ANN,-5AY,0)":[null,null,0.0,0.0,0.0,0.0],"1863-HK^FF_DPS(ANN,-5AY,0)":[0.0,0.0,0.0,0.0,0.0,0.0],"1862-HK^FF_DPS(ANN,-5AY,0)":[0.0,0.25,0.3,0.24,0.25,0.0],"1861-HK^FF_DPS(ANN,-5AY,0)":[null,null,null,0.0385,0.0445,0.013],"1860-HK^FF_DPS(ANN,-5AY,0)":[null,null,0.0,0.0,0.0,0.0],"1859-HK^FF_DPS(ANN,-5AY,0)":[null,null,null,null,0.0,0.0],"1858-HK^FF_DPS(ANN,-5AY,0)":[0.035466,0.055901,0.1302374,0.03336412,0.0,0.1527],"1857-HK^FF_DPS(ANN,-5AY,0)":[0.0208026179289215,0.0276605604864271,0.0575050082119614,0.0758135210538499,0.0961495996837047,0.127247066526729],"1856-HK^FF_DPS(ANN,-5AY,0)":[0.0,0.0,0.0,0.0,0.0,0.0],"1855-HK^FF_DPS(ANN,-5AY,0)":[null,null,null,null,null,0.0],"1854-HK^FF_DPS(ANN,-5AY,0)":[0.0,0.0,0.0,0.0,0.0,0.0],"1853-HK^FF_DPS(ANN,-5AY,0)":[null,null,null,0.1863,0.1243,0.1414],"1851-HK^FF_DPS(ANN,-5AY,0)":[null,null,null,0.0,0.0,0.0],"1850-HK^FF_DPS(ANN,-5AY,0)":[0.0,0.0,0.0,0.0,0.0,0.0],"1849-HK^FF_DPS(ANN,-5AY,0)":[null,null,0.0,0.0,0.0,0.0],"1848-HK^FF_DPS(ANN,-5AY,0)":[0.53,0.6,0.66,0.71,0.4,0.41],"1847-HK^FF_DPS(ANN,-5AY,0)":[null,null,null,0.1484,0.1485,0.0],"1846-HK^FF_DPS(ANN,-5AY,0)":[null,null,null,0.0,0.02988,0.09932],"1845-HK^FF_DPS(ANN,-5AY,0)":[null,null,null,0.0,0.0,0.0],"1843-HK^FF_DPS(ANN,-5AY,0)":[null,null,null,0.0,0.0,0.0],"1842-HK^FF_DPS(ANN,-5AY,0)":[null,null,null,0.0,0.0,0.0],"1841-HK^FF_DPS(ANN,-5AY,0)":[null,0.025,0.025,0.025,0.125,0.08],"1839-HK^FF_DPS(ANN,-5AY,0)":[null,null,null,0.4935,0.0,0.2354],"1838-HK^FF_DPS(ANN,-5AY,0)":[0.0,0.0,0.0,0.0,0.0,0.0],"1837-HK^FF_DPS(ANN,-5AY,0)":[null,null,0.0233,0.02,0.0,0.02],"1836-HK^FF_DPS(ANN,-5AY,0)":[0.7,0.6,0.75,0.85,0.0,0.77],"1835-HK^FF_DPS(ANN,-5AY,0)":[null,null,0.0742,0.0,0.0,0.0],"1833-HK^FF_DPS(ANN,-5AY,0)":[null,null,0.0,0.0,0.0,0.0],"1832-HK^FF_DPS(ANN,-5AY,0)":[null,null,null,0.0219,0.0,0.0],"1831-HK^FF_DPS(ANN,-5AY,0)":[0.0,0.0,0.0,0.0,0.0,0.0],"1830-HK^FF_DPS(ANN,-5AY,0)":[0.08,0.177,0.289,0.34,0.38,0.248],"1827-HK^FF_DPS(ANN,-5AY,0)":[0.0,0.0,0.0,0.0,0.0,0.0],"1826-HK^FF_DPS(ANN,-5AY,0)":null,"1825-HK^FF_DPS(ANN,-5AY,0)":[null,null,0.0,0.0,0.0,0.0],"1823-HK^FF_DPS(ANN,-5AY,0)":[0.0,0.0,0.0,0.0,0.0,0.0],"1822-HK^FF_DPS(ANN,-5AY,0)":[0.0,0.0,0.0,0.0,0.0,0.0],"1821-HK^FF_DPS(ANN,-5AY,0)":[null,null,null,0.0,0.0,0.0],"1820-HK^FF_DPS(ANN,-5AY,0)":[null,null,0.1,0.075,0.16,0.16],"1818-HK^FF_DPS(ANN,-5AY,0)":[0.0459,0.0735,0.0455,0.0436,0.0608,0.0],"1817-HK^FF_DPS(ANN,-5AY,0)":[null,null,null,0.0,0.0,0.0],"1816-HK^FF_DPS(ANN,-5AY,0)":[0.05779,0.0834,0.08426,0.08302,0.096549,0.09869],"1815-HK^FF_DPS(ANN,-5AY,0)":[null,null,0.0,0.0,0.0,0.0],"1813-HK^FF_DPS(ANN,-5AY,0)":[0.455368,0.498503,0.639091,0.811533,0.9960885,0.446012],"1812-HK^FF_DPS(ANN,-5AY,0)":[0.528226695447436,0.565020548757154,0.323498046114402,0.181770213462292,0.251594945182264,0.0],"1811-HK^FF_DPS(ANN,-5AY,0)":[0.0364,0.0281,0.0401,0.0,0.1242,0.0672],"1810-HK^FF_DPS(ANN,-5AY,0)":[null,null,0.0,0.0,0.0,0.0],"1809-HK^FF_DPS(ANN,-5AY,0)":[null,null,0.238,0.2,0.2,0.2],"1808-HK^FF_DPS(ANN,-5AY,0)":[0.0,0.0,0.0,0.0,0.0,0.0],"1803-HK^FF_DPS(ANN,-5AY,0)":[0.0,0.0,0.0,0.0,0.0,0.0],"1802-HK^FF_DPS(ANN,-5AY,0)":[null,null,null,null,0.0,0.0],"1801-HK^FF_DPS(ANN,-5AY,0)":[null,null,0.0,0.0,0.0,0.0],"1800-HK^FF_DPS(ANN,-5AY,0)":[0.2195871,0.3010616,0.269028,0.25474,0.21422,0.25082],"1799-HK^FF_DPS(ANN,-5AY,0)":[0.137747,0.244973,0.170747,0.06572,0.12134,1.28077],"1798-HK^FF_DPS(ANN,-5AY,0)":[0.014,0.022,0.023,0.033,0.036,0.035],"1797-HK^FF_DPS(ANN,-5AY,0)":[null,null,0.0,0.0,0.0,0.0],"1796-HK^FF_DPS(ANN,-5AY,0)":[null,null,0.08,null,0.0,0.0],"1795-HK^FF_DPS(ANN,-5AY,0)":[null,null,null,null,0.03,0.03],"1793-HK^FF_DPS(ANN,-5AY,0)":[null,null,0.014,0.019,0.012,0.012],"1792-HK^FF_DPS(ANN,-5AY,0)":[0.0,0.0,0.0,0.0,0.0,0.0],"1790-HK^FF_DPS(ANN,-5AY,0)":[null,null,0.0,0.0,0.0,0.0],"1789-HK^FF_DPS(ANN,-5AY,0)":[null,0.035,0.035,0.075,0.04,0.025],"1788-HK^FF_DPS(ANN,-5AY,0)":[0.075,0.09,0.053,0.062,0.085,0.06],"1787-HK^FF_DPS(ANN,-5AY,0)":[0.05102,0.06122,0.05799996537757,0.07846431710001,0.06065,0.05892],"1786-HK^FF_DPS(ANN,-5AY,0)":[0.18347,0.01202,0.05692,0.043749,0.0,0.011717],"1785-HK^FF_DPS(ANN,-5AY,0)":[null,null,0.147829,0.130801,0.147213,0.16767],"1783-HK^FF_DPS(ANN,-5AY,0)":[null,null,0.0,0.01,0.0,0.0],"1782-HK^FF_DPS(ANN,-5AY,0)":[0.0,0.01551,0.01551,0.0,0.0,0.0],"1780-HK^FF_DPS(ANN,-5AY,0)":[null,null,null,0.0484,0.0,0.0645],"1778-HK^FF_DPS(ANN,-5AY,0)":[0.1,0.1,0.15,0.18,0.1004,0.1038],"1777-HK^FF_DPS(ANN,-5AY,0)":[0.05,0.05,0.07,0.04,0.055,0.0705],"1776-HK^FF_DPS(ANN,-5AY,0)":[0.394995,0.48082,0.0,0.603766,0.541914,0.579616],"1775-HK^FF_DPS(ANN,-5AY,0)":[null,0.03,0.01,0.01,0.0,0.0],"1773-HK^FF_DPS(ANN,-5AY,0)":[null,0.0326,0.041,0.0627,0.0456,0.0249],"1772-HK^FF_DPS(ANN,-5AY,0)":[0.1,0.4,0.243865,0.234424,0.260902,0.250941],"1771-HK^FF_DPS(ANN,-5AY,0)":[0.022,0.09,0.07,0.04,0.08,0.13],"1769-HK^FF_DPS(ANN,-5AY,0)":[null,null,null,0.08,0.18,0.1],"1767-HK^FF_DPS(ANN,-5AY,0)":[null,null,0.002,0.0,0.0,0.0],"1766-HK^FF_DPS(ANN,-5AY,0)":[0.2397881,0.1837721,0.17078,0.1645446,0.21787,0.210083],"1765-HK^FF_DPS(ANN,-5AY,0)":[null,0.018,0.025,0.0098,0.04,null],"1763-HK^FF_DPS(ANN,-5AY,0)":[null,null,0.308769,0.1522,0.2171,0.44],"1762-HK^FF_DPS(ANN,-5AY,0)":[null,null,0.0,0.0,0.0,0.0],"1761-HK^FF_DPS(ANN,-5AY,0)":[null,null,0.0,0.0,0.0,0.0],"1760-HK^FF_DPS(ANN,-5AY,0)":[null,null,0.055,0.038,0.032,0.068],"1759-HK^FF_DPS(ANN,-5AY,0)":[null,null,0.0,0.0,0.0,0.0],"1758-HK^FF_DPS(ANN,-5AY,0)":[null,null,null,0.0,0.0,0.0],"1757-HK^FF_DPS(ANN,-5AY,0)":[null,null,0.0,0.0,0.0,0.0],"1756-HK^FF_DPS(ANN,-5AY,0)":[null,null,null,0.1308,0.0502,null],"1755-HK^FF_DPS(ANN,-5AY,0)":[null,null,0.1141,0.19688,0.33003,0.18167],"1753-HK^FF_DPS(ANN,-5AY,0)":[null,null,null,0.099541,0.0,0.0],"1752-HK^FF_DPS(ANN,-5AY,0)":[null,0.0,0.004,0.003,0.0,null],"1751-HK^FF_DPS(ANN,-5AY,0)":[0.0,0.0,0.0,0.0,0.0,0.0],"1750-HK^FF_DPS(ANN,-5AY,0)":[null,null,0.0,0.0,0.0,0.0],"1749-HK^FF_DPS(ANN,-5AY,0)":[null,null,0.068,0.0,0.0,0.0],"1748-HK^FF_DPS(ANN,-5AY,0)":[null,null,0.0,0.0,0.0,0.0],"1747-HK^FF_DPS(ANN,-5AY,0)":[null,null,null,0.0209,0.0287,0.0297],"1746-HK^FF_DPS(ANN,-5AY,0)":[null,null,0.0,0.0,0.0,0.0],"1745-HK^FF_DPS(ANN,-5AY,0)":[null,null,null,null,0.0,0.0],"1742-HK^FF_DPS(ANN,-5AY,0)":[null,null,0.0,0.0,0.0,0.0],"1741-HK^FF_DPS(ANN,-5AY,0)":[null,null,null,0.0,0.0,0.0],"1740-HK^FF_DPS(ANN,-5AY,0)":[null,null,null,null,0.0,0.0],"1739-HK^FF_DPS(ANN,-5AY,0)":[null,null,0.0,0.02,0.0,0.0],"1738-HK^FF_DPS(ANN,-5AY,0)":[0.0,0.0,0.0,0.0,0.0,0.0],"1737-HK^FF_DPS(ANN,-5AY,0)":[null,0.0,0.0,0.0,0.03,0.025],"1736-HK^FF_DPS(ANN,-5AY,0)":[0.0,0.0015,0.0,0.0,0.0,0.0],"1735-HK^FF_DPS(ANN,-5AY,0)":[null,0.0,0.0,0.0,null,0.0],"1733-HK^FF_DPS(ANN,-5AY,0)":[0.077,0.072,0.072,0.0,0.0,0.302],"1732-HK^FF_DPS(ANN,-5AY,0)":[null,0.0,0.0,0.0,0.0,0.0],"1731-HK^FF_DPS(ANN,-5AY,0)":[null,null,0.05,0.0,0.07,0.035],"1730-HK^FF_DPS(ANN,-5AY,0)":[0.0111580571820946,0.0,0.02865786292506,0.0702373726930432,0.159187433039476,0.0912629642904623],"1729-HK^FF_DPS(ANN,-5AY,0)":[null,0.01,0.03,0.025,0.03,0.02],"1728-HK^FF_DPS(ANN,-5AY,0)":[0.1,0.14,0.24,0.1,0.0,0.0],"1727-HK^FF_DPS(ANN,-5AY,0)":[null,0.0,0.340954,0.1532,0.169754,0.0],"1726-HK^FF_DPS(ANN,-5AY,0)":[null,0.0,0.0,0.0,0.0,0.0],"1725-HK^FF_DPS(ANN,-5AY,0)":[null,null,0.0,0.0,0.0,0.0],"1723-HK^FF_DPS(ANN,-5AY,0)":[null,null,0.0,0.0,0.0,0.0],"1722-HK^FF_DPS(ANN,-5AY,0)":[null,0.0,0.0,0.0,0.0,0.0],"1721-HK^FF_DPS(ANN,-5AY,0)":[null,null,0.0,0.0,0.0,0.0],"1720-HK^FF_DPS(ANN,-5AY,0)":[null,0.0,0.0,0.0,0.0,0.0],"1719-HK^FF_DPS(ANN,-5AY,0)":[0.0,0.0,0.0,0.0,0.0,0.0],"1718-HK^FF_DPS(ANN,-5AY,0)":[0.0,0.0,0.0,0.0,0.0,0.0],"1717-HK^FF_DPS(ANN,-5AY,0)":[0.05,0.1,0.15,0.22,0.27,0.28],"1716-HK^FF_DPS(ANN,-5AY,0)":[null,0.0,0.052,0.048,0.034,0.0],"1715-HK^FF_DPS(ANN,-5AY,0)":[null,null,0.0,0.0,0.0,0.0],"1713-HK^FF_DPS(ANN,-5AY,0)":[null,null,0.09954,0.10999,0.1433,0.14773],"1712-HK^FF_DPS(ANN,-5AY,0)":[0.0,0.0,0.0,0.0,0.0,0.0],"1711-HK^FF_DPS(ANN,-5AY,0)":[null,0.0,0.0,0.0,0.0063,0.005],"1710-HK^FF_DPS(ANN,-5AY,0)":[null,0.02,0.018,0.016,0.02,0.0],"1709-HK^FF_DPS(ANN,-5AY,0)":[0.0,0.0,0.0,0.0,0.0419,0.0239995],"1708-HK^FF_DPS(ANN,-5AY,0)":[0.068,0.1202,0.1138,0.0,0.0,0.0],"1707-HK^FF_DPS(ANN,-5AY,0)":[null,0.0,0.0,0.0,0.0,0.0],"1706-HK^FF_DPS(ANN,-5AY,0)":[null,0.0,0.0,0.0,0.0,0.0],"1705-HK^FF_DPS(ANN,-5AY,0)":[null,0.03,0.03,0.0,0.01,0.0],"1703-HK^FF_DPS(ANN,-5AY,0)":[null,null,0.0,0.0,0.0,0.0],"1702-HK^FF_DPS(ANN,-5AY,0)":[null,0.02,0.04,0.06,0.05,0.1],"1701-HK^FF_DPS(ANN,-5AY,0)":[null,null,null,0.0,0.0,0.0],"1699-HK^FF_DPS(ANN,-5AY,0)":[0.0,0.0,0.0,0.0,0.0,0.0],"1698-HK^FF_DPS(ANN,-5AY,0)":[null,null,null,null,null,null],"1697-HK^FF_DPS(ANN,-5AY,0)":[null,0.11824,0.0923,0.0602,0.0,0.0],"1696-HK^FF_DPS(ANN,-5AY,0)":[null,0.0,0.1,0.11,0.07,0.157],"1695-HK^FF_DPS(ANN,-5AY,0)":[null,0.0,0.0,0.0,0.0,0.0],"1693-HK^FF_DPS(ANN,-5AY,0)":[0.015,0.0,0.0,0.0,0.0],"1692-HK^FF_DPS(ANN,-5AY,0)":[null,null,null,0.106,0.233,0.258],"1691-HK^FF_DPS(ANN,-5AY,0)":[null,null,null,0.0,0.2661,0.4098],"1690-HK^FF_DPS(ANN,-5AY,0)":[0.0042,0.0078,0.0,0.0,0.0,0.0],"1689-HK^FF_DPS(ANN,-5AY,0)":[0.05,0.043,null,0.122,0.08,0.04],"1686-HK^FF_DPS(ANN,-5AY,0)":[0.137,0.151,0.165,0.175,0.194,0.208],"1685-HK^FF_DPS(ANN,-5AY,0)":[0.0,0.0,0.0,0.0,0.0,0.0],"1683-HK^FF_DPS(ANN,-5AY,0)":[0.0,0.0,0.0,0.0,0.0],"1682-HK^FF_DPS(ANN,-5AY,0)":[0.0,0.0,0.0,0.0,0.0,0.0],"1681-HK^FF_DPS(ANN,-5AY,0)":[0.1023,0.196,0.2,0.2,0.28,0.3],"1680-HK^FF_DPS(ANN,-5AY,0)":[0.0,0.0,0.0,0.0,0.0,0.0],"1679-HK^FF_DPS(ANN,-5AY,0)":[null,0.0,0.0,0.0,0.0,0.0],"1676-HK^FF_DPS(ANN,-5AY,0)":[null,0.0,0.0,0.0,0.0,0.0],"1675-HK^FF_DPS(ANN,-5AY,0)":[null,null,0.0,0.252,0.345,0.416],"1673-HK^FF_DPS(ANN,-5AY,0)":[0.02,0.024,0.03,0.0,0.0,0.0],"1672-HK^FF_DPS(ANN,-5AY,0)":[null,null,0.0,0.0,0.0,0.0],"1671-HK^FF_DPS(ANN,-5AY,0)":[null,null,0.091043,0.03286,0.060639,0.0],"1669-HK^FF_DPS(ANN,-5AY,0)":[0.058,0.049,0.051,0.047,0.064,0.053],"1668-HK^FF_DPS(ANN,-5AY,0)":[0.05,0.05,0.05,0.03,0.03,0.0],"1667-HK^FF_DPS(ANN,-5AY,0)":[0.003,0.0,0.0,0.0,0.0,0.0],"1666-HK^FF_DPS(ANN,-5AY,0)":[0.183588,0.208306,0.204847,0.175149,0.194464,0.186895],"1665-HK^FF_DPS(ANN,-5AY,0)":[null,null,0.01,0.01,0.013333,0.02],"1663-HK^FF_DPS(ANN,-5AY,0)":[0.01,0.01,0.0,0.01,0.01,0.01],"1662-HK^FF_DPS(ANN,-5AY,0)":[0.0,0.0,0.0,0.0,0.0,0.0],"1661-HK^FF_DPS(ANN,-5AY,0)":[0.0,0.1207633,0.0704319,0.0,0.0,0.0],"1660-HK^FF_DPS(ANN,-5AY,0)":[0.0,0.0,0.0,0.0,0.0,0.0],"1658-HK^FF_DPS(ANN,-5AY,0)":[0.084575,0.175,0.22,0.228625,0.250649,0.290018],"1657-HK^FF_DPS(ANN,-5AY,0)":[0.0,0.0,0.0,0.0,0.0,0.0],"1656-HK^FF_DPS(ANN,-5AY,0)":[0.0168669875099363,0.0338700740650128,0.0406601068165384,0.0229737942587424,0.0449822688578735,0.0838673847562533],"1655-HK^FF_DPS(ANN,-5AY,0)":[null,0.0,0.0,0.0,0.0,0.0],"1653-HK^FF_DPS(ANN,-5AY,0)":[null,null,0.0,0.0,0.0,0.0],"1652-HK^FF_DPS(ANN,-5AY,0)":[null,null,0.0148,0.0073,0.0105,0.011],"1651-HK^FF_DPS(ANN,-5AY,0)":[null,0.16,0.35,0.3,0.4,0.8],"1650-HK^FF_DPS(ANN,-5AY,0)":[null,null,null,null,0.008301,0.00415],"1647-HK^FF_DPS(ANN,-5AY,0)":[0.0,0.0,0.0,0.0,0.0,0.0],"1645-HK^FF_DPS(ANN,-5AY,0)":[null,null,null,null,0.05,0.0],"1643-HK^FF_DPS(ANN,-5AY,0)":[null,null,null,null,null,0.0167],"1640-HK^FF_DPS(ANN,-5AY,0)":[null,null,null,0.0,0.0,0.0],"1638-HK^FF_DPS(ANN,-5AY,0)":[0.0,0.0,0.11458,0.11652,0.12623,0.1491309],"1637-HK^FF_DPS(ANN,-5AY,0)":[0.0,0.022,0.014,0.017,0.039,0.01],"1636-HK^FF_DPS(ANN,-5AY,0)":[0.0,0.0,0.0,0.0,0.0,0.0],"1635-HK^FF_DPS(ANN,-5AY,0)":[0.067994,0.0741422,0.0682793,0.065616,0.06665,0.05873],"1633-HK^FF_DPS(ANN,-5AY,0)":[0.0,0.0,0.0,0.0,0.0,0.0],"1632-HK^FF_DPS(ANN,-5AY,0)":[0.0,0.0,0.0,0.0,0.0,0.0],"1631-HK^FF_DPS(ANN,-5AY,0)":[0.0,0.0,0.0,0.0,0.5,0.2],"1630-HK^FF_DPS(ANN,-5AY,0)":[null,0.0,0.0,0.0,0.0,0.0],"1629-HK^FF_DPS(ANN,-5AY,0)":[0.0,0.0,0.0,0.0,0.0,0.0],"1628-HK^FF_DPS(ANN,-5AY,0)":[0.19142,0.26102,0.27407,0.34803,0.10441,0.0],"1627-HK^FF_DPS(ANN,-5AY,0)":[0.0,0.05,0.04,0.0,0.025,0.035],"1626-HK^FF_DPS(ANN,-5AY,0)":[0.0,0.0,0.0,0.0,0.0,0.0],"1623-HK^FF_DPS(ANN,-5AY,0)":[0.01,0.01,0.01,0.0,0.0,0.0],"1622-HK^FF_DPS(ANN,-5AY,0)":[0.0,0.06045,0.0628818,0.032909,0.060114,0.0],"1621-HK^FF_DPS(ANN,-5AY,0)":[null,0.0,0.01,0.0,0.0,0.01],"1620-HK^FF_DPS(ANN,-5AY,0)":[null,null,0.0046,0.0054,0.0,0.0],"1618-HK^FF_DPS(ANN,-5AY,0)":[0.06868,0.0825393,0.0796976,0.0788371,0.090155,0.091394],"1617-HK^FF_DPS(ANN,-5AY,0)":[0.027,0.075,0.07098,0.03828,0.0,0.0],"1616-HK^FF_DPS(ANN,-5AY,0)":[0.0,0.0,0.0,0.0,0.0,0.0],"1615-HK^FF_DPS(ANN,-5AY,0)":[null,null,0.01,0.0,0.0,0.0],"1613-HK^FF_DPS(ANN,-5AY,0)":[0.0,0.0,0.0,0.0,0.0,0.0],"1612-HK^FF_DPS(ANN,-5AY,0)":[0.015,0.015,0.016,0.011,0.11,0.045],"1611-HK^FF_DPS(ANN,-5AY,0)":[null,0.0,0.0,0.0,0.0,0.0],"1610-HK^FF_DPS(ANN,-5AY,0)":[0.0,0.0,0.0,0.048,0.324,0.18],"1609-HK^FF_DPS(ANN,-5AY,0)":[0.0,0.0,0.0,0.0,0.0,0.0],"1608-HK^FF_DPS(ANN,-5AY,0)":[0.0257,0.0323,0.0195,0.0275,0.0496,0.0075],"1606-HK^FF_DPS(ANN,-5AY,0)":[0.063,0.093,0.10157,0.114408,0.093103,0.10908],"1601-HK^FF_DPS(ANN,-5AY,0)":[null,null,null,0.041,0.0526,0.0522],"1600-HK^FF_DPS(ANN,-5AY,0)":[0.083,0.12,0.1737,0.2571,0.3212,0.3337],"1599-HK^FF_DPS(ANN,-5AY,0)":[0.11364,0.122089,0.125398,0.146834,0.189535,0.197199],"1598-HK^FF_DPS(ANN,-5AY,0)":[null,null,0.0,0.0222,0.0157,0.0063],"1597-HK^FF_DPS(ANN,-5AY,0)":null,"1596-HK^FF_DPS(ANN,-5AY,0)":[0.189219,0.0242158,0.0879735,0.0456291,0.0197028,0.0648],"1593-HK^FF_DPS(ANN,-5AY,0)":[null,null,0.0207,0.0223,0.0,null],"1592-HK^FF_DPS(ANN,-5AY,0)":[null,null,0.01,0.0,0.0,0.0],"1591-HK^FF_DPS(ANN,-5AY,0)":[0.0,0.0,0.0,0.0,0.0,0.0],"1588-HK^FF_DPS(ANN,-5AY,0)":[0.0,0.0,0.34667,0.29067,0.06433,0.0],"1587-HK^FF_DPS(ANN,-5AY,0)":[null,null,0.0,0.0,0.015,0.0225],"1586-HK^FF_DPS(ANN,-5AY,0)":[0.02314,0.02562,0.00744,0.03388,0.0373518,0.0368185],"1585-HK^FF_DPS(ANN,-5AY,0)":[0.04,0.04,0.04,0.0,0.19,0.28],"1583-HK^FF_DPS(ANN,-5AY,0)":[0.0,0.0,0.0,0.0,0.0,0.0],"1582-HK^FF_DPS(ANN,-5AY,0)":[null,null,null,0.05,0.0525,0.043],"1581-HK^FF_DPS(ANN,-5AY,0)":[0.0,0.0,0.0,0.0,0.0,0.0],"1580-HK^FF_DPS(ANN,-5AY,0)":[0.0,0.0,0.0,0.0,0.0,0.0],"1579-HK^FF_DPS(ANN,-5AY,0)":[0.040226,0.0617415,0.17378,0.22583,0.30291,0.270062],"1578-HK^FF_DPS(ANN,-5AY,0)":[0.2258253,0.221961,0.206807,0.197018,0.0,0.0],"1577-HK^FF_DPS(ANN,-5AY,0)":[0.057371,0.061266,0.056899,0.054754,0.06064,0.058752],"1576-HK^FF_DPS(ANN,-5AY,0)":[null,null,0.146456,0.178291,0.216714,0.210957],"1575-HK^FF_DPS(ANN,-5AY,0)":[0.018,0.053,0.031,0.0,0.0,0.0],"1572-HK^FF_DPS(ANN,-5AY,0)":[0.03,0.02,0.01,0.0,0.0,0.0],"1571-HK^FF_DPS(ANN,-5AY,0)":[null,0.1451,0.1827,0.1342,0.1675,0.0759],"1570-HK^FF_DPS(ANN,-5AY,0)":[0.0,0.0,0.0,0.0,0.0,0.0],"1569-HK^FF_DPS(ANN,-5AY,0)":[null,0.0,0.0,0.0284,0.0107,0.0532],"1568-HK^FF_DPS(ANN,-5AY,0)":[0.08,0.09,0.07,0.025,0.08,0.07],"1566-HK^FF_DPS(ANN,-5AY,0)":[0.01956,0.0225,0.0225,0.0,0.0,0.0],"1565-HK^FF_DPS(ANN,-5AY,0)":[0.04,0.08,0.08,0.065,0.019,null],"1563-HK^FF_DPS(ANN,-5AY,0)":[null,null,null,0.0,0.0,0.0],"1561-HK^FF_DPS(ANN,-5AY,0)":[0.025,0.025,0.02,0.0,0.0,0.0],"1560-HK^FF_DPS(ANN,-5AY,0)":[0.10476191024943,0.056,0.179,0.002,0.02,0.0],"1559-HK^FF_DPS(ANN,-5AY,0)":[0.0,0.0,0.0,0.0,0.0,0.0],"1558-HK^FF_DPS(ANN,-5AY,0)":[0.17,0.418818,0.5685,0.71836,0.1136,0.0],"1557-HK^FF_DPS(ANN,-5AY,0)":[0.0,0.0,0.0,0.0,0.0,0.0],"1556-HK^FF_DPS(ANN,-5AY,0)":[0.04,0.03,0.02,0.015,0.015,0.015],"1555-HK^FF_DPS(ANN,-5AY,0)":[0.0,0.0,0.0,0.0,0.0,0.0],"1553-HK^FF_DPS(ANN,-5AY,0)":[null,null,null,0.0,0.12,0.1],"1552-HK^FF_DPS(ANN,-5AY,0)":[null,0.0,0.0,0.0,0.0,0.0],"1551-HK^FF_DPS(ANN,-5AY,0)":[null,0.24503,0.22754,0.21854,0.24281,0.12255],"1549-HK^FF_DPS(ANN,-5AY,0)":[0.0,0.0,0.0,0.0,0.0,0.0],"1548-HK^FF_DPS(ANN,-5AY,0)":[0.012,0.0,0.0,0.0,0.0,0.0],"1547-HK^FF_DPS(ANN,-5AY,0)":[0.01,0.035,0.025,0.01,0.05,0.02],"1546-HK^FF_DPS(ANN,-5AY,0)":[0.0,0.045,0.0375,0.01,0.0,0.0],"1545-HK^FF_DPS(ANN,-5AY,0)":[null,null,null,0.0088,0.0128,0.01],"1543-HK^FF_DPS(ANN,-5AY,0)":[0.097,0.093,0.06145,0.0657,0.07305,0.05849],"1542-HK^FF_DPS(ANN,-5AY,0)":[null,null,null,0.1744,0.205,0.1992],"1540-HK^FF_DPS(ANN,-5AY,0)":[null,null,0.05,0.08,0.03,0.05],"1539-HK^FF_DPS(ANN,-5AY,0)":[0.0,0.0,0.0,0.0,0.0,0.0],"1538-HK^FF_DPS(ANN,-5AY,0)":[0.0,0.05,0.025,0.0275,0.03,0.025],"1536-HK^FF_DPS(ANN,-5AY,0)":[0.0,0.0,0.0,0.0,0.0,0.0],"1532-HK^FF_DPS(ANN,-5AY,0)":[0.0,0.0,0.0,0.0,0.0,0.0],"1530-HK^FF_DPS(ANN,-5AY,0)":[0.0,0.0685,0.0,0.0,0.0,0.2],"1529-HK^FF_DPS(ANN,-5AY,0)":[null,0.0,0.0,0.0,0.0,0.0],"1528-HK^FF_DPS(ANN,-5AY,0)":[0.4376631346754,0.3562112174393,0.2828443010117,0.2517766615413,0.0,0.115923],"1527-HK^FF_DPS(ANN,-5AY,0)":[0.0,0.0,0.0,0.0,0.0,0.0],"1526-HK^FF_DPS(ANN,-5AY,0)":[0.0,0.0,0.0,0.0,0.0,0.0],"1525-HK^FF_DPS(ANN,-5AY,0)":[null,null,null,0.1,0.18,0.2],"1523-HK^FF_DPS(ANN,-5AY,0)":[0.0366,0.0608,0.088,0.1111,0.1143,0.143],"1522-HK^FF_DPS(ANN,-5AY,0)":[0.0,0.01,0.01,0.02,0.025,0.027],"1521-HK^FF_DPS(ANN,-5AY,0)":[null,null,null,0.0,0.0,0.0],"1520-HK^FF_DPS(ANN,-5AY,0)":[0.0,0.0,0.0,0.0,0.0,0.0],"1518-HK^FF_DPS(ANN,-5AY,0)":[null,0.05,0.0,0.0,0.0,0.0],"1516-HK^FF_DPS(ANN,-5AY,0)":[null,null,null,null,0.07,0.146],"1515-HK^FF_DPS(ANN,-5AY,0)":[0.063,0.11,0.12,0.1,0.0882,0.12],"1513-HK^FF_DPS(ANN,-5AY,0)":[0.26010478647564,1.45488177732748,1.0502077327003,1.25272,1.50575,1.51156],"1508-HK^FF_DPS(ANN,-5AY,0)":[0.055078,0.057698,0.035252,0.048135,0.049223,0.05271],"1502-HK^FF_DPS(ANN,-5AY,0)":[null,null,null,null,0.18541,0.26088],"1501-HK^FF_DPS(ANN,-5AY,0)":[null,null,null,0.195,0.341,0.32],"1500-HK^FF_DPS(ANN,-5AY,0)":[0.2,0.03,0.0,0.0,0.0,0.06],"1499-HK^FF_DPS(ANN,-5AY,0)":[0.0,0.0,0.0,0.0,0.0,0.0],"1498-HK^FF_DPS(ANN,-5AY,0)":[0.01908,0.0,0.0,0.0,0.0,0.0],"1496-HK^FF_DPS(ANN,-5AY,0)":[0.0056,0.0103,0.0,0.0,0.0,0.0],"1495-HK^FF_DPS(ANN,-5AY,0)":[0.0,0.0,0.0,0.0,0.0,0.0],"1490-HK^FF_DPS(ANN,-5AY,0)":[null,null,null,null,null,0.0],"1489-HK^FF_DPS(ANN,-5AY,0)":null,"1488-HK^FF_DPS(ANN,-5AY,0)":[0.0,0.015,0.0,0.0,0.0,0.0],"1486-HK^FF_DPS(ANN,-5AY,0)":[0.03,0.04,0.05,0.0,0.0,0.0],"1483-HK^FF_DPS(ANN,-5AY,0)":[0.0,0.0,0.0,0.0,0.0,0.0],"1481-HK^FF_DPS(ANN,-5AY,0)":[null,0.0,0.0,0.004,0.005,0.0],"1480-HK^FF_DPS(ANN,-5AY,0)":[0.0,0.0,0.06,0.0,0.06,0.06],"1478-HK^FF_DPS(ANN,-5AY,0)":[0.039,0.096,0.0,0.1,0.05,0.0],"1477-HK^FF_DPS(ANN,-5AY,0)":[null,null,null,null,0.0,0.0],"1476-HK^FF_DPS(ANN,-5AY,0)":[0.0,0.1226464,0.0,0.0,0.0,0.0],"1475-HK^FF_DPS(ANN,-5AY,0)":[null,0.073,0.095,0.117,0.1405,0.1456],"1473-HK^FF_DPS(ANN,-5AY,0)":[null,null,null,null,0.013,0.0],"1472-HK^FF_DPS(ANN,-5AY,0)":[null,null,null,0.01,0.0,0.0],"1470-HK^FF_DPS(ANN,-5AY,0)":[0.0,0.0,0.0,0.0,0.0,0.0],"1469-HK^FF_DPS(ANN,-5AY,0)":[0.05,0.055,0.07,0.05,0.06,0.06],"1468-HK^FF_DPS(ANN,-5AY,0)":[0.0,0.0,0.0,0.0,0.0,0.0],"1466-HK^FF_DPS(ANN,-5AY,0)":[0.0,0.0,0.0,0.0,0.0,0.0],"1463-HK^FF_DPS(ANN,-5AY,0)":[null,null,null,null,0.0,0.0],"1461-HK^FF_DPS(ANN,-5AY,0)":[0.055,0.082,0.062,0.0,0.0286,0.021],"1460-HK^FF_DPS(ANN,-5AY,0)":[0.0,0.0,0.0,0.0,0.0,0.0],"1459-HK^FF_DPS(ANN,-5AY,0)":[0.0,0.0,0.04,0.04,0.04,0.04],"1458-HK^FF_DPS(ANN,-5AY,0)":[0.1,0.12,0.16,0.11,0.08,0.12],"1456-HK^FF_DPS(ANN,-5AY,0)":[0.1601072,0.0,0.056808,0.0,0.144426,0.116843],"1455-HK^FF_DPS(ANN,-5AY,0)":[null,null,null,null,0.038,0.015],"1452-HK^FF_DPS(ANN,-5AY,0)":[0.0,0.0,0.0,0.0,0.0,0.0],"1451-HK^FF_DPS(ANN,-5AY,0)":[null,null,0.0,0.0,0.0,0.0],"1450-HK^FF_DPS(ANN,-5AY,0)":[0.006,0.0,0.0,0.0,0.0,0.0],"1449-HK^FF_DPS(ANN,-5AY,0)":[null,null,null,0.0,0.0,null],"1448-HK^FF_DPS(ANN,-5AY,0)":[0.0517,0.0648,0.0744,0.0842,0.0881,0.1128],"1447-HK^FF_DPS(ANN,-5AY,0)":[0.265,0.31,0.13,0.04,0.12,0.05],"1446-HK^FF_DPS(ANN,-5AY,0)":[0.0076,0.0068,0.0079,0.0084,0.0196,0.0068],"1443-HK^FF_DPS(ANN,-5AY,0)":[0.0255,0.0131,0.0079,0.0,0.0,0.0],"1442-HK^FF_DPS(ANN,-5AY,0)":[null,null,null,null,0.0054251,0.0],"1440-HK^FF_DPS(ANN,-5AY,0)":[null,null,null,null,null,0.0],"1439-HK^FF_DPS(ANN,-5AY,0)":[0.0,0.0,0.0,0.0,0.0,0.0],"1433-HK^FF_DPS(ANN,-5AY,0)":[null,null,null,null,0.00075,0.0025],"1432-HK^FF_DPS(ANN,-5AY,0)":[0.0,0.0,0.0,0.0,0.0,0.0],"1431-HK^FF_DPS(ANN,-5AY,0)":[0.0,0.0,0.0,0.0,0.0,0.0],"1429-HK^FF_DPS(ANN,-5AY,0)":[null,null,null,null,0.0,0.0],"1428-HK^FF_DPS(ANN,-5AY,0)":[0.048,0.091,0.078,0.28,0.13,0.1],"1427-HK^FF_DPS(ANN,-5AY,0)":[null,null,null,0.0,0.05,0.0],"1425-HK^FF_DPS(ANN,-5AY,0)":[null,null,null,0.0228,0.036,0.059],"1421-HK^FF_DPS(ANN,-5AY,0)":[0.0,0.0,0.0,0.0,0.0,0.0],"1420-HK^FF_DPS(ANN,-5AY,0)":[0.0,0.0,0.0,0.0,0.0,0.0],"1419-HK^FF_DPS(ANN,-5AY,0)":[0.02,0.03,0.03,0.0,0.12,0.3],"1418-HK^FF_DPS(ANN,-5AY,0)":[0.016,0.01,0.0,0.0,0.0,0.004],"1417-HK^FF_DPS(ANN,-5AY,0)":[null,0.03,0.01,0.008,0.022,0.035],"1416-HK^FF_DPS(ANN,-5AY,0)":[null,null,null,0.0,0.0,0.0],"1415-HK^FF_DPS(ANN,-5AY,0)":[0.07977,0.068732,0.111987,0.24264,0.0,0.0],"1413-HK^FF_DPS(ANN,-5AY,0)":[null,null,null,null,0.0,0.0],"1412-HK^FF_DPS(ANN,-5AY,0)":[null,null,null,0.09,0.14,0.13],"1410-HK^FF_DPS(ANN,-5AY,0)":[null,0.01,0.03,0.01,0.01,0.0],"1408-HK^FF_DPS(ANN,-5AY,0)":[null,null,null,null,0.0,0.0203],"1407-HK^FF_DPS(ANN,-5AY,0)":[null,null,null,null,null,null],"1406-HK^FF_DPS(ANN,-5AY,0)":[null,null,null,null,null,0.0],"1402-HK^FF_DPS(ANN,-5AY,0)":[0.01,0.008,0.012,0.009,0.0065,0.005],"1401-HK^FF_DPS(ANN,-5AY,0)":[null,null,null,0.0,0.0,0.0],"1400-HK^FF_DPS(ANN,-5AY,0)":[0.0,0.0,0.0,0.0,0.0,0.0],"1399-HK^FF_DPS(ANN,-5AY,0)":[0.0,0.0,0.0,0.0,0.0,0.0],"1398-HK^FF_DPS(ANN,-5AY,0)":[0.267573,0.289921,0.284773,0.287433,0.319911,0.343218],"1397-HK^FF_DPS(ANN,-5AY,0)":[0.017,0.014,0.007,0.0,0.036,0.009],"1396-HK^FF_DPS(ANN,-5AY,0)":[0.0,0.0,0.0,0.0,0.0,0.0],"1395-HK^FF_DPS(ANN,-5AY,0)":[0.0,0.0,0.0,0.005,0.0,0.005],"1393-HK^FF_DPS(ANN,-5AY,0)":[0.0,0.0,0.0,0.0,0.0,0.0],"1389-HK^FF_DPS(ANN,-5AY,0)":[0.0,0.0,0.0,0.0,0.0,0.0],"1388-HK^FF_DPS(ANN,-5AY,0)":[0.068,0.105,0.105,0.05,0.025,0.02],"1387-HK^FF_DPS(ANN,-5AY,0)":[0.0,0.0,0.0,0.0,0.0,0.0],"1386-HK^FF_DPS(ANN,-5AY,0)":[0.0,0.0,0.0,0.0,0.0,0.0],"1385-HK^FF_DPS(ANN,-5AY,0)":[0.0,0.0,0.0,0.0,0.0,0.0763],"1383-HK^FF_DPS(ANN,-5AY,0)":[0.0,0.0,0.0,0.0,0.0,0.0],"1382-HK^FF_DPS(ANN,-5AY,0)":[0.6,0.45,0.57,0.44,0.44,0.35],"1381-HK^FF_DPS(ANN,-5AY,0)":[0.027,0.033,0.046,0.073,0.086,0.108],"1380-HK^FF_DPS(ANN,-5AY,0)":[0.0,0.0,0.0,0.0,0.0,0.0],"1379-HK^FF_DPS(ANN,-5AY,0)":[null,null,null,null,0.0,0.3794],"1378-HK^FF_DPS(ANN,-5AY,0)":[0.0,0.47,0.24,0.34,0.65,1.05],"1376-HK^FF_DPS(ANN,-5AY,0)":[null,null,null,null,0.0,0.0],"1375-HK^FF_DPS(ANN,-5AY,0)":[0.252921,0.129475,0.011338,0.02228,0.02041,0.04568],"1373-HK^FF_DPS(ANN,-5AY,0)":[0.106,0.122,0.143,0.165,0.2,0.225],"1372-HK^FF_DPS(ANN,-5AY,0)":[0.0,0.0,0.0,0.0,0.0,0.0],"1371-HK^FF_DPS(ANN,-5AY,0)":[0.0,0.0,0.0,0.0,0.0,0.0],"1370-HK^FF_DPS(ANN,-5AY,0)":[0.0,0.0,0.0,0.0,0.0,0.0],"1368-HK^FF_DPS(ANN,-5AY,0)":[0.165,0.23,0.2,0.2,0.14,0.25],"1366-HK^FF_DPS(ANN,-5AY,0)":[0.03082,0.0,0.0,0.005,0.0,0.0],"1362-HK^FF_DPS(ANN,-5AY,0)":[0.0,0.0,0.0,0.0,0.0,0.0],"1361-HK^FF_DPS(ANN,-5AY,0)":[0.069,0.106,0.076,0.097,0.0,0.0],"1360-HK^FF_DPS(ANN,-5AY,0)":[0.0,0.01,0.05,0.0,0.0,0.0],"1359-HK^FF_DPS(ANN,-5AY,0)":[0.139864,0.169996,0.108161,0.112442,0.124979,0.111078],"1358-HK^FF_DPS(ANN,-5AY,0)":[0.0,0.0,0.0,0.0,0.0,0.0],"1357-HK^FF_DPS(ANN,-5AY,0)":[0.0,0.0,0.0,0.0,0.0,0.0],"1355-HK^FF_DPS(ANN,-5AY,0)":[0.0,0.0,0.0,0.0,0.0,0.0],"1351-HK^FF_DPS(ANN,-5AY,0)":[null,null,null,null,0.0,0.2],"1349-HK^FF_DPS(ANN,-5AY,0)":[0.0573924,0.0367592,0.0815191,0.0764423,0.060838,0.0859],"1348-HK^FF_DPS(ANN,-5AY,0)":[0.0,0.0,0.0,0.0,0.0,0.0],"1347-HK^FF_DPS(ANN,-5AY,0)":[0.3,0.31,0.31,0.0,0.0,0.0],"1346-HK^FF_DPS(ANN,-5AY,0)":[null,null,null,0.04,0.0,0.025],"1345-HK^FF_DPS(ANN,-5AY,0)":[0.1987516,0.0757971,0.0,0.035,0.146,0.12],"1343-HK^FF_DPS(ANN,-5AY,0)":[null,null,null,null,0.0,0.0],"1341-HK^FF_DPS(ANN,-5AY,0)":[0.0,0.0,0.0,0.0,0.0,0.0],"1340-HK^FF_DPS(ANN,-5AY,0)":[0.0,0.0,0.0,0.0,0.0,0.0],"1339-HK^FF_DPS(ANN,-5AY,0)":[0.0387064,0.049217,0.0519287,0.1269013,0.187067,0.192284],"1338-HK^FF_DPS(ANN,-5AY,0)":[0.0,0.0,0.0,0.0,0.0,0.0],"1336-HK^FF_DPS(ANN,-5AY,0)":[0.549029,0.6293159,0.8766377,1.542143,1.668563,1.687653],"1335-HK^FF_DPS(ANN,-5AY,0)":[0.05,0.01,0.0,0.0,0.01,0.0],"1333-HK^FF_DPS(ANN,-5AY,0)":[0.17,0.21,0.25,0.27,0.1,null],"1332-HK^FF_DPS(ANN,-5AY,0)":[0.0,0.0,0.0,0.0,0.0,0.0],"1330-HK^FF_DPS(ANN,-5AY,0)":[0.068845,0.0,0.1131305,0.1086532,0.241149,0.11674],"1329-HK^FF_DPS(ANN,-5AY,0)":[0.0,0.0,0.0,0.0,0.0,0.0],"1328-HK^FF_DPS(ANN,-5AY,0)":[0.0,0.0,0.0,0.0,0.0,0.0],"1327-HK^FF_DPS(ANN,-5AY,0)":[0.0,0.0,0.0,0.0,0.0,0.0],"1326-HK^FF_DPS(ANN,-5AY,0)":[0.0,0.0,0.0,0.0,0.0,0.0],"1323-HK^FF_DPS(ANN,-5AY,0)":[0.0,0.0,0.0,0.0,0.003,0.0],"1321-HK^FF_DPS(ANN,-5AY,0)":[0.0,0.0,0.0,0.0,0.0,0.0],"1319-HK^FF_DPS(ANN,-5AY,0)":[0.0145,0.0078,0.0156,0.0222,0.0145,0.0186],"1317-HK^FF_DPS(ANN,-5AY,0)":[0.05,0.073,0.091,0.103,0.0,0.0],"1316-HK^FF_DPS(ANN,-5AY,0)":[0.1862,0.2188,0.2421,0.2509,0.0727,0.0743],"1315-HK^FF_DPS(ANN,-5AY,0)":[0.0,0.0,0.0,0.0,0.0,0.0],"1314-HK^FF_DPS(ANN,-5AY,0)":[0.055,0.05,0.02,0.0,0.0,0.0],"1313-HK^FF_DPS(ANN,-5AY,0)":[0.09,0.27,0.548,0.595,0.615,0.52],"1312-HK^FF_DPS(ANN,-5AY,0)":[0.0,0.0,0.0,0.0,0.0,0.0],"1310-HK^FF_DPS(ANN,-5AY,0)":[0.45,0.56,0.7,0.75,0.765,0.6],"1308-HK^FF_DPS(ANN,-5AY,0)":[0.26,0.4,0.41,0.75,0.82,2.4],"1305-HK^FF_DPS(ANN,-5AY,0)":[0.0,0.0,0.0,0.0,0.0,0.0],"1303-HK^FF_DPS(ANN,-5AY,0)":[0.0,0.0,0.0,0.0,0.0,0.0],"1302-HK^FF_DPS(ANN,-5AY,0)":[0.0,0.0,0.0,0.0,0.0,0.0],"1301-HK^FF_DPS(ANN,-5AY,0)":[0.018,0.0,0.0,0.0,0.0,0.012],"1300-HK^FF_DPS(ANN,-5AY,0)":[0.028,0.038,0.045,0.0,0.0,0.0],"1299-HK^FF_DPS(ANN,-5AY,0)":[1.0,1.14,1.266,1.353,1.46],"1298-HK^FF_DPS(ANN,-5AY,0)":[0.0,0.0,0.0,0.0,0.0,0.0],"1297-HK^FF_DPS(ANN,-5AY,0)":[0.0267,0.0341,0.0227,0.0,0.2419,0.0],"1293-HK^FF_DPS(ANN,-5AY,0)":[0.0,0.1,0.0,0.0,0.0,0.0],"1292-HK^FF_DPS(ANN,-5AY,0)":[0.1144578,0.1803057,0.11383,0.0,0.0,0.05859],"1290-HK^FF_DPS(ANN,-5AY,0)":[0.0,0.0132,0.013,0.013,0.0,0.04],"1289-HK^FF_DPS(ANN,-5AY,0)":[0.0573,0.0612,0.0569,0.0,0.060261,0.0],"1288-HK^FF_DPS(ANN,-5AY,0)":[0.194856,0.2203275,0.1978497,0.1991003,0.224415,0.242033],"1286-HK^FF_DPS(ANN,-5AY,0)":[null,null,null,0.072,0.042,0.101],"1285-HK^FF_DPS(ANN,-5AY,0)":[0.15,0.15,0.05,0.1,0.05,0.15],"1283-HK^FF_DPS(ANN,-5AY,0)":[null,null,null,0.032,0.041,0.042],"1282-HK^FF_DPS(ANN,-5AY,0)":[0.064,0.102,0.04,0.0,0.0,0.0],"1281-HK^FF_DPS(ANN,-5AY,0)":[0.0,0.0,0.0,0.0,0.0,0.0],"1280-HK^FF_DPS(ANN,-5AY,0)":[0.0,0.0,0.0,0.0,0.0,0.0],"1278-HK^FF_DPS(ANN,-5AY,0)":[0.0,0.0116,0.006,0.0044,0.0,0.0],"1277-HK^FF_DPS(ANN,-5AY,0)":[0.02,0.04,0.045,0.045,0.055,0.12],"1273-HK^FF_DPS(ANN,-5AY,0)":[0.027,0.02,0.025,0.026,0.026,0.026],"1272-HK^FF_DPS(ANN,-5AY,0)":[0.1435141,0.156265,0.1252339,0.0370002,0.053543,0.034917],"1271-HK^FF_DPS(ANN,-5AY,0)":[0.03636363603306,0.049,0.049,0.04,0.08,0.08],"1270-HK^FF_DPS(ANN,-5AY,0)":[0.25411,0.21326,0.19432,0.12058,0.0,0.027],"1269-HK^FF_DPS(ANN,-5AY,0)":[0.0,0.0,0.0,0.0,0.0,0.0],"1268-HK^FF_DPS(ANN,-5AY,0)":[0.0723441,0.15,0.1460913,0.2853703,0.4587038,0.9696],"1266-HK^FF_DPS(ANN,-5AY,0)":[0.0,0.16,0.1455,0.0,0.0,0.0],"1265-HK^FF_DPS(ANN,-5AY,0)":[0.0,0.02063,0.0,0.0,0.0601,0.0],"1263-HK^FF_DPS(ANN,-5AY,0)":[0.143,0.32,0.275,0.0,0.22,2.45],"1262-HK^FF_DPS(ANN,-5AY,0)":[0.0,0.0,0.0,0.0,0.0,0.0],"1260-HK^FF_DPS(ANN,-5AY,0)":[0.137,0.0,0.027,0.0,0.0,0.0],"1259-HK^FF_DPS(ANN,-5AY,0)":[0.0,0.0,0.0,0.0,0.0,0.0],"1258-HK^FF_DPS(ANN,-5AY,0)":[0.0,0.048033,0.065759,0.059987,0.111245,0.299814],"1257-HK^FF_DPS(ANN,-5AY,0)":[null,0.09,0.125,0.16,0.15,0.11],"1255-HK^FF_DPS(ANN,-5AY,0)":[0.0,0.0,0.0,0.0,0.0,0.0],"1253-HK^FF_DPS(ANN,-5AY,0)":[0.012,0.014,0.0,0.0,0.0,0.0],"1252-HK^FF_DPS(ANN,-5AY,0)":[0.0,0.0,0.0,0.0,0.0,0.0],"1251-HK^FF_DPS(ANN,-5AY,0)":[0.0,0.0,0.0,0.0,0.0,0.0],"1250-HK^FF_DPS(ANN,-5AY,0)":[0.0,0.0,0.0,0.0,0.0,0.0],"1247-HK^FF_DPS(ANN,-5AY,0)":[0.0,0.0,0.0,0.0,0.0,0.0],"1246-HK^FF_DPS(ANN,-5AY,0)":[0.0,0.0,0.0,0.0,0.0,0.0],"1245-HK^FF_DPS(ANN,-5AY,0)":[0.008,0.009,0.011,0.007,0.0,0.023],"1243-HK^FF_DPS(ANN,-5AY,0)":[0.0,0.0065,0.007,0.0072,0.0074,0.0075],"1241-HK^FF_DPS(ANN,-5AY,0)":[0.0,0.0,0.0,0.0,0.0,0.0],"1240-HK^FF_DPS(ANN,-5AY,0)":[0.16,0.16,0.11,0.1,0.08,0.06],"1239-HK^FF_DPS(ANN,-5AY,0)":[0.0,0.0,0.0,0.0,0.0,0.0],"1238-HK^FF_DPS(ANN,-5AY,0)":[0.16,0.25,0.3,0.36,0.45,0.28],"1237-HK^FF_DPS(ANN,-5AY,0)":[0.0,0.0,0.0,0.0,0.0,0.0],"1235-HK^FF_DPS(ANN,-5AY,0)":[0.02,0.02,0.02,0.0,0.0,0.0],"1234-HK^FF_DPS(ANN,-5AY,0)":[0.4,0.44,0.54,0.57,0.44,0.34],"1233-HK^FF_DPS(ANN,-5AY,0)":[0.3574,0.51,0.7839,0.9229,0.9257,null],"1232-HK^FF_DPS(ANN,-5AY,0)":[0.0442,0.0566214,0.035,0.016,0.0,0.0],"1231-HK^FF_DPS(ANN,-5AY,0)":[0.0,0.0,0.0,0.0,0.0,0.0],"1230-HK^FF_DPS(ANN,-5AY,0)":[0.0,0.0,0.0,0.0,0.0,0.0],"1229-HK^FF_DPS(ANN,-5AY,0)":[0.0,0.0,0.0,0.0,0.0,0.0],"1228-HK^FF_DPS(ANN,-5AY,0)":[null,null,null,null,null,0.0],"1225-HK^FF_DPS(ANN,-5AY,0)":[0.0,0.0,0.0,0.0,0.0,0.0],"1224-HK^FF_DPS(ANN,-5AY,0)":[0.0,0.02,0.02,0.02,0.02,0.02],"1223-HK^FF_DPS(ANN,-5AY,0)":[0.0038,0.005,0.012,0.008,0.005,0.005],"1222-HK^FF_DPS(ANN,-5AY,0)":[0.006,0.006,0.0094,0.006,0.003,0.001],"1221-HK^FF_DPS(ANN,-5AY,0)":[0.085,0.095,0.095,0.01,0.0,0.0],"1220-HK^FF_DPS(ANN,-5AY,0)":[0.0,0.0,0.0,0.0,0.0,0.0],"1218-HK^FF_DPS(ANN,-5AY,0)":[0.05,0.05,0.05,0.0,0.0,0.0],"1216-HK^FF_DPS(ANN,-5AY,0)":[null,0.0876671,0.0399832,0.049168,0.0,0.0],"1215-HK^FF_DPS(ANN,-5AY,0)":[0.0,0.0,0.0,0.0,0.0,0.0],"1213-HK^FF_DPS(ANN,-5AY,0)":[0.01,0.01,0.01,0.01,0.01,0.01],"1212-HK^FF_DPS(ANN,-5AY,0)":[0.632,0.632,0.665,0.3,0.0,0.0],"1211-HK^FF_DPS(ANN,-5AY,0)":[0.62332,0.17248,0.23216,0.06562,0.17988,0.12345],"1210-HK^FF_DPS(ANN,-5AY,0)":[0.0,0.0,0.0,0.0,0.0,0.0],"1209-HK^FF_DPS(ANN,-5AY,0)":[null,null,null,null,0.158,0.339],"1208-HK^FF_DPS(ANN,-5AY,0)":[0.0,0.0,0.0,0.0,0.0,0.0],"1207-HK^FF_DPS(ANN,-5AY,0)":[0.0,0.0,0.0,0.0,0.0,0.0],"1206-HK^FF_DPS(ANN,-5AY,0)":[0.0,0.0,0.0,0.0,0.0,0.0],"1205-HK^FF_DPS(ANN,-5AY,0)":[0.015,0.025,0.035,0.0,0.0,0.045],"1204-HK^FF_DPS(ANN,-5AY,0)":[null,null,null,null,null,null],"1203-HK^FF_DPS(ANN,-5AY,0)":[0.04,0.04,0.04,0.04,0.025,0.025],"1202-HK^FF_DPS(ANN,-5AY,0)":[0.0,0.0,0.0,0.0,0.0,0.0],"1201-HK^FF_DPS(ANN,-5AY,0)":[0.0,0.0,0.0,0.0,0.0,0.0],"1200-HK^FF_DPS(ANN,-5AY,0)":[0.0,0.05,0.032,0.0,0.0,0.0],"1199-HK^FF_DPS(ANN,-5AY,0)":[0.258,0.234,0.331,0.305,0.335,0.334],"1198-HK^FF_DPS(ANN,-5AY,0)":[0.0,0.0,0.0,0.0,0.1,0.05],"1196-HK^FF_DPS(ANN,-5AY,0)":[0.0,0.0,0.0,0.0,0.0,0.0],"1195-HK^FF_DPS(ANN,-5AY,0)":[0.0,0.0,0.0,0.0,0.0,0.0],"1194-HK^FF_DPS(ANN,-5AY,0)":[0.0,0.0,0.0,0.0,0.0,0.0],"1193-HK^FF_DPS(ANN,-5AY,0)":[0.45,0.55,0.77,0.87,0.93,1.27],"1192-HK^FF_DPS(ANN,-5AY,0)":[0.0,0.0,0.0,0.0,0.0,0.0],"1191-HK^FF_DPS(ANN,-5AY,0)":[0.0,0.0,0.0,0.0,0.0],"1189-HK^FF_DPS(ANN,-5AY,0)":[0.0,0.0,0.0,0.0,0.0,0.0],"1188-HK^FF_DPS(ANN,-5AY,0)":[0.0,0.0,0.0,0.0,0.0,0.0],"1186-HK^FF_DPS(ANN,-5AY,0)":[0.1836,0.2205,0.2386,0.2297,0.2761,0.2881],"1185-HK^FF_DPS(ANN,-5AY,0)":[0.0,0.0,0.0,0.0,0.0,0.0],"1184-HK^FF_DPS(ANN,-5AY,0)":[0.15,0.2,0.21,0.21,0.21,0.45],"1183-HK^FF_DPS(ANN,-5AY,0)":[null,0.02978,0.01956,0.02,0.01778,0.0406667],"1182-HK^FF_DPS(ANN,-5AY,0)":[0.0,0.0,0.0,0.0,0.0,0.0],"1181-HK^FF_DPS(ANN,-5AY,0)":[0.084,0.115,0.092,0.0,0.03,0.025],"1180-HK^FF_DPS(ANN,-5AY,0)":[0.0,0.0,0.025,0.0,0.0,0.0],"1179-HK^FF_DPS(ANN,-5AY,0)":[null,null,null,null,0.0,0.0],"1177-HK^FF_DPS(ANN,-5AY,0)":[0.02666661333344,0.0333332666668,0.04888881777785,0.05333328000005,0.0733333,0.08],"1176-HK^FF_DPS(ANN,-5AY,0)":[0.0,0.0,0.0,0.0,0.1,0.0],"1175-HK^FF_DPS(ANN,-5AY,0)":[0.0,0.0,0.0,0.0,0.0,0.0],"1173-HK^FF_DPS(ANN,-5AY,0)":[0.006,0.01,0.003,0.0,0.0,0.0],"1172-HK^FF_DPS(ANN,-5AY,0)":[0.0,0.0,0.0,0.0,0.0,0.0],"1171-HK^FF_DPS(ANN,-5AY,0)":[0.1372,0.5905,0.6146,1.7439,1.2118,2.3434],"1170-HK^FF_DPS(ANN,-5AY,0)":[0.18,0.3,0.04,0.0,0.05,0.0],"1168-HK^FF_DPS(ANN,-5AY,0)":[0.0,0.0,0.0,0.0,0.0,0.0],"1167-HK^FF_DPS(ANN,-5AY,0)":[null,null,null,null,0.0,0.0],"1166-HK^FF_DPS(ANN,-5AY,0)":[0.0,0.0,0.0,0.0,0.0,0.0],"1165-HK^FF_DPS(ANN,-5AY,0)":[0.0,0.0,0.0,0.0,0.0,0.0],"1164-HK^FF_DPS(ANN,-5AY,0)":[0.02,0.002,0.005,0.01,0.005,0.0],"1163-HK^FF_DPS(ANN,-5AY,0)":[null,null,null,null,0.0,0.0],"1162-HK^FF_DPS(ANN,-5AY,0)":[0.0,0.0,0.0,0.0,0.0,0.0],"1161-HK^FF_DPS(ANN,-5AY,0)":[0.08,0.085,0.15,0.06,0.22,0.075],"1159-HK^FF_DPS(ANN,-5AY,0)":[0.0,0.0,0.0,0.0,0.0,0.0],"1157-HK^FF_DPS(ANN,-5AY,0)":[0.1716,0.2404,0.2841,0.0,0.6249,0.3755],"1156-HK^FF_DPS(ANN,-5AY,0)":[null,null,null,null,0.0,0.0],"1153-HK^FF_DPS(ANN,-5AY,0)":[null,null,null,null,0.64,0.0],"1152-HK^FF_DPS(ANN,-5AY,0)":[0.0,0.0,0.0,0.0,0.0,0.0],"1150-HK^FF_DPS(ANN,-5AY,0)":[0.0,0.0,0.0,0.0,0.0,0.0],"1148-HK^FF_DPS(ANN,-5AY,0)":[0.0,0.0,0.0,0.0,0.0,0.0],"1147-HK^FF_DPS(ANN,-5AY,0)":[null,null,null,null,0.0,0.0018],"1146-HK^FF_DPS(ANN,-5AY,0)":[0.0,0.0,0.0,0.0,0.0,0.0],"1145-HK^FF_DPS(ANN,-5AY,0)":[0.0,0.0,0.0,0.0,0.0,0.0],"1143-HK^FF_DPS(ANN,-5AY,0)":[0.0,0.0,0.0,0.0,0.0,0.0],"1142-HK^FF_DPS(ANN,-5AY,0)":[0.0,0.0,0.0,0.0,0.0,0.0],"1141-HK^FF_DPS(ANN,-5AY,0)":[null,0.0,0.08,0.132,0.132,0.0748],"1138-HK^FF_DPS(ANN,-5AY,0)":[0.218035,0.05949,0.022757,0.043747,0.24036,0.0],"1137-HK^FF_DPS(ANN,-5AY,0)":[0.0,0.0,0.0,0.0,0.0,0.08],"1134-HK^FF_DPS(ANN,-5AY,0)":[null,null,null,0.02,0.0,0.0],"1133-HK^FF_DPS(ANN,-5AY,0)":[0.0338,0.0186,0.0,0.0,0.0,0.0],"1132-HK^FF_DPS(ANN,-5AY,0)":[0.0,0.0,0.0,0.0,0.0,0.0],"1130-HK^FF_DPS(ANN,-5AY,0)":[0.0,0.0,0.0,0.0,0.0,null],"1129-HK^FF_DPS(ANN,-5AY,0)":[0.0,0.0,0.0,0.0,0.0,0.0],"1128-HK^FF_DPS(ANN,-5AY,0)":[0.42,0.21,1.2,0.45,0.0,0.0],"1127-HK^FF_DPS(ANN,-5AY,0)":[0.07,0.095,0.1,0.07,0.05,0.09],"1126-HK^FF_DPS(ANN,-5AY,0)":[0.04,0.04,0.09,0.13,0.12,0.12],"1125-HK^FF_DPS(ANN,-5AY,0)":[0.2,0.2,0.2,0.0,0.0,0.0],"1124-HK^FF_DPS(ANN,-5AY,0)":[0.0,0.0,0.0,0.0,0.0,0.0],"1123-HK^FF_DPS(ANN,-5AY,0)":[0.0,0.0,0.0,0.0,0.01,0.01],"1122-HK^FF_DPS(ANN,-5AY,0)":[0.18263,0.196766,0.18203,0.17414,0.121039,0.12924],"1121-HK^FF_DPS(ANN,-5AY,0)":[0.0,0.0,0.0,0.0,0.0,0.0],"1120-HK^FF_DPS(ANN,-5AY,0)":[0.0,0.0,0.0,0.0,0.0,0.0],"1119-HK^FF_DPS(ANN,-5AY,0)":[null,null,0.0,0.0,0.0,0.0],"1118-HK^FF_DPS(ANN,-5AY,0)":[0.045,0.045,0.03,0.02,0.035,0.05],"1117-HK^FF_DPS(ANN,-5AY,0)":[0.0,0.0,0.0,0.0,0.0243,0.03061],"1116-HK^FF_DPS(ANN,-5AY,0)":[0.0,0.0,0.0,0.0,0.0,0.0],"1115-HK^FF_DPS(ANN,-5AY,0)":[0.0,0.0,0.0,0.0,0.0,0.0],"1114-HK^FF_DPS(ANN,-5AY,0)":[0.11,0.11,0.11,0.11,0.11,0.11],"1113-HK^FF_DPS(ANN,-5AY,0)":[1.53,1.7,1.9,2.1,1.8,2.2],"1112-HK^FF_DPS(ANN,-5AY,0)":[0.0,0.0,0.48,0.85,1.02,0.54],"1110-HK^FF_DPS(ANN,-5AY,0)":[0.0295,0.0343,0.0225,0.0234,0.0065,0.0239],"1109-HK^FF_DPS(ANN,-5AY,0)":[0.704,0.967,1.242,1.17,1.48,1.692],"1108-HK^FF_DPS(ANN,-5AY,0)":[0.0,0.0,0.0,0.0,0.0,0.0],"1107-HK^FF_DPS(ANN,-5AY,0)":[0.09,0.05727,0.0569091,0.0428,0.0725,0.0763],"1105-HK^FF_DPS(ANN,-5AY,0)":[0.08,0.1,0.14,0.035,0.02,0.0],"1104-HK^FF_DPS(ANN,-5AY,0)":[0.01455,0.05818181987438,0.1,0.1,0.1,0.1],"1103-HK^FF_DPS(ANN,-5AY,0)":[0.0114774,0.0,0.0,0.0,0.0,0.0],"1102-HK^FF_DPS(ANN,-5AY,0)":[0.0,0.0,0.0,0.0,0.0,0.0],"1101-HK^FF_DPS(ANN,-5AY,0)":[0.0,0.0,0.0,0.0,0.0,0.0],"1100-HK^FF_DPS(ANN,-5AY,0)":[0.04762,0.04762,0.04762,0.04762,0.04762,0.0666664],"1099-HK^FF_DPS(ANN,-5AY,0)":[0.5720823,0.6867469,0.671217,0.652174,0.839416,0.872],"1098-HK^FF_DPS(ANN,-5AY,0)":[0.68,0.93,1.18,1.18,0.75,0.35],"1097-HK^FF_DPS(ANN,-5AY,0)":[0.0,0.0,0.0,0.0,0.0,0.0],"1096-HK^FF_DPS(ANN,-5AY,0)":[0.0,0.0,0.0,0.0,0.0,0.0],"1094-HK^FF_DPS(ANN,-5AY,0)":[0.0,0.0,0.0,0.0,0.0],"1093-HK^FF_DPS(ANN,-5AY,0)":[0.06249999772135,0.07812499715169,0.09374999658203,0.10416666286892,0.1275,0.18],"1091-HK^FF_DPS(ANN,-5AY,0)":[0.0,0.0,0.01,0.0,0.0,0.0],"1090-HK^FF_DPS(ANN,-5AY,0)":[0.12,0.0,0.05,0.06,0.06,0.12],"1088-HK^FF_DPS(ANN,-5AY,0)":[0.526955,1.127745,1.030155,1.378707,2.157279,3.125],"1087-HK^FF_DPS(ANN,-5AY,0)":[0.0,0.0,0.0,0.0,0.0,0.0],"1086-HK^FF_DPS(ANN,-5AY,0)":[0.05,0.05,0.0,0.0,0.0,0.0],"1085-HK^FF_DPS(ANN,-5AY,0)":[0.029,0.0364,0.0527,0.0319,0.0191,0.0],"1084-HK^FF_DPS(ANN,-5AY,0)":[null,null,null,0.05,0.05,0.04],"1083-HK^FF_DPS(ANN,-5AY,0)":[0.12,0.15,0.15,0.15,0.15,0.15],"1082-HK^FF_DPS(ANN,-5AY,0)":[0.0,0.0,0.0,0.0,0.0,0.0],"1080-HK^FF_DPS(ANN,-5AY,0)":[0.0,0.0,0.0,0.0,0.0,0.0],"1079-HK^FF_DPS(ANN,-5AY,0)":[0.0,0.0,0.0,0.0,0.0,0.0],"1076-HK^FF_DPS(ANN,-5AY,0)":[0.0,0.0,0.0,0.0,0.0,0.0],"1075-HK^FF_DPS(ANN,-5AY,0)":[0.0123,0.0155,0.0114,0.0217,0.0235,0.0035],"1073-HK^FF_DPS(ANN,-5AY,0)":[0.0,0.0,0.0,0.0,0.0],"1072-HK^FF_DPS(ANN,-5AY,0)":[0.0,0.0,0.125239,0.2242653,0.216103,0.269342],"1071-HK^FF_DPS(ANN,-5AY,0)":[0.15591,0.02178,0.075,0.16,0.300129,0.29293],"1070-HK^FF_DPS(ANN,-5AY,0)":[0.0,0.1887123,0.1918,0.2116,0.212,0.167],"1069-HK^FF_DPS(ANN,-5AY,0)":[0.0,0.0,0.0,0.0,0.0,0.0],"1068-HK^FF_DPS(ANN,-5AY,0)":[0.0,0.0,0.0,0.0,0.0,0.0],"1066-HK^FF_DPS(ANN,-5AY,0)":[0.0996,0.1069,0.114,0.13366,0.153,0.169],"1065-HK^FF_DPS(ANN,-5AY,0)":[0.10769,0.0,0.120595,0.116753,0.145638,0.17154],"1064-HK^FF_DPS(ANN,-5AY,0)":[0.0,0.0,0.0,0.0,0.0,0.0],"1063-HK^FF_DPS(ANN,-5AY,0)":[0.0,0.0,0.0,0.0,0.0,0.0],"1061-HK^FF_DPS(ANN,-5AY,0)":[0.032,0.05,0.063,0.085,0.05,0.095],"1060-HK^FF_DPS(ANN,-5AY,0)":[0.0,0.0,0.0,0.0,0.0],"1059-HK^FF_DPS(ANN,-5AY,0)":[0.0,0.0,0.0,0.0,0.0,0.0],"1058-HK^FF_DPS(ANN,-5AY,0)":[0.0,0.0,0.0,0.0,0.0,0.0],"1057-HK^FF_DPS(ANN,-5AY,0)":[0.0458,0.0,0.0,0.0,0.0,0.0],"1055-HK^FF_DPS(ANN,-5AY,0)":[0.1144,0.122,0.057,0.0,0.0,0.0],"1053-HK^FF_DPS(ANN,-5AY,0)":[0.0,0.0,0.0,0.0,0.0,0.0],"1052-HK^FF_DPS(ANN,-5AY,0)":[0.33,0.36,0.39,0.39,0.07,0.61],"1051-HK^FF_DPS(ANN,-5AY,0)":[0.0,0.0,0.0,0.0,0.0,0.12],"1050-HK^FF_DPS(ANN,-5AY,0)":[0.065,0.089,0.08,0.09,0.115,0.085],"1049-HK^FF_DPS(ANN,-5AY,0)":[0.0,0.0,0.0,0.0,0.25,0.15],"1047-HK^FF_DPS(ANN,-5AY,0)":[0.03,0.03,0.0,0.0,0.06,0.035],"1046-HK^FF_DPS(ANN,-5AY,0)":[0.0,0.0,0.0,0.0,0.0,0.0],"1045-HK^FF_DPS(ANN,-5AY,0)":[0.085,0.14,0.155,0.195,0.225,0.245],"1044-HK^FF_DPS(ANN,-5AY,0)":[2.229726,2.538918,2.552315,2.483442,2.897759,2.062277],"1039-HK^FF_DPS(ANN,-5AY,0)":[0.0,0.0,0.0,0.0,0.0,0.0],"1038-HK^FF_DPS(ANN,-5AY,0)":[2.26,2.38,2.43,2.46,2.47,2.5],"1037-HK^FF_DPS(ANN,-5AY,0)":[null,0.0,0.0,0.0,0.0,0.0],"1036-HK^FF_DPS(ANN,-5AY,0)":[0.03,0.03,0.09,0.09,0.09,0.09],"1034-HK^FF_DPS(ANN,-5AY,0)":null,"1033-HK^FF_DPS(ANN,-5AY,0)":[0.0,0.0,0.0,0.0,0.0,0.0],"1031-HK^FF_DPS(ANN,-5AY,0)":[0.025,0.02,0.015,0.01,0.0,0.0],"1030-HK^FF_DPS(ANN,-5AY,0)":[0.05668,0.19981,0.34945,0.3386,0.49436,0.0],"1029-HK^FF_DPS(ANN,-5AY,0)":[0.0,0.0,0.0,0.0,0.0,0.0],"1028-HK^FF_DPS(ANN,-5AY,0)":[0.0,0.0,0.0,0.0,0.0,0.0],"1027-HK^FF_DPS(ANN,-5AY,0)":[0.0,0.0,0.0,0.0,0.0,0.0],"1026-HK^FF_DPS(ANN,-5AY,0)":[0.0,0.0,0.0,0.0,0.0,0.0],"1025-HK^FF_DPS(ANN,-5AY,0)":[null,null,0.03191,null,0.0,0.0],"1024-HK^FF_DPS(ANN,-5AY,0)":[null,null,null,null,null,0.0],"1023-HK^FF_DPS(ANN,-5AY,0)":[0.12,0.12,0.08,0.02,0.02,0.06],"1022-HK^FF_DPS(ANN,-5AY,0)":[0.0,0.0,0.0,0.0,0.0,0.0],"1020-HK^FF_DPS(ANN,-5AY,0)":[0.0,0.0,0.0,0.0,0.0,0.0],"1013-HK^FF_DPS(ANN,-5AY,0)":[0.0,0.0,0.0,0.0,0.0,0.0],"1011-HK^FF_DPS(ANN,-5AY,0)":[0.025,0.035,0.0,0.0,0.0,0.0],"1010-HK^FF_DPS(ANN,-5AY,0)":[0.0,0.0,0.0,0.0,0.0,0.0],"1009-HK^FF_DPS(ANN,-5AY,0)":[0.0,null,0.0,0.0,0.0,0.0],"1008-HK^FF_DPS(ANN,-5AY,0)":[0.153,0.0,0.0,0.1913,0.1,0.0],"1007-HK^FF_DPS(ANN,-5AY,0)":[0.0,0.0,0.0,0.0,0.0,0.0],"1005-HK^FF_DPS(ANN,-5AY,0)":[0.115,0.095,0.1,0.085,0.055,0.08],"1004-HK^FF_DPS(ANN,-5AY,0)":[0.0,null,0.0,0.0,0.0,0.0],"1003-HK^FF_DPS(ANN,-5AY,0)":[0.0,0.0,0.0,0.0,0.0,0.0],"1002-HK^FF_DPS(ANN,-5AY,0)":[0.0,0.0,0.0,0.0,0.0,0.0],"1001-HK^FF_DPS(ANN,-5AY,0)":[0.0475,0.0157,0.02,0.0,0.0,0.03],"1000-HK^FF_DPS(ANN,-5AY,0)":[0.0,0.0,0.0,0.0,0.0,0.0],"998-HK^FF_DPS(ANN,-5AY,0)":[0.243721,0.320975,0.261668,0.261084,0.305324,0.353739],"997-HK^FF_DPS(ANN,-5AY,0)":[0.0,0.0,0.0,0.0,0.0,0.0],"996-HK^FF_DPS(ANN,-5AY,0)":[0.0,0.0,0.0,0.0,0.0,0.0],"995-HK^FF_DPS(ANN,-5AY,0)":[0.2605,0.2841,0.2872,0.2513,0.2774,0.6376],"994-HK^FF_DPS(ANN,-5AY,0)":[null,0.0,0.0,0.0,0.0,0.0],"993-HK^FF_DPS(ANN,-5AY,0)":[0.0,0.017,0.0,0.0,0.0,0.0],"992-HK^FF_DPS(ANN,-5AY,0)":[0.265,0.265,0.278,0.278,0.306,0.38],"991-HK^FF_DPS(ANN,-5AY,0)":[0.0,0.10859,0.11385,0.071298,0.10924,0.0],"990-HK^FF_DPS(ANN,-5AY,0)":[0.0,0.0,0.0,0.0,0.0,0.0],"989-HK^FF_DPS(ANN,-5AY,0)":[0.0,0.0,0.0,0.0,0.0,0.0],"988-HK^FF_DPS(ANN,-5AY,0)":[0.0,0.0,0.0,0.0,0.0,0.0],"987-HK^FF_DPS(ANN,-5AY,0)":[0.002,0.007,0.008,0.008,0.008,0.01],"986-HK^FF_DPS(ANN,-5AY,0)":[0.0,0.0,0.0,0.0,0.0,0.0],"985-HK^FF_DPS(ANN,-5AY,0)":[0.0,0.0,0.0,0.0,0.0,0.0],"984-HK^FF_DPS(ANN,-5AY,0)":[0.6,0.42,0.44,0.27,0.1,0.05],"983-HK^FF_DPS(ANN,-5AY,0)":[0.0,0.0,0.0,0.0,0.0,0.07],"982-HK^FF_DPS(ANN,-5AY,0)":[0.0,0.0,0.0,0.0,0.0,0.0],"981-HK^FF_DPS(ANN,-5AY,0)":[0.0,0.0,0.0,0.0,0.0,0.0],"980-HK^FF_DPS(ANN,-5AY,0)":[0.0,0.0,0.0,0.0,0.0,0.0],"979-HK^FF_DPS(ANN,-5AY,0)":[0.0,0.0,0.0,0.0,0.0,0.0],"978-HK^FF_DPS(ANN,-5AY,0)":[0.045,0.1,0.08,0.14,0.07,0.06],"976-HK^FF_DPS(ANN,-5AY,0)":[0.0,0.0,0.0,0.0,0.0,0.0],"975-HK^FF_DPS(ANN,-5AY,0)":[0.0,0.0,0.0,0.0,0.0,0.0],"974-HK^FF_DPS(ANN,-5AY,0)":[0.0,0.0,0.0,0.0,0.0,0.0],"973-HK^FF_DPS(ANN,-5AY,0)":[0.2876,0.2696,0.2532,0.2004,0.3314,0.4876],"970-HK^FF_DPS(ANN,-5AY,0)":[0.0,0.0,0.0,0.0,0.0,0.0],"969-HK^FF_DPS(ANN,-5AY,0)":[0.0,0.0,0.0,0.0,0.0,0.0],"968-HK^FF_DPS(ANN,-5AY,0)":[0.1394597,0.15,0.122,0.14,0.255,0.27],"966-HK^FF_DPS(ANN,-5AY,0)":[0.1,0.1,0.1,0.3,0.4,0.46],"960-HK^FF_DPS(ANN,-5AY,0)":[0.533,0.8147,1.1288,1.3203,1.7219,2.0102],"959-HK^FF_DPS(ANN,-5AY,0)":[0.0,0.0,0.0,0.0,0.0,0.0],"956-HK^FF_DPS(ANN,-5AY,0)":[0.072214,0.126121,0.1422546,0.142697,0.16391,0.19603],"954-HK^FF_DPS(ANN,-5AY,0)":[0.022565,0.0,0.058118,0.060098,0.024125,0.0],"953-HK^FF_DPS(ANN,-5AY,0)":[0.0,0.0,0.0,0.0,0.0,0.0],"952-HK^FF_DPS(ANN,-5AY,0)":[null,0.0,0.0,0.0,0.005,0.0],"951-HK^FF_DPS(ANN,-5AY,0)":[0.0780193,0.0729725,0.066,0.084,0.117,0.087],"950-HK^FF_DPS(ANN,-5AY,0)":[0.112,0.104,0.118,0.056,0.058,0.061],"948-HK^FF_DPS(ANN,-5AY,0)":[0.0,0.0,0.0,0.0,0.0,0.0],"947-HK^FF_DPS(ANN,-5AY,0)":[0.04,0.04,0.02,0.02,0.0,0.0],"945-HK^FF_DPS(ANN,-5AY,0)":[4.33551443503251,4.92300443420428,5.50258593142115,5.90490085063205,6.47633406160675,6.94372751636616],"943-HK^FF_DPS(ANN,-5AY,0)":[0.0,0.0,0.0,0.0,0.0,0.0],"941-HK^FF_DPS(ANN,-5AY,0)":[2.732,3.205,3.217,3.25,3.29,4.06],"939-HK^FF_DPS(ANN,-5AY,0)":[0.319504,0.3451547,0.3489764,0.349742,0.390836,0.42595],"938-HK^FF_DPS(ANN,-5AY,0)":[0.0,0.0,0.0,0.0,0.0,0.0],"936-HK^FF_DPS(ANN,-5AY,0)":[0.0,0.0,0.0,0.0,0.0,0.0],"934-HK^FF_DPS(ANN,-5AY,0)":[0.07,0.12,0.15,0.2,0.2,0.2],"932-HK^FF_DPS(ANN,-5AY,0)":[0.0,0.0,0.0,0.0,0.0,0.0],"931-HK^FF_DPS(ANN,-5AY,0)":[0.0,0.0,0.0,0.0,0.0],"929-HK^FF_DPS(ANN,-5AY,0)":[0.045,0.038,0.009,0.005,0.0,0.0],"928-HK^FF_DPS(ANN,-5AY,0)":[0.0,0.0,0.0,0.0,0.0,0.0],"927-HK^FF_DPS(ANN,-5AY,0)":[0.08,0.09,0.09,0.05,0.05,0.04],"926-HK^FF_DPS(ANN,-5AY,0)":[0.0,0.0,0.0,2.97647,1.01471,0.0],"925-HK^FF_DPS(ANN,-5AY,0)":[0.0,0.0,0.0,0.0,0.0,0.0],"924-HK^FF_DPS(ANN,-5AY,0)":[null,null,null,0.0,0.0,0.0],"923-HK^FF_DPS(ANN,-5AY,0)":[0.0,0.0,0.0,0.0,0.0,0.0],"922-HK^FF_DPS(ANN,-5AY,0)":[0.0,0.0,0.0,0.0,0.018,0.018],"921-HK^FF_DPS(ANN,-5AY,0)":[0.343171,0.5376672,0.3444473,0.4320197,0.417117,0.250662],"919-HK^FF_DPS(ANN,-5AY,0)":[0.0225,0.0,0.0,0.0,0.0,0.0],"918-HK^FF_DPS(ANN,-5AY,0)":[0.0,0.0,0.0,0.0,0.0,0.0],"916-HK^FF_DPS(ANN,-5AY,0)":[0.0976,0.1129,0.1123,0.1172,0.1422,0.172],"915-HK^FF_DPS(ANN,-5AY,0)":[null,0.0,0.0,0.0,0.0,0.0],"914-HK^FF_DPS(ANN,-5AY,0)":[0.56679,1.47391,1.9231,2.17917,2.56258,2.79398],"912-HK^FF_DPS(ANN,-5AY,0)":[0.15,0.15,0.12,0.08,0.17,0.12],"911-HK^FF_DPS(ANN,-5AY,0)":[0.0,0.01,0.0,0.0,0.0,0.0],"910-HK^FF_DPS(ANN,-5AY,0)":[0.0,null,0.0,0.0,0.0,0.0],"909-HK^FF_DPS(ANN,-5AY,0)":[null,null,null,null,0.083,0.068],"907-HK^FF_DPS(ANN,-5AY,0)":[0.0,0.0,0.0,0.0,0.0,0.0],"906-HK^FF_DPS(ANN,-5AY,0)":[0.142,0.157,0.124,0.144,0.268,0.25],"904-HK^FF_DPS(ANN,-5AY,0)":[0.0,0.0,0.0,0.0,0.0,0.0],"902-HK^FF_DPS(ANN,-5AY,0)":[0.3258207,0.1196315,0.1170055,0.1480804,0.2151,0.0],"900-HK^FF_DPS(ANN,-5AY,0)":[0.38,0.42,0.44,0.44,0.4,0.44],"899-HK^FF_DPS(ANN,-5AY,0)":[0.0,0.0,0.0,0.0,0.0,0.0],"898-HK^FF_DPS(ANN,-5AY,0)":[0.0675,0.0675,0.0675,0.0675,0.05,0.045],"897-HK^FF_DPS(ANN,-5AY,0)":[0.0,0.0,0.0,0.0,0.0,0.0],"896-HK^FF_DPS(ANN,-5AY,0)":[0.072,0.072,0.075,0.075,0.075,0.075],"895-HK^FF_DPS(ANN,-5AY,0)":[0.1398571,0.19363,0.1586946,0.16604,0.132206,0.064445],"894-HK^FF_DPS(ANN,-5AY,0)":[0.0,0.0,0.0,0.0,0.0,0.0],"893-HK^FF_DPS(ANN,-5AY,0)":[0.0,0.0,0.0,0.0,0.0,0.0],"889-HK^FF_DPS(ANN,-5AY,0)":[0.04,0.042,0.025,0.02,0.02,0.02],"888-HK^FF_DPS(ANN,-5AY,0)":[0.0,0.0,0.0,0.0,0.0,0.0],"887-HK^FF_DPS(ANN,-5AY,0)":[0.0,0.0075,0.0125,0.0035,0.0015,0.009],"886-HK^FF_DPS(ANN,-5AY,0)":[0.0,0.0,0.0,0.0,0.0,0.0],"884-HK^FF_DPS(ANN,-5AY,0)":[0.16248,0.21982,0.28672,0.32495,0.3823,0.1819968],"883-HK^FF_DPS(ANN,-5AY,0)":[0.35,0.5,0.7,0.78,0.45,0.3],"882-HK^FF_DPS(ANN,-5AY,0)":[0.0962,0.0863,0.0804,0.0804,0.0778,0.0895],"881-HK^FF_DPS(ANN,-5AY,0)":[0.3,0.36,0.37,0.45,0.58,0.84],"880-HK^FF_DPS(ANN,-5AY,0)":[0.22495,0.18746,0.27182,0.28119,0.0,0.0],"878-HK^FF_DPS(ANN,-5AY,0)":[0.2,0.2,0.2,0.2,0.2,0.2],"876-HK^FF_DPS(ANN,-5AY,0)":[0.0,0.0,0.0,0.0,0.0,0.0],"875-HK^FF_DPS(ANN,-5AY,0)":[0.0,0.0,0.0,0.0,0.0,0.0],"874-HK^FF_DPS(ANN,-5AY,0)":[0.3208,0.4646,0.4826,0.6449,0.6547,0.805],"873-HK^FF_DPS(ANN,-5AY,0)":[null,null,null,null,0.11,0.0],"872-HK^FF_DPS(ANN,-5AY,0)":[0.0,0.0,0.0,0.0,0.0,0.0],"871-HK^FF_DPS(ANN,-5AY,0)":[0.0,0.0,0.0,0.0,0.0,0.0],"869-HK^FF_DPS(ANN,-5AY,0)":[0.1,0.06,0.0,0.0,0.0,0.02],"868-HK^FF_DPS(ANN,-5AY,0)":[0.4,0.48,0.52,0.55,0.79,1.42],"867-HK^FF_DPS(ANN,-5AY,0)":[0.253,0.325,0.344,0.349,0.477,0.596],"866-HK^FF_DPS(ANN,-5AY,0)":[0.0,0.0,0.0,0.0,0.0,0.0],"865-HK^FF_DPS(ANN,-5AY,0)":[0.0,0.0,0.0,0.0,0.0,0.0],"864-HK^FF_DPS(ANN,-5AY,0)":[0.01,0.02,0.02,0.0,0.0,0.0],"863-HK^FF_DPS(ANN,-5AY,0)":[0.0,0.0,0.0,0.0,0.0,0.0],"862-HK^FF_DPS(ANN,-5AY,0)":[0.0,0.0,0.0,0.0,0.0,null],"861-HK^FF_DPS(ANN,-5AY,0)":[0.0,0.0,0.031,0.064,0.136,0.15],"860-HK^FF_DPS(ANN,-5AY,0)":[0.0,0.0,0.0,0.0,0.0,null],"859-HK^FF_DPS(ANN,-5AY,0)":[0.213,null,0.0,0.0,0.0,0.0],"858-HK^FF_DPS(ANN,-5AY,0)":[0.0,0.0,0.0,0.0,0.0,0.0],"857-HK^FF_DPS(ANN,-5AY,0)":[0.0684894,0.1555299,0.2042998,0.1584806,0.204,0.26964],"856-HK^FF_DPS(ANN,-5AY,0)":[0.124,0.147,0.152,0.167,0.22,0.27],"855-HK^FF_DPS(ANN,-5AY,0)":[0.1,0.23,0.28,0.3,0.31,0.34],"854-HK^FF_DPS(ANN,-5AY,0)":[0.275603139369278,0.381903849893848,0.203736832737754,0.0,0.318450485126434,0.333287547958327],"853-HK^FF_DPS(ANN,-5AY,0)":[0.019,0.025,0.029,0.053,0.043,0.0],"852-HK^FF_DPS(ANN,-5AY,0)":[0.06,0.01,0.0,0.0,0.0,0.0],"851-HK^FF_DPS(ANN,-5AY,0)":[0.0,0.0,0.0,0.0,0.0,0.0],"848-HK^FF_DPS(ANN,-5AY,0)":[0.003,0.0388,0.0364,0.0198,0.0,0.0],"846-HK^FF_DPS(ANN,-5AY,0)":[0.0,0.0,0.0,0.0,0.0,0.0],"845-HK^FF_DPS(ANN,-5AY,0)":[0.0,0.0,0.0,0.0,0.0,0.0],"844-HK^FF_DPS(ANN,-5AY,0)":[0.0,0.0,0.0,0.0,0.0,0.0],"842-HK^FF_DPS(ANN,-5AY,0)":[0.055,0.0,0.02,0.02,0.0,0.0],"841-HK^FF_DPS(ANN,-5AY,0)":[0.0,0.0,0.0,0.0,0.0,0.0],"840-HK^FF_DPS(ANN,-5AY,0)":[0.0,0.0,0.0,0.0,0.0,0.0],"839-HK^FF_DPS(ANN,-5AY,0)":[0.0,0.074,0.125,0.273,0.399,0.3663],"838-HK^FF_DPS(ANN,-5AY,0)":[0.0088,0.0227,0.0148,0.009,0.0,0.027],"837-HK^FF_DPS(ANN,-5AY,0)":[0.2549,0.3072,0.2586,0.2804,0.1958,0.2715],"836-HK^FF_DPS(ANN,-5AY,0)":[0.875,0.875,0.328,0.548,0.631,0.295],"834-HK^FF_DPS(ANN,-5AY,0)":[0.0,0.0,0.0,0.0,0.0,0.0],"833-HK^FF_DPS(ANN,-5AY,0)":[0.14444430000014,0.16,0.0,0.0,0.07,0.02],"832-HK^FF_DPS(ANN,-5AY,0)":[0.0,0.1229,0.2128,0.466,0.378,0.1745],"831-HK^FF_DPS(ANN,-5AY,0)":[0.165,0.18,0.22,0.46,0.06,0.07],"830-HK^FF_DPS(ANN,-5AY,0)":[0.016,0.02,0.022,0.012,0.03,0.047],"829-HK^FF_DPS(ANN,-5AY,0)":[0.03,0.036,0.036,0.06,0.06,0.06],"828-HK^FF_DPS(ANN,-5AY,0)":[0.0,0.0,0.0,0.0,0.0,0.0],"827-HK^FF_DPS(ANN,-5AY,0)":[0.0,0.0,0.0,0.0,0.0,0.0],"826-HK^FF_DPS(ANN,-5AY,0)":[0.0113,0.0468,0.0406,0.0594,0.0888,0.0697],"825-HK^FF_DPS(ANN,-5AY,0)":[0.0,0.0,0.0,0.0,0.0,0.0],"822-HK^FF_DPS(ANN,-5AY,0)":[0.01,0.01,0.035,0.02,0.04,0.04],"821-HK^FF_DPS(ANN,-5AY,0)":[0.0,0.0,0.0,0.0,0.0,0.0],"819-HK^FF_DPS(ANN,-5AY,0)":[0.256,0.37,0.38,0.39,0.4,0.4],"818-HK^FF_DPS(ANN,-5AY,0)":[0.0,0.0,0.0,0.0,0.0,0.0],"817-HK^FF_DPS(ANN,-5AY,0)":[0.09,0.18,0.22,0.23,0.26,0.12],"816-HK^FF_DPS(ANN,-5AY,0)":[null,null,null,null,null,null],"815-HK^FF_DPS(ANN,-5AY,0)":[0.05,0.0,0.0,0.0,0.0,0.0],"814-HK^FF_DPS(ANN,-5AY,0)":[0.056652,0.073846,0.091053,0.087498,0.120686,0.05859],"813-HK^FF_DPS(ANN,-5AY,0)":[0.7,0.7,1.0,1.2,1.45,1.8],"812-HK^FF_DPS(ANN,-5AY,0)":[0.0,0.0,0.0,0.0,0.0,0.0],"811-HK^FF_DPS(ANN,-5AY,0)":[0.678136,0.368937,0.343745,0.328023,0.373783,0.371377],"809-HK^FF_DPS(ANN,-5AY,0)":[0.0,0.0,0.0,0.0,0.0,0.0],"807-HK^FF_DPS(ANN,-5AY,0)":[0.0562232916997878,0.0,0.116171733761538,0.057434485646856,0.0562278360723419,0.0867593635409517],"806-HK^FF_DPS(ANN,-5AY,0)":[0.12,0.18,0.06,0.22,0.34,0.08],"804-HK^FF_DPS(ANN,-5AY,0)":[0.0,0.0,0.0,0.02,0.0,0.0],"803-HK^FF_DPS(ANN,-5AY,0)":[0.0,0.0,0.0,0.0,0.0,0.0],"802-HK^FF_DPS(ANN,-5AY,0)":[0.0,0.0,0.0,0.0,0.0,0.0],"800-HK^FF_DPS(ANN,-5AY,0)":[0.0,0.0,0.0,0.0,0.0,0.0],"799-HK^FF_DPS(ANN,-5AY,0)":[0.177,0.49,0.344,0.306,1.036,0.145],"798-HK^FF_DPS(ANN,-5AY,0)":[0.02,0.02,0.025,0.025,0.02,0.025],"797-HK^FF_DPS(ANN,-5AY,0)":[null,null,0.031,0.0,0.0,0.0],"794-HK^FF_DPS(ANN,-5AY,0)":[0.0,0.07,0.04,0.0,0.0,0.0],"789-HK^FF_DPS(ANN,-5AY,0)":[0.0,0.0,0.0,0.0,0.0,0.0],"788-HK^FF_DPS(ANN,-5AY,0)":[null,null,0.002628,0.015894,0.02689,0.03097],"784-HK^FF_DPS(ANN,-5AY,0)":[null,0.0,0.0,0.0,0.0,0.0],"780-HK^FF_DPS(ANN,-5AY,0)":[null,null,0.0,0.0,0.0,0.0],"777-HK^FF_DPS(ANN,-5AY,0)":[0.2,0.2,0.25,0.4,0.5,2.23],"776-HK^FF_DPS(ANN,-5AY,0)":[0.0,0.0,0.0,0.0,0.0,0.0],"775-HK^FF_DPS(ANN,-5AY,0)":[0.01,0.01,0.01,0.01,0.01,0.01],"772-HK^FF_DPS(ANN,-5AY,0)":[null,0.0,0.0,0.0,0.0,0.0],"771-HK^FF_DPS(ANN,-5AY,0)":[0.0,0.00833333,0.0,0.03,0.03,0.03],"769-HK^FF_DPS(ANN,-5AY,0)":[0.0,0.0,0.0,0.0,0.0,0.0],"767-HK^FF_DPS(ANN,-5AY,0)":[0.0,0.0,0.0,0.0,0.0,0.0],"766-HK^FF_DPS(ANN,-5AY,0)":[0.0,0.0,0.0,0.0,0.0,0.0],"765-HK^FF_DPS(ANN,-5AY,0)":[0.01,0.0,0.0,0.0,0.0,0.0],"764-HK^FF_DPS(ANN,-5AY,0)":[0.0,0.0,0.0,0.0,0.0,0.0],"763-HK^FF_DPS(ANN,-5AY,0)":[0.0,0.0,0.0,0.21872,0.24011,0.36826],"762-HK^FF_DPS(ANN,-5AY,0)":[0.0,0.06405,0.15559,0.16186,0.19822,0.25651],"760-HK^FF_DPS(ANN,-5AY,0)":[0.0,0.0,0.0,0.0,0.0,0.0],"759-HK^FF_DPS(ANN,-5AY,0)":[0.0,0.0,0.0,0.005,0.009,0.01],"758-HK^FF_DPS(ANN,-5AY,0)":[0.0,0.0,0.0,0.0,0.0,0.0],"757-HK^FF_DPS(ANN,-5AY,0)":[0.0,0.0,0.0,0.0,0.0,0.0],"756-HK^FF_DPS(ANN,-5AY,0)":[0.015,0.0,0.0,0.0,0.0,0.0],"755-HK^FF_DPS(ANN,-5AY,0)":[0.0,0.0,0.0,0.0,0.0,0.0],"754-HK^FF_DPS(ANN,-5AY,0)":[0.07513,0.15026,0.30053,0.30053,1.27724,0.499625],"753-HK^FF_DPS(ANN,-5AY,0)":[0.12204,0.14189,0.1175,0.04854,0.0,0.0],"752-HK^FF_DPS(ANN,-5AY,0)":[0.17,0.185,0.135,0.135,0.025,0.05],"751-HK^FF_DPS(ANN,-5AY,0)":[0.146,null,0.09,0.06,0.0,0.23],"750-HK^FF_DPS(ANN,-5AY,0)":[0.07,0.03,0.0,0.0,0.028,0.02],"747-HK^FF_DPS(ANN,-5AY,0)":[0.0,0.0,0.0,0.0,0.0,0.0],"746-HK^FF_DPS(ANN,-5AY,0)":[0.09,0.3,0.38,0.33,0.24,0.58],"745-HK^FF_DPS(ANN,-5AY,0)":[0.0,0.0,0.0,0.0,0.0,0.0],"743-HK^FF_DPS(ANN,-5AY,0)":[0.034,0.191,0.705,0.546,0.621,0.527],"738-HK^FF_DPS(ANN,-5AY,0)":[0.157,0.13,0.35,0.0,0.5,0.0],"737-HK^FF_DPS(ANN,-5AY,0)":[0.3489942,0.484286,0.2229238,0.1093683,0.240285],"736-HK^FF_DPS(ANN,-5AY,0)":[0.0,0.0,0.0,0.0,0.0,0.0],"733-HK^FF_DPS(ANN,-5AY,0)":[0.12,0.14,0.11,0.125,0.05,0.005],"732-HK^FF_DPS(ANN,-5AY,0)":[0.09,0.01,0.0,0.0,0.0,0.1],"731-HK^FF_DPS(ANN,-5AY,0)":[0.23,0.315,0.24,0.04,0.0,0.0],"730-HK^FF_DPS(ANN,-5AY,0)":[0.0,0.0,0.0,0.0,0.0,0.003],"728-HK^FF_DPS(ANN,-5AY,0)":[0.105,0.115,0.125,0.125,0.125,0.197211],"727-HK^FF_DPS(ANN,-5AY,0)":[0.0,0.0,0.0,0.0,0.0,0.0],"726-HK^FF_DPS(ANN,-5AY,0)":[0.0,0.0,0.0,0.0,0.0,0.01],"725-HK^FF_DPS(ANN,-5AY,0)":[0.02,0.0,0.0,0.0,0.0,0.02],"724-HK^FF_DPS(ANN,-5AY,0)":[0.0,0.0,0.0,0.0,0.0,0.0],"723-HK^FF_DPS(ANN,-5AY,0)":[0.0,0.0,null,null,0.0,0.0],"722-HK^FF_DPS(ANN,-5AY,0)":[0.027,0.029,0.032,0.033,0.038,0.045],"720-HK^FF_DPS(ANN,-5AY,0)":[0.0,0.0,0.0,0.0,0.0,0.0],"719-HK^FF_DPS(ANN,-5AY,0)":[0.0,0.0462307831,0.113853,0.131395,0.180076,0.175758],"718-HK^FF_DPS(ANN,-5AY,0)":[0.0,0.0181,0.0,0.0,0.0,0.0],"717-HK^FF_DPS(ANN,-5AY,0)":[0.029,0.0285,0.0,0.0,0.0,null],"716-HK^FF_DPS(ANN,-5AY,0)":[0.0,0.04,0.07,0.0,0.0,0.18],"715-HK^FF_DPS(ANN,-5AY,0)":[0.0,0.0,0.0,0.0,0.0,0.0],"713-HK^FF_DPS(ANN,-5AY,0)":[0.0,0.0,0.0,0.0,0.0,0.0],"712-HK^FF_DPS(ANN,-5AY,0)":[0.0,0.0,0.0,0.0,0.0,0.0],"711-HK^FF_DPS(ANN,-5AY,0)":[0.038,0.0232,0.021,0.016,0.0087,0.0198],"710-HK^FF_DPS(ANN,-5AY,0)":[0.025,0.01,0.01,0.26,0.05,0.15],"709-HK^FF_DPS(ANN,-5AY,0)":[0.275,0.35,0.335,0.146,0.1,0.165],"708-HK^FF_DPS(ANN,-5AY,0)":[0.0,0.0,0.0,0.0,0.0,0.0],"707-HK^FF_DPS(ANN,-5AY,0)":[0.0,0.0,0.0,0.0,0.0,0.0],"704-HK^FF_DPS(ANN,-5AY,0)":[0.0,0.0,0.0,0.0,0.0,0.0],"703-HK^FF_DPS(ANN,-5AY,0)":[0.0,0.0,0.0,0.0,0.0,0.0],"702-HK^FF_DPS(ANN,-5AY,0)":[0.0,0.0,0.0,0.0,0.0,0.0],"701-HK^FF_DPS(ANN,-5AY,0)":[0.01,0.01,0.01,0.02,0.02,0.02],"700-HK^FF_DPS(ANN,-5AY,0)":[0.61,0.88,1.0,1.2,1.6,1.6],"698-HK^FF_DPS(ANN,-5AY,0)":[0.04685,0.04865,0.02523,0.00946,0.0,0.0],"697-HK^FF_DPS(ANN,-5AY,0)":[0.0,0.0,0.1275,0.1087,0.0976,0.096],"696-HK^FF_DPS(ANN,-5AY,0)":[0.25393,0.30526,0.30625,0.31636,0.01932,0.06424],"695-HK^FF_DPS(ANN,-5AY,0)":[0.0,0.0,0.0725,0.0,0.0725,0.0725],"694-HK^FF_DPS(ANN,-5AY,0)":[0.18976,0.28723,0.30308,0.2669,0.0,0.0],"693-HK^FF_DPS(ANN,-5AY,0)":[0.09,0.11,0.12,0.11,0.04,0.065],"691-HK^FF_DPS(ANN,-5AY,0)":[0.0,0.0,0.0,0.0,0.0,0.256],"690-HK^FF_DPS(ANN,-5AY,0)":[0.0,0.0,0.0,0.0,0.0,0.0],"689-HK^FF_DPS(ANN,-5AY,0)":[0.0,0.0,0.0,0.0,0.0,0.0],"688-HK^FF_DPS(ANN,-5AY,0)":[0.77,0.8,0.9,1.02,1.18,1.21],"687-HK^FF_DPS(ANN,-5AY,0)":[0.3,0.1,0.0,0.21,0.0,0.025],"686-HK^FF_DPS(ANN,-5AY,0)":[0.0,0.0,0.0,0.0,0.0,0.0],"685-HK^FF_DPS(ANN,-5AY,0)":[0.0563124048766849,0.034041705893956,0.0217188268246459,0.020252194299062,0.0077440489360869,0.0117255819560941],"684-HK^FF_DPS(ANN,-5AY,0)":[0.125,0.08,0.04,0.09,0.25,0.04],"683-HK^FF_DPS(ANN,-5AY,0)":[1.1,1.35,1.35,1.35,1.35,1.35],"682-HK^FF_DPS(ANN,-5AY,0)":[0.0,0.0,0.0,0.0,0.0,0.0],"681-HK^FF_DPS(ANN,-5AY,0)":[0.0,0.0,0.0,null,0.0,0.0],"680-HK^FF_DPS(ANN,-5AY,0)":[0.0,0.002,0.0023,0.0015,0.0,0.0],"679-HK^FF_DPS(ANN,-5AY,0)":[0.0,0.0,0.0,0.02,0.03,0.03],"678-HK^FF_DPS(ANN,-5AY,0)":[0.0,0.0779985,0.156601,0.0784975,0.0,0.0],"677-HK^FF_DPS(ANN,-5AY,0)":[0.024,0.024,0.023,0.023,0.023,0.024],"676-HK^FF_DPS(ANN,-5AY,0)":[0.02,0.04,0.0,0.0,0.0,0.0],"675-HK^FF_DPS(ANN,-5AY,0)":[0.0,0.0,0.0,0.03,0.1,0.12],"674-HK^FF_DPS(ANN,-5AY,0)":[0.0,0.0,0.0,0.0,0.0,0.0],"673-HK^FF_DPS(ANN,-5AY,0)":[0.0,0.0,0.0,0.0,0.0,0.0],"672-HK^FF_DPS(ANN,-5AY,0)":[0.0,0.0,0.0,0.02,0.0,0.0],"670-HK^FF_DPS(ANN,-5AY,0)":[0.1144122,0.063,0.0,0.055,0.0,0.0],"669-HK^FF_DPS(ANN,-5AY,0)":[0.5,0.675,0.88,1.03,1.35,1.85],"668-HK^FF_DPS(ANN,-5AY,0)":[0.0,0.0,0.0,0.0,0.0,0.0],"667-HK^FF_DPS(ANN,-5AY,0)":[null,null,null,0.21,0.27,0.245],"665-HK^FF_DPS(ANN,-5AY,0)":[0.14091,0.25455,0.08182,0.12091,0.14636,0.08182],"663-HK^FF_DPS(ANN,-5AY,0)":[0.0,0.0,0.0,0.0,0.0,0.0],"662-HK^FF_DPS(ANN,-5AY,0)":[0.08,0.115,0.07,0.085,0.08,0.145],"661-HK^FF_DPS(ANN,-5AY,0)":[0.0,0.0,0.0,0.0,0.0,0.0],"660-HK^FF_DPS(ANN,-5AY,0)":[0.0,0.0,0.0,0.0,0.0,0.0],"659-HK^FF_DPS(ANN,-5AY,0)":[0.73,0.78,0.58,0.58,0.59,0.61],"658-HK^FF_DPS(ANN,-5AY,0)":[0.23,0.18,0.08,0.2,0.0,0.0],"657-HK^FF_DPS(ANN,-5AY,0)":[0.0,0.0,0.0,0.0,0.0,0.0],"656-HK^FF_DPS(ANN,-5AY,0)":[0.21,0.35,0.37,0.4,0.22,0.3],"655-HK^FF_DPS(ANN,-5AY,0)":[0.02,0.02,0.02,null,0.0475,0.0125],"653-HK^FF_DPS(ANN,-5AY,0)":[0.001,0.0,0.0,0.0,0.0,0.0],"651-HK^FF_DPS(ANN,-5AY,0)":[0.0,0.0,0.0,0.0,0.0,0.0],"650-HK^FF_DPS(ANN,-5AY,0)":[0.0,0.0,0.0,0.0,0.0,0.0],"648-HK^FF_DPS(ANN,-5AY,0)":[0.0,0.0,0.0,0.0,0.0,null],"646-HK^FF_DPS(ANN,-5AY,0)":[0.0,0.0,0.0,0.0,0.0,0.0],"645-HK^FF_DPS(ANN,-5AY,0)":[0.0,0.0,0.0,0.0,0.0,0.0],"643-HK^FF_DPS(ANN,-5AY,0)":[0.0,0.0,0.0,0.0,0.0,0.0],"641-HK^FF_DPS(ANN,-5AY,0)":[0.035,0.11,0.05,0.02,0.0,0.01],"640-HK^FF_DPS(ANN,-5AY,0)":[0.021,0.021,0.026,0.052,0.052,0.05],"639-HK^FF_DPS(ANN,-5AY,0)":[0.03,0.165,0.168,0.172,0.165,0.4],"638-HK^FF_DPS(ANN,-5AY,0)":[0.1,0.1,0.03,0.0,0.0,0.0],"637-HK^FF_DPS(ANN,-5AY,0)":[0.015,0.03,0.0,0.0,0.01,0.01],"636-HK^FF_DPS(ANN,-5AY,0)":[0.19,0.22,0.25,0.27,0.348,0.711],"635-HK^FF_DPS(ANN,-5AY,0)":[0.03,0.06,0.145,0.145,0.075,0.045],"633-HK^FF_DPS(ANN,-5AY,0)":[0.08,0.025,0.05,0.0,0.0,0.0],"632-HK^FF_DPS(ANN,-5AY,0)":[0.0,0.0,0.0,0.0,0.0,0.0],"631-HK^FF_DPS(ANN,-5AY,0)":[0.0,0.0,0.1,0.12,0.15,0.15],"630-HK^FF_DPS(ANN,-5AY,0)":[0.0,0.0,0.0,0.0,0.0,0.0],"629-HK^FF_DPS(ANN,-5AY,0)":[0.0,0.0,0.0,0.0,0.0,0.0],"628-HK^FF_DPS(ANN,-5AY,0)":[0.0,0.0,0.0,0.0,0.0,0.0],"627-HK^FF_DPS(ANN,-5AY,0)":[0.0,null,0.0,0.0,0.0,0.0],"626-HK^FF_DPS(ANN,-5AY,0)":[0.18,0.21,0.22,0.2,0.15,0.2],"623-HK^FF_DPS(ANN,-5AY,0)":[0.0,0.0886,0.0771,0.0241,0.09,0.04],"622-HK^FF_DPS(ANN,-5AY,0)":[0.0,0.02951612997963,0.02,0.005,0.0,0.0],"621-HK^FF_DPS(ANN,-5AY,0)":[0.0,0.0,0.0,0.0,0.0,0.0],"620-HK^FF_DPS(ANN,-5AY,0)":[0.0,0.0,0.0,0.0,0.0,0.0],"619-HK^FF_DPS(ANN,-5AY,0)":[0.0,0.0,0.0,0.0,0.0,0.0],"618-HK^FF_DPS(ANN,-5AY,0)":[0.0,0.0175,0.0,0.0,0.0],"617-HK^FF_DPS(ANN,-5AY,0)":[0.09,0.105,0.108,0.055,0.0,0.0],"616-HK^FF_DPS(ANN,-5AY,0)":[0.0,0.0,0.0,0.0,0.0,0.0],"613-HK^FF_DPS(ANN,-5AY,0)":[0.02,0.02,0.0,0.0,0.0,0.0],"611-HK^FF_DPS(ANN,-5AY,0)":[0.0,0.0,0.0,0.0,0.0,0.0],"610-HK^FF_DPS(ANN,-5AY,0)":[0.198,0.263,0.31,0.32,0.32,0.18],"609-HK^FF_DPS(ANN,-5AY,0)":[0.12,0.05,0.0,0.0,0.03,0.2],"608-HK^FF_DPS(ANN,-5AY,0)":[0.06,0.06,0.06,0.06,0.03,0.08],"607-HK^FF_DPS(ANN,-5AY,0)":[0.01695,0.0188,0.0,0.0,0.0,0.0],"606-HK^FF_DPS(ANN,-5AY,0)":[null,null,null,null,null,0.05],"605-HK^FF_DPS(ANN,-5AY,0)":[0.44,0.472,0.472,0.35,0.26,0.0],"604-HK^FF_DPS(ANN,-5AY,0)":[0.17,0.18,0.18,0.18,0.18,0.15],"603-HK^FF_DPS(ANN,-5AY,0)":[0.005,0.0035,0.004,0.0,0.0,0.0],"602-HK^FF_DPS(ANN,-5AY,0)":[0.02717,0.0238,0.0219,0.0,0.0,0.0],"601-HK^FF_DPS(ANN,-5AY,0)":[0.0,0.0,0.1,0.0,0.0,0.0],"600-HK^FF_DPS(ANN,-5AY,0)":[0.0,0.0,0.0,0.0,0.0,0.0],"599-HK^FF_DPS(ANN,-5AY,0)":[0.03898,0.03411,0.02436,0.01462,0.00975,0.01462],"598-HK^FF_DPS(ANN,-5AY,0)":[0.12531,0.14607,0.15227,0.1316,0.1428,0.2213],"596-HK^FF_DPS(ANN,-5AY,0)":[0.03,0.03,0.04,0.0,0.0,0.0],"595-HK^FF_DPS(ANN,-5AY,0)":[0.01666666,0.02,0.02,0.025,0.04,0.05],"593-HK^FF_DPS(ANN,-5AY,0)":[0.0,0.0,0.0,0.0,0.0,0.0],"592-HK^FF_DPS(ANN,-5AY,0)":[0.01806,0.02407,0.02407,0.0,0.0],"591-HK^FF_DPS(ANN,-5AY,0)":[0.0,0.0,null,null,0.0,0.0],"590-HK^FF_DPS(ANN,-5AY,0)":[1.1,1.1,1.15,1.0,0.725,1.1],"589-HK^FF_DPS(ANN,-5AY,0)":[null,null,null,null,0.0208,0.0],"588-HK^FF_DPS(ANN,-5AY,0)":[0.068015,0.13528,0.13652,0.16431,0.03598,0.01189],"587-HK^FF_DPS(ANN,-5AY,0)":[null,null,null,null,null,null],"586-HK^FF_DPS(ANN,-5AY,0)":[0.3,0.5,0.55,0.65,0.7,0.7],"585-HK^FF_DPS(ANN,-5AY,0)":[0.0,0.0,0.0,0.0,0.0,0.0],"583-HK^FF_DPS(ANN,-5AY,0)":[0.0,0.0,0.0,0.0,0.0,0.0],"582-HK^FF_DPS(ANN,-5AY,0)":[0.0,0.0,0.0,0.0,0.0,0.0],"581-HK^FF_DPS(ANN,-5AY,0)":[0.15,0.46,0.37,0.24,0.12,0.24],"580-HK^FF_DPS(ANN,-5AY,0)":[0.025,0.05,0.05,0.08,0.05,0.0],"579-HK^FF_DPS(ANN,-5AY,0)":[0.08459,0.08929,0.07576,0.07875,0.08283,0.08241],"577-HK^FF_DPS(ANN,-5AY,0)":[0.0,0.0,0.0,0.0,0.0,0.0],"576-HK^FF_DPS(ANN,-5AY,0)":[0.4007616,0.43144,0.42672,0.38827,0.42265,0.43939],"575-HK^FF_DPS(ANN,-5AY,0)":[0.0,0.0,0.0,0.0,0.0,0.0],"574-HK^FF_DPS(ANN,-5AY,0)":[0.0,0.0,0.0,0.0,0.0,0.0],"573-HK^FF_DPS(ANN,-5AY,0)":[0.16,0.115,0.115,0.095,0.06,0.06],"572-HK^FF_DPS(ANN,-5AY,0)":[0.0,0.0,0.0,0.0,0.0,0.0],"571-HK^FF_DPS(ANN,-5AY,0)":[0.0,0.0,0.0,0.0,0.0,0.0],"570-HK^FF_DPS(ANN,-5AY,0)":[0.1003,0.0971,0.1155,0.1048,0.0,0.1402],"568-HK^FF_DPS(ANN,-5AY,0)":[0.0,0.0,0.0,0.0,0.0,0.0],"567-HK^FF_DPS(ANN,-5AY,0)":[0.0,0.0,0.0,0.0,0.0,0.0],"565-HK^FF_DPS(ANN,-5AY,0)":[0.0,0.0,0.0,0.0,0.0,0.0],"564-HK^FF_DPS(ANN,-5AY,0)":[0.0126,0.06116,0.1647,0.20265,0.261771,0.511097],"563-HK^FF_DPS(ANN,-5AY,0)":[0.033,0.041,0.041,0.041,0.043,0.045],"560-HK^FF_DPS(ANN,-5AY,0)":[0.09,0.09,0.09,0.06,0.02,0.02],"559-HK^FF_DPS(ANN,-5AY,0)":[0.0,0.0,0.0,0.0,0.0,0.0],"558-HK^FF_DPS(ANN,-5AY,0)":[0.03091,0.09091,0.04273,0.0,0.0545457,0.1],"557-HK^FF_DPS(ANN,-5AY,0)":[0.0,0.0,0.0,0.0,0.0,0.0],"556-HK^FF_DPS(ANN,-5AY,0)":[0.0,0.0,0.0,0.0,0.0,0.0],"554-HK^FF_DPS(ANN,-5AY,0)":[0.0,0.0,0.0,0.0,0.0,0.0],"553-HK^FF_DPS(ANN,-5AY,0)":[0.080121,0.08505,0.091,0.019,0.031,0.016],"552-HK^FF_DPS(ANN,-5AY,0)":[0.1509899,0.16961,0.17135,0.17362,0.193075,0.20215],"551-HK^FF_DPS(ANN,-5AY,0)":[1.4,1.5,1.5,1.1,0.0,0.2],"550-HK^FF_DPS(ANN,-5AY,0)":[0.0,0.0,0.0,0.0,0.0,0.0],"548-HK^FF_DPS(ANN,-5AY,0)":[0.249326,0.367939,0.4105,0.568734,0.518473,0.726465],"547-HK^FF_DPS(ANN,-5AY,0)":[0.0,0.0,0.0,0.0,0.0,0.0],"546-HK^FF_DPS(ANN,-5AY,0)":[0.116,0.198,0.278,0.173,0.099,0.215],"544-HK^FF_DPS(ANN,-5AY,0)":[0.0,0.0,0.0,0.0,0.0,0.0],"543-HK^FF_DPS(ANN,-5AY,0)":[0.128424,0.13973,0.1552,0.1179528,0.1570275,0.117],"542-HK^FF_DPS(ANN,-5AY,0)":[0.0,0.0,0.0,0.0,0.0,0.0],"540-HK^FF_DPS(ANN,-5AY,0)":[0.0,0.0,0.01,0.03,0.0,0.0],"538-HK^FF_DPS(ANN,-5AY,0)":[0.142,0.075,0.148,0.075,0.117,0.122],"536-HK^FF_DPS(ANN,-5AY,0)":[0.087,0.095,0.095,0.098,0.092,0.0925],"535-HK^FF_DPS(ANN,-5AY,0)":[0.02267,0.03087,0.03136,0.0781,0.0967,0.0703],"533-HK^FF_DPS(ANN,-5AY,0)":[0.195,0.185,0.195,0.15,0.095,0.11],"532-HK^FF_DPS(ANN,-5AY,0)":[0.035,0.07,0.065,0.01,0.06,0.05],"531-HK^FF_DPS(ANN,-5AY,0)":[0.0693405,0.07,0.0,0.0,0.0,0.02],"530-HK^FF_DPS(ANN,-5AY,0)":[0.0,0.0,0.0,0.0,0.0,0.0],"529-HK^FF_DPS(ANN,-5AY,0)":[0.03,0.04,0.07,0.02,0.0,0.02],"528-HK^FF_DPS(ANN,-5AY,0)":[0.05,0.02,0.06,0.07,0.0,0.06],"527-HK^FF_DPS(ANN,-5AY,0)":[0.0,0.0,0.0,0.0,0.0,0.0],"526-HK^FF_DPS(ANN,-5AY,0)":[0.0,0.0,0.0,0.0,0.0,0.0],"525-HK^FF_DPS(ANN,-5AY,0)":[0.0918,0.09783,0.06824,0.06571,0.0,0.0],"524-HK^FF_DPS(ANN,-5AY,0)":[0.0,0.0,0.0,0.0,0.0,0.0],"522-HK^FF_DPS(ANN,-5AY,0)":[1.9,2.5,2.7,2.0,2.7,3.9],"521-HK^FF_DPS(ANN,-5AY,0)":[0.0,0.0,0.0,0.0,0.0,0.0],"520-HK^FF_DPS(ANN,-5AY,0)":[0.159,0.1918,0.1967,0.1193,0.065754,0.066276],"519-HK^FF_DPS(ANN,-5AY,0)":[0.0,0.0,0.0,0.0,0.0,0.0],"518-HK^FF_DPS(ANN,-5AY,0)":[0.0,0.0,0.0,0.0,0.037,0.005],"517-HK^FF_DPS(ANN,-5AY,0)":[0.145,0.18,0.14,0.165,0.22,0.19],"515-HK^FF_DPS(ANN,-5AY,0)":[0.0,0.0,0.0,0.0,0.0,0.0],"513-HK^FF_DPS(ANN,-5AY,0)":[0.0,0.05,0.025,0.0,0.02,0.02],"512-HK^FF_DPS(ANN,-5AY,0)":[0.0,0.0,0.086,0.096,0.11,0.11],"511-HK^FF_DPS(ANN,-5AY,0)":[0.6,1.2,1.0,0.5,0.0,0.0],"510-HK^FF_DPS(ANN,-5AY,0)":[0.0,0.0,0.0,0.0,0.0,0.0],"509-HK^FF_DPS(ANN,-5AY,0)":[0.0,0.0,0.0,0.0,0.0,0.0],"508-HK^FF_DPS(ANN,-5AY,0)":[0.0,0.0,0.0,0.0,0.0,0.0],"506-HK^FF_DPS(ANN,-5AY,0)":[0.024,0.024,0.039,0.048,0.106,0.125],"505-HK^FF_DPS(ANN,-5AY,0)":[0.0,0.0,0.0,0.0,0.0,0.0],"503-HK^FF_DPS(ANN,-5AY,0)":[0.0768,0.0775,0.0648,0.0,0.0,0.0],"500-HK^FF_DPS(ANN,-5AY,0)":[0.0,0.0,0.0,0.0,0.0,0.0],"499-HK^FF_DPS(ANN,-5AY,0)":[0.0,0.0,null,0.0,0.0,0.0],"498-HK^FF_DPS(ANN,-5AY,0)":[0.0,0.0,0.0,0.0,0.0,0.0],"497-HK^FF_DPS(ANN,-5AY,0)":[0.0162,0.014,0.0072,0.005,0.0042,0.0042],"496-HK^FF_DPS(ANN,-5AY,0)":[0.0,0.0,0.0,0.0,0.0,0.0],"495-HK^FF_DPS(ANN,-5AY,0)":[0.0,0.0,0.0,0.0,0.0,0.0],"493-HK^FF_DPS(ANN,-5AY,0)":[0.007,0.0,0.0,0.0,0.0,0.0],"491-HK^FF_DPS(ANN,-5AY,0)":[0.0,0.0,0.0,0.0,0.0,0.0],"489-HK^FF_DPS(ANN,-5AY,0)":[0.263,0.4193,0.3978,0.3824,0.1119,0.3498],"488-HK^FF_DPS(ANN,-5AY,0)":[0.08579,0.09265,0.09265,0.0,0.0,0.0],"487-HK^FF_DPS(ANN,-5AY,0)":[0.0,0.0,0.0,0.0,0.0,0.0],"486-HK^FF_DPS(ANN,-5AY,0)":[0.0147218713371878,0.0205956940832299,0.0,0.0,0.0,0.0],"485-HK^FF_DPS(ANN,-5AY,0)":[0.0,0.0,0.0,0.0,0.0,0.0],"484-HK^FF_DPS(ANN,-5AY,0)":[0.0,0.0,0.0,0.0,0.0,0.0],"483-HK^FF_DPS(ANN,-5AY,0)":[0.075,0.075,0.06,0.34,0.61,0.495],"482-HK^FF_DPS(ANN,-5AY,0)":[0.0,0.0,0.0,0.0,0.0,0.0],"480-HK^FF_DPS(ANN,-5AY,0)":[0.06364,0.09091,0.1,0.12,0.09,0.08],"479-HK^FF_DPS(ANN,-5AY,0)":[0.0,0.0,0.0,0.0,0.0,0.0],"476-HK^FF_DPS(ANN,-5AY,0)":[0.0,0.0,0.0,0.0,0.0,0.0],"475-HK^FF_DPS(ANN,-5AY,0)":[0.0,0.0,0.0,0.0,0.0,0.0],"474-HK^FF_DPS(ANN,-5AY,0)":[0.0,0.0,0.0,0.0,0.0,0.0],"472-HK^FF_DPS(ANN,-5AY,0)":[0.0,0.0,0.0,0.0,0.0,0.0],"471-HK^FF_DPS(ANN,-5AY,0)":[0.0,0.0,0.0,0.0,0.0,0.0],"468-HK^FF_DPS(ANN,-5AY,0)":[0.23,0.25,0.27,0.27,0.27,0.12],"467-HK^FF_DPS(ANN,-5AY,0)":[0.0,0.04,0.0,0.0,0.0236,0.0],"465-HK^FF_DPS(ANN,-5AY,0)":[0.019,0.0,0.022,0.0,0.0,0.0],"464-HK^FF_DPS(ANN,-5AY,0)":[0.0,0.0,0.0,0.0,0.0,0.0],"460-HK^FF_DPS(ANN,-5AY,0)":[0.058,0.037,0.02,0.0185,0.0171,0.016],"459-HK^FF_DPS(ANN,-5AY,0)":[0.0,0.0,0.0,0.0,0.0,0.0],"458-HK^FF_DPS(ANN,-5AY,0)":[0.0,0.0,0.0,0.0,0.0,0.0],"456-HK^FF_DPS(ANN,-5AY,0)":[0.0,0.0,0.0,0.0,0.0,0.0],"455-HK^FF_DPS(ANN,-5AY,0)":[0.0057,0.0035,0.0011,0.0013,0.0026,0.0026],"451-HK^FF_DPS(ANN,-5AY,0)":[0.0,0.0,0.0,0.0,0.0,0.0],"450-HK^FF_DPS(ANN,-5AY,0)":[0.04,0.32,0.1,0.1,0.13,0.13],"444-HK^FF_DPS(ANN,-5AY,0)":[0.0,0.0,0.0,0.0,0.0,0.0],"442-HK^FF_DPS(ANN,-5AY,0)":[0.0,0.0,0.0,0.0,0.0,0.0],"440-HK^FF_DPS(ANN,-5AY,0)":[1.32,1.35,1.47,1.47,0.94,1.06],"439-HK^FF_DPS(ANN,-5AY,0)":[0.0,0.0,0.0,0.0,0.0,0.0],"438-HK^FF_DPS(ANN,-5AY,0)":[0.0,0.0,0.0,0.0,0.0,0.0],"436-HK^FF_DPS(ANN,-5AY,0)":[0.006,0.0065,0.0068,0.007,0.0072,0.0039],"434-HK^FF_DPS(ANN,-5AY,0)":[0.0,0.0,0.276,0.0,0.0,0.0],"433-HK^FF_DPS(ANN,-5AY,0)":[0.0,0.0,0.0,0.0,0.0,0.0],"432-HK^FF_DPS(ANN,-5AY,0)":[0.0,0.0,0.0,0.0,0.0,0.0],"431-HK^FF_DPS(ANN,-5AY,0)":[0.0,0.0,0.0,0.0,0.0,0.0],"430-HK^FF_DPS(ANN,-5AY,0)":[0.0,0.0,0.0,0.0,0.02,0.03],"426-HK^FF_DPS(ANN,-5AY,0)":[0.0,0.0,0.0,0.0,0.0,0.0],"425-HK^FF_DPS(ANN,-5AY,0)":[0.68,0.85,0.661,0.656,0.572,0.63],"423-HK^FF_DPS(ANN,-5AY,0)":[0.065,0.08,0.085,0.07,0.08,0.095],"422-HK^FF_DPS(ANN,-5AY,0)":[0.0,0.0,0.0,0.0,0.0,0.0],"420-HK^FF_DPS(ANN,-5AY,0)":[0.053,0.104,0.1064,0.0928,0.07,0.16],"419-HK^FF_DPS(ANN,-5AY,0)":[0.0,0.0,0.0,0.0,0.0,0.0],"418-HK^FF_DPS(ANN,-5AY,0)":[0.0,0.0,0.0,0.0,0.0,0.0],"417-HK^FF_DPS(ANN,-5AY,0)":[0.094,0.104,0.0,0.0,0.02],"416-HK^FF_DPS(ANN,-5AY,0)":[0.17,0.1965,0.0,0.0,0.0,0.0],"413-HK^FF_DPS(ANN,-5AY,0)":[0.0,0.0,0.0,0.0,0.0,0.0],"412-HK^FF_DPS(ANN,-5AY,0)":[0.0,null,0.0,0.0,0.0,0.0],"411-HK^FF_DPS(ANN,-5AY,0)":[0.35,0.4,0.44,0.45,0.48,0.48],"410-HK^FF_DPS(ANN,-5AY,0)":[0.0,0.0,0.034137,0.0,0.0,0.0],"408-HK^FF_DPS(ANN,-5AY,0)":[0.15,0.15,0.16,0.2,0.22,0.3],"406-HK^FF_DPS(ANN,-5AY,0)":[0.0138,0.03,0.03,0.025,0.078,0.05],"403-HK^FF_DPS(ANN,-5AY,0)":[0.01,0.0,0.0,0.06,0.0,0.01],"401-HK^FF_DPS(ANN,-5AY,0)":[0.0,0.0,0.0,0.0,0.0,0.0],"400-HK^FF_DPS(ANN,-5AY,0)":[0.0,0.05,0.0,0.0,0.0,0.0],"399-HK^FF_DPS(ANN,-5AY,0)":[0.0,0.0,0.0,0.0,0.0,0.0],"398-HK^FF_DPS(ANN,-5AY,0)":[0.036,0.25,0.33,0.245,0.51,0.749],"397-HK^FF_DPS(ANN,-5AY,0)":[0.0,0.0,0.0,0.0,0.0,0.0],"396-HK^FF_DPS(ANN,-5AY,0)":[0.0,0.0,0.0,0.0,0.0,0.0],"395-HK^FF_DPS(ANN,-5AY,0)":[0.0,0.0,0.0,0.0,0.0,0.0],"393-HK^FF_DPS(ANN,-5AY,0)":[0.057,0.057,0.0586,0.06,0.06,0.06],"392-HK^FF_DPS(ANN,-5AY,0)":[0.95,0.98,1.05,1.14,1.14,1.25],"391-HK^FF_DPS(ANN,-5AY,0)":[0.0,0.0,0.0,0.0,0.0,0.0],"390-HK^FF_DPS(ANN,-5AY,0)":[0.10064,0.13716,0.14573,0.18488,0.21671,0.22956],"389-HK^FF_DPS(ANN,-5AY,0)":[0.0,0.0,0.0,0.0,0.0,0.0],"388-HK^FF_DPS(ANN,-5AY,0)":[4.25,5.4,6.71,6.71,8.17,8.87],"387-HK^FF_DPS(ANN,-5AY,0)":[0.065,0.08,0.055,0.0,0.06,0.05],"386-HK^FF_DPS(ANN,-5AY,0)":[0.2870168,0.610933,0.479519,0.3384546,0.157686,0.554324],"385-HK^FF_DPS(ANN,-5AY,0)":[0.06,0.06,0.06,0.04,0.04,0.0275],"384-HK^FF_DPS(ANN,-5AY,0)":[0.25,0.35,0.44,0.5,0.55,0.55],"383-HK^FF_DPS(ANN,-5AY,0)":[0.0,0.0,0.0,0.0,0.0],"382-HK^FF_DPS(ANN,-5AY,0)":[null,null,0.01,0.098,0.139,null],"381-HK^FF_DPS(ANN,-5AY,0)":[0.0,0.0,0.0,0.0,0.0,0.0],"380-HK^FF_DPS(ANN,-5AY,0)":[0.0,0.0,0.0,0.0,0.0,0.0],"379-HK^FF_DPS(ANN,-5AY,0)":[0.0,0.0,0.0,0.0,0.0,0.0],"378-HK^FF_DPS(ANN,-5AY,0)":[0.0,0.0,0.0,0.0,0.0,0.0],"377-HK^FF_DPS(ANN,-5AY,0)":[0.0,null,0.0,0.0,0.0,0.0],"376-HK^FF_DPS(ANN,-5AY,0)":[0.0,0.0,0.0,0.0,0.0,0.0],"375-HK^FF_DPS(ANN,-5AY,0)":[0.1,0.7,0.4,0.1,0.1,0.15],"374-HK^FF_DPS(ANN,-5AY,0)":[0.095,0.095,0.095,0.095,0.095,0.095],"373-HK^FF_DPS(ANN,-5AY,0)":[0.1,0.125,0.125,0.125,0.125,0.1325],"372-HK^FF_DPS(ANN,-5AY,0)":[0.0,0.0,0.0,0.0,0.0,0.0],"371-HK^FF_DPS(ANN,-5AY,0)":[0.119,0.155,0.178,0.185,0.162,0.157],"370-HK^FF_DPS(ANN,-5AY,0)":[0.0,0.0,0.0,0.0,0.0],"369-HK^FF_DPS(ANN,-5AY,0)":[0.18,0.27,0.27,0.27,0.27,0.27],"368-HK^FF_DPS(ANN,-5AY,0)":[null,null,null,null,0.0,0.0],"367-HK^FF_DPS(ANN,-5AY,0)":[0.08,0.08,0.1,0.015,0.03,0.28],"366-HK^FF_DPS(ANN,-5AY,0)":[0.1,0.11,0.1,0.09,0.05,0.06],"365-HK^FF_DPS(ANN,-5AY,0)":[0.0,0.0,0.0,0.0,0.0,0.0],"363-HK^FF_DPS(ANN,-5AY,0)":[0.82,0.94,1.0,0.52,0.74,1.02],"362-HK^FF_DPS(ANN,-5AY,0)":[0.0,0.0,0.0,0.0,0.0,0.0],"361-HK^FF_DPS(ANN,-5AY,0)":[0.0,0.0,0.0,0.0,0.0,0.0],"360-HK^FF_DPS(ANN,-5AY,0)":[0.0,0.0,0.0,0.0,0.0,0.0],"359-HK^FF_DPS(ANN,-5AY,0)":[0.0,0.0,0.0,0.0,0.0,0.0],"358-HK^FF_DPS(ANN,-5AY,0)":[0.17121,0.24495,0.22743,0.109,0.1217,0.5877],"357-HK^FF_DPS(ANN,-5AY,0)":[0.191744,0.269335,0.170359,0.0,0.0,0.0],"355-HK^FF_DPS(ANN,-5AY,0)":[0.02,0.0235,0.024,0.013,0.0,0.0],"354-HK^FF_DPS(ANN,-5AY,0)":[0.012,0.018,0.0215,0.0219,0.029,0.0323],"353-HK^FF_DPS(ANN,-5AY,0)":[0.0,0.0,0.0,0.0,0.0],"352-HK^FF_DPS(ANN,-5AY,0)":[0.0,0.0,0.0,0.0,0.0,0.0],"351-HK^FF_DPS(ANN,-5AY,0)":[0.0,0.0,0.0,0.0,0.0,0.0],"348-HK^FF_DPS(ANN,-5AY,0)":[0.0,0.0,null,0.0,0.0,0.0],"347-HK^FF_DPS(ANN,-5AY,0)":[0.05907692534911,0.21830770070414,0.19253846894379,0.062,0.101,0.259],"346-HK^FF_DPS(ANN,-5AY,0)":[0.0,0.0,0.0,0.0,0.0,0.0],"345-HK^FF_DPS(ANN,-5AY,0)":[0.351,0.352,0.418,0.322,0.328,0.0],"343-HK^FF_DPS(ANN,-5AY,0)":[0.0,0.0,0.0,0.0,0.0,0.0],"342-HK^FF_DPS(ANN,-5AY,0)":[0.025,0.0,0.0,0.0,0.0,0.0],"341-HK^FF_DPS(ANN,-5AY,0)":[0.81,1.16,0.84,0.19,0.38,0.28],"340-HK^FF_DPS(ANN,-5AY,0)":[0.0,0.0,0.0,0.0,0.0,0.0],"338-HK^FF_DPS(ANN,-5AY,0)":[0.287,0.367,0.284,0.131,0.121,0.1167],"337-HK^FF_DPS(ANN,-5AY,0)":[0.1,0.15,0.2,0.25,0.3,0.3],"336-HK^FF_DPS(ANN,-5AY,0)":[0.22,null,0.687,0.188,0.15,0.084],"335-HK^FF_DPS(ANN,-5AY,0)":[0.018,0.018,0.02,0.01,0.01,0.02],"334-HK^FF_DPS(ANN,-5AY,0)":[0.02,0.04,0.0,0.0,0.0,0.0],"333-HK^FF_DPS(ANN,-5AY,0)":[0.04453,0.08907,0.0,0.0,0.0,0.0],"332-HK^FF_DPS(ANN,-5AY,0)":[0.0,0.0,0.0,0.0,0.0,0.0],"331-HK^FF_DPS(ANN,-5AY,0)":[0.155,0.211,0.22,0.272,0.45,0.45],"330-HK^FF_DPS(ANN,-5AY,0)":null,"329-HK^FF_DPS(ANN,-5AY,0)":[0.0,0.0,0.0,0.0,0.0,0.0],"328-HK^FF_DPS(ANN,-5AY,0)":[0.09977,0.04989,0.0,0.0,0.0,0.0],"327-HK^FF_DPS(ANN,-5AY,0)":[0.08,0.08,0.08,0.1,0.17,0.27],"326-HK^FF_DPS(ANN,-5AY,0)":[0.0,0.0,0.0,0.125,0.0,0.0],"323-HK^FF_DPS(ANN,-5AY,0)":[0.0,0.19908,0.40925,0.087597,0.156053,0.409934],"322-HK^FF_DPS(ANN,-5AY,0)":[0.12325,0.19536,0.50178,0.6572,0.85944,0.83206],"321-HK^FF_DPS(ANN,-5AY,0)":[0.62,0.35,0.3,0.1,0.15,0.18],"320-HK^FF_DPS(ANN,-5AY,0)":[0.075,0.075,0.0164,0.0131,0.0595,0.0475],"318-HK^FF_DPS(ANN,-5AY,0)":[0.0,0.0,0.0,0.0,0.0,0.0],"317-HK^FF_DPS(ANN,-5AY,0)":[0.018129,0.0,0.0,0.0,0.200398,0.160089],"316-HK^FF_DPS(ANN,-5AY,0)":[0.0,0.167,0.601,15.081,11.056,60.17467],"315-HK^FF_DPS(ANN,-5AY,0)":[0.6,0.41,0.39,0.295,0.3,0.3],"313-HK^FF_DPS(ANN,-5AY,0)":[0.0,0.0,0.0,0.0,0.0,0.0],"312-HK^FF_DPS(ANN,-5AY,0)":[0.0075,0.0055,0.0192,0.0181,0.0029,0.0],"311-HK^FF_DPS(ANN,-5AY,0)":[1.6263,0.0988,0.0528,0.0149,0.0,0.0253],"309-HK^FF_DPS(ANN,-5AY,0)":[0.0,0.0,0.0,0.0,0.0,0.0],"308-HK^FF_DPS(ANN,-5AY,0)":[0.04,0.085,0.03,0.03,0.0,0.0],"306-HK^FF_DPS(ANN,-5AY,0)":[0.24,0.24,0.24,0.0,0.0,0.0],"305-HK^FF_DPS(ANN,-5AY,0)":[0.01102,0.01102,0.00441,0.003,0.003,0.003],"303-HK^FF_DPS(ANN,-5AY,0)":[5.458084,6.273404,5.236904,4.121093,7.065591,5.32916],"302-HK^FF_DPS(ANN,-5AY,0)":[null,null,null,0.0355,0.0928,0.0],"301-HK^FF_DPS(ANN,-5AY,0)":[null,null,null,0.024,0.03,0.03],"299-HK^FF_DPS(ANN,-5AY,0)":[0.0,0.0,0.0,0.0,0.0,0.0],"298-HK^FF_DPS(ANN,-5AY,0)":[0.055,0.035,0.035,0.0,0.03,0.16],"297-HK^FF_DPS(ANN,-5AY,0)":[0.0,0.0,0.0224,0.0294,0.0327,0.0528],"296-HK^FF_DPS(ANN,-5AY,0)":[0.082,0.083,0.082,0.06,0.03,0.015],"295-HK^FF_DPS(ANN,-5AY,0)":[0.0,0.0,0.0,0.0,0.0,0.0],"294-HK^FF_DPS(ANN,-5AY,0)":[0.1,0.12,0.12,0.0,0.0,0.02],"293-HK^FF_DPS(ANN,-5AY,0)":[0.04355555531552,0.04355555531552,0.2613333318931,0.15679999913586,0.0,0.0],"292-HK^FF_DPS(ANN,-5AY,0)":[0.0064,0.0064,0.0065,0.0,0.0065,0.0],"291-HK^FF_DPS(ANN,-5AY,0)":[0.09,0.17,0.13,0.183,0.301,0.67],"290-HK^FF_DPS(ANN,-5AY,0)":[0.0,0.0,0.0,0.0,0.0,0.0],"289-HK^FF_DPS(ANN,-5AY,0)":[0.81,1.06,0.7,1.03,0.83,0.8],"288-HK^FF_DPS(ANN,-5AY,0)":[0.26,0.27,0.2,0.315,0.175,0.19],"287-HK^FF_DPS(ANN,-5AY,0)":[0.14,0.44,0.19,0.29,0.17,0.14],"286-HK^FF_DPS(ANN,-5AY,0)":[0.0,0.0,0.0,0.00067,0.0,0.0],"285-HK^FF_DPS(ANN,-5AY,0)":[0.15686,0.28135,0.22192,0.07765,0.29291,0.1211],"282-HK^FF_DPS(ANN,-5AY,0)":[0.035,0.0,0.0,0.0,0.0,0.0],"280-HK^FF_DPS(ANN,-5AY,0)":[0.0,0.0,0.0,0.002,0.01,0.02],"279-HK^FF_DPS(ANN,-5AY,0)":[0.0,0.0,0.0,0.0,0.0,0.0],"278-HK^FF_DPS(ANN,-5AY,0)":[0.34,1.72,0.34,0.3,0.22,0.22],"277-HK^FF_DPS(ANN,-5AY,0)":[0.054,0.054,0.054,0.045,0.036,0.027],"276-HK^FF_DPS(ANN,-5AY,0)":[0.0,0.0,0.0,0.0,0.0,0.0],"274-HK^FF_DPS(ANN,-5AY,0)":[0.0,0.0,0.0,0.0,0.0,0.0],"273-HK^FF_DPS(ANN,-5AY,0)":[0.0,0.0,0.00067,0.0,0.0,0.0],"272-HK^FF_DPS(ANN,-5AY,0)":[0.05,0.1,0.12,0.12,0.0,0.12],"271-HK^FF_DPS(ANN,-5AY,0)":[0.0,0.5,0.1,0.025,0.0,0.0],"270-HK^FF_DPS(ANN,-5AY,0)":[0.42,0.485,0.535,0.578,0.5894,0.6071],"269-HK^FF_DPS(ANN,-5AY,0)":[0.0,0.0,0.0,0.0,0.0,0.0],"268-HK^FF_DPS(ANN,-5AY,0)":[0.0,0.016,0.0114,0.012,0.0,0.0],"267-HK^FF_DPS(ANN,-5AY,0)":[0.33,0.36,0.41,0.465,0.488,0.606],"266-HK^FF_DPS(ANN,-5AY,0)":[0.46,0.46,0.44,0.31,0.18,0.16],"265-HK^FF_DPS(ANN,-5AY,0)":[0.0,0.0,0.0,0.0,0.0,0.0],"264-HK^FF_DPS(ANN,-5AY,0)":[0.0,0.0,0.0,0.0,0.0,0.0],"262-HK^FF_DPS(ANN,-5AY,0)":[0.00482,0.00482,0.00482,0.0,0.0,0.0],"261-HK^FF_DPS(ANN,-5AY,0)":[0.0,0.0,0.0,0.0,0.0,0.0],"260-HK^FF_DPS(ANN,-5AY,0)":[0.0,0.0,0.0,0.0,0.0,0.0],"259-HK^FF_DPS(ANN,-5AY,0)":[0.06,0.05,0.05,0.05,0.02,0.05],"258-HK^FF_DPS(ANN,-5AY,0)":[0.43,0.43,0.18,0.11,0.055,0.055],"257-HK^FF_DPS(ANN,-5AY,0)":[0.20003961565032,0.23419272076135,0.24,0.26,0.3,0.34],"256-HK^FF_DPS(ANN,-5AY,0)":[0.0,0.06,0.0,0.0,0.0,0.0],"255-HK^FF_DPS(ANN,-5AY,0)":[0.36,0.48,0.24,0.22,0.38,0.35],"254-HK^FF_DPS(ANN,-5AY,0)":[0.0,0.0,0.0,0.0,0.0,0.0],"253-HK^FF_DPS(ANN,-5AY,0)":[0.0,0.0,0.0,0.0,0.0,0.0],"252-HK^FF_DPS(ANN,-5AY,0)":[0.16,0.045,0.03,0.03,0.03,0.03],"251-HK^FF_DPS(ANN,-5AY,0)":[3.11,0.05,0.05,0.05,0.05,0.05],"250-HK^FF_DPS(ANN,-5AY,0)":[0.0,0.0,0.0,0.0,0.0,0.0],"248-HK^FF_DPS(ANN,-5AY,0)":[0.0,0.002,0.002,0.0,0.0,0.0],"247-HK^FF_DPS(ANN,-5AY,0)":[0.53,0.53,0.55,0.55,0.55,0.57],"245-HK^FF_DPS(ANN,-5AY,0)":[0.0,0.0,0.0,0.0,0.0,0.0],"244-HK^FF_DPS(ANN,-5AY,0)":[0.0,0.0,0.0,0.0,null,0.0],"243-HK^FF_DPS(ANN,-5AY,0)":[0.0,0.0,0.0,0.0,0.0,0.0],"242-HK^FF_DPS(ANN,-5AY,0)":[0.0,0.12,0.16,0.18,0.0,0.0],"241-HK^FF_DPS(ANN,-5AY,0)":[0.0,0.0,0.0,0.0,0.0,0.0],"240-HK^FF_DPS(ANN,-5AY,0)":[0.025,0.03,0.044,0.048,0.07,0.06],"239-HK^FF_DPS(ANN,-5AY,0)":[0.125,0.1265,0.1035,0.108,0.064,0.066],"237-HK^FF_DPS(ANN,-5AY,0)":[0.43333329,0.186666648,0.426666624,0.0566667,0.57,0.1],"236-HK^FF_DPS(ANN,-5AY,0)":[0.0,0.0,0.0,0.0,0.0,0.0],"235-HK^FF_DPS(ANN,-5AY,0)":[0.0,0.0,0.0,0.0,0.0,0.0],"234-HK^FF_DPS(ANN,-5AY,0)":[0.0,0.0,0.003,0.0,0.0,0.0],"232-HK^FF_DPS(ANN,-5AY,0)":[0.0,0.0,0.0,0.0,0.0,0.0],"230-HK^FF_DPS(ANN,-5AY,0)":[0.04,0.06,0.08,0.08,0.02,0.02],"229-HK^FF_DPS(ANN,-5AY,0)":[0.08,0.06,0.08,0.06,0.08,0.06],"228-HK^FF_DPS(ANN,-5AY,0)":[0.0,0.0,0.0,0.0,0.0,0.0],"227-HK^FF_DPS(ANN,-5AY,0)":[0.0,0.0,0.0,0.0,0.0,0.0],"226-HK^FF_DPS(ANN,-5AY,0)":[0.08,0.08,0.09,null,0.07,0.04],"225-HK^FF_DPS(ANN,-5AY,0)":[0.34,0.38,0.38,0.38,0.38,0.38],"224-HK^FF_DPS(ANN,-5AY,0)":[0.044,0.046,0.046,0.015,0.0,0.03],"223-HK^FF_DPS(ANN,-5AY,0)":[0.0,0.0,0.0,0.0,0.0,0.0],"222-HK^FF_DPS(ANN,-5AY,0)":[0.05,0.08,0.1,0.1,0.1,0.12],"220-HK^FF_DPS(ANN,-5AY,0)":[0.03185,0.17575,0.2739,0.3456,0.4536,0.4896],"219-HK^FF_DPS(ANN,-5AY,0)":[0.06,0.066,0.0693,0.0195,0.0,0.0],"218-HK^FF_DPS(ANN,-5AY,0)":[0.04,0.06,0.02,0.03,0.04,0.0],"217-HK^FF_DPS(ANN,-5AY,0)":[0.0,0.0,0.0,0.0,0.009,0.0054],"216-HK^FF_DPS(ANN,-5AY,0)":[0.05,0.05,0.05,0.05,0.05,0.05],"215-HK^FF_DPS(ANN,-5AY,0)":[0.109,0.0845,0.863,0.0668,0.0749,0.2729],"214-HK^FF_DPS(ANN,-5AY,0)":[0.024,0.024,0.018,0.0,0.036,0.0],"213-HK^FF_DPS(ANN,-5AY,0)":[0.045,0.045,0.045,0.035,0.035,0.035],"212-HK^FF_DPS(ANN,-5AY,0)":[1.0,1.35,1.4,1.4,1.4,1.4],"211-HK^FF_DPS(ANN,-5AY,0)":[0.01,0.024,0.0125,0.0,0.00725,0.0],"210-HK^FF_DPS(ANN,-5AY,0)":[0.0,0.0,0.0,0.0,0.0,0.0],"209-HK^FF_DPS(ANN,-5AY,0)":[0.0,0.0,0.0,0.0,0.0,0.0],"207-HK^FF_DPS(ANN,-5AY,0)":[0.04,0.04,0.06,0.04,0.03,0.0],"206-HK^FF_DPS(ANN,-5AY,0)":[0.0,0.0,0.0,0.0,0.0,0.0],"205-HK^FF_DPS(ANN,-5AY,0)":[0.0,0.0,0.0,0.0,0.0,0.0],"202-HK^FF_DPS(ANN,-5AY,0)":[0.0,0.0,0.0,0.0,0.0,0.0],"201-HK^FF_DPS(ANN,-5AY,0)":[0.0064,0.00704,0.00732,0.0008,0.0,0.0],"200-HK^FF_DPS(ANN,-5AY,0)":[0.0,0.062,0.0685,0.0912,0.0,0.0],"199-HK^FF_DPS(ANN,-5AY,0)":[0.22,0.22,0.22,0.08,0.0,0.15],"197-HK^FF_DPS(ANN,-5AY,0)":[0.0,0.0,0.0,0.0,0.0,0.0],"196-HK^FF_DPS(ANN,-5AY,0)":[0.0,0.0,0.0,0.0,0.0,0.0],"195-HK^FF_DPS(ANN,-5AY,0)":[0.0,0.0,0.0,0.0,0.0,0.0],"194-HK^FF_DPS(ANN,-5AY,0)":[0.47,0.6,0.7,0.6,0.4,0.46],"193-HK^FF_DPS(ANN,-5AY,0)":[0.0,0.0,0.0,0.0,0.0,0.0],"191-HK^FF_DPS(ANN,-5AY,0)":[0.05094,0.05503,0.05503,0.0,0.0,0.0],"189-HK^FF_DPS(ANN,-5AY,0)":[0.1,0.3,0.35,0.23,0.14,0.34],"188-HK^FF_DPS(ANN,-5AY,0)":[0.04474528211214,0.05,0.045,0.03,0.03,0.02],"187-HK^FF_DPS(ANN,-5AY,0)":[0.0,0.0,0.0,0.0,0.0,0.0],"186-HK^FF_DPS(ANN,-5AY,0)":[0.0,0.0,0.0,0.0,0.0,0.0],"185-HK^FF_DPS(ANN,-5AY,0)":[0.0,0.0,0.0,0.183,0.098,0.0],"184-HK^FF_DPS(ANN,-5AY,0)":[0.15,0.15,0.16,0.08,0.0,0.04],"183-HK^FF_DPS(ANN,-5AY,0)":[0.0,0.018,0.0,0.0,0.0,0.0],"182-HK^FF_DPS(ANN,-5AY,0)":[0.02,0.01,0.02,0.025,0.03,0.03],"181-HK^FF_DPS(ANN,-5AY,0)":[0.0,0.0,0.0,0.0,0.0,0.0],"180-HK^FF_DPS(ANN,-5AY,0)":[0.015,0.02,0.01,0.0,0.0,0.0],"179-HK^FF_DPS(ANN,-5AY,0)":[0.5,0.51,0.51,0.17,0.51,0.34],"178-HK^FF_DPS(ANN,-5AY,0)":[0.17,0.175,0.16,0.0,0.0,0.0],"177-HK^FF_DPS(ANN,-5AY,0)":[0.4816,0.5375,0.5225,0.5031,0.5579,0.5369],"176-HK^FF_DPS(ANN,-5AY,0)":[0.0,0.0,0.0,0.0,0.0,0.0],"175-HK^FF_DPS(ANN,-5AY,0)":[0.12,0.29,0.35,0.25,0.2,0.21],"174-HK^FF_DPS(ANN,-5AY,0)":[0.0,0.0,0.0,0.0,0.0,0.0],"173-HK^FF_DPS(ANN,-5AY,0)":[0.18,0.18,0.2,0.2,0.21,0.21],"171-HK^FF_DPS(ANN,-5AY,0)":[0.0,0.0,0.0,0.0,0.0,0.0],"169-HK^FF_DPS(ANN,-5AY,0)":[0.0,0.0,0.0,0.0,0.0,0.0],"168-HK^FF_DPS(ANN,-5AY,0)":[0.4,0.51,0.54,0.59,0.9,1.288],"167-HK^FF_DPS(ANN,-5AY,0)":[0.0,0.0,0.0,0.0,0.0,0.0],"166-HK^FF_DPS(ANN,-5AY,0)":[0.0,0.0,0.0,0.0,0.0,0.0],"165-HK^FF_DPS(ANN,-5AY,0)":[0.75,0.85,0.66,0.48,0.49,0.58],"164-HK^FF_DPS(ANN,-5AY,0)":[0.0,0.0,0.0,0.0,0.0,0.0],"163-HK^FF_DPS(ANN,-5AY,0)":[0.103,0.108,0.11,0.07,0.024,0.031],"162-HK^FF_DPS(ANN,-5AY,0)":[0.0,0.0,0.0,null,0.0,0.0],"160-HK^FF_DPS(ANN,-5AY,0)":[0.125,0.125,0.125,0.125,0.125,0.125],"159-HK^FF_DPS(ANN,-5AY,0)":[0.0,0.0,0.0,0.0,0.0,0.0],"158-HK^FF_DPS(ANN,-5AY,0)":[5.0,5.1,5.1,5.1,3.6,3.6],"157-HK^FF_DPS(ANN,-5AY,0)":[0.1237,0.056,0.0145,0.0,0.003,0.003],"156-HK^FF_DPS(ANN,-5AY,0)":[0.0095,0.007,0.027,null,0.0155,0.0045],"154-HK^FF_DPS(ANN,-5AY,0)":[0.0,0.0,0.0,0.0,0.0,0.0],"152-HK^FF_DPS(ANN,-5AY,0)":[0.43,1.0,1.06,1.17,0.96,0.828],"151-HK^FF_DPS(ANN,-5AY,0)":[0.1454,0.2305,0.2375,0.164,0.2294],"150-HK^FF_DPS(ANN,-5AY,0)":[0.0,0.0,0.0,0.0,0.0,0.0],"149-HK^FF_DPS(ANN,-5AY,0)":[0.0,0.0,0.0,0.0,0.0],"148-HK^FF_DPS(ANN,-5AY,0)":[1.3,1.6,1.8,1.38,2.28,3.0],"147-HK^FF_DPS(ANN,-5AY,0)":[0.0,0.0,0.0,0.0,0.0,0.0],"146-HK^FF_DPS(ANN,-5AY,0)":[0.0,0.0,0.0,0.0,0.03,0.06],"145-HK^FF_DPS(ANN,-5AY,0)":[0.0,0.0,0.0,0.0,0.0,0.0],"144-HK^FF_DPS(ANN,-5AY,0)":[0.87,0.81,0.95,0.8,0.69,0.94],"142-HK^FF_DPS(ANN,-5AY,0)":[0.135,0.135,0.135,0.135,0.145,0.19],"141-HK^FF_DPS(ANN,-5AY,0)":[0.0,0.0,0.0,0.0,0.0,0.0],"139-HK^FF_DPS(ANN,-5AY,0)":[null,0.0,0.0,0.0,0.0,0.0],"138-HK^FF_DPS(ANN,-5AY,0)":[0.07,0.07,0.035,0.0,0.0,0.0],"137-HK^FF_DPS(ANN,-5AY,0)":[0.0,0.0,0.0,0.0,0.0,0.06],"136-HK^FF_DPS(ANN,-5AY,0)":[0.0,0.0,0.0,0.0,0.0,0.0],"135-HK^FF_DPS(ANN,-5AY,0)":[0.074,0.258,0.2575,0.2827,0.2511,0.2522],"132-HK^FF_DPS(ANN,-5AY,0)":[0.0,0.0,0.0,0.0,0.0,0.0],"131-HK^FF_DPS(ANN,-5AY,0)":[0.2,0.225,0.225,0.125,0.05,0.035],"130-HK^FF_DPS(ANN,-5AY,0)":[0.03,0.05,0.0,0.0,0.0,0.0],"129-HK^FF_DPS(ANN,-5AY,0)":[0.03,0.03,0.027,0.0,0.03,0.0],"128-HK^FF_DPS(ANN,-5AY,0)":[0.0,0.0,0.0,0.0,0.0,0.0],"127-HK^FF_DPS(ANN,-5AY,0)":[0.02,0.3,0.11,0.02,0.02,0.0],"126-HK^FF_DPS(ANN,-5AY,0)":[0.03,0.05,0.03,0.03,0.03,0.01],"125-HK^FF_DPS(ANN,-5AY,0)":[0.25,0.18,0.16,0.0,0.0,0.0],"124-HK^FF_DPS(ANN,-5AY,0)":[0.0,0.0,0.0,0.0,0.0153,0.1],"123-HK^FF_DPS(ANN,-5AY,0)":[0.325,0.46,0.465,0.51,0.6,0.654],"122-HK^FF_DPS(ANN,-5AY,0)":[0.0,0.00833,0.0,0.0,0.0,0.0],"120-HK^FF_DPS(ANN,-5AY,0)":[0.0,0.0,0.0,0.0,0.0,0.0],"119-HK^FF_DPS(ANN,-5AY,0)":[0.0,0.135,0.123,0.209,0.128,0.135],"118-HK^FF_DPS(ANN,-5AY,0)":[0.0,0.0,0.02,0.0,0.0,0.0],"117-HK^FF_DPS(ANN,-5AY,0)":[0.0,0.0,0.0,0.0,0.0,0.0],"116-HK^FF_DPS(ANN,-5AY,0)":[0.43,0.51,0.59,0.39,0.31,0.42],"115-HK^FF_DPS(ANN,-5AY,0)":[0.0,0.0,0.0,0.0,0.0,0.0],"114-HK^FF_DPS(ANN,-5AY,0)":[0.08,0.06,0.03,0.05,0.06,0.06],"113-HK^FF_DPS(ANN,-5AY,0)":[0.17,0.23,0.35,0.35,0.35,0.35],"111-HK^FF_DPS(ANN,-5AY,0)":[0.0,0.0,0.0,0.0,0.03,0.02],"110-HK^FF_DPS(ANN,-5AY,0)":[0.0,0.0,0.0,0.0,0.0,0.0],"108-HK^FF_DPS(ANN,-5AY,0)":[0.0,0.0,0.0,0.0,0.0,0.0],"107-HK^FF_DPS(ANN,-5AY,0)":[0.125796,0.122289,0.113805,0.119708,0.096537,0.128899],"106-HK^FF_DPS(ANN,-5AY,0)":[0.04,0.0442,0.045,0.082,0.03,0.0],"105-HK^FF_DPS(ANN,-5AY,0)":[1.2,1.19,1.15,0.81,0.44,0.4],"104-HK^FF_DPS(ANN,-5AY,0)":[0.0,0.0256,0.0256,0.0,0.0,0.1072],"103-HK^FF_DPS(ANN,-5AY,0)":[0.0,0.0,0.0,0.01,0.015,0.015],"102-HK^FF_DPS(ANN,-5AY,0)":[0.0,0.0,0.0,0.0,0.0,0.0],"101-HK^FF_DPS(ANN,-5AY,0)":[0.75,0.75,0.75,0.76,0.76,0.78],"99-HK^FF_DPS(ANN,-5AY,0)":[0.08,0.075,0.095,0.065,0.04,0.04],"98-HK^FF_DPS(ANN,-5AY,0)":[0.0,0.2,0.2,0.28,0.36,0.8],"97-HK^FF_DPS(ANN,-5AY,0)":[0.04,0.04,0.04,0.03,0.02,0.02],"96-HK^FF_DPS(ANN,-5AY,0)":[0.01577777081,0.01670832602344,0.01516666603472,0.0142,0.0158,0.0152],"95-HK^FF_DPS(ANN,-5AY,0)":[0.05,0.05,0.053,0.061,0.0,0.0],"94-HK^FF_DPS(ANN,-5AY,0)":[0.0,0.0,0.0,0.0,0.0,0.0],"93-HK^FF_DPS(ANN,-5AY,0)":[0.0,0.0,0.0,null,0.0,0.0],"92-HK^FF_DPS(ANN,-5AY,0)":[0.0,0.0,0.0,0.0,0.0,0.0],"91-HK^FF_DPS(ANN,-5AY,0)":[0.0,0.0,0.0,0.0,0.0,0.0],"90-HK^FF_DPS(ANN,-5AY,0)":[0.03,0.03,0.035,0.04,0.1,0.056],"89-HK^FF_DPS(ANN,-5AY,0)":[0.16,0.16,0.22,0.22,0.22,0.22],"88-HK^FF_DPS(ANN,-5AY,0)":[0.32,0.35,0.35,0.36,0.24,0.24],"87-HK^FF_DPS(ANN,-5AY,0)":[2.1,2.1,3.0,3.0,1.7,2.6],"86-HK^FF_DPS(ANN,-5AY,0)":[0.26,0.26,0.26,0.26,0.26,0.26],"85-HK^FF_DPS(ANN,-5AY,0)":[0.03,0.03,0.02,0.023,0.0,0.019],"84-HK^FF_DPS(ANN,-5AY,0)":[0.0,0.0,0.0,0.0,0.0,0.0],"83-HK^FF_DPS(ANN,-5AY,0)":[0.53,0.98,0.55,0.55,0.83,0.57],"82-HK^FF_DPS(ANN,-5AY,0)":[0.0,0.0,0.0,0.0,0.0,0.0],"81-HK^FF_DPS(ANN,-5AY,0)":[0.01947,0.0397366,0.142,0.255,0.345,0.38],"79-HK^FF_DPS(ANN,-5AY,0)":[0.0,0.0,0.0,0.0,0.0,0.0],"78-HK^FF_DPS(ANN,-5AY,0)":[0.13,0.16,0.19,0.105,0.0,0.0],"77-HK^FF_DPS(ANN,-5AY,0)":[0.1,0.0,0.0,0.0,0.07,0.0],"76-HK^FF_DPS(ANN,-5AY,0)":[0.0,0.0,0.0,0.0,0.0,0.0],"75-HK^FF_DPS(ANN,-5AY,0)":[0.0,0.01,0.01,0.01,0.0,0.0],"73-HK^FF_DPS(ANN,-5AY,0)":[0.0,0.0,null,null,0.0,0.0],"72-HK^FF_DPS(ANN,-5AY,0)":[0.01,0.0,0.0,0.0,0.0,0.0],"71-HK^FF_DPS(ANN,-5AY,0)":[0.54,0.59,0.61,0.58,0.5,0.46],"70-HK^FF_DPS(ANN,-5AY,0)":[0.0,0.0,0.0,0.0,0.0,0.0],"69-HK^FF_DPS(ANN,-5AY,0)":[0.13,0.17,0.22,0.08,0.0,0.0],"66-HK^FF_DPS(ANN,-5AY,0)":[1.07,1.12,1.2,1.23,1.23,1.27],"65-HK^FF_DPS(ANN,-5AY,0)":[0.0,0.0,0.0,0.0,0.0,0.0],"64-HK^FF_DPS(ANN,-5AY,0)":[0.02,0.02,0.02,0.0115,0.01,0.01],"63-HK^FF_DPS(ANN,-5AY,0)":[0.0,0.0,0.0,0.0,0.0,0.0],"62-HK^FF_DPS(ANN,-5AY,0)":[1.25,1.25,1.2,1.0,0.5,0.5],"61-HK^FF_DPS(ANN,-5AY,0)":[0.0,0.0,0.0,0.0,0.0,0.0],"60-HK^FF_DPS(ANN,-5AY,0)":[0.0,0.0,0.0,0.0,0.0,0.0],"59-HK^FF_DPS(ANN,-5AY,0)":[0.0,0.01333332,0.023,0.023,0.03,0.0],"58-HK^FF_DPS(ANN,-5AY,0)":[0.0,0.0,0.0,0.0,0.0,0.0],"57-HK^FF_DPS(ANN,-5AY,0)":[0.072,0.08,0.07,0.09,0.16,0.168],"55-HK^FF_DPS(ANN,-5AY,0)":[0.0,0.0,0.0,0.0,0.0,0.0],"53-HK^FF_DPS(ANN,-5AY,0)":[4.0,4.0,4.0,2.5,2.0,2.0],"52-HK^FF_DPS(ANN,-5AY,0)":[0.92,1.42,1.18,0.73,0.9,0.65],"51-HK^FF_DPS(ANN,-5AY,0)":[0.5,0.7,0.3,0.22,0.0,0.0],"50-HK^FF_DPS(ANN,-5AY,0)":[0.36,0.38,0.38,0.38,0.25,0.25],"48-HK^FF_DPS(ANN,-5AY,0)":[0.0,0.0,0.0,0.0,0.0,0.0],"46-HK^FF_DPS(ANN,-5AY,0)":[0.17,0.22,0.21,0.17,0.17,0.17],"45-HK^FF_DPS(ANN,-5AY,0)":[0.19,0.2,0.21,0.13,0.0,0.0],"42-HK^FF_DPS(ANN,-5AY,0)":[0.0,0.0,0.0,0.0,0.0,0.0],"41-HK^FF_DPS(ANN,-5AY,0)":[1.25,1.78,0.83,1.33,2.83,1.33],"40-HK^FF_DPS(ANN,-5AY,0)":[0.02389,0.02389,0.04181,0.01991,0.0,0.0],"39-HK^FF_DPS(ANN,-5AY,0)":[0.0,0.0,0.0,0.0,0.0,0.0],"38-HK^FF_DPS(ANN,-5AY,0)":[0.06428,0.0,0.0,0.0,0.08932,0.143815],"37-HK^FF_DPS(ANN,-5AY,0)":[0.0,0.0,0.0,0.0,0.0,0.0],"36-HK^FF_DPS(ANN,-5AY,0)":[0.0,0.0,0.0,0.0,0.0,0.0],"35-HK^FF_DPS(ANN,-5AY,0)":[0.16818,0.2,0.2,0.17273,0.17273,0.1818186545455],"34-HK^FF_DPS(ANN,-5AY,0)":[0.6,0.65,0.72,0.78,0.8,0.82],"33-HK^FF_DPS(ANN,-5AY,0)":[0.0,0.0,0.0,0.0,0.0,0.0],"32-HK^FF_DPS(ANN,-5AY,0)":[0.35,0.38,0.4,0.42,0.42,0.42],"31-HK^FF_DPS(ANN,-5AY,0)":[0.02,0.03,0.01,0.02,0.02,0.02],"30-HK^FF_DPS(ANN,-5AY,0)":[0.0,0.0,0.0,0.0,0.0,0.0],"29-HK^FF_DPS(ANN,-5AY,0)":[0.055,0.065,0.07,0.02,0.02,0.01],"28-HK^FF_DPS(ANN,-5AY,0)":[0.0,0.2,0.2,0.2,0.2,0.2],"27-HK^FF_DPS(ANN,-5AY,0)":[0.0,0.0,0.0,0.0,0.0,0.0],"26-HK^FF_DPS(ANN,-5AY,0)":[3.0,3.2,21.3,27.5,3.2,3.2],"25-HK^FF_DPS(ANN,-5AY,0)":[2.0,0.35,0.5,0.52,0.55,0.5],"23-HK^FF_DPS(ANN,-5AY,0)":[0.56,1.28,0.83,0.46,0.4,0.7],"22-HK^FF_DPS(ANN,-5AY,0)":[0.0,0.0,0.0,0.0,0.0,0.0],"21-HK^FF_DPS(ANN,-5AY,0)":[0.0,0.0,0.0,0.0,0.0,0.0],"20-HK^FF_DPS(ANN,-5AY,0)":[null,null,null,null,null,0.0],"19-HK^FF_DPS(ANN,-5AY,0)":[2.1,2.1,3.0,3.0,1.7,2.6],"18-HK^FF_DPS(ANN,-5AY,0)":[0.16,0.31,0.03,0.0,0.09,0.09],"17-HK^FF_DPS(ANN,-5AY,0)":[1.84,1.92,2.04,2.04,2.06,2.06],"16-HK^FF_DPS(ANN,-5AY,0)":[4.1,4.65,4.95,4.95,4.95,4.95],"14-HK^FF_DPS(ANN,-5AY,0)":[1.35,1.37,1.44,1.44,1.44,1.44],"13-HK^FF_DPS(ANN,-5AY,0)":[0.0,0.0,0.0,0.0,0.0,0.0],"12-HK^FF_DPS(ANN,-5AY,0)":[1.16453829137139,1.41322342080465,1.63636380000002,1.8,1.8,1.8],"11-HK^FF_DPS(ANN,-5AY,0)":[6.1,6.7,7.5,8.2,5.5,5.1],"10-HK^FF_DPS(ANN,-5AY,0)":[0.8,0.8,0.8,0.82,0.82,0.86],"9-HK^FF_DPS(ANN,-5AY,0)":[0.0,0.0,0.0,0.0,0.0,0.0],"8-HK^FF_DPS(ANN,-5AY,0)":[0.2833,0.2975,0.3124,0.3218,0.3218,0.3705],"7-HK^FF_DPS(ANN,-5AY,0)":[0.0,0.0,0.0,0.0,0.0,0.0],"6-HK^FF_DPS(ANN,-5AY,0)":[7.72,16.3,2.8,2.8,2.81,2.82],"5-HK^FF_DPS(ANN,-5AY,0)":[4.1814673046451,3.79784323973567,4.06417196173172,2.42239006678105,1.0680045531547,2.0134318965267],"4-HK^FF_DPS(ANN,-5AY,0)":[2.15,1.59,0.65,0.325,0.4,0.4],"3-HK^FF_DPS(ANN,-5AY,0)":[0.23851268126247,0.26236395089057,0.28860035006841,0.3174603537415,0.3333337,0.35],"2-HK^FF_DPS(ANN,-5AY,0)":[2.8,2.91,3.02,3.08,3.1,3.1],"1-HK^FF_DPS(ANN,-5AY,0)":[2.68,2.85,3.17,3.17,2.314,2.66]}]]></FdsFormulaCache>
</file>

<file path=customXml/itemProps1.xml><?xml version="1.0" encoding="utf-8"?>
<ds:datastoreItem xmlns:ds="http://schemas.openxmlformats.org/officeDocument/2006/customXml" ds:itemID="{107886DF-1929-4BAD-A0B2-7EBA9946A54C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 Yiran (SH/ER)</cp:lastModifiedBy>
  <dcterms:created xsi:type="dcterms:W3CDTF">2022-12-21T09:31:10Z</dcterms:created>
  <dcterms:modified xsi:type="dcterms:W3CDTF">2022-12-21T09:32:47Z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