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li\Documents\Local_Deployment_Projects\factset\output\"/>
    </mc:Choice>
  </mc:AlternateContent>
  <bookViews>
    <workbookView xWindow="240" yWindow="12" windowWidth="16092" windowHeight="9660" firstSheet="1" activeTab="1"/>
  </bookViews>
  <sheets>
    <sheet name="__FDSCACHE__" sheetId="2" state="veryHidden" r:id="rId1"/>
    <sheet name="Sheet1" sheetId="1" r:id="rId2"/>
  </sheets>
  <calcPr calcId="162913"/>
</workbook>
</file>

<file path=xl/calcChain.xml><?xml version="1.0" encoding="utf-8"?>
<calcChain xmlns="http://schemas.openxmlformats.org/spreadsheetml/2006/main">
  <c r="A2" i="1" l="1" a="1"/>
  <c r="G2" i="1" a="1"/>
  <c r="M2" i="1" a="1"/>
  <c r="S2" i="1" a="1"/>
  <c r="Y2" i="1" a="1"/>
  <c r="AE2" i="1" a="1"/>
  <c r="AK2" i="1" a="1"/>
  <c r="AQ2" i="1" a="1"/>
  <c r="AW2" i="1" a="1"/>
  <c r="BC2" i="1" a="1"/>
  <c r="BI2" i="1" a="1"/>
  <c r="BO2" i="1" a="1"/>
  <c r="BU2" i="1" a="1"/>
  <c r="B2" i="1" a="1"/>
  <c r="H2" i="1" a="1"/>
  <c r="N2" i="1" a="1"/>
  <c r="T2" i="1" a="1"/>
  <c r="Z2" i="1" a="1"/>
  <c r="AF2" i="1" a="1"/>
  <c r="AL2" i="1" a="1"/>
  <c r="AR2" i="1" a="1"/>
  <c r="AX2" i="1" a="1"/>
  <c r="BD2" i="1" a="1"/>
  <c r="BJ2" i="1" a="1"/>
  <c r="BP2" i="1" a="1"/>
  <c r="BV2" i="1" a="1"/>
  <c r="C2" i="1" a="1"/>
  <c r="I2" i="1" a="1"/>
  <c r="O2" i="1" a="1"/>
  <c r="U2" i="1" a="1"/>
  <c r="AA2" i="1" a="1"/>
  <c r="AG2" i="1" a="1"/>
  <c r="AM2" i="1" a="1"/>
  <c r="AS2" i="1" a="1"/>
  <c r="AY2" i="1" a="1"/>
  <c r="BE2" i="1" a="1"/>
  <c r="BK2" i="1" a="1"/>
  <c r="BQ2" i="1" a="1"/>
  <c r="BW2" i="1" a="1"/>
  <c r="D2" i="1" a="1"/>
  <c r="J2" i="1" a="1"/>
  <c r="P2" i="1" a="1"/>
  <c r="V2" i="1" a="1"/>
  <c r="AB2" i="1" a="1"/>
  <c r="AH2" i="1" a="1"/>
  <c r="AN2" i="1" a="1"/>
  <c r="AT2" i="1" a="1"/>
  <c r="AZ2" i="1" a="1"/>
  <c r="BF2" i="1" a="1"/>
  <c r="BL2" i="1" a="1"/>
  <c r="BR2" i="1" a="1"/>
  <c r="BX2" i="1" a="1"/>
  <c r="E2" i="1" a="1"/>
  <c r="K2" i="1" a="1"/>
  <c r="Q2" i="1" a="1"/>
  <c r="W2" i="1" a="1"/>
  <c r="AC2" i="1" a="1"/>
  <c r="AI2" i="1" a="1"/>
  <c r="AO2" i="1" a="1"/>
  <c r="AU2" i="1" a="1"/>
  <c r="BA2" i="1" a="1"/>
  <c r="BG2" i="1" a="1"/>
  <c r="BM2" i="1" a="1"/>
  <c r="BS2" i="1" a="1"/>
  <c r="BY2" i="1" a="1"/>
  <c r="L2" i="1" a="1"/>
  <c r="AV2" i="1" a="1"/>
  <c r="CA2" i="1" a="1"/>
  <c r="CG2" i="1" a="1"/>
  <c r="CM2" i="1" a="1"/>
  <c r="CS2" i="1" a="1"/>
  <c r="CY2" i="1" a="1"/>
  <c r="DE2" i="1" a="1"/>
  <c r="DK2" i="1" a="1"/>
  <c r="DQ2" i="1" a="1"/>
  <c r="DW2" i="1" a="1"/>
  <c r="EE2" i="1" a="1"/>
  <c r="EK2" i="1" a="1"/>
  <c r="R2" i="1" a="1"/>
  <c r="BB2" i="1" a="1"/>
  <c r="CB2" i="1" a="1"/>
  <c r="CH2" i="1" a="1"/>
  <c r="CN2" i="1" a="1"/>
  <c r="CT2" i="1" a="1"/>
  <c r="CZ2" i="1" a="1"/>
  <c r="DF2" i="1" a="1"/>
  <c r="DL2" i="1" a="1"/>
  <c r="DR2" i="1" a="1"/>
  <c r="DX2" i="1" a="1"/>
  <c r="EF2" i="1" a="1"/>
  <c r="EL2" i="1" a="1"/>
  <c r="X2" i="1" a="1"/>
  <c r="BH2" i="1" a="1"/>
  <c r="CC2" i="1" a="1"/>
  <c r="CI2" i="1" a="1"/>
  <c r="CO2" i="1" a="1"/>
  <c r="CU2" i="1" a="1"/>
  <c r="DA2" i="1" a="1"/>
  <c r="DG2" i="1" a="1"/>
  <c r="DM2" i="1" a="1"/>
  <c r="DS2" i="1" a="1"/>
  <c r="DY2" i="1" a="1"/>
  <c r="DZ2" i="1" a="1"/>
  <c r="EG2" i="1" a="1"/>
  <c r="AD2" i="1" a="1"/>
  <c r="BN2" i="1" a="1"/>
  <c r="CD2" i="1" a="1"/>
  <c r="CJ2" i="1" a="1"/>
  <c r="CP2" i="1" a="1"/>
  <c r="CV2" i="1" a="1"/>
  <c r="DB2" i="1" a="1"/>
  <c r="DH2" i="1" a="1"/>
  <c r="DN2" i="1" a="1"/>
  <c r="DT2" i="1" a="1"/>
  <c r="EA2" i="1" a="1"/>
  <c r="EB2" i="1" a="1"/>
  <c r="EH2" i="1" a="1"/>
  <c r="AJ2" i="1" a="1"/>
  <c r="BT2" i="1" a="1"/>
  <c r="CE2" i="1" a="1"/>
  <c r="CK2" i="1" a="1"/>
  <c r="CQ2" i="1" a="1"/>
  <c r="CW2" i="1" a="1"/>
  <c r="DC2" i="1" a="1"/>
  <c r="DI2" i="1" a="1"/>
  <c r="DO2" i="1" a="1"/>
  <c r="DU2" i="1" a="1"/>
  <c r="EC2" i="1" a="1"/>
  <c r="EI2" i="1" a="1"/>
  <c r="F2" i="1" a="1"/>
  <c r="CR2" i="1" a="1"/>
  <c r="ER2" i="1" a="1"/>
  <c r="EX2" i="1" a="1"/>
  <c r="FD2" i="1" a="1"/>
  <c r="FJ2" i="1" a="1"/>
  <c r="FP2" i="1" a="1"/>
  <c r="FV2" i="1" a="1"/>
  <c r="GB2" i="1" a="1"/>
  <c r="GH2" i="1" a="1"/>
  <c r="GN2" i="1" a="1"/>
  <c r="GT2" i="1" a="1"/>
  <c r="AP2" i="1" a="1"/>
  <c r="CX2" i="1" a="1"/>
  <c r="EM2" i="1" a="1"/>
  <c r="ES2" i="1" a="1"/>
  <c r="EY2" i="1" a="1"/>
  <c r="FE2" i="1" a="1"/>
  <c r="FK2" i="1" a="1"/>
  <c r="FQ2" i="1" a="1"/>
  <c r="FW2" i="1" a="1"/>
  <c r="GC2" i="1" a="1"/>
  <c r="GI2" i="1" a="1"/>
  <c r="GO2" i="1" a="1"/>
  <c r="GU2" i="1" a="1"/>
  <c r="DD2" i="1" a="1"/>
  <c r="ED2" i="1" a="1"/>
  <c r="EN2" i="1" a="1"/>
  <c r="ET2" i="1" a="1"/>
  <c r="EZ2" i="1" a="1"/>
  <c r="FF2" i="1" a="1"/>
  <c r="FL2" i="1" a="1"/>
  <c r="FR2" i="1" a="1"/>
  <c r="FX2" i="1" a="1"/>
  <c r="GD2" i="1" a="1"/>
  <c r="GJ2" i="1" a="1"/>
  <c r="GP2" i="1" a="1"/>
  <c r="GV2" i="1" a="1"/>
  <c r="BZ2" i="1" a="1"/>
  <c r="DJ2" i="1" a="1"/>
  <c r="EO2" i="1" a="1"/>
  <c r="EU2" i="1" a="1"/>
  <c r="FA2" i="1" a="1"/>
  <c r="FG2" i="1" a="1"/>
  <c r="FM2" i="1" a="1"/>
  <c r="FS2" i="1" a="1"/>
  <c r="FY2" i="1" a="1"/>
  <c r="GE2" i="1" a="1"/>
  <c r="GK2" i="1" a="1"/>
  <c r="GQ2" i="1" a="1"/>
  <c r="CF2" i="1" a="1"/>
  <c r="DP2" i="1" a="1"/>
  <c r="EP2" i="1" a="1"/>
  <c r="EV2" i="1" a="1"/>
  <c r="FB2" i="1" a="1"/>
  <c r="FH2" i="1" a="1"/>
  <c r="FN2" i="1" a="1"/>
  <c r="FT2" i="1" a="1"/>
  <c r="FZ2" i="1" a="1"/>
  <c r="GF2" i="1" a="1"/>
  <c r="GL2" i="1" a="1"/>
  <c r="GR2" i="1" a="1"/>
  <c r="FI2" i="1" a="1"/>
  <c r="GS2" i="1" a="1"/>
  <c r="GW2" i="1" a="1"/>
  <c r="HC2" i="1" a="1"/>
  <c r="HI2" i="1" a="1"/>
  <c r="HO2" i="1" a="1"/>
  <c r="HU2" i="1" a="1"/>
  <c r="IA2" i="1" a="1"/>
  <c r="IG2" i="1" a="1"/>
  <c r="IM2" i="1" a="1"/>
  <c r="IS2" i="1" a="1"/>
  <c r="IY2" i="1" a="1"/>
  <c r="JE2" i="1" a="1"/>
  <c r="FO2" i="1" a="1"/>
  <c r="GX2" i="1" a="1"/>
  <c r="HD2" i="1" a="1"/>
  <c r="HJ2" i="1" a="1"/>
  <c r="HP2" i="1" a="1"/>
  <c r="HV2" i="1" a="1"/>
  <c r="IB2" i="1" a="1"/>
  <c r="IH2" i="1" a="1"/>
  <c r="IN2" i="1" a="1"/>
  <c r="IT2" i="1" a="1"/>
  <c r="IZ2" i="1" a="1"/>
  <c r="JF2" i="1" a="1"/>
  <c r="EJ2" i="1" a="1"/>
  <c r="FU2" i="1" a="1"/>
  <c r="GY2" i="1" a="1"/>
  <c r="HE2" i="1" a="1"/>
  <c r="HK2" i="1" a="1"/>
  <c r="HQ2" i="1" a="1"/>
  <c r="HW2" i="1" a="1"/>
  <c r="IC2" i="1" a="1"/>
  <c r="II2" i="1" a="1"/>
  <c r="IO2" i="1" a="1"/>
  <c r="IU2" i="1" a="1"/>
  <c r="JA2" i="1" a="1"/>
  <c r="JG2" i="1" a="1"/>
  <c r="EQ2" i="1" a="1"/>
  <c r="GA2" i="1" a="1"/>
  <c r="GZ2" i="1" a="1"/>
  <c r="HF2" i="1" a="1"/>
  <c r="HL2" i="1" a="1"/>
  <c r="HR2" i="1" a="1"/>
  <c r="HX2" i="1" a="1"/>
  <c r="ID2" i="1" a="1"/>
  <c r="IJ2" i="1" a="1"/>
  <c r="IP2" i="1" a="1"/>
  <c r="IV2" i="1" a="1"/>
  <c r="JB2" i="1" a="1"/>
  <c r="JH2" i="1" a="1"/>
  <c r="CL2" i="1" a="1"/>
  <c r="EW2" i="1" a="1"/>
  <c r="GG2" i="1" a="1"/>
  <c r="HA2" i="1" a="1"/>
  <c r="HG2" i="1" a="1"/>
  <c r="HM2" i="1" a="1"/>
  <c r="HS2" i="1" a="1"/>
  <c r="HY2" i="1" a="1"/>
  <c r="IE2" i="1" a="1"/>
  <c r="IK2" i="1" a="1"/>
  <c r="IQ2" i="1" a="1"/>
  <c r="IW2" i="1" a="1"/>
  <c r="JC2" i="1" a="1"/>
  <c r="JI2" i="1" a="1"/>
  <c r="GM2" i="1" a="1"/>
  <c r="HZ2" i="1" a="1"/>
  <c r="JN2" i="1" a="1"/>
  <c r="JT2" i="1" a="1"/>
  <c r="JU2" i="1" a="1"/>
  <c r="KA2" i="1" a="1"/>
  <c r="KG2" i="1" a="1"/>
  <c r="KM2" i="1" a="1"/>
  <c r="KN2" i="1" a="1"/>
  <c r="KT2" i="1" a="1"/>
  <c r="KZ2" i="1" a="1"/>
  <c r="LG2" i="1" a="1"/>
  <c r="LM2" i="1" a="1"/>
  <c r="LT2" i="1" a="1"/>
  <c r="LZ2" i="1" a="1"/>
  <c r="MF2" i="1" a="1"/>
  <c r="ML2" i="1" a="1"/>
  <c r="MS2" i="1" a="1"/>
  <c r="MY2" i="1" a="1"/>
  <c r="NE2" i="1" a="1"/>
  <c r="NK2" i="1" a="1"/>
  <c r="NQ2" i="1" a="1"/>
  <c r="NW2" i="1" a="1"/>
  <c r="OC2" i="1" a="1"/>
  <c r="OI2" i="1" a="1"/>
  <c r="OO2" i="1" a="1"/>
  <c r="DV2" i="1" a="1"/>
  <c r="IF2" i="1" a="1"/>
  <c r="JO2" i="1" a="1"/>
  <c r="JV2" i="1" a="1"/>
  <c r="KB2" i="1" a="1"/>
  <c r="KH2" i="1" a="1"/>
  <c r="KO2" i="1" a="1"/>
  <c r="KU2" i="1" a="1"/>
  <c r="LA2" i="1" a="1"/>
  <c r="LH2" i="1" a="1"/>
  <c r="LN2" i="1" a="1"/>
  <c r="LU2" i="1" a="1"/>
  <c r="MA2" i="1" a="1"/>
  <c r="MG2" i="1" a="1"/>
  <c r="MM2" i="1" a="1"/>
  <c r="MT2" i="1" a="1"/>
  <c r="MZ2" i="1" a="1"/>
  <c r="NF2" i="1" a="1"/>
  <c r="NL2" i="1" a="1"/>
  <c r="NR2" i="1" a="1"/>
  <c r="NX2" i="1" a="1"/>
  <c r="OD2" i="1" a="1"/>
  <c r="OJ2" i="1" a="1"/>
  <c r="OP2" i="1" a="1"/>
  <c r="HB2" i="1" a="1"/>
  <c r="IL2" i="1" a="1"/>
  <c r="JP2" i="1" a="1"/>
  <c r="JW2" i="1" a="1"/>
  <c r="KC2" i="1" a="1"/>
  <c r="KI2" i="1" a="1"/>
  <c r="KP2" i="1" a="1"/>
  <c r="KV2" i="1" a="1"/>
  <c r="LB2" i="1" a="1"/>
  <c r="LC2" i="1" a="1"/>
  <c r="LI2" i="1" a="1"/>
  <c r="LO2" i="1" a="1"/>
  <c r="LP2" i="1" a="1"/>
  <c r="LV2" i="1" a="1"/>
  <c r="MB2" i="1" a="1"/>
  <c r="MH2" i="1" a="1"/>
  <c r="MN2" i="1" a="1"/>
  <c r="MU2" i="1" a="1"/>
  <c r="NA2" i="1" a="1"/>
  <c r="NG2" i="1" a="1"/>
  <c r="NM2" i="1" a="1"/>
  <c r="NS2" i="1" a="1"/>
  <c r="NY2" i="1" a="1"/>
  <c r="OE2" i="1" a="1"/>
  <c r="OK2" i="1" a="1"/>
  <c r="OQ2" i="1" a="1"/>
  <c r="HH2" i="1" a="1"/>
  <c r="IR2" i="1" a="1"/>
  <c r="JK2" i="1" a="1"/>
  <c r="JQ2" i="1" a="1"/>
  <c r="JX2" i="1" a="1"/>
  <c r="KD2" i="1" a="1"/>
  <c r="KJ2" i="1" a="1"/>
  <c r="KQ2" i="1" a="1"/>
  <c r="KW2" i="1" a="1"/>
  <c r="LD2" i="1" a="1"/>
  <c r="LJ2" i="1" a="1"/>
  <c r="LQ2" i="1" a="1"/>
  <c r="LW2" i="1" a="1"/>
  <c r="MC2" i="1" a="1"/>
  <c r="MI2" i="1" a="1"/>
  <c r="MO2" i="1" a="1"/>
  <c r="MP2" i="1" a="1"/>
  <c r="MV2" i="1" a="1"/>
  <c r="NB2" i="1" a="1"/>
  <c r="NH2" i="1" a="1"/>
  <c r="NN2" i="1" a="1"/>
  <c r="NT2" i="1" a="1"/>
  <c r="NZ2" i="1" a="1"/>
  <c r="OF2" i="1" a="1"/>
  <c r="OL2" i="1" a="1"/>
  <c r="OR2" i="1" a="1"/>
  <c r="HN2" i="1" a="1"/>
  <c r="IX2" i="1" a="1"/>
  <c r="JJ2" i="1" a="1"/>
  <c r="JL2" i="1" a="1"/>
  <c r="JR2" i="1" a="1"/>
  <c r="JY2" i="1" a="1"/>
  <c r="KE2" i="1" a="1"/>
  <c r="KK2" i="1" a="1"/>
  <c r="KR2" i="1" a="1"/>
  <c r="KX2" i="1" a="1"/>
  <c r="LE2" i="1" a="1"/>
  <c r="LK2" i="1" a="1"/>
  <c r="LR2" i="1" a="1"/>
  <c r="LX2" i="1" a="1"/>
  <c r="MD2" i="1" a="1"/>
  <c r="MJ2" i="1" a="1"/>
  <c r="MQ2" i="1" a="1"/>
  <c r="MW2" i="1" a="1"/>
  <c r="NC2" i="1" a="1"/>
  <c r="NI2" i="1" a="1"/>
  <c r="NO2" i="1" a="1"/>
  <c r="NU2" i="1" a="1"/>
  <c r="OA2" i="1" a="1"/>
  <c r="OG2" i="1" a="1"/>
  <c r="OM2" i="1" a="1"/>
  <c r="OS2" i="1" a="1"/>
  <c r="FC2" i="1" a="1"/>
  <c r="HT2" i="1" a="1"/>
  <c r="JM2" i="1" a="1"/>
  <c r="MR2" i="1" a="1"/>
  <c r="OB2" i="1" a="1"/>
  <c r="OW2" i="1" a="1"/>
  <c r="PC2" i="1" a="1"/>
  <c r="PI2" i="1" a="1"/>
  <c r="PO2" i="1" a="1"/>
  <c r="PU2" i="1" a="1"/>
  <c r="QA2" i="1" a="1"/>
  <c r="QG2" i="1" a="1"/>
  <c r="QM2" i="1" a="1"/>
  <c r="QS2" i="1" a="1"/>
  <c r="QY2" i="1" a="1"/>
  <c r="RE2" i="1" a="1"/>
  <c r="RL2" i="1" a="1"/>
  <c r="RR2" i="1" a="1"/>
  <c r="RX2" i="1" a="1"/>
  <c r="SD2" i="1" a="1"/>
  <c r="SE2" i="1" a="1"/>
  <c r="SK2" i="1" a="1"/>
  <c r="SQ2" i="1" a="1"/>
  <c r="SW2" i="1" a="1"/>
  <c r="TC2" i="1" a="1"/>
  <c r="TI2" i="1" a="1"/>
  <c r="TO2" i="1" a="1"/>
  <c r="JD2" i="1" a="1"/>
  <c r="JS2" i="1" a="1"/>
  <c r="KS2" i="1" a="1"/>
  <c r="LS2" i="1" a="1"/>
  <c r="MX2" i="1" a="1"/>
  <c r="OH2" i="1" a="1"/>
  <c r="OX2" i="1" a="1"/>
  <c r="PD2" i="1" a="1"/>
  <c r="PJ2" i="1" a="1"/>
  <c r="PP2" i="1" a="1"/>
  <c r="PV2" i="1" a="1"/>
  <c r="QB2" i="1" a="1"/>
  <c r="QH2" i="1" a="1"/>
  <c r="QN2" i="1" a="1"/>
  <c r="QT2" i="1" a="1"/>
  <c r="QZ2" i="1" a="1"/>
  <c r="RF2" i="1" a="1"/>
  <c r="RM2" i="1" a="1"/>
  <c r="RS2" i="1" a="1"/>
  <c r="RY2" i="1" a="1"/>
  <c r="SF2" i="1" a="1"/>
  <c r="SL2" i="1" a="1"/>
  <c r="SR2" i="1" a="1"/>
  <c r="SX2" i="1" a="1"/>
  <c r="TD2" i="1" a="1"/>
  <c r="TJ2" i="1" a="1"/>
  <c r="TP2" i="1" a="1"/>
  <c r="KY2" i="1" a="1"/>
  <c r="LY2" i="1" a="1"/>
  <c r="ND2" i="1" a="1"/>
  <c r="ON2" i="1" a="1"/>
  <c r="OY2" i="1" a="1"/>
  <c r="PE2" i="1" a="1"/>
  <c r="PK2" i="1" a="1"/>
  <c r="PQ2" i="1" a="1"/>
  <c r="PW2" i="1" a="1"/>
  <c r="QC2" i="1" a="1"/>
  <c r="QI2" i="1" a="1"/>
  <c r="QO2" i="1" a="1"/>
  <c r="QU2" i="1" a="1"/>
  <c r="RA2" i="1" a="1"/>
  <c r="RG2" i="1" a="1"/>
  <c r="RN2" i="1" a="1"/>
  <c r="RT2" i="1" a="1"/>
  <c r="RZ2" i="1" a="1"/>
  <c r="SG2" i="1" a="1"/>
  <c r="SM2" i="1" a="1"/>
  <c r="SS2" i="1" a="1"/>
  <c r="SY2" i="1" a="1"/>
  <c r="TE2" i="1" a="1"/>
  <c r="TK2" i="1" a="1"/>
  <c r="TQ2" i="1" a="1"/>
  <c r="JZ2" i="1" a="1"/>
  <c r="ME2" i="1" a="1"/>
  <c r="NJ2" i="1" a="1"/>
  <c r="OT2" i="1" a="1"/>
  <c r="OZ2" i="1" a="1"/>
  <c r="PF2" i="1" a="1"/>
  <c r="PL2" i="1" a="1"/>
  <c r="PR2" i="1" a="1"/>
  <c r="PX2" i="1" a="1"/>
  <c r="QD2" i="1" a="1"/>
  <c r="QJ2" i="1" a="1"/>
  <c r="QP2" i="1" a="1"/>
  <c r="QV2" i="1" a="1"/>
  <c r="RB2" i="1" a="1"/>
  <c r="RH2" i="1" a="1"/>
  <c r="RO2" i="1" a="1"/>
  <c r="RU2" i="1" a="1"/>
  <c r="SA2" i="1" a="1"/>
  <c r="SH2" i="1" a="1"/>
  <c r="SN2" i="1" a="1"/>
  <c r="ST2" i="1" a="1"/>
  <c r="SZ2" i="1" a="1"/>
  <c r="TF2" i="1" a="1"/>
  <c r="TL2" i="1" a="1"/>
  <c r="KF2" i="1" a="1"/>
  <c r="LF2" i="1" a="1"/>
  <c r="MK2" i="1" a="1"/>
  <c r="NP2" i="1" a="1"/>
  <c r="OU2" i="1" a="1"/>
  <c r="PA2" i="1" a="1"/>
  <c r="PG2" i="1" a="1"/>
  <c r="PM2" i="1" a="1"/>
  <c r="PS2" i="1" a="1"/>
  <c r="PY2" i="1" a="1"/>
  <c r="QE2" i="1" a="1"/>
  <c r="QK2" i="1" a="1"/>
  <c r="QQ2" i="1" a="1"/>
  <c r="QW2" i="1" a="1"/>
  <c r="RC2" i="1" a="1"/>
  <c r="RI2" i="1" a="1"/>
  <c r="RJ2" i="1" a="1"/>
  <c r="RP2" i="1" a="1"/>
  <c r="RV2" i="1" a="1"/>
  <c r="SB2" i="1" a="1"/>
  <c r="SI2" i="1" a="1"/>
  <c r="SO2" i="1" a="1"/>
  <c r="SU2" i="1" a="1"/>
  <c r="TA2" i="1" a="1"/>
  <c r="TG2" i="1" a="1"/>
  <c r="TM2" i="1" a="1"/>
  <c r="LL2" i="1" a="1"/>
  <c r="NV2" i="1" a="1"/>
  <c r="PZ2" i="1" a="1"/>
  <c r="SJ2" i="1" a="1"/>
  <c r="TR2" i="1" a="1"/>
  <c r="TX2" i="1" a="1"/>
  <c r="UD2" i="1" a="1"/>
  <c r="UJ2" i="1" a="1"/>
  <c r="UP2" i="1" a="1"/>
  <c r="UV2" i="1" a="1"/>
  <c r="VB2" i="1" a="1"/>
  <c r="VH2" i="1" a="1"/>
  <c r="VN2" i="1" a="1"/>
  <c r="VT2" i="1" a="1"/>
  <c r="WA2" i="1" a="1"/>
  <c r="WG2" i="1" a="1"/>
  <c r="WM2" i="1" a="1"/>
  <c r="WS2" i="1" a="1"/>
  <c r="WY2" i="1" a="1"/>
  <c r="XE2" i="1" a="1"/>
  <c r="XK2" i="1" a="1"/>
  <c r="XQ2" i="1" a="1"/>
  <c r="XW2" i="1" a="1"/>
  <c r="YC2" i="1" a="1"/>
  <c r="YI2" i="1" a="1"/>
  <c r="YO2" i="1" a="1"/>
  <c r="KL2" i="1" a="1"/>
  <c r="OV2" i="1" a="1"/>
  <c r="QF2" i="1" a="1"/>
  <c r="RK2" i="1" a="1"/>
  <c r="SP2" i="1" a="1"/>
  <c r="TS2" i="1" a="1"/>
  <c r="TY2" i="1" a="1"/>
  <c r="UE2" i="1" a="1"/>
  <c r="UK2" i="1" a="1"/>
  <c r="UQ2" i="1" a="1"/>
  <c r="UW2" i="1" a="1"/>
  <c r="VC2" i="1" a="1"/>
  <c r="VI2" i="1" a="1"/>
  <c r="VO2" i="1" a="1"/>
  <c r="VU2" i="1" a="1"/>
  <c r="WB2" i="1" a="1"/>
  <c r="WH2" i="1" a="1"/>
  <c r="WN2" i="1" a="1"/>
  <c r="WT2" i="1" a="1"/>
  <c r="WZ2" i="1" a="1"/>
  <c r="XF2" i="1" a="1"/>
  <c r="XL2" i="1" a="1"/>
  <c r="XR2" i="1" a="1"/>
  <c r="XX2" i="1" a="1"/>
  <c r="YD2" i="1" a="1"/>
  <c r="YJ2" i="1" a="1"/>
  <c r="YP2" i="1" a="1"/>
  <c r="PB2" i="1" a="1"/>
  <c r="QL2" i="1" a="1"/>
  <c r="RQ2" i="1" a="1"/>
  <c r="SV2" i="1" a="1"/>
  <c r="TT2" i="1" a="1"/>
  <c r="TZ2" i="1" a="1"/>
  <c r="UF2" i="1" a="1"/>
  <c r="UL2" i="1" a="1"/>
  <c r="UR2" i="1" a="1"/>
  <c r="UX2" i="1" a="1"/>
  <c r="VD2" i="1" a="1"/>
  <c r="VJ2" i="1" a="1"/>
  <c r="VP2" i="1" a="1"/>
  <c r="VV2" i="1" a="1"/>
  <c r="WC2" i="1" a="1"/>
  <c r="WI2" i="1" a="1"/>
  <c r="WO2" i="1" a="1"/>
  <c r="WU2" i="1" a="1"/>
  <c r="XA2" i="1" a="1"/>
  <c r="XG2" i="1" a="1"/>
  <c r="XM2" i="1" a="1"/>
  <c r="XS2" i="1" a="1"/>
  <c r="XY2" i="1" a="1"/>
  <c r="YE2" i="1" a="1"/>
  <c r="YK2" i="1" a="1"/>
  <c r="PH2" i="1" a="1"/>
  <c r="QR2" i="1" a="1"/>
  <c r="RW2" i="1" a="1"/>
  <c r="TB2" i="1" a="1"/>
  <c r="TU2" i="1" a="1"/>
  <c r="UA2" i="1" a="1"/>
  <c r="UG2" i="1" a="1"/>
  <c r="UM2" i="1" a="1"/>
  <c r="US2" i="1" a="1"/>
  <c r="UY2" i="1" a="1"/>
  <c r="VE2" i="1" a="1"/>
  <c r="VK2" i="1" a="1"/>
  <c r="VQ2" i="1" a="1"/>
  <c r="VW2" i="1" a="1"/>
  <c r="WD2" i="1" a="1"/>
  <c r="WJ2" i="1" a="1"/>
  <c r="WP2" i="1" a="1"/>
  <c r="WV2" i="1" a="1"/>
  <c r="XB2" i="1" a="1"/>
  <c r="XH2" i="1" a="1"/>
  <c r="XN2" i="1" a="1"/>
  <c r="XT2" i="1" a="1"/>
  <c r="XZ2" i="1" a="1"/>
  <c r="YF2" i="1" a="1"/>
  <c r="YL2" i="1" a="1"/>
  <c r="PN2" i="1" a="1"/>
  <c r="QX2" i="1" a="1"/>
  <c r="SC2" i="1" a="1"/>
  <c r="TH2" i="1" a="1"/>
  <c r="TV2" i="1" a="1"/>
  <c r="UB2" i="1" a="1"/>
  <c r="UH2" i="1" a="1"/>
  <c r="UN2" i="1" a="1"/>
  <c r="UT2" i="1" a="1"/>
  <c r="UZ2" i="1" a="1"/>
  <c r="VF2" i="1" a="1"/>
  <c r="VL2" i="1" a="1"/>
  <c r="VR2" i="1" a="1"/>
  <c r="VX2" i="1" a="1"/>
  <c r="VY2" i="1" a="1"/>
  <c r="WE2" i="1" a="1"/>
  <c r="WK2" i="1" a="1"/>
  <c r="WQ2" i="1" a="1"/>
  <c r="WW2" i="1" a="1"/>
  <c r="XC2" i="1" a="1"/>
  <c r="XI2" i="1" a="1"/>
  <c r="XO2" i="1" a="1"/>
  <c r="XU2" i="1" a="1"/>
  <c r="YA2" i="1" a="1"/>
  <c r="YG2" i="1" a="1"/>
  <c r="YM2" i="1" a="1"/>
  <c r="UC2" i="1" a="1"/>
  <c r="VM2" i="1" a="1"/>
  <c r="WR2" i="1" a="1"/>
  <c r="YB2" i="1" a="1"/>
  <c r="YQ2" i="1" a="1"/>
  <c r="YW2" i="1" a="1"/>
  <c r="ZC2" i="1" a="1"/>
  <c r="ZI2" i="1" a="1"/>
  <c r="ZO2" i="1" a="1"/>
  <c r="ZU2" i="1" a="1"/>
  <c r="AAA2" i="1" a="1"/>
  <c r="AAG2" i="1" a="1"/>
  <c r="AAM2" i="1" a="1"/>
  <c r="AAS2" i="1" a="1"/>
  <c r="AAY2" i="1" a="1"/>
  <c r="ABE2" i="1" a="1"/>
  <c r="ABL2" i="1" a="1"/>
  <c r="ABR2" i="1" a="1"/>
  <c r="ABX2" i="1" a="1"/>
  <c r="ACD2" i="1" a="1"/>
  <c r="ACJ2" i="1" a="1"/>
  <c r="ACP2" i="1" a="1"/>
  <c r="ACV2" i="1" a="1"/>
  <c r="ADB2" i="1" a="1"/>
  <c r="ADH2" i="1" a="1"/>
  <c r="UI2" i="1" a="1"/>
  <c r="VS2" i="1" a="1"/>
  <c r="WX2" i="1" a="1"/>
  <c r="YH2" i="1" a="1"/>
  <c r="YR2" i="1" a="1"/>
  <c r="YX2" i="1" a="1"/>
  <c r="ZD2" i="1" a="1"/>
  <c r="ZJ2" i="1" a="1"/>
  <c r="ZP2" i="1" a="1"/>
  <c r="ZV2" i="1" a="1"/>
  <c r="AAB2" i="1" a="1"/>
  <c r="AAH2" i="1" a="1"/>
  <c r="AAN2" i="1" a="1"/>
  <c r="AAT2" i="1" a="1"/>
  <c r="AAZ2" i="1" a="1"/>
  <c r="ABF2" i="1" a="1"/>
  <c r="ABM2" i="1" a="1"/>
  <c r="ABS2" i="1" a="1"/>
  <c r="ABY2" i="1" a="1"/>
  <c r="ACE2" i="1" a="1"/>
  <c r="ACK2" i="1" a="1"/>
  <c r="ACQ2" i="1" a="1"/>
  <c r="ACW2" i="1" a="1"/>
  <c r="ADC2" i="1" a="1"/>
  <c r="ADI2" i="1" a="1"/>
  <c r="UO2" i="1" a="1"/>
  <c r="XD2" i="1" a="1"/>
  <c r="YN2" i="1" a="1"/>
  <c r="YS2" i="1" a="1"/>
  <c r="YY2" i="1" a="1"/>
  <c r="ZE2" i="1" a="1"/>
  <c r="ZK2" i="1" a="1"/>
  <c r="ZQ2" i="1" a="1"/>
  <c r="ZW2" i="1" a="1"/>
  <c r="AAC2" i="1" a="1"/>
  <c r="AAI2" i="1" a="1"/>
  <c r="AAO2" i="1" a="1"/>
  <c r="AAU2" i="1" a="1"/>
  <c r="ABA2" i="1" a="1"/>
  <c r="ABG2" i="1" a="1"/>
  <c r="ABN2" i="1" a="1"/>
  <c r="ABT2" i="1" a="1"/>
  <c r="ABZ2" i="1" a="1"/>
  <c r="ACF2" i="1" a="1"/>
  <c r="ACL2" i="1" a="1"/>
  <c r="ACR2" i="1" a="1"/>
  <c r="ACX2" i="1" a="1"/>
  <c r="ADD2" i="1" a="1"/>
  <c r="ADJ2" i="1" a="1"/>
  <c r="PT2" i="1" a="1"/>
  <c r="UU2" i="1" a="1"/>
  <c r="VZ2" i="1" a="1"/>
  <c r="XJ2" i="1" a="1"/>
  <c r="YT2" i="1" a="1"/>
  <c r="YZ2" i="1" a="1"/>
  <c r="ZF2" i="1" a="1"/>
  <c r="ZL2" i="1" a="1"/>
  <c r="ZR2" i="1" a="1"/>
  <c r="ZX2" i="1" a="1"/>
  <c r="AAD2" i="1" a="1"/>
  <c r="AAJ2" i="1" a="1"/>
  <c r="AAP2" i="1" a="1"/>
  <c r="AAV2" i="1" a="1"/>
  <c r="ABB2" i="1" a="1"/>
  <c r="ABH2" i="1" a="1"/>
  <c r="ABO2" i="1" a="1"/>
  <c r="ABU2" i="1" a="1"/>
  <c r="ACA2" i="1" a="1"/>
  <c r="ACG2" i="1" a="1"/>
  <c r="ACM2" i="1" a="1"/>
  <c r="ACS2" i="1" a="1"/>
  <c r="ACY2" i="1" a="1"/>
  <c r="ADE2" i="1" a="1"/>
  <c r="ADK2" i="1" a="1"/>
  <c r="RD2" i="1" a="1"/>
  <c r="TN2" i="1" a="1"/>
  <c r="VA2" i="1" a="1"/>
  <c r="WF2" i="1" a="1"/>
  <c r="XP2" i="1" a="1"/>
  <c r="YU2" i="1" a="1"/>
  <c r="ZA2" i="1" a="1"/>
  <c r="ZG2" i="1" a="1"/>
  <c r="ZM2" i="1" a="1"/>
  <c r="ZS2" i="1" a="1"/>
  <c r="ZY2" i="1" a="1"/>
  <c r="AAE2" i="1" a="1"/>
  <c r="AAK2" i="1" a="1"/>
  <c r="AAQ2" i="1" a="1"/>
  <c r="AAW2" i="1" a="1"/>
  <c r="ABC2" i="1" a="1"/>
  <c r="ABI2" i="1" a="1"/>
  <c r="ABJ2" i="1" a="1"/>
  <c r="ABP2" i="1" a="1"/>
  <c r="ABV2" i="1" a="1"/>
  <c r="ACB2" i="1" a="1"/>
  <c r="ACH2" i="1" a="1"/>
  <c r="ACN2" i="1" a="1"/>
  <c r="ACT2" i="1" a="1"/>
  <c r="ACZ2" i="1" a="1"/>
  <c r="ADF2" i="1" a="1"/>
  <c r="ADL2" i="1" a="1"/>
  <c r="VG2" i="1" a="1"/>
  <c r="WL2" i="1" a="1"/>
  <c r="YV2" i="1" a="1"/>
  <c r="AAF2" i="1" a="1"/>
  <c r="ABK2" i="1" a="1"/>
  <c r="ACU2" i="1" a="1"/>
  <c r="ADQ2" i="1" a="1"/>
  <c r="ADW2" i="1" a="1"/>
  <c r="AEC2" i="1" a="1"/>
  <c r="AEI2" i="1" a="1"/>
  <c r="AEO2" i="1" a="1"/>
  <c r="AEU2" i="1" a="1"/>
  <c r="AEV2" i="1" a="1"/>
  <c r="AFB2" i="1" a="1"/>
  <c r="AFI2" i="1" a="1"/>
  <c r="AFO2" i="1" a="1"/>
  <c r="AFU2" i="1" a="1"/>
  <c r="AFV2" i="1" a="1"/>
  <c r="AGB2" i="1" a="1"/>
  <c r="AGH2" i="1" a="1"/>
  <c r="AGN2" i="1" a="1"/>
  <c r="AGT2" i="1" a="1"/>
  <c r="AGZ2" i="1" a="1"/>
  <c r="AHF2" i="1" a="1"/>
  <c r="AHL2" i="1" a="1"/>
  <c r="AHR2" i="1" a="1"/>
  <c r="AHX2" i="1" a="1"/>
  <c r="AID2" i="1" a="1"/>
  <c r="AIJ2" i="1" a="1"/>
  <c r="XV2" i="1" a="1"/>
  <c r="ZB2" i="1" a="1"/>
  <c r="AAL2" i="1" a="1"/>
  <c r="ABQ2" i="1" a="1"/>
  <c r="ADA2" i="1" a="1"/>
  <c r="ADR2" i="1" a="1"/>
  <c r="ADX2" i="1" a="1"/>
  <c r="AED2" i="1" a="1"/>
  <c r="AEJ2" i="1" a="1"/>
  <c r="AEP2" i="1" a="1"/>
  <c r="AEW2" i="1" a="1"/>
  <c r="AFC2" i="1" a="1"/>
  <c r="AFJ2" i="1" a="1"/>
  <c r="AFP2" i="1" a="1"/>
  <c r="AFW2" i="1" a="1"/>
  <c r="AGC2" i="1" a="1"/>
  <c r="AGI2" i="1" a="1"/>
  <c r="AGO2" i="1" a="1"/>
  <c r="AGU2" i="1" a="1"/>
  <c r="AHA2" i="1" a="1"/>
  <c r="AHG2" i="1" a="1"/>
  <c r="AHM2" i="1" a="1"/>
  <c r="AHS2" i="1" a="1"/>
  <c r="AHY2" i="1" a="1"/>
  <c r="AIE2" i="1" a="1"/>
  <c r="AIK2" i="1" a="1"/>
  <c r="ZH2" i="1" a="1"/>
  <c r="AAR2" i="1" a="1"/>
  <c r="ABW2" i="1" a="1"/>
  <c r="ADG2" i="1" a="1"/>
  <c r="ADS2" i="1" a="1"/>
  <c r="ADY2" i="1" a="1"/>
  <c r="AEE2" i="1" a="1"/>
  <c r="AEK2" i="1" a="1"/>
  <c r="AEQ2" i="1" a="1"/>
  <c r="AEX2" i="1" a="1"/>
  <c r="AFD2" i="1" a="1"/>
  <c r="AFK2" i="1" a="1"/>
  <c r="AFQ2" i="1" a="1"/>
  <c r="AFX2" i="1" a="1"/>
  <c r="AGD2" i="1" a="1"/>
  <c r="AGJ2" i="1" a="1"/>
  <c r="AGP2" i="1" a="1"/>
  <c r="AGV2" i="1" a="1"/>
  <c r="AHB2" i="1" a="1"/>
  <c r="AHH2" i="1" a="1"/>
  <c r="AHN2" i="1" a="1"/>
  <c r="AHT2" i="1" a="1"/>
  <c r="AHZ2" i="1" a="1"/>
  <c r="AIF2" i="1" a="1"/>
  <c r="AIL2" i="1" a="1"/>
  <c r="ZN2" i="1" a="1"/>
  <c r="AAX2" i="1" a="1"/>
  <c r="ACC2" i="1" a="1"/>
  <c r="ADN2" i="1" a="1"/>
  <c r="ADT2" i="1" a="1"/>
  <c r="ADZ2" i="1" a="1"/>
  <c r="AEF2" i="1" a="1"/>
  <c r="AEL2" i="1" a="1"/>
  <c r="AER2" i="1" a="1"/>
  <c r="AEY2" i="1" a="1"/>
  <c r="AFE2" i="1" a="1"/>
  <c r="AFL2" i="1" a="1"/>
  <c r="AFR2" i="1" a="1"/>
  <c r="AFY2" i="1" a="1"/>
  <c r="AGE2" i="1" a="1"/>
  <c r="AGK2" i="1" a="1"/>
  <c r="AGQ2" i="1" a="1"/>
  <c r="AGW2" i="1" a="1"/>
  <c r="AHC2" i="1" a="1"/>
  <c r="AHI2" i="1" a="1"/>
  <c r="AHO2" i="1" a="1"/>
  <c r="AHU2" i="1" a="1"/>
  <c r="AIA2" i="1" a="1"/>
  <c r="AIG2" i="1" a="1"/>
  <c r="ZT2" i="1" a="1"/>
  <c r="ABD2" i="1" a="1"/>
  <c r="ACI2" i="1" a="1"/>
  <c r="ADM2" i="1" a="1"/>
  <c r="ADO2" i="1" a="1"/>
  <c r="ADU2" i="1" a="1"/>
  <c r="AEA2" i="1" a="1"/>
  <c r="AEG2" i="1" a="1"/>
  <c r="AEM2" i="1" a="1"/>
  <c r="AES2" i="1" a="1"/>
  <c r="AEZ2" i="1" a="1"/>
  <c r="AFF2" i="1" a="1"/>
  <c r="AFG2" i="1" a="1"/>
  <c r="AFM2" i="1" a="1"/>
  <c r="AFS2" i="1" a="1"/>
  <c r="AFZ2" i="1" a="1"/>
  <c r="AGF2" i="1" a="1"/>
  <c r="AGL2" i="1" a="1"/>
  <c r="AGR2" i="1" a="1"/>
  <c r="AGX2" i="1" a="1"/>
  <c r="AHD2" i="1" a="1"/>
  <c r="AHJ2" i="1" a="1"/>
  <c r="AHP2" i="1" a="1"/>
  <c r="AHV2" i="1" a="1"/>
  <c r="AIB2" i="1" a="1"/>
  <c r="AIH2" i="1" a="1"/>
  <c r="TW2" i="1" a="1"/>
  <c r="ACO2" i="1" a="1"/>
  <c r="AEN2" i="1" a="1"/>
  <c r="AFN2" i="1" a="1"/>
  <c r="AGS2" i="1" a="1"/>
  <c r="AIC2" i="1" a="1"/>
  <c r="AIN2" i="1" a="1"/>
  <c r="AIT2" i="1" a="1"/>
  <c r="AIU2" i="1" a="1"/>
  <c r="AJA2" i="1" a="1"/>
  <c r="AJG2" i="1" a="1"/>
  <c r="AJM2" i="1" a="1"/>
  <c r="AJS2" i="1" a="1"/>
  <c r="AJY2" i="1" a="1"/>
  <c r="AKE2" i="1" a="1"/>
  <c r="AKK2" i="1" a="1"/>
  <c r="AKQ2" i="1" a="1"/>
  <c r="AKW2" i="1" a="1"/>
  <c r="ALC2" i="1" a="1"/>
  <c r="ALI2" i="1" a="1"/>
  <c r="ALO2" i="1" a="1"/>
  <c r="ALU2" i="1" a="1"/>
  <c r="AMB2" i="1" a="1"/>
  <c r="AMH2" i="1" a="1"/>
  <c r="AMN2" i="1" a="1"/>
  <c r="AMT2" i="1" a="1"/>
  <c r="AMZ2" i="1" a="1"/>
  <c r="ANF2" i="1" a="1"/>
  <c r="ANL2" i="1" a="1"/>
  <c r="ANR2" i="1" a="1"/>
  <c r="ANX2" i="1" a="1"/>
  <c r="AOD2" i="1" a="1"/>
  <c r="AOJ2" i="1" a="1"/>
  <c r="AOP2" i="1" a="1"/>
  <c r="AOV2" i="1" a="1"/>
  <c r="APB2" i="1" a="1"/>
  <c r="APH2" i="1" a="1"/>
  <c r="APN2" i="1" a="1"/>
  <c r="APT2" i="1" a="1"/>
  <c r="APZ2" i="1" a="1"/>
  <c r="AQF2" i="1" a="1"/>
  <c r="AQL2" i="1" a="1"/>
  <c r="AQR2" i="1" a="1"/>
  <c r="AQX2" i="1" a="1"/>
  <c r="ARD2" i="1" a="1"/>
  <c r="ARJ2" i="1" a="1"/>
  <c r="ARP2" i="1" a="1"/>
  <c r="ARV2" i="1" a="1"/>
  <c r="ASB2" i="1" a="1"/>
  <c r="ASH2" i="1" a="1"/>
  <c r="ASN2" i="1" a="1"/>
  <c r="AST2" i="1" a="1"/>
  <c r="ASZ2" i="1" a="1"/>
  <c r="ATF2" i="1" a="1"/>
  <c r="AET2" i="1" a="1"/>
  <c r="AFT2" i="1" a="1"/>
  <c r="AGY2" i="1" a="1"/>
  <c r="AII2" i="1" a="1"/>
  <c r="AIO2" i="1" a="1"/>
  <c r="AIV2" i="1" a="1"/>
  <c r="AJB2" i="1" a="1"/>
  <c r="AJH2" i="1" a="1"/>
  <c r="AJN2" i="1" a="1"/>
  <c r="AJT2" i="1" a="1"/>
  <c r="AJZ2" i="1" a="1"/>
  <c r="AKF2" i="1" a="1"/>
  <c r="AKL2" i="1" a="1"/>
  <c r="AKR2" i="1" a="1"/>
  <c r="AKX2" i="1" a="1"/>
  <c r="ALD2" i="1" a="1"/>
  <c r="ALJ2" i="1" a="1"/>
  <c r="ALP2" i="1" a="1"/>
  <c r="ALV2" i="1" a="1"/>
  <c r="AMC2" i="1" a="1"/>
  <c r="AMI2" i="1" a="1"/>
  <c r="AMO2" i="1" a="1"/>
  <c r="AMU2" i="1" a="1"/>
  <c r="ANA2" i="1" a="1"/>
  <c r="ANG2" i="1" a="1"/>
  <c r="ANM2" i="1" a="1"/>
  <c r="ANS2" i="1" a="1"/>
  <c r="ANY2" i="1" a="1"/>
  <c r="AOE2" i="1" a="1"/>
  <c r="AOK2" i="1" a="1"/>
  <c r="AOQ2" i="1" a="1"/>
  <c r="AOW2" i="1" a="1"/>
  <c r="APC2" i="1" a="1"/>
  <c r="API2" i="1" a="1"/>
  <c r="APO2" i="1" a="1"/>
  <c r="APU2" i="1" a="1"/>
  <c r="AQA2" i="1" a="1"/>
  <c r="AQG2" i="1" a="1"/>
  <c r="AQM2" i="1" a="1"/>
  <c r="AQS2" i="1" a="1"/>
  <c r="AQY2" i="1" a="1"/>
  <c r="ARE2" i="1" a="1"/>
  <c r="ARK2" i="1" a="1"/>
  <c r="ARQ2" i="1" a="1"/>
  <c r="ARW2" i="1" a="1"/>
  <c r="ASC2" i="1" a="1"/>
  <c r="ASI2" i="1" a="1"/>
  <c r="ASO2" i="1" a="1"/>
  <c r="ASU2" i="1" a="1"/>
  <c r="ATA2" i="1" a="1"/>
  <c r="ADP2" i="1" a="1"/>
  <c r="AHE2" i="1" a="1"/>
  <c r="AIP2" i="1" a="1"/>
  <c r="AIW2" i="1" a="1"/>
  <c r="AJC2" i="1" a="1"/>
  <c r="AJI2" i="1" a="1"/>
  <c r="AJO2" i="1" a="1"/>
  <c r="AJU2" i="1" a="1"/>
  <c r="AKA2" i="1" a="1"/>
  <c r="AKG2" i="1" a="1"/>
  <c r="AKM2" i="1" a="1"/>
  <c r="AKS2" i="1" a="1"/>
  <c r="AKY2" i="1" a="1"/>
  <c r="ALE2" i="1" a="1"/>
  <c r="ALK2" i="1" a="1"/>
  <c r="ALQ2" i="1" a="1"/>
  <c r="ALW2" i="1" a="1"/>
  <c r="AMD2" i="1" a="1"/>
  <c r="AMJ2" i="1" a="1"/>
  <c r="AMP2" i="1" a="1"/>
  <c r="AMV2" i="1" a="1"/>
  <c r="ANB2" i="1" a="1"/>
  <c r="ANH2" i="1" a="1"/>
  <c r="ANN2" i="1" a="1"/>
  <c r="ANT2" i="1" a="1"/>
  <c r="ANZ2" i="1" a="1"/>
  <c r="AOF2" i="1" a="1"/>
  <c r="AOL2" i="1" a="1"/>
  <c r="AOR2" i="1" a="1"/>
  <c r="AOX2" i="1" a="1"/>
  <c r="APD2" i="1" a="1"/>
  <c r="APJ2" i="1" a="1"/>
  <c r="APP2" i="1" a="1"/>
  <c r="APV2" i="1" a="1"/>
  <c r="AQB2" i="1" a="1"/>
  <c r="AQH2" i="1" a="1"/>
  <c r="AQN2" i="1" a="1"/>
  <c r="AQT2" i="1" a="1"/>
  <c r="AQZ2" i="1" a="1"/>
  <c r="ARF2" i="1" a="1"/>
  <c r="ARL2" i="1" a="1"/>
  <c r="ARR2" i="1" a="1"/>
  <c r="ARX2" i="1" a="1"/>
  <c r="ASD2" i="1" a="1"/>
  <c r="ASJ2" i="1" a="1"/>
  <c r="ASP2" i="1" a="1"/>
  <c r="ASV2" i="1" a="1"/>
  <c r="ATB2" i="1" a="1"/>
  <c r="ADV2" i="1" a="1"/>
  <c r="AFA2" i="1" a="1"/>
  <c r="AGA2" i="1" a="1"/>
  <c r="AHK2" i="1" a="1"/>
  <c r="AIQ2" i="1" a="1"/>
  <c r="AIX2" i="1" a="1"/>
  <c r="AJD2" i="1" a="1"/>
  <c r="AJJ2" i="1" a="1"/>
  <c r="AJP2" i="1" a="1"/>
  <c r="AJV2" i="1" a="1"/>
  <c r="AKB2" i="1" a="1"/>
  <c r="AKH2" i="1" a="1"/>
  <c r="AKN2" i="1" a="1"/>
  <c r="AKT2" i="1" a="1"/>
  <c r="AKZ2" i="1" a="1"/>
  <c r="ALF2" i="1" a="1"/>
  <c r="ALL2" i="1" a="1"/>
  <c r="ALR2" i="1" a="1"/>
  <c r="ALX2" i="1" a="1"/>
  <c r="ALY2" i="1" a="1"/>
  <c r="AME2" i="1" a="1"/>
  <c r="AMK2" i="1" a="1"/>
  <c r="AMQ2" i="1" a="1"/>
  <c r="AMW2" i="1" a="1"/>
  <c r="ANC2" i="1" a="1"/>
  <c r="ANI2" i="1" a="1"/>
  <c r="ANO2" i="1" a="1"/>
  <c r="ANU2" i="1" a="1"/>
  <c r="AOA2" i="1" a="1"/>
  <c r="AOG2" i="1" a="1"/>
  <c r="AOM2" i="1" a="1"/>
  <c r="AOS2" i="1" a="1"/>
  <c r="AOY2" i="1" a="1"/>
  <c r="APE2" i="1" a="1"/>
  <c r="APK2" i="1" a="1"/>
  <c r="APQ2" i="1" a="1"/>
  <c r="APW2" i="1" a="1"/>
  <c r="AQC2" i="1" a="1"/>
  <c r="AQI2" i="1" a="1"/>
  <c r="AQO2" i="1" a="1"/>
  <c r="AQU2" i="1" a="1"/>
  <c r="ARA2" i="1" a="1"/>
  <c r="ARG2" i="1" a="1"/>
  <c r="ARM2" i="1" a="1"/>
  <c r="ARS2" i="1" a="1"/>
  <c r="ARY2" i="1" a="1"/>
  <c r="ASE2" i="1" a="1"/>
  <c r="ASK2" i="1" a="1"/>
  <c r="ASQ2" i="1" a="1"/>
  <c r="ASW2" i="1" a="1"/>
  <c r="ATC2" i="1" a="1"/>
  <c r="AEB2" i="1" a="1"/>
  <c r="AGG2" i="1" a="1"/>
  <c r="AHQ2" i="1" a="1"/>
  <c r="AIR2" i="1" a="1"/>
  <c r="AIY2" i="1" a="1"/>
  <c r="AJE2" i="1" a="1"/>
  <c r="AJK2" i="1" a="1"/>
  <c r="AJQ2" i="1" a="1"/>
  <c r="AJW2" i="1" a="1"/>
  <c r="AKC2" i="1" a="1"/>
  <c r="AKI2" i="1" a="1"/>
  <c r="AKO2" i="1" a="1"/>
  <c r="AKU2" i="1" a="1"/>
  <c r="ALA2" i="1" a="1"/>
  <c r="ALG2" i="1" a="1"/>
  <c r="ALM2" i="1" a="1"/>
  <c r="ALS2" i="1" a="1"/>
  <c r="ALZ2" i="1" a="1"/>
  <c r="AMF2" i="1" a="1"/>
  <c r="AML2" i="1" a="1"/>
  <c r="AMR2" i="1" a="1"/>
  <c r="AMX2" i="1" a="1"/>
  <c r="AND2" i="1" a="1"/>
  <c r="ANJ2" i="1" a="1"/>
  <c r="ANP2" i="1" a="1"/>
  <c r="ANV2" i="1" a="1"/>
  <c r="AOB2" i="1" a="1"/>
  <c r="AOH2" i="1" a="1"/>
  <c r="AON2" i="1" a="1"/>
  <c r="AOT2" i="1" a="1"/>
  <c r="AOZ2" i="1" a="1"/>
  <c r="APF2" i="1" a="1"/>
  <c r="APL2" i="1" a="1"/>
  <c r="APR2" i="1" a="1"/>
  <c r="APX2" i="1" a="1"/>
  <c r="AQD2" i="1" a="1"/>
  <c r="AQJ2" i="1" a="1"/>
  <c r="AQP2" i="1" a="1"/>
  <c r="AQV2" i="1" a="1"/>
  <c r="ARB2" i="1" a="1"/>
  <c r="ARH2" i="1" a="1"/>
  <c r="ARN2" i="1" a="1"/>
  <c r="ART2" i="1" a="1"/>
  <c r="ARZ2" i="1" a="1"/>
  <c r="ASF2" i="1" a="1"/>
  <c r="ASL2" i="1" a="1"/>
  <c r="ASR2" i="1" a="1"/>
  <c r="ASX2" i="1" a="1"/>
  <c r="ATD2" i="1" a="1"/>
  <c r="AIM2" i="1" a="1"/>
  <c r="AJR2" i="1" a="1"/>
  <c r="ALB2" i="1" a="1"/>
  <c r="AMG2" i="1" a="1"/>
  <c r="ANQ2" i="1" a="1"/>
  <c r="APA2" i="1" a="1"/>
  <c r="AQK2" i="1" a="1"/>
  <c r="ARU2" i="1" a="1"/>
  <c r="ATE2" i="1" a="1"/>
  <c r="ATI2" i="1" a="1"/>
  <c r="ATO2" i="1" a="1"/>
  <c r="ATU2" i="1" a="1"/>
  <c r="AUA2" i="1" a="1"/>
  <c r="AUG2" i="1" a="1"/>
  <c r="AUM2" i="1" a="1"/>
  <c r="AUS2" i="1" a="1"/>
  <c r="AUY2" i="1" a="1"/>
  <c r="AVE2" i="1" a="1"/>
  <c r="AVK2" i="1" a="1"/>
  <c r="AVQ2" i="1" a="1"/>
  <c r="AVX2" i="1" a="1"/>
  <c r="AWE2" i="1" a="1"/>
  <c r="AWK2" i="1" a="1"/>
  <c r="AWQ2" i="1" a="1"/>
  <c r="AWW2" i="1" a="1"/>
  <c r="AXC2" i="1" a="1"/>
  <c r="AXI2" i="1" a="1"/>
  <c r="AXO2" i="1" a="1"/>
  <c r="AXU2" i="1" a="1"/>
  <c r="AYA2" i="1" a="1"/>
  <c r="AYG2" i="1" a="1"/>
  <c r="AYM2" i="1" a="1"/>
  <c r="AYS2" i="1" a="1"/>
  <c r="AYY2" i="1" a="1"/>
  <c r="AZE2" i="1" a="1"/>
  <c r="AZK2" i="1" a="1"/>
  <c r="AZQ2" i="1" a="1"/>
  <c r="AZW2" i="1" a="1"/>
  <c r="BAC2" i="1" a="1"/>
  <c r="BAI2" i="1" a="1"/>
  <c r="BAO2" i="1" a="1"/>
  <c r="BAU2" i="1" a="1"/>
  <c r="BBA2" i="1" a="1"/>
  <c r="BBG2" i="1" a="1"/>
  <c r="BBM2" i="1" a="1"/>
  <c r="BBS2" i="1" a="1"/>
  <c r="BBY2" i="1" a="1"/>
  <c r="BCE2" i="1" a="1"/>
  <c r="BCK2" i="1" a="1"/>
  <c r="BCQ2" i="1" a="1"/>
  <c r="BCW2" i="1" a="1"/>
  <c r="ZZ2" i="1" a="1"/>
  <c r="AFH2" i="1" a="1"/>
  <c r="AGM2" i="1" a="1"/>
  <c r="AIS2" i="1" a="1"/>
  <c r="AJX2" i="1" a="1"/>
  <c r="ALH2" i="1" a="1"/>
  <c r="AMM2" i="1" a="1"/>
  <c r="ANW2" i="1" a="1"/>
  <c r="APG2" i="1" a="1"/>
  <c r="AQQ2" i="1" a="1"/>
  <c r="ASA2" i="1" a="1"/>
  <c r="ATJ2" i="1" a="1"/>
  <c r="ATP2" i="1" a="1"/>
  <c r="ATV2" i="1" a="1"/>
  <c r="AUB2" i="1" a="1"/>
  <c r="AUH2" i="1" a="1"/>
  <c r="AUN2" i="1" a="1"/>
  <c r="AUT2" i="1" a="1"/>
  <c r="AUZ2" i="1" a="1"/>
  <c r="AVF2" i="1" a="1"/>
  <c r="AVL2" i="1" a="1"/>
  <c r="AVR2" i="1" a="1"/>
  <c r="AVY2" i="1" a="1"/>
  <c r="AWF2" i="1" a="1"/>
  <c r="AWL2" i="1" a="1"/>
  <c r="AWR2" i="1" a="1"/>
  <c r="AWX2" i="1" a="1"/>
  <c r="AXD2" i="1" a="1"/>
  <c r="AXJ2" i="1" a="1"/>
  <c r="AXP2" i="1" a="1"/>
  <c r="AXV2" i="1" a="1"/>
  <c r="AYB2" i="1" a="1"/>
  <c r="AYH2" i="1" a="1"/>
  <c r="AYN2" i="1" a="1"/>
  <c r="AYT2" i="1" a="1"/>
  <c r="AYZ2" i="1" a="1"/>
  <c r="AZF2" i="1" a="1"/>
  <c r="AZL2" i="1" a="1"/>
  <c r="AZR2" i="1" a="1"/>
  <c r="AZX2" i="1" a="1"/>
  <c r="BAD2" i="1" a="1"/>
  <c r="BAJ2" i="1" a="1"/>
  <c r="BAP2" i="1" a="1"/>
  <c r="BAV2" i="1" a="1"/>
  <c r="BBB2" i="1" a="1"/>
  <c r="BBH2" i="1" a="1"/>
  <c r="BBN2" i="1" a="1"/>
  <c r="BBT2" i="1" a="1"/>
  <c r="BBZ2" i="1" a="1"/>
  <c r="BCF2" i="1" a="1"/>
  <c r="BCL2" i="1" a="1"/>
  <c r="BCR2" i="1" a="1"/>
  <c r="BCX2" i="1" a="1"/>
  <c r="AEH2" i="1" a="1"/>
  <c r="AHW2" i="1" a="1"/>
  <c r="AKD2" i="1" a="1"/>
  <c r="ALN2" i="1" a="1"/>
  <c r="AMS2" i="1" a="1"/>
  <c r="AOC2" i="1" a="1"/>
  <c r="APM2" i="1" a="1"/>
  <c r="AQW2" i="1" a="1"/>
  <c r="ASG2" i="1" a="1"/>
  <c r="ATK2" i="1" a="1"/>
  <c r="ATQ2" i="1" a="1"/>
  <c r="ATW2" i="1" a="1"/>
  <c r="AUC2" i="1" a="1"/>
  <c r="AUI2" i="1" a="1"/>
  <c r="AUO2" i="1" a="1"/>
  <c r="AUU2" i="1" a="1"/>
  <c r="AVA2" i="1" a="1"/>
  <c r="AVG2" i="1" a="1"/>
  <c r="AVM2" i="1" a="1"/>
  <c r="AVS2" i="1" a="1"/>
  <c r="AVZ2" i="1" a="1"/>
  <c r="AWG2" i="1" a="1"/>
  <c r="AWM2" i="1" a="1"/>
  <c r="AWS2" i="1" a="1"/>
  <c r="AWY2" i="1" a="1"/>
  <c r="AXE2" i="1" a="1"/>
  <c r="AXK2" i="1" a="1"/>
  <c r="AXQ2" i="1" a="1"/>
  <c r="AXW2" i="1" a="1"/>
  <c r="AYC2" i="1" a="1"/>
  <c r="AYI2" i="1" a="1"/>
  <c r="AYO2" i="1" a="1"/>
  <c r="AYU2" i="1" a="1"/>
  <c r="AZA2" i="1" a="1"/>
  <c r="AZG2" i="1" a="1"/>
  <c r="AZM2" i="1" a="1"/>
  <c r="AZS2" i="1" a="1"/>
  <c r="AZY2" i="1" a="1"/>
  <c r="BAE2" i="1" a="1"/>
  <c r="BAK2" i="1" a="1"/>
  <c r="BAQ2" i="1" a="1"/>
  <c r="BAW2" i="1" a="1"/>
  <c r="BBC2" i="1" a="1"/>
  <c r="BBI2" i="1" a="1"/>
  <c r="BBO2" i="1" a="1"/>
  <c r="BBU2" i="1" a="1"/>
  <c r="BCA2" i="1" a="1"/>
  <c r="BCG2" i="1" a="1"/>
  <c r="BCM2" i="1" a="1"/>
  <c r="BCS2" i="1" a="1"/>
  <c r="BCY2" i="1" a="1"/>
  <c r="AIZ2" i="1" a="1"/>
  <c r="AKJ2" i="1" a="1"/>
  <c r="ALT2" i="1" a="1"/>
  <c r="AMY2" i="1" a="1"/>
  <c r="AOI2" i="1" a="1"/>
  <c r="APS2" i="1" a="1"/>
  <c r="ARC2" i="1" a="1"/>
  <c r="ASM2" i="1" a="1"/>
  <c r="ATL2" i="1" a="1"/>
  <c r="ATR2" i="1" a="1"/>
  <c r="ATX2" i="1" a="1"/>
  <c r="AUD2" i="1" a="1"/>
  <c r="AUJ2" i="1" a="1"/>
  <c r="AUP2" i="1" a="1"/>
  <c r="AUV2" i="1" a="1"/>
  <c r="AVB2" i="1" a="1"/>
  <c r="AVH2" i="1" a="1"/>
  <c r="AVN2" i="1" a="1"/>
  <c r="AVT2" i="1" a="1"/>
  <c r="AWA2" i="1" a="1"/>
  <c r="AWH2" i="1" a="1"/>
  <c r="AWN2" i="1" a="1"/>
  <c r="AWT2" i="1" a="1"/>
  <c r="AWZ2" i="1" a="1"/>
  <c r="AXF2" i="1" a="1"/>
  <c r="AXL2" i="1" a="1"/>
  <c r="AXR2" i="1" a="1"/>
  <c r="AXX2" i="1" a="1"/>
  <c r="AYD2" i="1" a="1"/>
  <c r="AYJ2" i="1" a="1"/>
  <c r="AYP2" i="1" a="1"/>
  <c r="AYV2" i="1" a="1"/>
  <c r="AZB2" i="1" a="1"/>
  <c r="AZH2" i="1" a="1"/>
  <c r="AZN2" i="1" a="1"/>
  <c r="AZT2" i="1" a="1"/>
  <c r="AZZ2" i="1" a="1"/>
  <c r="BAF2" i="1" a="1"/>
  <c r="BAL2" i="1" a="1"/>
  <c r="BAR2" i="1" a="1"/>
  <c r="BAX2" i="1" a="1"/>
  <c r="BBD2" i="1" a="1"/>
  <c r="BBJ2" i="1" a="1"/>
  <c r="BBP2" i="1" a="1"/>
  <c r="BBV2" i="1" a="1"/>
  <c r="BCB2" i="1" a="1"/>
  <c r="BCH2" i="1" a="1"/>
  <c r="BCN2" i="1" a="1"/>
  <c r="BCT2" i="1" a="1"/>
  <c r="BCZ2" i="1" a="1"/>
  <c r="AJF2" i="1" a="1"/>
  <c r="AKP2" i="1" a="1"/>
  <c r="ANE2" i="1" a="1"/>
  <c r="AOO2" i="1" a="1"/>
  <c r="APY2" i="1" a="1"/>
  <c r="ARI2" i="1" a="1"/>
  <c r="ASS2" i="1" a="1"/>
  <c r="ATG2" i="1" a="1"/>
  <c r="ATM2" i="1" a="1"/>
  <c r="ATS2" i="1" a="1"/>
  <c r="ATY2" i="1" a="1"/>
  <c r="AUE2" i="1" a="1"/>
  <c r="AUK2" i="1" a="1"/>
  <c r="AUQ2" i="1" a="1"/>
  <c r="AUW2" i="1" a="1"/>
  <c r="AVC2" i="1" a="1"/>
  <c r="AVI2" i="1" a="1"/>
  <c r="AVO2" i="1" a="1"/>
  <c r="AVU2" i="1" a="1"/>
  <c r="AWB2" i="1" a="1"/>
  <c r="AWI2" i="1" a="1"/>
  <c r="AWO2" i="1" a="1"/>
  <c r="AWU2" i="1" a="1"/>
  <c r="AXA2" i="1" a="1"/>
  <c r="AXG2" i="1" a="1"/>
  <c r="AXM2" i="1" a="1"/>
  <c r="AXS2" i="1" a="1"/>
  <c r="AXY2" i="1" a="1"/>
  <c r="AYE2" i="1" a="1"/>
  <c r="AYK2" i="1" a="1"/>
  <c r="AYQ2" i="1" a="1"/>
  <c r="AYW2" i="1" a="1"/>
  <c r="AZC2" i="1" a="1"/>
  <c r="AZI2" i="1" a="1"/>
  <c r="AZO2" i="1" a="1"/>
  <c r="AZU2" i="1" a="1"/>
  <c r="BAA2" i="1" a="1"/>
  <c r="BAG2" i="1" a="1"/>
  <c r="BAM2" i="1" a="1"/>
  <c r="BAS2" i="1" a="1"/>
  <c r="BAY2" i="1" a="1"/>
  <c r="BBE2" i="1" a="1"/>
  <c r="BBK2" i="1" a="1"/>
  <c r="BBQ2" i="1" a="1"/>
  <c r="BBW2" i="1" a="1"/>
  <c r="BCC2" i="1" a="1"/>
  <c r="BCI2" i="1" a="1"/>
  <c r="BCO2" i="1" a="1"/>
  <c r="BCU2" i="1" a="1"/>
  <c r="BDA2" i="1" a="1"/>
  <c r="ARO2" i="1" a="1"/>
  <c r="ATT2" i="1" a="1"/>
  <c r="AVD2" i="1" a="1"/>
  <c r="AWD2" i="1" a="1"/>
  <c r="AXN2" i="1" a="1"/>
  <c r="AYX2" i="1" a="1"/>
  <c r="BAH2" i="1" a="1"/>
  <c r="BBR2" i="1" a="1"/>
  <c r="BDB2" i="1" a="1"/>
  <c r="BDF2" i="1" a="1"/>
  <c r="BDL2" i="1" a="1"/>
  <c r="BDR2" i="1" a="1"/>
  <c r="BDX2" i="1" a="1"/>
  <c r="BED2" i="1" a="1"/>
  <c r="AJL2" i="1" a="1"/>
  <c r="ASY2" i="1" a="1"/>
  <c r="ATZ2" i="1" a="1"/>
  <c r="AVJ2" i="1" a="1"/>
  <c r="AWJ2" i="1" a="1"/>
  <c r="AXT2" i="1" a="1"/>
  <c r="AZD2" i="1" a="1"/>
  <c r="BAN2" i="1" a="1"/>
  <c r="BBX2" i="1" a="1"/>
  <c r="BDG2" i="1" a="1"/>
  <c r="BDM2" i="1" a="1"/>
  <c r="BDS2" i="1" a="1"/>
  <c r="BDY2" i="1" a="1"/>
  <c r="ANK2" i="1" a="1"/>
  <c r="AUL2" i="1" a="1"/>
  <c r="AVV2" i="1" a="1"/>
  <c r="AWV2" i="1" a="1"/>
  <c r="AYF2" i="1" a="1"/>
  <c r="AZP2" i="1" a="1"/>
  <c r="BAZ2" i="1" a="1"/>
  <c r="BCJ2" i="1" a="1"/>
  <c r="BDC2" i="1" a="1"/>
  <c r="BDI2" i="1" a="1"/>
  <c r="BDO2" i="1" a="1"/>
  <c r="BDU2" i="1" a="1"/>
  <c r="BEA2" i="1" a="1"/>
  <c r="AOU2" i="1" a="1"/>
  <c r="ATH2" i="1" a="1"/>
  <c r="AUR2" i="1" a="1"/>
  <c r="AVW2" i="1" a="1"/>
  <c r="AXB2" i="1" a="1"/>
  <c r="AYL2" i="1" a="1"/>
  <c r="AZV2" i="1" a="1"/>
  <c r="BBF2" i="1" a="1"/>
  <c r="BCP2" i="1" a="1"/>
  <c r="BDD2" i="1" a="1"/>
  <c r="BDJ2" i="1" a="1"/>
  <c r="BDP2" i="1" a="1"/>
  <c r="BDV2" i="1" a="1"/>
  <c r="BEB2" i="1" a="1"/>
  <c r="AZJ2" i="1" a="1"/>
  <c r="BDT2" i="1" a="1"/>
  <c r="BEG2" i="1" a="1"/>
  <c r="BEM2" i="1" a="1"/>
  <c r="BES2" i="1" a="1"/>
  <c r="BEY2" i="1" a="1"/>
  <c r="BFE2" i="1" a="1"/>
  <c r="BFK2" i="1" a="1"/>
  <c r="BFL2" i="1" a="1"/>
  <c r="BFR2" i="1" a="1"/>
  <c r="BFX2" i="1" a="1"/>
  <c r="BGD2" i="1" a="1"/>
  <c r="BGJ2" i="1" a="1"/>
  <c r="BGP2" i="1" a="1"/>
  <c r="BGV2" i="1" a="1"/>
  <c r="BHB2" i="1" a="1"/>
  <c r="BHH2" i="1" a="1"/>
  <c r="BHN2" i="1" a="1"/>
  <c r="BHT2" i="1" a="1"/>
  <c r="BHZ2" i="1" a="1"/>
  <c r="BIF2" i="1" a="1"/>
  <c r="BIL2" i="1" a="1"/>
  <c r="BIR2" i="1" a="1"/>
  <c r="BIX2" i="1" a="1"/>
  <c r="BJD2" i="1" a="1"/>
  <c r="ATN2" i="1" a="1"/>
  <c r="BAB2" i="1" a="1"/>
  <c r="BDE2" i="1" a="1"/>
  <c r="BDW2" i="1" a="1"/>
  <c r="BEH2" i="1" a="1"/>
  <c r="BEN2" i="1" a="1"/>
  <c r="BET2" i="1" a="1"/>
  <c r="BEZ2" i="1" a="1"/>
  <c r="BFF2" i="1" a="1"/>
  <c r="BFM2" i="1" a="1"/>
  <c r="BFS2" i="1" a="1"/>
  <c r="BFY2" i="1" a="1"/>
  <c r="BGE2" i="1" a="1"/>
  <c r="BGK2" i="1" a="1"/>
  <c r="BGQ2" i="1" a="1"/>
  <c r="BGW2" i="1" a="1"/>
  <c r="BHC2" i="1" a="1"/>
  <c r="BHI2" i="1" a="1"/>
  <c r="BHO2" i="1" a="1"/>
  <c r="BHU2" i="1" a="1"/>
  <c r="BIA2" i="1" a="1"/>
  <c r="BIG2" i="1" a="1"/>
  <c r="BIM2" i="1" a="1"/>
  <c r="BIS2" i="1" a="1"/>
  <c r="BIY2" i="1" a="1"/>
  <c r="AUX2" i="1" a="1"/>
  <c r="AWC2" i="1" a="1"/>
  <c r="AXH2" i="1" a="1"/>
  <c r="BBL2" i="1" a="1"/>
  <c r="BDK2" i="1" a="1"/>
  <c r="BEC2" i="1" a="1"/>
  <c r="BEJ2" i="1" a="1"/>
  <c r="BEP2" i="1" a="1"/>
  <c r="BEV2" i="1" a="1"/>
  <c r="BFB2" i="1" a="1"/>
  <c r="BFH2" i="1" a="1"/>
  <c r="BFO2" i="1" a="1"/>
  <c r="BFU2" i="1" a="1"/>
  <c r="BGA2" i="1" a="1"/>
  <c r="BGG2" i="1" a="1"/>
  <c r="BGM2" i="1" a="1"/>
  <c r="BGS2" i="1" a="1"/>
  <c r="BGY2" i="1" a="1"/>
  <c r="BHE2" i="1" a="1"/>
  <c r="BHK2" i="1" a="1"/>
  <c r="BHQ2" i="1" a="1"/>
  <c r="BHW2" i="1" a="1"/>
  <c r="BIC2" i="1" a="1"/>
  <c r="BII2" i="1" a="1"/>
  <c r="BIO2" i="1" a="1"/>
  <c r="BIU2" i="1" a="1"/>
  <c r="BJA2" i="1" a="1"/>
  <c r="AMA2" i="1" a="1"/>
  <c r="AVP2" i="1" a="1"/>
  <c r="AXZ2" i="1" a="1"/>
  <c r="BCD2" i="1" a="1"/>
  <c r="BDN2" i="1" a="1"/>
  <c r="BEE2" i="1" a="1"/>
  <c r="BEK2" i="1" a="1"/>
  <c r="BEQ2" i="1" a="1"/>
  <c r="BEW2" i="1" a="1"/>
  <c r="BFC2" i="1" a="1"/>
  <c r="BFI2" i="1" a="1"/>
  <c r="BFP2" i="1" a="1"/>
  <c r="BFV2" i="1" a="1"/>
  <c r="BGB2" i="1" a="1"/>
  <c r="BGH2" i="1" a="1"/>
  <c r="BGN2" i="1" a="1"/>
  <c r="BGT2" i="1" a="1"/>
  <c r="BGZ2" i="1" a="1"/>
  <c r="BHF2" i="1" a="1"/>
  <c r="BHL2" i="1" a="1"/>
  <c r="BHR2" i="1" a="1"/>
  <c r="BHX2" i="1" a="1"/>
  <c r="BID2" i="1" a="1"/>
  <c r="BIJ2" i="1" a="1"/>
  <c r="BIP2" i="1" a="1"/>
  <c r="BIV2" i="1" a="1"/>
  <c r="BJB2" i="1" a="1"/>
  <c r="AYR2" i="1" a="1"/>
  <c r="BEL2" i="1" a="1"/>
  <c r="BFD2" i="1" a="1"/>
  <c r="BFQ2" i="1" a="1"/>
  <c r="BGI2" i="1" a="1"/>
  <c r="BHA2" i="1" a="1"/>
  <c r="BHS2" i="1" a="1"/>
  <c r="BIK2" i="1" a="1"/>
  <c r="BJF2" i="1" a="1"/>
  <c r="BJL2" i="1" a="1"/>
  <c r="BJR2" i="1" a="1"/>
  <c r="BJX2" i="1" a="1"/>
  <c r="BKD2" i="1" a="1"/>
  <c r="BKJ2" i="1" a="1"/>
  <c r="BKP2" i="1" a="1"/>
  <c r="BKV2" i="1" a="1"/>
  <c r="BLB2" i="1" a="1"/>
  <c r="BLH2" i="1" a="1"/>
  <c r="BLN2" i="1" a="1"/>
  <c r="BLT2" i="1" a="1"/>
  <c r="BLZ2" i="1" a="1"/>
  <c r="BMF2" i="1" a="1"/>
  <c r="AKV2" i="1" a="1"/>
  <c r="BAT2" i="1" a="1"/>
  <c r="BDH2" i="1" a="1"/>
  <c r="BEO2" i="1" a="1"/>
  <c r="BFG2" i="1" a="1"/>
  <c r="BFT2" i="1" a="1"/>
  <c r="BGL2" i="1" a="1"/>
  <c r="BHD2" i="1" a="1"/>
  <c r="BHV2" i="1" a="1"/>
  <c r="BIN2" i="1" a="1"/>
  <c r="BJC2" i="1" a="1"/>
  <c r="BJG2" i="1" a="1"/>
  <c r="BJM2" i="1" a="1"/>
  <c r="BJS2" i="1" a="1"/>
  <c r="BJY2" i="1" a="1"/>
  <c r="BKE2" i="1" a="1"/>
  <c r="BKK2" i="1" a="1"/>
  <c r="BKQ2" i="1" a="1"/>
  <c r="BKW2" i="1" a="1"/>
  <c r="BLC2" i="1" a="1"/>
  <c r="BLI2" i="1" a="1"/>
  <c r="BLO2" i="1" a="1"/>
  <c r="BLU2" i="1" a="1"/>
  <c r="BMA2" i="1" a="1"/>
  <c r="BMG2" i="1" a="1"/>
  <c r="BMM2" i="1" a="1"/>
  <c r="BMS2" i="1" a="1"/>
  <c r="BMY2" i="1" a="1"/>
  <c r="BNE2" i="1" a="1"/>
  <c r="BNK2" i="1" a="1"/>
  <c r="BNQ2" i="1" a="1"/>
  <c r="BNW2" i="1" a="1"/>
  <c r="BOC2" i="1" a="1"/>
  <c r="BOI2" i="1" a="1"/>
  <c r="BOO2" i="1" a="1"/>
  <c r="BOU2" i="1" a="1"/>
  <c r="BPA2" i="1" a="1"/>
  <c r="BPG2" i="1" a="1"/>
  <c r="BPM2" i="1" a="1"/>
  <c r="BPS2" i="1" a="1"/>
  <c r="BPY2" i="1" a="1"/>
  <c r="BQE2" i="1" a="1"/>
  <c r="BQK2" i="1" a="1"/>
  <c r="BQQ2" i="1" a="1"/>
  <c r="BQW2" i="1" a="1"/>
  <c r="BRC2" i="1" a="1"/>
  <c r="BRI2" i="1" a="1"/>
  <c r="BRO2" i="1" a="1"/>
  <c r="BRU2" i="1" a="1"/>
  <c r="BSH2" i="1" a="1"/>
  <c r="BSN2" i="1" a="1"/>
  <c r="BST2" i="1" a="1"/>
  <c r="BSZ2" i="1" a="1"/>
  <c r="BTF2" i="1" a="1"/>
  <c r="BCV2" i="1" a="1"/>
  <c r="BDQ2" i="1" a="1"/>
  <c r="BER2" i="1" a="1"/>
  <c r="BFJ2" i="1" a="1"/>
  <c r="BFW2" i="1" a="1"/>
  <c r="BGO2" i="1" a="1"/>
  <c r="BHG2" i="1" a="1"/>
  <c r="BHY2" i="1" a="1"/>
  <c r="BIQ2" i="1" a="1"/>
  <c r="BJH2" i="1" a="1"/>
  <c r="BJN2" i="1" a="1"/>
  <c r="BJT2" i="1" a="1"/>
  <c r="BJZ2" i="1" a="1"/>
  <c r="BKF2" i="1" a="1"/>
  <c r="BKL2" i="1" a="1"/>
  <c r="BKR2" i="1" a="1"/>
  <c r="BKX2" i="1" a="1"/>
  <c r="BLD2" i="1" a="1"/>
  <c r="BLJ2" i="1" a="1"/>
  <c r="BLP2" i="1" a="1"/>
  <c r="BLV2" i="1" a="1"/>
  <c r="BMB2" i="1" a="1"/>
  <c r="BMH2" i="1" a="1"/>
  <c r="BMN2" i="1" a="1"/>
  <c r="BMT2" i="1" a="1"/>
  <c r="BMZ2" i="1" a="1"/>
  <c r="BNF2" i="1" a="1"/>
  <c r="BNL2" i="1" a="1"/>
  <c r="BNR2" i="1" a="1"/>
  <c r="BNX2" i="1" a="1"/>
  <c r="BOD2" i="1" a="1"/>
  <c r="BOJ2" i="1" a="1"/>
  <c r="BOP2" i="1" a="1"/>
  <c r="BOV2" i="1" a="1"/>
  <c r="BPB2" i="1" a="1"/>
  <c r="BPH2" i="1" a="1"/>
  <c r="BPN2" i="1" a="1"/>
  <c r="BPT2" i="1" a="1"/>
  <c r="BPZ2" i="1" a="1"/>
  <c r="BQF2" i="1" a="1"/>
  <c r="BQL2" i="1" a="1"/>
  <c r="BQR2" i="1" a="1"/>
  <c r="BQX2" i="1" a="1"/>
  <c r="BRD2" i="1" a="1"/>
  <c r="BRJ2" i="1" a="1"/>
  <c r="BRP2" i="1" a="1"/>
  <c r="BRV2" i="1" a="1"/>
  <c r="BSI2" i="1" a="1"/>
  <c r="BSO2" i="1" a="1"/>
  <c r="BSU2" i="1" a="1"/>
  <c r="BTA2" i="1" a="1"/>
  <c r="AUF2" i="1" a="1"/>
  <c r="BDZ2" i="1" a="1"/>
  <c r="BEU2" i="1" a="1"/>
  <c r="BFZ2" i="1" a="1"/>
  <c r="BGR2" i="1" a="1"/>
  <c r="BHJ2" i="1" a="1"/>
  <c r="BIB2" i="1" a="1"/>
  <c r="BIT2" i="1" a="1"/>
  <c r="BJI2" i="1" a="1"/>
  <c r="BJO2" i="1" a="1"/>
  <c r="BJU2" i="1" a="1"/>
  <c r="BKA2" i="1" a="1"/>
  <c r="BKG2" i="1" a="1"/>
  <c r="BKM2" i="1" a="1"/>
  <c r="BKS2" i="1" a="1"/>
  <c r="BKY2" i="1" a="1"/>
  <c r="BLE2" i="1" a="1"/>
  <c r="BLK2" i="1" a="1"/>
  <c r="BLQ2" i="1" a="1"/>
  <c r="BLW2" i="1" a="1"/>
  <c r="BMC2" i="1" a="1"/>
  <c r="BMI2" i="1" a="1"/>
  <c r="BMO2" i="1" a="1"/>
  <c r="BMU2" i="1" a="1"/>
  <c r="BNA2" i="1" a="1"/>
  <c r="BNG2" i="1" a="1"/>
  <c r="BNM2" i="1" a="1"/>
  <c r="BNS2" i="1" a="1"/>
  <c r="BNY2" i="1" a="1"/>
  <c r="BOE2" i="1" a="1"/>
  <c r="BOK2" i="1" a="1"/>
  <c r="BOQ2" i="1" a="1"/>
  <c r="BOW2" i="1" a="1"/>
  <c r="BPC2" i="1" a="1"/>
  <c r="BPI2" i="1" a="1"/>
  <c r="BPO2" i="1" a="1"/>
  <c r="BPU2" i="1" a="1"/>
  <c r="BQA2" i="1" a="1"/>
  <c r="BQG2" i="1" a="1"/>
  <c r="BQM2" i="1" a="1"/>
  <c r="BQS2" i="1" a="1"/>
  <c r="BQY2" i="1" a="1"/>
  <c r="BRE2" i="1" a="1"/>
  <c r="BRK2" i="1" a="1"/>
  <c r="BRQ2" i="1" a="1"/>
  <c r="BRW2" i="1" a="1"/>
  <c r="BSJ2" i="1" a="1"/>
  <c r="BSP2" i="1" a="1"/>
  <c r="BSV2" i="1" a="1"/>
  <c r="BTB2" i="1" a="1"/>
  <c r="AQE2" i="1" a="1"/>
  <c r="BEF2" i="1" a="1"/>
  <c r="BEX2" i="1" a="1"/>
  <c r="BGC2" i="1" a="1"/>
  <c r="BGU2" i="1" a="1"/>
  <c r="BHM2" i="1" a="1"/>
  <c r="BIE2" i="1" a="1"/>
  <c r="BIW2" i="1" a="1"/>
  <c r="BJJ2" i="1" a="1"/>
  <c r="BJP2" i="1" a="1"/>
  <c r="BJV2" i="1" a="1"/>
  <c r="BKB2" i="1" a="1"/>
  <c r="BKH2" i="1" a="1"/>
  <c r="BKN2" i="1" a="1"/>
  <c r="BKT2" i="1" a="1"/>
  <c r="BKZ2" i="1" a="1"/>
  <c r="BLF2" i="1" a="1"/>
  <c r="BLL2" i="1" a="1"/>
  <c r="BLR2" i="1" a="1"/>
  <c r="BLX2" i="1" a="1"/>
  <c r="BMD2" i="1" a="1"/>
  <c r="BMJ2" i="1" a="1"/>
  <c r="BMP2" i="1" a="1"/>
  <c r="BMV2" i="1" a="1"/>
  <c r="BNB2" i="1" a="1"/>
  <c r="BNH2" i="1" a="1"/>
  <c r="BNN2" i="1" a="1"/>
  <c r="BNT2" i="1" a="1"/>
  <c r="BNZ2" i="1" a="1"/>
  <c r="BOF2" i="1" a="1"/>
  <c r="BOL2" i="1" a="1"/>
  <c r="BOR2" i="1" a="1"/>
  <c r="BOX2" i="1" a="1"/>
  <c r="BPD2" i="1" a="1"/>
  <c r="BPJ2" i="1" a="1"/>
  <c r="BPP2" i="1" a="1"/>
  <c r="BPV2" i="1" a="1"/>
  <c r="BQB2" i="1" a="1"/>
  <c r="BQH2" i="1" a="1"/>
  <c r="BQN2" i="1" a="1"/>
  <c r="BQT2" i="1" a="1"/>
  <c r="BQZ2" i="1" a="1"/>
  <c r="BRF2" i="1" a="1"/>
  <c r="BRL2" i="1" a="1"/>
  <c r="BRR2" i="1" a="1"/>
  <c r="BRX2" i="1" a="1"/>
  <c r="BSK2" i="1" a="1"/>
  <c r="BSQ2" i="1" a="1"/>
  <c r="BSW2" i="1" a="1"/>
  <c r="BTC2" i="1" a="1"/>
  <c r="AWP2" i="1" a="1"/>
  <c r="BEI2" i="1" a="1"/>
  <c r="BFA2" i="1" a="1"/>
  <c r="BFN2" i="1" a="1"/>
  <c r="BGF2" i="1" a="1"/>
  <c r="BGX2" i="1" a="1"/>
  <c r="BHP2" i="1" a="1"/>
  <c r="BIH2" i="1" a="1"/>
  <c r="BIZ2" i="1" a="1"/>
  <c r="BJE2" i="1" a="1"/>
  <c r="BJK2" i="1" a="1"/>
  <c r="BJQ2" i="1" a="1"/>
  <c r="BJW2" i="1" a="1"/>
  <c r="BKC2" i="1" a="1"/>
  <c r="BKI2" i="1" a="1"/>
  <c r="BKO2" i="1" a="1"/>
  <c r="BKU2" i="1" a="1"/>
  <c r="BLA2" i="1" a="1"/>
  <c r="BLG2" i="1" a="1"/>
  <c r="BLM2" i="1" a="1"/>
  <c r="BLS2" i="1" a="1"/>
  <c r="BLY2" i="1" a="1"/>
  <c r="BME2" i="1" a="1"/>
  <c r="BMK2" i="1" a="1"/>
  <c r="BMQ2" i="1" a="1"/>
  <c r="BMW2" i="1" a="1"/>
  <c r="BNC2" i="1" a="1"/>
  <c r="BNI2" i="1" a="1"/>
  <c r="BNO2" i="1" a="1"/>
  <c r="BNU2" i="1" a="1"/>
  <c r="BOA2" i="1" a="1"/>
  <c r="BOG2" i="1" a="1"/>
  <c r="BOM2" i="1" a="1"/>
  <c r="BOS2" i="1" a="1"/>
  <c r="BOY2" i="1" a="1"/>
  <c r="BPE2" i="1" a="1"/>
  <c r="BPK2" i="1" a="1"/>
  <c r="BPQ2" i="1" a="1"/>
  <c r="BPW2" i="1" a="1"/>
  <c r="BQC2" i="1" a="1"/>
  <c r="BQI2" i="1" a="1"/>
  <c r="BQO2" i="1" a="1"/>
  <c r="BQU2" i="1" a="1"/>
  <c r="BRA2" i="1" a="1"/>
  <c r="BRG2" i="1" a="1"/>
  <c r="BRM2" i="1" a="1"/>
  <c r="BRS2" i="1" a="1"/>
  <c r="BSF2" i="1" a="1"/>
  <c r="BSL2" i="1" a="1"/>
  <c r="BSR2" i="1" a="1"/>
  <c r="BSX2" i="1" a="1"/>
  <c r="BTD2" i="1" a="1"/>
  <c r="BMX2" i="1" a="1"/>
  <c r="BOH2" i="1" a="1"/>
  <c r="BPR2" i="1" a="1"/>
  <c r="BRB2" i="1" a="1"/>
  <c r="BSS2" i="1" a="1"/>
  <c r="BTH2" i="1" a="1"/>
  <c r="BTN2" i="1" a="1"/>
  <c r="BTT2" i="1" a="1"/>
  <c r="BTZ2" i="1" a="1"/>
  <c r="BUF2" i="1" a="1"/>
  <c r="BUL2" i="1" a="1"/>
  <c r="BUR2" i="1" a="1"/>
  <c r="BUX2" i="1" a="1"/>
  <c r="BVD2" i="1" a="1"/>
  <c r="BVJ2" i="1" a="1"/>
  <c r="BVP2" i="1" a="1"/>
  <c r="BVV2" i="1" a="1"/>
  <c r="BWC2" i="1" a="1"/>
  <c r="BWI2" i="1" a="1"/>
  <c r="BWO2" i="1" a="1"/>
  <c r="BWU2" i="1" a="1"/>
  <c r="BXA2" i="1" a="1"/>
  <c r="BXG2" i="1" a="1"/>
  <c r="BXM2" i="1" a="1"/>
  <c r="BND2" i="1" a="1"/>
  <c r="BON2" i="1" a="1"/>
  <c r="BPX2" i="1" a="1"/>
  <c r="BRH2" i="1" a="1"/>
  <c r="BSY2" i="1" a="1"/>
  <c r="BTI2" i="1" a="1"/>
  <c r="BTO2" i="1" a="1"/>
  <c r="BTU2" i="1" a="1"/>
  <c r="BUA2" i="1" a="1"/>
  <c r="BUG2" i="1" a="1"/>
  <c r="BUM2" i="1" a="1"/>
  <c r="BUS2" i="1" a="1"/>
  <c r="BUY2" i="1" a="1"/>
  <c r="BVE2" i="1" a="1"/>
  <c r="BVK2" i="1" a="1"/>
  <c r="BVQ2" i="1" a="1"/>
  <c r="BVW2" i="1" a="1"/>
  <c r="BWD2" i="1" a="1"/>
  <c r="BWJ2" i="1" a="1"/>
  <c r="BWP2" i="1" a="1"/>
  <c r="BWV2" i="1" a="1"/>
  <c r="BXB2" i="1" a="1"/>
  <c r="BXH2" i="1" a="1"/>
  <c r="BXN2" i="1" a="1"/>
  <c r="BXT2" i="1" a="1"/>
  <c r="BYF2" i="1" a="1"/>
  <c r="BYL2" i="1" a="1"/>
  <c r="BYR2" i="1" a="1"/>
  <c r="BYX2" i="1" a="1"/>
  <c r="BZD2" i="1" a="1"/>
  <c r="BZJ2" i="1" a="1"/>
  <c r="BZP2" i="1" a="1"/>
  <c r="BZV2" i="1" a="1"/>
  <c r="CAB2" i="1" a="1"/>
  <c r="CAH2" i="1" a="1"/>
  <c r="CAN2" i="1" a="1"/>
  <c r="CAT2" i="1" a="1"/>
  <c r="CAZ2" i="1" a="1"/>
  <c r="CBF2" i="1" a="1"/>
  <c r="CBM2" i="1" a="1"/>
  <c r="CBS2" i="1" a="1"/>
  <c r="CBY2" i="1" a="1"/>
  <c r="CCE2" i="1" a="1"/>
  <c r="CCK2" i="1" a="1"/>
  <c r="CCQ2" i="1" a="1"/>
  <c r="CCW2" i="1" a="1"/>
  <c r="CDC2" i="1" a="1"/>
  <c r="CDI2" i="1" a="1"/>
  <c r="CDO2" i="1" a="1"/>
  <c r="CDW2" i="1" a="1"/>
  <c r="CDX2" i="1" a="1"/>
  <c r="BNJ2" i="1" a="1"/>
  <c r="BOT2" i="1" a="1"/>
  <c r="BQD2" i="1" a="1"/>
  <c r="BRN2" i="1" a="1"/>
  <c r="BTE2" i="1" a="1"/>
  <c r="BTJ2" i="1" a="1"/>
  <c r="BTP2" i="1" a="1"/>
  <c r="BTV2" i="1" a="1"/>
  <c r="BUB2" i="1" a="1"/>
  <c r="BUH2" i="1" a="1"/>
  <c r="BUN2" i="1" a="1"/>
  <c r="BUT2" i="1" a="1"/>
  <c r="BUZ2" i="1" a="1"/>
  <c r="BVF2" i="1" a="1"/>
  <c r="BVL2" i="1" a="1"/>
  <c r="BVR2" i="1" a="1"/>
  <c r="BVX2" i="1" a="1"/>
  <c r="BWE2" i="1" a="1"/>
  <c r="BWK2" i="1" a="1"/>
  <c r="BWQ2" i="1" a="1"/>
  <c r="BWW2" i="1" a="1"/>
  <c r="BXC2" i="1" a="1"/>
  <c r="BXI2" i="1" a="1"/>
  <c r="BXO2" i="1" a="1"/>
  <c r="BXU2" i="1" a="1"/>
  <c r="BYG2" i="1" a="1"/>
  <c r="BYM2" i="1" a="1"/>
  <c r="BYS2" i="1" a="1"/>
  <c r="BYY2" i="1" a="1"/>
  <c r="BZE2" i="1" a="1"/>
  <c r="BZK2" i="1" a="1"/>
  <c r="BZQ2" i="1" a="1"/>
  <c r="BZW2" i="1" a="1"/>
  <c r="CAC2" i="1" a="1"/>
  <c r="CAI2" i="1" a="1"/>
  <c r="CAO2" i="1" a="1"/>
  <c r="CAU2" i="1" a="1"/>
  <c r="CBA2" i="1" a="1"/>
  <c r="CBG2" i="1" a="1"/>
  <c r="CBN2" i="1" a="1"/>
  <c r="CBT2" i="1" a="1"/>
  <c r="CBZ2" i="1" a="1"/>
  <c r="CCF2" i="1" a="1"/>
  <c r="CCL2" i="1" a="1"/>
  <c r="CCR2" i="1" a="1"/>
  <c r="CCX2" i="1" a="1"/>
  <c r="CDD2" i="1" a="1"/>
  <c r="CDJ2" i="1" a="1"/>
  <c r="CDP2" i="1" a="1"/>
  <c r="CDY2" i="1" a="1"/>
  <c r="BNP2" i="1" a="1"/>
  <c r="BOZ2" i="1" a="1"/>
  <c r="BQJ2" i="1" a="1"/>
  <c r="BRT2" i="1" a="1"/>
  <c r="BTK2" i="1" a="1"/>
  <c r="BTQ2" i="1" a="1"/>
  <c r="BTW2" i="1" a="1"/>
  <c r="BUC2" i="1" a="1"/>
  <c r="BUI2" i="1" a="1"/>
  <c r="BUO2" i="1" a="1"/>
  <c r="BUU2" i="1" a="1"/>
  <c r="BVA2" i="1" a="1"/>
  <c r="BVG2" i="1" a="1"/>
  <c r="BVM2" i="1" a="1"/>
  <c r="BVS2" i="1" a="1"/>
  <c r="BVY2" i="1" a="1"/>
  <c r="BVZ2" i="1" a="1"/>
  <c r="BWF2" i="1" a="1"/>
  <c r="BWL2" i="1" a="1"/>
  <c r="BWR2" i="1" a="1"/>
  <c r="BWX2" i="1" a="1"/>
  <c r="BXD2" i="1" a="1"/>
  <c r="BXJ2" i="1" a="1"/>
  <c r="BXP2" i="1" a="1"/>
  <c r="BXV2" i="1" a="1"/>
  <c r="BYH2" i="1" a="1"/>
  <c r="BYN2" i="1" a="1"/>
  <c r="BYT2" i="1" a="1"/>
  <c r="BYZ2" i="1" a="1"/>
  <c r="BZF2" i="1" a="1"/>
  <c r="BZL2" i="1" a="1"/>
  <c r="BZR2" i="1" a="1"/>
  <c r="BZX2" i="1" a="1"/>
  <c r="CAD2" i="1" a="1"/>
  <c r="CAJ2" i="1" a="1"/>
  <c r="CAP2" i="1" a="1"/>
  <c r="CAV2" i="1" a="1"/>
  <c r="CBB2" i="1" a="1"/>
  <c r="CBH2" i="1" a="1"/>
  <c r="CBO2" i="1" a="1"/>
  <c r="CBU2" i="1" a="1"/>
  <c r="CCA2" i="1" a="1"/>
  <c r="CCG2" i="1" a="1"/>
  <c r="CCM2" i="1" a="1"/>
  <c r="CCS2" i="1" a="1"/>
  <c r="CCY2" i="1" a="1"/>
  <c r="CDE2" i="1" a="1"/>
  <c r="CDK2" i="1" a="1"/>
  <c r="CDQ2" i="1" a="1"/>
  <c r="CDZ2" i="1" a="1"/>
  <c r="BML2" i="1" a="1"/>
  <c r="BNV2" i="1" a="1"/>
  <c r="BPF2" i="1" a="1"/>
  <c r="BQP2" i="1" a="1"/>
  <c r="BSG2" i="1" a="1"/>
  <c r="BTL2" i="1" a="1"/>
  <c r="BTR2" i="1" a="1"/>
  <c r="BTX2" i="1" a="1"/>
  <c r="BUD2" i="1" a="1"/>
  <c r="BUJ2" i="1" a="1"/>
  <c r="BUP2" i="1" a="1"/>
  <c r="BUV2" i="1" a="1"/>
  <c r="BVB2" i="1" a="1"/>
  <c r="BVH2" i="1" a="1"/>
  <c r="BVN2" i="1" a="1"/>
  <c r="BVT2" i="1" a="1"/>
  <c r="BWA2" i="1" a="1"/>
  <c r="BWG2" i="1" a="1"/>
  <c r="BWM2" i="1" a="1"/>
  <c r="BWS2" i="1" a="1"/>
  <c r="BWY2" i="1" a="1"/>
  <c r="BXE2" i="1" a="1"/>
  <c r="BXK2" i="1" a="1"/>
  <c r="BXQ2" i="1" a="1"/>
  <c r="BYC2" i="1" a="1"/>
  <c r="BYI2" i="1" a="1"/>
  <c r="BYO2" i="1" a="1"/>
  <c r="BYU2" i="1" a="1"/>
  <c r="BZA2" i="1" a="1"/>
  <c r="BZG2" i="1" a="1"/>
  <c r="BZM2" i="1" a="1"/>
  <c r="BZS2" i="1" a="1"/>
  <c r="BZY2" i="1" a="1"/>
  <c r="CAE2" i="1" a="1"/>
  <c r="CAK2" i="1" a="1"/>
  <c r="CAQ2" i="1" a="1"/>
  <c r="CAW2" i="1" a="1"/>
  <c r="CBC2" i="1" a="1"/>
  <c r="CBI2" i="1" a="1"/>
  <c r="CBP2" i="1" a="1"/>
  <c r="CBV2" i="1" a="1"/>
  <c r="CCB2" i="1" a="1"/>
  <c r="CCH2" i="1" a="1"/>
  <c r="CCN2" i="1" a="1"/>
  <c r="CCT2" i="1" a="1"/>
  <c r="CCZ2" i="1" a="1"/>
  <c r="CDF2" i="1" a="1"/>
  <c r="CDL2" i="1" a="1"/>
  <c r="CDR2" i="1" a="1"/>
  <c r="CEA2" i="1" a="1"/>
  <c r="BMR2" i="1" a="1"/>
  <c r="BOB2" i="1" a="1"/>
  <c r="BPL2" i="1" a="1"/>
  <c r="BQV2" i="1" a="1"/>
  <c r="BSM2" i="1" a="1"/>
  <c r="BTG2" i="1" a="1"/>
  <c r="BTM2" i="1" a="1"/>
  <c r="BTS2" i="1" a="1"/>
  <c r="BTY2" i="1" a="1"/>
  <c r="BUE2" i="1" a="1"/>
  <c r="BUK2" i="1" a="1"/>
  <c r="BUQ2" i="1" a="1"/>
  <c r="BUW2" i="1" a="1"/>
  <c r="BVC2" i="1" a="1"/>
  <c r="BVI2" i="1" a="1"/>
  <c r="BVO2" i="1" a="1"/>
  <c r="BVU2" i="1" a="1"/>
  <c r="BWB2" i="1" a="1"/>
  <c r="BWH2" i="1" a="1"/>
  <c r="BWN2" i="1" a="1"/>
  <c r="BWT2" i="1" a="1"/>
  <c r="BWZ2" i="1" a="1"/>
  <c r="BXF2" i="1" a="1"/>
  <c r="BXL2" i="1" a="1"/>
  <c r="BXR2" i="1" a="1"/>
  <c r="BYD2" i="1" a="1"/>
  <c r="BYJ2" i="1" a="1"/>
  <c r="BYP2" i="1" a="1"/>
  <c r="BYV2" i="1" a="1"/>
  <c r="BZB2" i="1" a="1"/>
  <c r="BZH2" i="1" a="1"/>
  <c r="BZN2" i="1" a="1"/>
  <c r="BZT2" i="1" a="1"/>
  <c r="BZZ2" i="1" a="1"/>
  <c r="CAF2" i="1" a="1"/>
  <c r="CAL2" i="1" a="1"/>
  <c r="CAR2" i="1" a="1"/>
  <c r="CAX2" i="1" a="1"/>
  <c r="CBD2" i="1" a="1"/>
  <c r="CBJ2" i="1" a="1"/>
  <c r="CBQ2" i="1" a="1"/>
  <c r="CBW2" i="1" a="1"/>
  <c r="CCC2" i="1" a="1"/>
  <c r="CCI2" i="1" a="1"/>
  <c r="CCO2" i="1" a="1"/>
  <c r="CCU2" i="1" a="1"/>
  <c r="CDA2" i="1" a="1"/>
  <c r="CDG2" i="1" a="1"/>
  <c r="CDM2" i="1" a="1"/>
  <c r="CDS2" i="1" a="1"/>
  <c r="CEB2" i="1" a="1"/>
  <c r="BYE2" i="1" a="1"/>
  <c r="BZO2" i="1" a="1"/>
  <c r="CAY2" i="1" a="1"/>
  <c r="CCD2" i="1" a="1"/>
  <c r="CDN2" i="1" a="1"/>
  <c r="CEJ2" i="1" a="1"/>
  <c r="CEP2" i="1" a="1"/>
  <c r="CEV2" i="1" a="1"/>
  <c r="CFB2" i="1" a="1"/>
  <c r="CFH2" i="1" a="1"/>
  <c r="CFN2" i="1" a="1"/>
  <c r="CFT2" i="1" a="1"/>
  <c r="CFZ2" i="1" a="1"/>
  <c r="CGF2" i="1" a="1"/>
  <c r="CGL2" i="1" a="1"/>
  <c r="CGR2" i="1" a="1"/>
  <c r="BYQ2" i="1" a="1"/>
  <c r="CAA2" i="1" a="1"/>
  <c r="CCP2" i="1" a="1"/>
  <c r="CDU2" i="1" a="1"/>
  <c r="CEF2" i="1" a="1"/>
  <c r="CEL2" i="1" a="1"/>
  <c r="CER2" i="1" a="1"/>
  <c r="CEX2" i="1" a="1"/>
  <c r="CFP2" i="1" a="1"/>
  <c r="CFV2" i="1" a="1"/>
  <c r="CGH2" i="1" a="1"/>
  <c r="CGT2" i="1" a="1"/>
  <c r="BYK2" i="1" a="1"/>
  <c r="BZU2" i="1" a="1"/>
  <c r="CBE2" i="1" a="1"/>
  <c r="CCJ2" i="1" a="1"/>
  <c r="CDT2" i="1" a="1"/>
  <c r="CEK2" i="1" a="1"/>
  <c r="CEQ2" i="1" a="1"/>
  <c r="CEW2" i="1" a="1"/>
  <c r="CFC2" i="1" a="1"/>
  <c r="CFI2" i="1" a="1"/>
  <c r="CFO2" i="1" a="1"/>
  <c r="CFU2" i="1" a="1"/>
  <c r="CGA2" i="1" a="1"/>
  <c r="CGG2" i="1" a="1"/>
  <c r="CGM2" i="1" a="1"/>
  <c r="CGS2" i="1" a="1"/>
  <c r="CBK2" i="1" a="1"/>
  <c r="CED2" i="1" a="1"/>
  <c r="CFD2" i="1" a="1"/>
  <c r="CFJ2" i="1" a="1"/>
  <c r="CGB2" i="1" a="1"/>
  <c r="CGN2" i="1" a="1"/>
  <c r="BYW2" i="1" a="1"/>
  <c r="CAG2" i="1" a="1"/>
  <c r="CBL2" i="1" a="1"/>
  <c r="CCV2" i="1" a="1"/>
  <c r="CDV2" i="1" a="1"/>
  <c r="CEG2" i="1" a="1"/>
  <c r="CEM2" i="1" a="1"/>
  <c r="CES2" i="1" a="1"/>
  <c r="CEY2" i="1" a="1"/>
  <c r="CFE2" i="1" a="1"/>
  <c r="CFK2" i="1" a="1"/>
  <c r="CFQ2" i="1" a="1"/>
  <c r="CFW2" i="1" a="1"/>
  <c r="CGC2" i="1" a="1"/>
  <c r="CGI2" i="1" a="1"/>
  <c r="CGO2" i="1" a="1"/>
  <c r="CGU2" i="1" a="1"/>
  <c r="BXS2" i="1" a="1"/>
  <c r="CAS2" i="1" a="1"/>
  <c r="CBX2" i="1" a="1"/>
  <c r="CEI2" i="1" a="1"/>
  <c r="CEO2" i="1" a="1"/>
  <c r="CEU2" i="1" a="1"/>
  <c r="CFG2" i="1" a="1"/>
  <c r="CFM2" i="1" a="1"/>
  <c r="CGE2" i="1" a="1"/>
  <c r="CGK2" i="1" a="1"/>
  <c r="BZC2" i="1" a="1"/>
  <c r="CAM2" i="1" a="1"/>
  <c r="CBR2" i="1" a="1"/>
  <c r="CDB2" i="1" a="1"/>
  <c r="CEE2" i="1" a="1"/>
  <c r="CEH2" i="1" a="1"/>
  <c r="CEN2" i="1" a="1"/>
  <c r="CET2" i="1" a="1"/>
  <c r="CEZ2" i="1" a="1"/>
  <c r="CFF2" i="1" a="1"/>
  <c r="CFL2" i="1" a="1"/>
  <c r="CFR2" i="1" a="1"/>
  <c r="CFX2" i="1" a="1"/>
  <c r="CGD2" i="1" a="1"/>
  <c r="CGJ2" i="1" a="1"/>
  <c r="CGP2" i="1" a="1"/>
  <c r="BZI2" i="1" a="1"/>
  <c r="CDH2" i="1" a="1"/>
  <c r="CEC2" i="1" a="1"/>
  <c r="CFA2" i="1" a="1"/>
  <c r="CFS2" i="1" a="1"/>
  <c r="CFY2" i="1" a="1"/>
  <c r="CGQ2" i="1" a="1"/>
  <c r="BYB2" i="1"/>
  <c r="BYA2" i="1"/>
  <c r="BXZ2" i="1"/>
  <c r="BXY2" i="1"/>
  <c r="BXX2" i="1"/>
  <c r="BXW2" i="1"/>
  <c r="BSE2" i="1"/>
  <c r="BSD2" i="1"/>
  <c r="BSC2" i="1"/>
  <c r="BSB2" i="1"/>
  <c r="BSA2" i="1"/>
  <c r="BRZ2" i="1"/>
  <c r="BRY2" i="1"/>
  <c r="CGQ2" i="1" l="1"/>
  <c r="CGQ4" i="1"/>
  <c r="CGQ3" i="1"/>
  <c r="CGQ5" i="1"/>
  <c r="CGQ7" i="1"/>
  <c r="CGQ6" i="1"/>
  <c r="CFY2" i="1"/>
  <c r="CFY3" i="1"/>
  <c r="CFY4" i="1"/>
  <c r="CFY5" i="1"/>
  <c r="CFY7" i="1"/>
  <c r="CFY6" i="1"/>
  <c r="CFS2" i="1"/>
  <c r="CFS4" i="1"/>
  <c r="CFS3" i="1"/>
  <c r="CFS5" i="1"/>
  <c r="CFS7" i="1"/>
  <c r="CFS6" i="1"/>
  <c r="CFA2" i="1"/>
  <c r="CFA3" i="1"/>
  <c r="CFA4" i="1"/>
  <c r="CFA5" i="1"/>
  <c r="CFA7" i="1"/>
  <c r="CFA6" i="1"/>
  <c r="CEC3" i="1"/>
  <c r="CEC4" i="1"/>
  <c r="CEC5" i="1"/>
  <c r="CEC6" i="1"/>
  <c r="CEC2" i="1"/>
  <c r="CEC7" i="1"/>
  <c r="CDH2" i="1"/>
  <c r="CDH3" i="1"/>
  <c r="CDH4" i="1"/>
  <c r="CDH5" i="1"/>
  <c r="CDH6" i="1"/>
  <c r="CDH7" i="1"/>
  <c r="BZI2" i="1"/>
  <c r="BZI3" i="1"/>
  <c r="BZI4" i="1"/>
  <c r="BZI5" i="1"/>
  <c r="BZI6" i="1"/>
  <c r="BZI7" i="1"/>
  <c r="CGP3" i="1"/>
  <c r="CGP5" i="1"/>
  <c r="CGP4" i="1"/>
  <c r="CGP6" i="1"/>
  <c r="CGP2" i="1"/>
  <c r="CGP7" i="1"/>
  <c r="CGJ3" i="1"/>
  <c r="CGJ4" i="1"/>
  <c r="CGJ5" i="1"/>
  <c r="CGJ6" i="1"/>
  <c r="CGJ7" i="1"/>
  <c r="CGJ2" i="1"/>
  <c r="CGD3" i="1"/>
  <c r="CGD4" i="1"/>
  <c r="CGD5" i="1"/>
  <c r="CGD6" i="1"/>
  <c r="CGD2" i="1"/>
  <c r="CGD7" i="1"/>
  <c r="CFX3" i="1"/>
  <c r="CFX4" i="1"/>
  <c r="CFX5" i="1"/>
  <c r="CFX6" i="1"/>
  <c r="CFX2" i="1"/>
  <c r="CFX7" i="1"/>
  <c r="CFR3" i="1"/>
  <c r="CFR4" i="1"/>
  <c r="CFR5" i="1"/>
  <c r="CFR6" i="1"/>
  <c r="CFR7" i="1"/>
  <c r="CFR2" i="1"/>
  <c r="CFL3" i="1"/>
  <c r="CFL5" i="1"/>
  <c r="CFL4" i="1"/>
  <c r="CFL6" i="1"/>
  <c r="CFL7" i="1"/>
  <c r="CFL2" i="1"/>
  <c r="CFF3" i="1"/>
  <c r="CFF5" i="1"/>
  <c r="CFF4" i="1"/>
  <c r="CFF6" i="1"/>
  <c r="CFF2" i="1"/>
  <c r="CFF7" i="1"/>
  <c r="CEZ3" i="1"/>
  <c r="CEZ4" i="1"/>
  <c r="CEZ5" i="1"/>
  <c r="CEZ6" i="1"/>
  <c r="CEZ7" i="1"/>
  <c r="CEZ2" i="1"/>
  <c r="CET3" i="1"/>
  <c r="CET4" i="1"/>
  <c r="CET5" i="1"/>
  <c r="CET6" i="1"/>
  <c r="CET7" i="1"/>
  <c r="CET2" i="1"/>
  <c r="CEN3" i="1"/>
  <c r="CEN4" i="1"/>
  <c r="CEN5" i="1"/>
  <c r="CEN6" i="1"/>
  <c r="CEN7" i="1"/>
  <c r="CEN2" i="1"/>
  <c r="CEH3" i="1"/>
  <c r="CEH4" i="1"/>
  <c r="CEH5" i="1"/>
  <c r="CEH6" i="1"/>
  <c r="CEH2" i="1"/>
  <c r="CEH7" i="1"/>
  <c r="CEE2" i="1"/>
  <c r="CEE3" i="1"/>
  <c r="CEE4" i="1"/>
  <c r="CEE6" i="1"/>
  <c r="CEE7" i="1"/>
  <c r="CEE5" i="1"/>
  <c r="CDB2" i="1"/>
  <c r="CDB3" i="1"/>
  <c r="CDB4" i="1"/>
  <c r="CDB5" i="1"/>
  <c r="CDB6" i="1"/>
  <c r="CDB7" i="1"/>
  <c r="CBR2" i="1"/>
  <c r="CBR3" i="1"/>
  <c r="CBR4" i="1"/>
  <c r="CBR5" i="1"/>
  <c r="CBR6" i="1"/>
  <c r="CBR7" i="1"/>
  <c r="CAM2" i="1"/>
  <c r="CAM3" i="1"/>
  <c r="CAM4" i="1"/>
  <c r="CAM5" i="1"/>
  <c r="CAM6" i="1"/>
  <c r="CAM7" i="1"/>
  <c r="BZC2" i="1"/>
  <c r="BZC3" i="1"/>
  <c r="BZC4" i="1"/>
  <c r="BZC5" i="1"/>
  <c r="BZC6" i="1"/>
  <c r="BZC7" i="1"/>
  <c r="CGK2" i="1"/>
  <c r="CGK4" i="1"/>
  <c r="CGK3" i="1"/>
  <c r="CGK5" i="1"/>
  <c r="CGK6" i="1"/>
  <c r="CGK7" i="1"/>
  <c r="CGE2" i="1"/>
  <c r="CGE4" i="1"/>
  <c r="CGE3" i="1"/>
  <c r="CGE5" i="1"/>
  <c r="CGE6" i="1"/>
  <c r="CGE7" i="1"/>
  <c r="CFM2" i="1"/>
  <c r="CFM4" i="1"/>
  <c r="CFM3" i="1"/>
  <c r="CFM5" i="1"/>
  <c r="CFM6" i="1"/>
  <c r="CFM7" i="1"/>
  <c r="CFG2" i="1"/>
  <c r="CFG3" i="1"/>
  <c r="CFG4" i="1"/>
  <c r="CFG5" i="1"/>
  <c r="CFG6" i="1"/>
  <c r="CFG7" i="1"/>
  <c r="CEU2" i="1"/>
  <c r="CEU3" i="1"/>
  <c r="CEU4" i="1"/>
  <c r="CEU5" i="1"/>
  <c r="CEU6" i="1"/>
  <c r="CEU7" i="1"/>
  <c r="CEO2" i="1"/>
  <c r="CEO3" i="1"/>
  <c r="CEO4" i="1"/>
  <c r="CEO5" i="1"/>
  <c r="CEO6" i="1"/>
  <c r="CEO7" i="1"/>
  <c r="CEI2" i="1"/>
  <c r="CEI3" i="1"/>
  <c r="CEI4" i="1"/>
  <c r="CEI5" i="1"/>
  <c r="CEI6" i="1"/>
  <c r="CEI7" i="1"/>
  <c r="CBX2" i="1"/>
  <c r="CBX3" i="1"/>
  <c r="CBX4" i="1"/>
  <c r="CBX5" i="1"/>
  <c r="CBX6" i="1"/>
  <c r="CBX7" i="1"/>
  <c r="CAS2" i="1"/>
  <c r="CAS3" i="1"/>
  <c r="CAS4" i="1"/>
  <c r="CAS5" i="1"/>
  <c r="CAS6" i="1"/>
  <c r="CAS7" i="1"/>
  <c r="BXS2" i="1"/>
  <c r="BXS3" i="1"/>
  <c r="BXS4" i="1"/>
  <c r="BXS5" i="1"/>
  <c r="BXS6" i="1"/>
  <c r="BXS7" i="1"/>
  <c r="CGU4" i="1"/>
  <c r="CGU5" i="1"/>
  <c r="CGU6" i="1"/>
  <c r="CGU3" i="1"/>
  <c r="CGU2" i="1"/>
  <c r="CGO4" i="1"/>
  <c r="CGO6" i="1"/>
  <c r="CGO5" i="1"/>
  <c r="CGO7" i="1"/>
  <c r="CGO2" i="1"/>
  <c r="CGO3" i="1"/>
  <c r="CGI4" i="1"/>
  <c r="CGI5" i="1"/>
  <c r="CGI6" i="1"/>
  <c r="CGI7" i="1"/>
  <c r="CGI2" i="1"/>
  <c r="CGI3" i="1"/>
  <c r="CGC4" i="1"/>
  <c r="CGC6" i="1"/>
  <c r="CGC5" i="1"/>
  <c r="CGC7" i="1"/>
  <c r="CGC2" i="1"/>
  <c r="CGC3" i="1"/>
  <c r="CFW4" i="1"/>
  <c r="CFW5" i="1"/>
  <c r="CFW6" i="1"/>
  <c r="CFW7" i="1"/>
  <c r="CFW3" i="1"/>
  <c r="CFW2" i="1"/>
  <c r="CFQ4" i="1"/>
  <c r="CFQ5" i="1"/>
  <c r="CFQ6" i="1"/>
  <c r="CFQ7" i="1"/>
  <c r="CFQ3" i="1"/>
  <c r="CFQ2" i="1"/>
  <c r="CFK4" i="1"/>
  <c r="CFK6" i="1"/>
  <c r="CFK5" i="1"/>
  <c r="CFK7" i="1"/>
  <c r="CFK2" i="1"/>
  <c r="CFK3" i="1"/>
  <c r="CFE4" i="1"/>
  <c r="CFE6" i="1"/>
  <c r="CFE5" i="1"/>
  <c r="CFE7" i="1"/>
  <c r="CFE2" i="1"/>
  <c r="CFE3" i="1"/>
  <c r="CEY4" i="1"/>
  <c r="CEY5" i="1"/>
  <c r="CEY6" i="1"/>
  <c r="CEY7" i="1"/>
  <c r="CEY3" i="1"/>
  <c r="CEY2" i="1"/>
  <c r="CES4" i="1"/>
  <c r="CES5" i="1"/>
  <c r="CES6" i="1"/>
  <c r="CES7" i="1"/>
  <c r="CES3" i="1"/>
  <c r="CES2" i="1"/>
  <c r="CEM4" i="1"/>
  <c r="CEM5" i="1"/>
  <c r="CEM6" i="1"/>
  <c r="CEM7" i="1"/>
  <c r="CEM3" i="1"/>
  <c r="CEM2" i="1"/>
  <c r="CEG4" i="1"/>
  <c r="CEG5" i="1"/>
  <c r="CEG6" i="1"/>
  <c r="CEG7" i="1"/>
  <c r="CEG3" i="1"/>
  <c r="CEG2" i="1"/>
  <c r="CDV2" i="1"/>
  <c r="CDV3" i="1"/>
  <c r="CDV4" i="1"/>
  <c r="CDV5" i="1"/>
  <c r="CDV6" i="1"/>
  <c r="CDV7" i="1"/>
  <c r="CCV2" i="1"/>
  <c r="CCV3" i="1"/>
  <c r="CCV4" i="1"/>
  <c r="CCV5" i="1"/>
  <c r="CCV6" i="1"/>
  <c r="CCV7" i="1"/>
  <c r="CBL2" i="1"/>
  <c r="CBL3" i="1"/>
  <c r="CBL4" i="1"/>
  <c r="CBL5" i="1"/>
  <c r="CBL6" i="1"/>
  <c r="CBL7" i="1"/>
  <c r="CAG2" i="1"/>
  <c r="CAG3" i="1"/>
  <c r="CAG4" i="1"/>
  <c r="CAG5" i="1"/>
  <c r="CAG6" i="1"/>
  <c r="CAG7" i="1"/>
  <c r="BYW2" i="1"/>
  <c r="BYW3" i="1"/>
  <c r="BYW4" i="1"/>
  <c r="BYW5" i="1"/>
  <c r="BYW6" i="1"/>
  <c r="BYW7" i="1"/>
  <c r="CGN5" i="1"/>
  <c r="CGN7" i="1"/>
  <c r="CGN6" i="1"/>
  <c r="CGN2" i="1"/>
  <c r="CGN3" i="1"/>
  <c r="CGN4" i="1"/>
  <c r="CGB5" i="1"/>
  <c r="CGB7" i="1"/>
  <c r="CGB6" i="1"/>
  <c r="CGB2" i="1"/>
  <c r="CGB4" i="1"/>
  <c r="CGB3" i="1"/>
  <c r="CFJ5" i="1"/>
  <c r="CFJ7" i="1"/>
  <c r="CFJ6" i="1"/>
  <c r="CFJ2" i="1"/>
  <c r="CFJ4" i="1"/>
  <c r="CFJ3" i="1"/>
  <c r="CFD5" i="1"/>
  <c r="CFD7" i="1"/>
  <c r="CFD6" i="1"/>
  <c r="CFD2" i="1"/>
  <c r="CFD4" i="1"/>
  <c r="CFD3" i="1"/>
  <c r="CED2" i="1"/>
  <c r="CED3" i="1"/>
  <c r="CED4" i="1"/>
  <c r="CED5" i="1"/>
  <c r="CED6" i="1"/>
  <c r="CBK2" i="1"/>
  <c r="CBK3" i="1"/>
  <c r="CBK4" i="1"/>
  <c r="CBK5" i="1"/>
  <c r="CBK6" i="1"/>
  <c r="CGS6" i="1"/>
  <c r="CGS2" i="1"/>
  <c r="CGS7" i="1"/>
  <c r="CGS3" i="1"/>
  <c r="CGS4" i="1"/>
  <c r="CGS5" i="1"/>
  <c r="CGM6" i="1"/>
  <c r="CGM7" i="1"/>
  <c r="CGM2" i="1"/>
  <c r="CGM3" i="1"/>
  <c r="CGM4" i="1"/>
  <c r="CGM5" i="1"/>
  <c r="CGG6" i="1"/>
  <c r="CGG7" i="1"/>
  <c r="CGG2" i="1"/>
  <c r="CGG3" i="1"/>
  <c r="CGG4" i="1"/>
  <c r="CGG5" i="1"/>
  <c r="CGA6" i="1"/>
  <c r="CGA7" i="1"/>
  <c r="CGA2" i="1"/>
  <c r="CGA3" i="1"/>
  <c r="CGA5" i="1"/>
  <c r="CGA4" i="1"/>
  <c r="CFU6" i="1"/>
  <c r="CFU7" i="1"/>
  <c r="CFU2" i="1"/>
  <c r="CFU3" i="1"/>
  <c r="CFU5" i="1"/>
  <c r="CFU4" i="1"/>
  <c r="CFO6" i="1"/>
  <c r="CFO7" i="1"/>
  <c r="CFO2" i="1"/>
  <c r="CFO3" i="1"/>
  <c r="CFO4" i="1"/>
  <c r="CFO5" i="1"/>
  <c r="CFI6" i="1"/>
  <c r="CFI2" i="1"/>
  <c r="CFI7" i="1"/>
  <c r="CFI3" i="1"/>
  <c r="CFI4" i="1"/>
  <c r="CFI5" i="1"/>
  <c r="CFC6" i="1"/>
  <c r="CFC7" i="1"/>
  <c r="CFC2" i="1"/>
  <c r="CFC3" i="1"/>
  <c r="CFC5" i="1"/>
  <c r="CFC4" i="1"/>
  <c r="CEW6" i="1"/>
  <c r="CEW7" i="1"/>
  <c r="CEW2" i="1"/>
  <c r="CEW3" i="1"/>
  <c r="CEW4" i="1"/>
  <c r="CEW5" i="1"/>
  <c r="CEQ6" i="1"/>
  <c r="CEQ7" i="1"/>
  <c r="CEQ2" i="1"/>
  <c r="CEQ3" i="1"/>
  <c r="CEQ4" i="1"/>
  <c r="CEQ5" i="1"/>
  <c r="CEK6" i="1"/>
  <c r="CEK7" i="1"/>
  <c r="CEK2" i="1"/>
  <c r="CEK3" i="1"/>
  <c r="CEK4" i="1"/>
  <c r="CEK5" i="1"/>
  <c r="CDT2" i="1"/>
  <c r="CDT3" i="1"/>
  <c r="CDT4" i="1"/>
  <c r="CDT5" i="1"/>
  <c r="CDT6" i="1"/>
  <c r="CCJ2" i="1"/>
  <c r="CCJ3" i="1"/>
  <c r="CCJ4" i="1"/>
  <c r="CCJ5" i="1"/>
  <c r="CCJ6" i="1"/>
  <c r="CCJ7" i="1"/>
  <c r="CBE2" i="1"/>
  <c r="CBE3" i="1"/>
  <c r="CBE4" i="1"/>
  <c r="CBE5" i="1"/>
  <c r="CBE6" i="1"/>
  <c r="CBE7" i="1"/>
  <c r="BZU2" i="1"/>
  <c r="BZU3" i="1"/>
  <c r="BZU4" i="1"/>
  <c r="BZU5" i="1"/>
  <c r="BZU6" i="1"/>
  <c r="BZU7" i="1"/>
  <c r="BYK2" i="1"/>
  <c r="BYK3" i="1"/>
  <c r="BYK4" i="1"/>
  <c r="BYK5" i="1"/>
  <c r="BYK6" i="1"/>
  <c r="BYK7" i="1"/>
  <c r="CGT5" i="1"/>
  <c r="CGT6" i="1"/>
  <c r="CGT7" i="1"/>
  <c r="CGT2" i="1"/>
  <c r="CGT4" i="1"/>
  <c r="CGT3" i="1"/>
  <c r="CGH5" i="1"/>
  <c r="CGH6" i="1"/>
  <c r="CGH7" i="1"/>
  <c r="CGH2" i="1"/>
  <c r="CGH4" i="1"/>
  <c r="CGH3" i="1"/>
  <c r="CFV5" i="1"/>
  <c r="CFV6" i="1"/>
  <c r="CFV7" i="1"/>
  <c r="CFV2" i="1"/>
  <c r="CFV3" i="1"/>
  <c r="CFV4" i="1"/>
  <c r="CFP5" i="1"/>
  <c r="CFP6" i="1"/>
  <c r="CFP7" i="1"/>
  <c r="CFP2" i="1"/>
  <c r="CFP3" i="1"/>
  <c r="CFP4" i="1"/>
  <c r="CEX5" i="1"/>
  <c r="CEX6" i="1"/>
  <c r="CEX7" i="1"/>
  <c r="CEX2" i="1"/>
  <c r="CEX3" i="1"/>
  <c r="CEX4" i="1"/>
  <c r="CER5" i="1"/>
  <c r="CER6" i="1"/>
  <c r="CER7" i="1"/>
  <c r="CER2" i="1"/>
  <c r="CER3" i="1"/>
  <c r="CER4" i="1"/>
  <c r="CEL5" i="1"/>
  <c r="CEL6" i="1"/>
  <c r="CEL7" i="1"/>
  <c r="CEL2" i="1"/>
  <c r="CEL3" i="1"/>
  <c r="CEL4" i="1"/>
  <c r="CEF5" i="1"/>
  <c r="CEF6" i="1"/>
  <c r="CEF7" i="1"/>
  <c r="CEF2" i="1"/>
  <c r="CEF4" i="1"/>
  <c r="CEF3" i="1"/>
  <c r="CDU2" i="1"/>
  <c r="CDU3" i="1"/>
  <c r="CDU4" i="1"/>
  <c r="CDU5" i="1"/>
  <c r="CDU6" i="1"/>
  <c r="CCP2" i="1"/>
  <c r="CCP3" i="1"/>
  <c r="CCP4" i="1"/>
  <c r="CCP5" i="1"/>
  <c r="CCP6" i="1"/>
  <c r="CCP7" i="1"/>
  <c r="CAA2" i="1"/>
  <c r="CAA3" i="1"/>
  <c r="CAA4" i="1"/>
  <c r="CAA5" i="1"/>
  <c r="CAA6" i="1"/>
  <c r="CAA7" i="1"/>
  <c r="BYQ2" i="1"/>
  <c r="BYQ3" i="1"/>
  <c r="BYQ4" i="1"/>
  <c r="BYQ5" i="1"/>
  <c r="BYQ6" i="1"/>
  <c r="BYQ7" i="1"/>
  <c r="CGR7" i="1"/>
  <c r="CGR2" i="1"/>
  <c r="CGR3" i="1"/>
  <c r="CGR4" i="1"/>
  <c r="CGR6" i="1"/>
  <c r="CGR5" i="1"/>
  <c r="CGL7" i="1"/>
  <c r="CGL2" i="1"/>
  <c r="CGL3" i="1"/>
  <c r="CGL4" i="1"/>
  <c r="CGL5" i="1"/>
  <c r="CGL6" i="1"/>
  <c r="CGF7" i="1"/>
  <c r="CGF3" i="1"/>
  <c r="CGF2" i="1"/>
  <c r="CGF4" i="1"/>
  <c r="CGF5" i="1"/>
  <c r="CGF6" i="1"/>
  <c r="CFZ7" i="1"/>
  <c r="CFZ3" i="1"/>
  <c r="CFZ2" i="1"/>
  <c r="CFZ4" i="1"/>
  <c r="CFZ6" i="1"/>
  <c r="CFZ5" i="1"/>
  <c r="CFT7" i="1"/>
  <c r="CFT2" i="1"/>
  <c r="CFT3" i="1"/>
  <c r="CFT4" i="1"/>
  <c r="CFT6" i="1"/>
  <c r="CFT5" i="1"/>
  <c r="CFN7" i="1"/>
  <c r="CFN3" i="1"/>
  <c r="CFN2" i="1"/>
  <c r="CFN4" i="1"/>
  <c r="CFN5" i="1"/>
  <c r="CFN6" i="1"/>
  <c r="CFH7" i="1"/>
  <c r="CFH3" i="1"/>
  <c r="CFH2" i="1"/>
  <c r="CFH4" i="1"/>
  <c r="CFH5" i="1"/>
  <c r="CFH6" i="1"/>
  <c r="CFB7" i="1"/>
  <c r="CFB3" i="1"/>
  <c r="CFB2" i="1"/>
  <c r="CFB4" i="1"/>
  <c r="CFB6" i="1"/>
  <c r="CFB5" i="1"/>
  <c r="CEV7" i="1"/>
  <c r="CEV3" i="1"/>
  <c r="CEV2" i="1"/>
  <c r="CEV4" i="1"/>
  <c r="CEV5" i="1"/>
  <c r="CEV6" i="1"/>
  <c r="CEP7" i="1"/>
  <c r="CEP3" i="1"/>
  <c r="CEP2" i="1"/>
  <c r="CEP4" i="1"/>
  <c r="CEP5" i="1"/>
  <c r="CEP6" i="1"/>
  <c r="CEJ7" i="1"/>
  <c r="CEJ3" i="1"/>
  <c r="CEJ2" i="1"/>
  <c r="CEJ4" i="1"/>
  <c r="CEJ5" i="1"/>
  <c r="CEJ6" i="1"/>
  <c r="CDN2" i="1"/>
  <c r="CDN3" i="1"/>
  <c r="CDN4" i="1"/>
  <c r="CDN5" i="1"/>
  <c r="CDN6" i="1"/>
  <c r="CDN7" i="1"/>
  <c r="CCD2" i="1"/>
  <c r="CCD3" i="1"/>
  <c r="CCD4" i="1"/>
  <c r="CCD5" i="1"/>
  <c r="CCD6" i="1"/>
  <c r="CCD7" i="1"/>
  <c r="CAY2" i="1"/>
  <c r="CAY3" i="1"/>
  <c r="CAY4" i="1"/>
  <c r="CAY5" i="1"/>
  <c r="CAY6" i="1"/>
  <c r="CAY7" i="1"/>
  <c r="BZO2" i="1"/>
  <c r="BZO3" i="1"/>
  <c r="BZO4" i="1"/>
  <c r="BZO5" i="1"/>
  <c r="BZO6" i="1"/>
  <c r="BZO7" i="1"/>
  <c r="BYE2" i="1"/>
  <c r="BYE3" i="1"/>
  <c r="BYE4" i="1"/>
  <c r="BYE5" i="1"/>
  <c r="BYE6" i="1"/>
  <c r="BYE7" i="1"/>
  <c r="CEB3" i="1"/>
  <c r="CEB4" i="1"/>
  <c r="CEB5" i="1"/>
  <c r="CEB6" i="1"/>
  <c r="CEB7" i="1"/>
  <c r="CEB2" i="1"/>
  <c r="CDS3" i="1"/>
  <c r="CDS4" i="1"/>
  <c r="CDS5" i="1"/>
  <c r="CDS6" i="1"/>
  <c r="CDS7" i="1"/>
  <c r="CDS2" i="1"/>
  <c r="CDM3" i="1"/>
  <c r="CDM4" i="1"/>
  <c r="CDM5" i="1"/>
  <c r="CDM6" i="1"/>
  <c r="CDM7" i="1"/>
  <c r="CDM2" i="1"/>
  <c r="CDG3" i="1"/>
  <c r="CDG4" i="1"/>
  <c r="CDG5" i="1"/>
  <c r="CDG6" i="1"/>
  <c r="CDG7" i="1"/>
  <c r="CDG2" i="1"/>
  <c r="CDA3" i="1"/>
  <c r="CDA4" i="1"/>
  <c r="CDA5" i="1"/>
  <c r="CDA6" i="1"/>
  <c r="CDA7" i="1"/>
  <c r="CDA2" i="1"/>
  <c r="CCU3" i="1"/>
  <c r="CCU4" i="1"/>
  <c r="CCU5" i="1"/>
  <c r="CCU6" i="1"/>
  <c r="CCU7" i="1"/>
  <c r="CCU2" i="1"/>
  <c r="CCO3" i="1"/>
  <c r="CCO4" i="1"/>
  <c r="CCO5" i="1"/>
  <c r="CCO6" i="1"/>
  <c r="CCO7" i="1"/>
  <c r="CCO2" i="1"/>
  <c r="CCI3" i="1"/>
  <c r="CCI4" i="1"/>
  <c r="CCI5" i="1"/>
  <c r="CCI6" i="1"/>
  <c r="CCI7" i="1"/>
  <c r="CCI2" i="1"/>
  <c r="CCC3" i="1"/>
  <c r="CCC4" i="1"/>
  <c r="CCC5" i="1"/>
  <c r="CCC6" i="1"/>
  <c r="CCC7" i="1"/>
  <c r="CCC2" i="1"/>
  <c r="CBW3" i="1"/>
  <c r="CBW4" i="1"/>
  <c r="CBW5" i="1"/>
  <c r="CBW6" i="1"/>
  <c r="CBW7" i="1"/>
  <c r="CBW2" i="1"/>
  <c r="CBQ3" i="1"/>
  <c r="CBQ4" i="1"/>
  <c r="CBQ5" i="1"/>
  <c r="CBQ6" i="1"/>
  <c r="CBQ7" i="1"/>
  <c r="CBQ2" i="1"/>
  <c r="CBJ3" i="1"/>
  <c r="CBJ4" i="1"/>
  <c r="CBJ5" i="1"/>
  <c r="CBJ6" i="1"/>
  <c r="CBJ7" i="1"/>
  <c r="CBJ2" i="1"/>
  <c r="CBD3" i="1"/>
  <c r="CBD4" i="1"/>
  <c r="CBD5" i="1"/>
  <c r="CBD6" i="1"/>
  <c r="CBD7" i="1"/>
  <c r="CBD2" i="1"/>
  <c r="CAX3" i="1"/>
  <c r="CAX4" i="1"/>
  <c r="CAX5" i="1"/>
  <c r="CAX6" i="1"/>
  <c r="CAX7" i="1"/>
  <c r="CAX2" i="1"/>
  <c r="CAR3" i="1"/>
  <c r="CAR4" i="1"/>
  <c r="CAR5" i="1"/>
  <c r="CAR6" i="1"/>
  <c r="CAR7" i="1"/>
  <c r="CAR2" i="1"/>
  <c r="CAL3" i="1"/>
  <c r="CAL4" i="1"/>
  <c r="CAL5" i="1"/>
  <c r="CAL6" i="1"/>
  <c r="CAL7" i="1"/>
  <c r="CAL2" i="1"/>
  <c r="CAF3" i="1"/>
  <c r="CAF4" i="1"/>
  <c r="CAF5" i="1"/>
  <c r="CAF6" i="1"/>
  <c r="CAF7" i="1"/>
  <c r="CAF2" i="1"/>
  <c r="BZZ3" i="1"/>
  <c r="BZZ4" i="1"/>
  <c r="BZZ5" i="1"/>
  <c r="BZZ6" i="1"/>
  <c r="BZZ7" i="1"/>
  <c r="BZZ2" i="1"/>
  <c r="BZT3" i="1"/>
  <c r="BZT4" i="1"/>
  <c r="BZT5" i="1"/>
  <c r="BZT6" i="1"/>
  <c r="BZT7" i="1"/>
  <c r="BZT2" i="1"/>
  <c r="BZN3" i="1"/>
  <c r="BZN4" i="1"/>
  <c r="BZN5" i="1"/>
  <c r="BZN6" i="1"/>
  <c r="BZN7" i="1"/>
  <c r="BZN2" i="1"/>
  <c r="BZH3" i="1"/>
  <c r="BZH4" i="1"/>
  <c r="BZH5" i="1"/>
  <c r="BZH6" i="1"/>
  <c r="BZH7" i="1"/>
  <c r="BZH2" i="1"/>
  <c r="BZB3" i="1"/>
  <c r="BZB4" i="1"/>
  <c r="BZB5" i="1"/>
  <c r="BZB6" i="1"/>
  <c r="BZB7" i="1"/>
  <c r="BZB2" i="1"/>
  <c r="BYV3" i="1"/>
  <c r="BYV4" i="1"/>
  <c r="BYV5" i="1"/>
  <c r="BYV6" i="1"/>
  <c r="BYV7" i="1"/>
  <c r="BYV2" i="1"/>
  <c r="BYP3" i="1"/>
  <c r="BYP4" i="1"/>
  <c r="BYP5" i="1"/>
  <c r="BYP6" i="1"/>
  <c r="BYP7" i="1"/>
  <c r="BYP2" i="1"/>
  <c r="BYJ3" i="1"/>
  <c r="BYJ4" i="1"/>
  <c r="BYJ5" i="1"/>
  <c r="BYJ6" i="1"/>
  <c r="BYJ7" i="1"/>
  <c r="BYJ2" i="1"/>
  <c r="BYD3" i="1"/>
  <c r="BYD4" i="1"/>
  <c r="BYD5" i="1"/>
  <c r="BYD6" i="1"/>
  <c r="BYD7" i="1"/>
  <c r="BYD2" i="1"/>
  <c r="BXR3" i="1"/>
  <c r="BXR4" i="1"/>
  <c r="BXR5" i="1"/>
  <c r="BXR6" i="1"/>
  <c r="BXR7" i="1"/>
  <c r="BXR2" i="1"/>
  <c r="BXL2" i="1"/>
  <c r="BXL3" i="1"/>
  <c r="BXL4" i="1"/>
  <c r="BXL5" i="1"/>
  <c r="BXL6" i="1"/>
  <c r="BXL7" i="1"/>
  <c r="BXF2" i="1"/>
  <c r="BXF3" i="1"/>
  <c r="BXF4" i="1"/>
  <c r="BXF5" i="1"/>
  <c r="BXF6" i="1"/>
  <c r="BXF7" i="1"/>
  <c r="BWZ2" i="1"/>
  <c r="BWZ3" i="1"/>
  <c r="BWZ4" i="1"/>
  <c r="BWZ5" i="1"/>
  <c r="BWZ6" i="1"/>
  <c r="BWZ7" i="1"/>
  <c r="BWT2" i="1"/>
  <c r="BWT3" i="1"/>
  <c r="BWT4" i="1"/>
  <c r="BWT5" i="1"/>
  <c r="BWT6" i="1"/>
  <c r="BWT7" i="1"/>
  <c r="BWN2" i="1"/>
  <c r="BWN3" i="1"/>
  <c r="BWN4" i="1"/>
  <c r="BWN5" i="1"/>
  <c r="BWN6" i="1"/>
  <c r="BWN7" i="1"/>
  <c r="BWH2" i="1"/>
  <c r="BWH3" i="1"/>
  <c r="BWH4" i="1"/>
  <c r="BWH5" i="1"/>
  <c r="BWH6" i="1"/>
  <c r="BWH7" i="1"/>
  <c r="BWB2" i="1"/>
  <c r="BWB3" i="1"/>
  <c r="BWB4" i="1"/>
  <c r="BWB5" i="1"/>
  <c r="BWB6" i="1"/>
  <c r="BWB7" i="1"/>
  <c r="BVU2" i="1"/>
  <c r="BVU3" i="1"/>
  <c r="BVU4" i="1"/>
  <c r="BVU5" i="1"/>
  <c r="BVU6" i="1"/>
  <c r="BVU7" i="1"/>
  <c r="BVO2" i="1"/>
  <c r="BVO3" i="1"/>
  <c r="BVO4" i="1"/>
  <c r="BVO5" i="1"/>
  <c r="BVO6" i="1"/>
  <c r="BVO7" i="1"/>
  <c r="BVI2" i="1"/>
  <c r="BVI3" i="1"/>
  <c r="BVI4" i="1"/>
  <c r="BVI5" i="1"/>
  <c r="BVI6" i="1"/>
  <c r="BVI7" i="1"/>
  <c r="BVC2" i="1"/>
  <c r="BVC3" i="1"/>
  <c r="BVC4" i="1"/>
  <c r="BVC5" i="1"/>
  <c r="BVC6" i="1"/>
  <c r="BVC7" i="1"/>
  <c r="BUW2" i="1"/>
  <c r="BUW3" i="1"/>
  <c r="BUW4" i="1"/>
  <c r="BUW5" i="1"/>
  <c r="BUW6" i="1"/>
  <c r="BUW7" i="1"/>
  <c r="BUQ2" i="1"/>
  <c r="BUQ3" i="1"/>
  <c r="BUQ4" i="1"/>
  <c r="BUQ5" i="1"/>
  <c r="BUQ6" i="1"/>
  <c r="BUQ7" i="1"/>
  <c r="BUK2" i="1"/>
  <c r="BUK3" i="1"/>
  <c r="BUK4" i="1"/>
  <c r="BUK5" i="1"/>
  <c r="BUK6" i="1"/>
  <c r="BUK7" i="1"/>
  <c r="BUE2" i="1"/>
  <c r="BUE3" i="1"/>
  <c r="BUE4" i="1"/>
  <c r="BUE5" i="1"/>
  <c r="BUE6" i="1"/>
  <c r="BUE7" i="1"/>
  <c r="BTY2" i="1"/>
  <c r="BTY3" i="1"/>
  <c r="BTY4" i="1"/>
  <c r="BTY5" i="1"/>
  <c r="BTY6" i="1"/>
  <c r="BTY7" i="1"/>
  <c r="BTS2" i="1"/>
  <c r="BTS3" i="1"/>
  <c r="BTS4" i="1"/>
  <c r="BTS5" i="1"/>
  <c r="BTS6" i="1"/>
  <c r="BTS7" i="1"/>
  <c r="BTM2" i="1"/>
  <c r="BTM3" i="1"/>
  <c r="BTM4" i="1"/>
  <c r="BTM5" i="1"/>
  <c r="BTM6" i="1"/>
  <c r="BTM7" i="1"/>
  <c r="BTG2" i="1"/>
  <c r="BTG3" i="1"/>
  <c r="BTG4" i="1"/>
  <c r="BTG5" i="1"/>
  <c r="BTG6" i="1"/>
  <c r="BTG7" i="1"/>
  <c r="BSM2" i="1"/>
  <c r="BSM3" i="1"/>
  <c r="BSM4" i="1"/>
  <c r="BSM5" i="1"/>
  <c r="BSM6" i="1"/>
  <c r="BSM7" i="1"/>
  <c r="BQV2" i="1"/>
  <c r="BQV3" i="1"/>
  <c r="BQV4" i="1"/>
  <c r="BQV5" i="1"/>
  <c r="BQV6" i="1"/>
  <c r="BQV7" i="1"/>
  <c r="BPL2" i="1"/>
  <c r="BPL3" i="1"/>
  <c r="BPL4" i="1"/>
  <c r="BPL5" i="1"/>
  <c r="BPL6" i="1"/>
  <c r="BPL7" i="1"/>
  <c r="BOB2" i="1"/>
  <c r="BOB3" i="1"/>
  <c r="BOB4" i="1"/>
  <c r="BOB5" i="1"/>
  <c r="BOB6" i="1"/>
  <c r="BOB7" i="1"/>
  <c r="BMR2" i="1"/>
  <c r="BMR3" i="1"/>
  <c r="BMR4" i="1"/>
  <c r="BMR5" i="1"/>
  <c r="BMR6" i="1"/>
  <c r="BMR7" i="1"/>
  <c r="CEA4" i="1"/>
  <c r="CEA5" i="1"/>
  <c r="CEA6" i="1"/>
  <c r="CEA7" i="1"/>
  <c r="CEA2" i="1"/>
  <c r="CEA3" i="1"/>
  <c r="CDR4" i="1"/>
  <c r="CDR5" i="1"/>
  <c r="CDR6" i="1"/>
  <c r="CDR7" i="1"/>
  <c r="CDR2" i="1"/>
  <c r="CDR3" i="1"/>
  <c r="CDL4" i="1"/>
  <c r="CDL5" i="1"/>
  <c r="CDL6" i="1"/>
  <c r="CDL7" i="1"/>
  <c r="CDL2" i="1"/>
  <c r="CDL3" i="1"/>
  <c r="CDF4" i="1"/>
  <c r="CDF5" i="1"/>
  <c r="CDF6" i="1"/>
  <c r="CDF7" i="1"/>
  <c r="CDF2" i="1"/>
  <c r="CDF3" i="1"/>
  <c r="CCZ4" i="1"/>
  <c r="CCZ5" i="1"/>
  <c r="CCZ6" i="1"/>
  <c r="CCZ7" i="1"/>
  <c r="CCZ2" i="1"/>
  <c r="CCZ3" i="1"/>
  <c r="CCT4" i="1"/>
  <c r="CCT5" i="1"/>
  <c r="CCT6" i="1"/>
  <c r="CCT7" i="1"/>
  <c r="CCT2" i="1"/>
  <c r="CCT3" i="1"/>
  <c r="CCN4" i="1"/>
  <c r="CCN5" i="1"/>
  <c r="CCN6" i="1"/>
  <c r="CCN7" i="1"/>
  <c r="CCN2" i="1"/>
  <c r="CCN3" i="1"/>
  <c r="CCH4" i="1"/>
  <c r="CCH5" i="1"/>
  <c r="CCH6" i="1"/>
  <c r="CCH7" i="1"/>
  <c r="CCH2" i="1"/>
  <c r="CCH3" i="1"/>
  <c r="CCB4" i="1"/>
  <c r="CCB5" i="1"/>
  <c r="CCB6" i="1"/>
  <c r="CCB7" i="1"/>
  <c r="CCB2" i="1"/>
  <c r="CCB3" i="1"/>
  <c r="CBV4" i="1"/>
  <c r="CBV5" i="1"/>
  <c r="CBV6" i="1"/>
  <c r="CBV7" i="1"/>
  <c r="CBV2" i="1"/>
  <c r="CBV3" i="1"/>
  <c r="CBP4" i="1"/>
  <c r="CBP5" i="1"/>
  <c r="CBP6" i="1"/>
  <c r="CBP7" i="1"/>
  <c r="CBP2" i="1"/>
  <c r="CBP3" i="1"/>
  <c r="CBI4" i="1"/>
  <c r="CBI5" i="1"/>
  <c r="CBI6" i="1"/>
  <c r="CBI7" i="1"/>
  <c r="CBI2" i="1"/>
  <c r="CBI3" i="1"/>
  <c r="CBC4" i="1"/>
  <c r="CBC5" i="1"/>
  <c r="CBC6" i="1"/>
  <c r="CBC7" i="1"/>
  <c r="CBC2" i="1"/>
  <c r="CBC3" i="1"/>
  <c r="CAW4" i="1"/>
  <c r="CAW5" i="1"/>
  <c r="CAW6" i="1"/>
  <c r="CAW7" i="1"/>
  <c r="CAW2" i="1"/>
  <c r="CAW3" i="1"/>
  <c r="CAQ4" i="1"/>
  <c r="CAQ5" i="1"/>
  <c r="CAQ6" i="1"/>
  <c r="CAQ7" i="1"/>
  <c r="CAQ2" i="1"/>
  <c r="CAQ3" i="1"/>
  <c r="CAK4" i="1"/>
  <c r="CAK5" i="1"/>
  <c r="CAK6" i="1"/>
  <c r="CAK7" i="1"/>
  <c r="CAK2" i="1"/>
  <c r="CAK3" i="1"/>
  <c r="CAE4" i="1"/>
  <c r="CAE5" i="1"/>
  <c r="CAE6" i="1"/>
  <c r="CAE7" i="1"/>
  <c r="CAE2" i="1"/>
  <c r="CAE3" i="1"/>
  <c r="BZY4" i="1"/>
  <c r="BZY5" i="1"/>
  <c r="BZY6" i="1"/>
  <c r="BZY7" i="1"/>
  <c r="BZY2" i="1"/>
  <c r="BZY3" i="1"/>
  <c r="BZS4" i="1"/>
  <c r="BZS5" i="1"/>
  <c r="BZS6" i="1"/>
  <c r="BZS7" i="1"/>
  <c r="BZS2" i="1"/>
  <c r="BZS3" i="1"/>
  <c r="BZM4" i="1"/>
  <c r="BZM5" i="1"/>
  <c r="BZM6" i="1"/>
  <c r="BZM7" i="1"/>
  <c r="BZM2" i="1"/>
  <c r="BZM3" i="1"/>
  <c r="BZG4" i="1"/>
  <c r="BZG5" i="1"/>
  <c r="BZG6" i="1"/>
  <c r="BZG7" i="1"/>
  <c r="BZG2" i="1"/>
  <c r="BZG3" i="1"/>
  <c r="BZA4" i="1"/>
  <c r="BZA5" i="1"/>
  <c r="BZA6" i="1"/>
  <c r="BZA7" i="1"/>
  <c r="BZA2" i="1"/>
  <c r="BZA3" i="1"/>
  <c r="BYU4" i="1"/>
  <c r="BYU5" i="1"/>
  <c r="BYU6" i="1"/>
  <c r="BYU7" i="1"/>
  <c r="BYU2" i="1"/>
  <c r="BYU3" i="1"/>
  <c r="BYO4" i="1"/>
  <c r="BYO5" i="1"/>
  <c r="BYO6" i="1"/>
  <c r="BYO7" i="1"/>
  <c r="BYO2" i="1"/>
  <c r="BYO3" i="1"/>
  <c r="BYI4" i="1"/>
  <c r="BYI5" i="1"/>
  <c r="BYI6" i="1"/>
  <c r="BYI7" i="1"/>
  <c r="BYI2" i="1"/>
  <c r="BYI3" i="1"/>
  <c r="BYC4" i="1"/>
  <c r="BYC5" i="1"/>
  <c r="BYC6" i="1"/>
  <c r="BYC7" i="1"/>
  <c r="BYC2" i="1"/>
  <c r="BYC3" i="1"/>
  <c r="BXQ4" i="1"/>
  <c r="BXQ5" i="1"/>
  <c r="BXQ6" i="1"/>
  <c r="BXQ7" i="1"/>
  <c r="BXQ2" i="1"/>
  <c r="BXQ3" i="1"/>
  <c r="BXK3" i="1"/>
  <c r="BXK4" i="1"/>
  <c r="BXK5" i="1"/>
  <c r="BXK6" i="1"/>
  <c r="BXK7" i="1"/>
  <c r="BXK2" i="1"/>
  <c r="BXE3" i="1"/>
  <c r="BXE4" i="1"/>
  <c r="BXE5" i="1"/>
  <c r="BXE6" i="1"/>
  <c r="BXE7" i="1"/>
  <c r="BXE2" i="1"/>
  <c r="BWY3" i="1"/>
  <c r="BWY4" i="1"/>
  <c r="BWY5" i="1"/>
  <c r="BWY6" i="1"/>
  <c r="BWY7" i="1"/>
  <c r="BWY2" i="1"/>
  <c r="BWS3" i="1"/>
  <c r="BWS4" i="1"/>
  <c r="BWS5" i="1"/>
  <c r="BWS6" i="1"/>
  <c r="BWS7" i="1"/>
  <c r="BWS2" i="1"/>
  <c r="BWM3" i="1"/>
  <c r="BWM4" i="1"/>
  <c r="BWM5" i="1"/>
  <c r="BWM6" i="1"/>
  <c r="BWM7" i="1"/>
  <c r="BWM2" i="1"/>
  <c r="BWG3" i="1"/>
  <c r="BWG4" i="1"/>
  <c r="BWG5" i="1"/>
  <c r="BWG6" i="1"/>
  <c r="BWG7" i="1"/>
  <c r="BWG2" i="1"/>
  <c r="BWA3" i="1"/>
  <c r="BWA4" i="1"/>
  <c r="BWA5" i="1"/>
  <c r="BWA6" i="1"/>
  <c r="BWA7" i="1"/>
  <c r="BWA2" i="1"/>
  <c r="BVT3" i="1"/>
  <c r="BVT4" i="1"/>
  <c r="BVT5" i="1"/>
  <c r="BVT6" i="1"/>
  <c r="BVT7" i="1"/>
  <c r="BVT2" i="1"/>
  <c r="BVN3" i="1"/>
  <c r="BVN4" i="1"/>
  <c r="BVN5" i="1"/>
  <c r="BVN6" i="1"/>
  <c r="BVN7" i="1"/>
  <c r="BVN2" i="1"/>
  <c r="BVH3" i="1"/>
  <c r="BVH4" i="1"/>
  <c r="BVH5" i="1"/>
  <c r="BVH6" i="1"/>
  <c r="BVH7" i="1"/>
  <c r="BVH2" i="1"/>
  <c r="BVB3" i="1"/>
  <c r="BVB4" i="1"/>
  <c r="BVB5" i="1"/>
  <c r="BVB6" i="1"/>
  <c r="BVB7" i="1"/>
  <c r="BVB2" i="1"/>
  <c r="BUV3" i="1"/>
  <c r="BUV4" i="1"/>
  <c r="BUV5" i="1"/>
  <c r="BUV6" i="1"/>
  <c r="BUV7" i="1"/>
  <c r="BUV2" i="1"/>
  <c r="BUP3" i="1"/>
  <c r="BUP4" i="1"/>
  <c r="BUP5" i="1"/>
  <c r="BUP6" i="1"/>
  <c r="BUP7" i="1"/>
  <c r="BUP2" i="1"/>
  <c r="BUJ3" i="1"/>
  <c r="BUJ4" i="1"/>
  <c r="BUJ5" i="1"/>
  <c r="BUJ6" i="1"/>
  <c r="BUJ7" i="1"/>
  <c r="BUJ2" i="1"/>
  <c r="BUD3" i="1"/>
  <c r="BUD4" i="1"/>
  <c r="BUD5" i="1"/>
  <c r="BUD6" i="1"/>
  <c r="BUD7" i="1"/>
  <c r="BUD2" i="1"/>
  <c r="BTX3" i="1"/>
  <c r="BTX4" i="1"/>
  <c r="BTX5" i="1"/>
  <c r="BTX6" i="1"/>
  <c r="BTX7" i="1"/>
  <c r="BTX2" i="1"/>
  <c r="BTR3" i="1"/>
  <c r="BTR4" i="1"/>
  <c r="BTR5" i="1"/>
  <c r="BTR6" i="1"/>
  <c r="BTR7" i="1"/>
  <c r="BTR2" i="1"/>
  <c r="BTL3" i="1"/>
  <c r="BTL4" i="1"/>
  <c r="BTL5" i="1"/>
  <c r="BTL6" i="1"/>
  <c r="BTL7" i="1"/>
  <c r="BTL2" i="1"/>
  <c r="BSG2" i="1"/>
  <c r="BSG3" i="1"/>
  <c r="BSG4" i="1"/>
  <c r="BSG5" i="1"/>
  <c r="BSG6" i="1"/>
  <c r="BSG7" i="1"/>
  <c r="BQP2" i="1"/>
  <c r="BQP3" i="1"/>
  <c r="BQP4" i="1"/>
  <c r="BQP5" i="1"/>
  <c r="BQP6" i="1"/>
  <c r="BQP7" i="1"/>
  <c r="BPF2" i="1"/>
  <c r="BPF3" i="1"/>
  <c r="BPF4" i="1"/>
  <c r="BPF5" i="1"/>
  <c r="BPF6" i="1"/>
  <c r="BPF7" i="1"/>
  <c r="BNV2" i="1"/>
  <c r="BNV3" i="1"/>
  <c r="BNV4" i="1"/>
  <c r="BNV5" i="1"/>
  <c r="BNV6" i="1"/>
  <c r="BNV7" i="1"/>
  <c r="BML2" i="1"/>
  <c r="BML3" i="1"/>
  <c r="BML4" i="1"/>
  <c r="BML5" i="1"/>
  <c r="BML6" i="1"/>
  <c r="BML7" i="1"/>
  <c r="CDZ5" i="1"/>
  <c r="CDZ6" i="1"/>
  <c r="CDZ7" i="1"/>
  <c r="CDZ2" i="1"/>
  <c r="CDZ3" i="1"/>
  <c r="CDZ4" i="1"/>
  <c r="CDQ5" i="1"/>
  <c r="CDQ6" i="1"/>
  <c r="CDQ7" i="1"/>
  <c r="CDQ2" i="1"/>
  <c r="CDQ3" i="1"/>
  <c r="CDQ4" i="1"/>
  <c r="CDK5" i="1"/>
  <c r="CDK6" i="1"/>
  <c r="CDK7" i="1"/>
  <c r="CDK2" i="1"/>
  <c r="CDK3" i="1"/>
  <c r="CDK4" i="1"/>
  <c r="CDE5" i="1"/>
  <c r="CDE6" i="1"/>
  <c r="CDE7" i="1"/>
  <c r="CDE2" i="1"/>
  <c r="CDE3" i="1"/>
  <c r="CDE4" i="1"/>
  <c r="CCY5" i="1"/>
  <c r="CCY6" i="1"/>
  <c r="CCY7" i="1"/>
  <c r="CCY2" i="1"/>
  <c r="CCY3" i="1"/>
  <c r="CCY4" i="1"/>
  <c r="CCS5" i="1"/>
  <c r="CCS6" i="1"/>
  <c r="CCS7" i="1"/>
  <c r="CCS2" i="1"/>
  <c r="CCS3" i="1"/>
  <c r="CCS4" i="1"/>
  <c r="CCM5" i="1"/>
  <c r="CCM6" i="1"/>
  <c r="CCM7" i="1"/>
  <c r="CCM2" i="1"/>
  <c r="CCM3" i="1"/>
  <c r="CCM4" i="1"/>
  <c r="CCG5" i="1"/>
  <c r="CCG6" i="1"/>
  <c r="CCG7" i="1"/>
  <c r="CCG2" i="1"/>
  <c r="CCG3" i="1"/>
  <c r="CCG4" i="1"/>
  <c r="CCA5" i="1"/>
  <c r="CCA6" i="1"/>
  <c r="CCA7" i="1"/>
  <c r="CCA2" i="1"/>
  <c r="CCA3" i="1"/>
  <c r="CCA4" i="1"/>
  <c r="CBU5" i="1"/>
  <c r="CBU6" i="1"/>
  <c r="CBU7" i="1"/>
  <c r="CBU2" i="1"/>
  <c r="CBU3" i="1"/>
  <c r="CBU4" i="1"/>
  <c r="CBO5" i="1"/>
  <c r="CBO6" i="1"/>
  <c r="CBO7" i="1"/>
  <c r="CBO2" i="1"/>
  <c r="CBO3" i="1"/>
  <c r="CBO4" i="1"/>
  <c r="CBH5" i="1"/>
  <c r="CBH6" i="1"/>
  <c r="CBH7" i="1"/>
  <c r="CBH2" i="1"/>
  <c r="CBH3" i="1"/>
  <c r="CBH4" i="1"/>
  <c r="CBB5" i="1"/>
  <c r="CBB6" i="1"/>
  <c r="CBB7" i="1"/>
  <c r="CBB2" i="1"/>
  <c r="CBB3" i="1"/>
  <c r="CBB4" i="1"/>
  <c r="CAV5" i="1"/>
  <c r="CAV6" i="1"/>
  <c r="CAV7" i="1"/>
  <c r="CAV2" i="1"/>
  <c r="CAV3" i="1"/>
  <c r="CAV4" i="1"/>
  <c r="CAP5" i="1"/>
  <c r="CAP6" i="1"/>
  <c r="CAP7" i="1"/>
  <c r="CAP2" i="1"/>
  <c r="CAP3" i="1"/>
  <c r="CAP4" i="1"/>
  <c r="CAJ5" i="1"/>
  <c r="CAJ6" i="1"/>
  <c r="CAJ7" i="1"/>
  <c r="CAJ2" i="1"/>
  <c r="CAJ3" i="1"/>
  <c r="CAJ4" i="1"/>
  <c r="CAD5" i="1"/>
  <c r="CAD6" i="1"/>
  <c r="CAD7" i="1"/>
  <c r="CAD2" i="1"/>
  <c r="CAD3" i="1"/>
  <c r="CAD4" i="1"/>
  <c r="BZX5" i="1"/>
  <c r="BZX6" i="1"/>
  <c r="BZX7" i="1"/>
  <c r="BZX2" i="1"/>
  <c r="BZX3" i="1"/>
  <c r="BZX4" i="1"/>
  <c r="BZR5" i="1"/>
  <c r="BZR6" i="1"/>
  <c r="BZR7" i="1"/>
  <c r="BZR2" i="1"/>
  <c r="BZR3" i="1"/>
  <c r="BZR4" i="1"/>
  <c r="BZL5" i="1"/>
  <c r="BZL6" i="1"/>
  <c r="BZL7" i="1"/>
  <c r="BZL2" i="1"/>
  <c r="BZL3" i="1"/>
  <c r="BZL4" i="1"/>
  <c r="BZF5" i="1"/>
  <c r="BZF6" i="1"/>
  <c r="BZF7" i="1"/>
  <c r="BZF2" i="1"/>
  <c r="BZF3" i="1"/>
  <c r="BZF4" i="1"/>
  <c r="BYZ5" i="1"/>
  <c r="BYZ6" i="1"/>
  <c r="BYZ7" i="1"/>
  <c r="BYZ2" i="1"/>
  <c r="BYZ3" i="1"/>
  <c r="BYZ4" i="1"/>
  <c r="BYT5" i="1"/>
  <c r="BYT6" i="1"/>
  <c r="BYT7" i="1"/>
  <c r="BYT2" i="1"/>
  <c r="BYT3" i="1"/>
  <c r="BYT4" i="1"/>
  <c r="BYN5" i="1"/>
  <c r="BYN6" i="1"/>
  <c r="BYN7" i="1"/>
  <c r="BYN2" i="1"/>
  <c r="BYN3" i="1"/>
  <c r="BYN4" i="1"/>
  <c r="BYH5" i="1"/>
  <c r="BYH6" i="1"/>
  <c r="BYH7" i="1"/>
  <c r="BYH2" i="1"/>
  <c r="BYH3" i="1"/>
  <c r="BYH4" i="1"/>
  <c r="BXV5" i="1"/>
  <c r="BXV6" i="1"/>
  <c r="BXV7" i="1"/>
  <c r="BXV2" i="1"/>
  <c r="BXV3" i="1"/>
  <c r="BXV4" i="1"/>
  <c r="BXP5" i="1"/>
  <c r="BXP6" i="1"/>
  <c r="BXP7" i="1"/>
  <c r="BXP2" i="1"/>
  <c r="BXP3" i="1"/>
  <c r="BXP4" i="1"/>
  <c r="BXJ4" i="1"/>
  <c r="BXJ5" i="1"/>
  <c r="BXJ6" i="1"/>
  <c r="BXJ7" i="1"/>
  <c r="BXJ2" i="1"/>
  <c r="BXJ3" i="1"/>
  <c r="BXD4" i="1"/>
  <c r="BXD5" i="1"/>
  <c r="BXD6" i="1"/>
  <c r="BXD7" i="1"/>
  <c r="BXD2" i="1"/>
  <c r="BXD3" i="1"/>
  <c r="BWX4" i="1"/>
  <c r="BWX5" i="1"/>
  <c r="BWX6" i="1"/>
  <c r="BWX7" i="1"/>
  <c r="BWX2" i="1"/>
  <c r="BWX3" i="1"/>
  <c r="BWR4" i="1"/>
  <c r="BWR5" i="1"/>
  <c r="BWR6" i="1"/>
  <c r="BWR7" i="1"/>
  <c r="BWR2" i="1"/>
  <c r="BWR3" i="1"/>
  <c r="BWL4" i="1"/>
  <c r="BWL5" i="1"/>
  <c r="BWL6" i="1"/>
  <c r="BWL7" i="1"/>
  <c r="BWL2" i="1"/>
  <c r="BWL3" i="1"/>
  <c r="BWF4" i="1"/>
  <c r="BWF5" i="1"/>
  <c r="BWF6" i="1"/>
  <c r="BWF7" i="1"/>
  <c r="BWF2" i="1"/>
  <c r="BWF3" i="1"/>
  <c r="BVZ4" i="1"/>
  <c r="BVZ5" i="1"/>
  <c r="BVZ6" i="1"/>
  <c r="BVZ7" i="1"/>
  <c r="BVZ2" i="1"/>
  <c r="BVZ3" i="1"/>
  <c r="BVY4" i="1"/>
  <c r="BVY5" i="1"/>
  <c r="BVY6" i="1"/>
  <c r="BVY2" i="1"/>
  <c r="BVY3" i="1"/>
  <c r="BVS4" i="1"/>
  <c r="BVS5" i="1"/>
  <c r="BVS6" i="1"/>
  <c r="BVS7" i="1"/>
  <c r="BVS2" i="1"/>
  <c r="BVS3" i="1"/>
  <c r="BVM4" i="1"/>
  <c r="BVM5" i="1"/>
  <c r="BVM6" i="1"/>
  <c r="BVM7" i="1"/>
  <c r="BVM2" i="1"/>
  <c r="BVM3" i="1"/>
  <c r="BVG4" i="1"/>
  <c r="BVG5" i="1"/>
  <c r="BVG6" i="1"/>
  <c r="BVG7" i="1"/>
  <c r="BVG2" i="1"/>
  <c r="BVG3" i="1"/>
  <c r="BVA4" i="1"/>
  <c r="BVA5" i="1"/>
  <c r="BVA6" i="1"/>
  <c r="BVA7" i="1"/>
  <c r="BVA2" i="1"/>
  <c r="BVA3" i="1"/>
  <c r="BUU4" i="1"/>
  <c r="BUU5" i="1"/>
  <c r="BUU6" i="1"/>
  <c r="BUU7" i="1"/>
  <c r="BUU2" i="1"/>
  <c r="BUU3" i="1"/>
  <c r="BUO4" i="1"/>
  <c r="BUO5" i="1"/>
  <c r="BUO6" i="1"/>
  <c r="BUO7" i="1"/>
  <c r="BUO2" i="1"/>
  <c r="BUO3" i="1"/>
  <c r="BUI4" i="1"/>
  <c r="BUI5" i="1"/>
  <c r="BUI6" i="1"/>
  <c r="BUI7" i="1"/>
  <c r="BUI2" i="1"/>
  <c r="BUI3" i="1"/>
  <c r="BUC4" i="1"/>
  <c r="BUC5" i="1"/>
  <c r="BUC6" i="1"/>
  <c r="BUC7" i="1"/>
  <c r="BUC2" i="1"/>
  <c r="BUC3" i="1"/>
  <c r="BTW4" i="1"/>
  <c r="BTW5" i="1"/>
  <c r="BTW6" i="1"/>
  <c r="BTW7" i="1"/>
  <c r="BTW2" i="1"/>
  <c r="BTW3" i="1"/>
  <c r="BTQ4" i="1"/>
  <c r="BTQ5" i="1"/>
  <c r="BTQ6" i="1"/>
  <c r="BTQ7" i="1"/>
  <c r="BTQ2" i="1"/>
  <c r="BTQ3" i="1"/>
  <c r="BTK4" i="1"/>
  <c r="BTK5" i="1"/>
  <c r="BTK6" i="1"/>
  <c r="BTK7" i="1"/>
  <c r="BTK2" i="1"/>
  <c r="BTK3" i="1"/>
  <c r="BRT2" i="1"/>
  <c r="BRT3" i="1"/>
  <c r="BRT4" i="1"/>
  <c r="BRT5" i="1"/>
  <c r="BRT6" i="1"/>
  <c r="BRT7" i="1"/>
  <c r="BQJ2" i="1"/>
  <c r="BQJ3" i="1"/>
  <c r="BQJ4" i="1"/>
  <c r="BQJ5" i="1"/>
  <c r="BQJ6" i="1"/>
  <c r="BQJ7" i="1"/>
  <c r="BOZ2" i="1"/>
  <c r="BOZ3" i="1"/>
  <c r="BOZ4" i="1"/>
  <c r="BOZ5" i="1"/>
  <c r="BOZ6" i="1"/>
  <c r="BOZ7" i="1"/>
  <c r="BNP2" i="1"/>
  <c r="BNP3" i="1"/>
  <c r="BNP4" i="1"/>
  <c r="BNP5" i="1"/>
  <c r="BNP6" i="1"/>
  <c r="BNP7" i="1"/>
  <c r="CDY6" i="1"/>
  <c r="CDY7" i="1"/>
  <c r="CDY2" i="1"/>
  <c r="CDY3" i="1"/>
  <c r="CDY4" i="1"/>
  <c r="CDY5" i="1"/>
  <c r="CDP6" i="1"/>
  <c r="CDP7" i="1"/>
  <c r="CDP2" i="1"/>
  <c r="CDP3" i="1"/>
  <c r="CDP4" i="1"/>
  <c r="CDP5" i="1"/>
  <c r="CDJ6" i="1"/>
  <c r="CDJ7" i="1"/>
  <c r="CDJ2" i="1"/>
  <c r="CDJ3" i="1"/>
  <c r="CDJ4" i="1"/>
  <c r="CDJ5" i="1"/>
  <c r="CDD6" i="1"/>
  <c r="CDD7" i="1"/>
  <c r="CDD2" i="1"/>
  <c r="CDD3" i="1"/>
  <c r="CDD4" i="1"/>
  <c r="CDD5" i="1"/>
  <c r="CCX6" i="1"/>
  <c r="CCX7" i="1"/>
  <c r="CCX2" i="1"/>
  <c r="CCX3" i="1"/>
  <c r="CCX4" i="1"/>
  <c r="CCX5" i="1"/>
  <c r="CCR6" i="1"/>
  <c r="CCR7" i="1"/>
  <c r="CCR2" i="1"/>
  <c r="CCR3" i="1"/>
  <c r="CCR4" i="1"/>
  <c r="CCR5" i="1"/>
  <c r="CCL6" i="1"/>
  <c r="CCL7" i="1"/>
  <c r="CCL2" i="1"/>
  <c r="CCL3" i="1"/>
  <c r="CCL4" i="1"/>
  <c r="CCL5" i="1"/>
  <c r="CCF6" i="1"/>
  <c r="CCF7" i="1"/>
  <c r="CCF2" i="1"/>
  <c r="CCF3" i="1"/>
  <c r="CCF4" i="1"/>
  <c r="CCF5" i="1"/>
  <c r="CBZ6" i="1"/>
  <c r="CBZ7" i="1"/>
  <c r="CBZ2" i="1"/>
  <c r="CBZ3" i="1"/>
  <c r="CBZ4" i="1"/>
  <c r="CBZ5" i="1"/>
  <c r="CBT6" i="1"/>
  <c r="CBT7" i="1"/>
  <c r="CBT2" i="1"/>
  <c r="CBT3" i="1"/>
  <c r="CBT4" i="1"/>
  <c r="CBT5" i="1"/>
  <c r="CBN6" i="1"/>
  <c r="CBN7" i="1"/>
  <c r="CBN2" i="1"/>
  <c r="CBN3" i="1"/>
  <c r="CBN4" i="1"/>
  <c r="CBN5" i="1"/>
  <c r="CBG6" i="1"/>
  <c r="CBG7" i="1"/>
  <c r="CBG2" i="1"/>
  <c r="CBG3" i="1"/>
  <c r="CBG4" i="1"/>
  <c r="CBG5" i="1"/>
  <c r="CBA6" i="1"/>
  <c r="CBA7" i="1"/>
  <c r="CBA2" i="1"/>
  <c r="CBA3" i="1"/>
  <c r="CBA4" i="1"/>
  <c r="CBA5" i="1"/>
  <c r="CAU6" i="1"/>
  <c r="CAU7" i="1"/>
  <c r="CAU2" i="1"/>
  <c r="CAU3" i="1"/>
  <c r="CAU4" i="1"/>
  <c r="CAU5" i="1"/>
  <c r="CAO6" i="1"/>
  <c r="CAO7" i="1"/>
  <c r="CAO2" i="1"/>
  <c r="CAO3" i="1"/>
  <c r="CAO4" i="1"/>
  <c r="CAO5" i="1"/>
  <c r="CAI6" i="1"/>
  <c r="CAI7" i="1"/>
  <c r="CAI2" i="1"/>
  <c r="CAI3" i="1"/>
  <c r="CAI4" i="1"/>
  <c r="CAI5" i="1"/>
  <c r="CAC6" i="1"/>
  <c r="CAC7" i="1"/>
  <c r="CAC2" i="1"/>
  <c r="CAC3" i="1"/>
  <c r="CAC4" i="1"/>
  <c r="CAC5" i="1"/>
  <c r="BZW6" i="1"/>
  <c r="BZW7" i="1"/>
  <c r="BZW2" i="1"/>
  <c r="BZW3" i="1"/>
  <c r="BZW4" i="1"/>
  <c r="BZW5" i="1"/>
  <c r="BZQ6" i="1"/>
  <c r="BZQ7" i="1"/>
  <c r="BZQ2" i="1"/>
  <c r="BZQ3" i="1"/>
  <c r="BZQ4" i="1"/>
  <c r="BZQ5" i="1"/>
  <c r="BZK6" i="1"/>
  <c r="BZK7" i="1"/>
  <c r="BZK2" i="1"/>
  <c r="BZK3" i="1"/>
  <c r="BZK4" i="1"/>
  <c r="BZK5" i="1"/>
  <c r="BZE6" i="1"/>
  <c r="BZE7" i="1"/>
  <c r="BZE2" i="1"/>
  <c r="BZE3" i="1"/>
  <c r="BZE4" i="1"/>
  <c r="BZE5" i="1"/>
  <c r="BYY6" i="1"/>
  <c r="BYY7" i="1"/>
  <c r="BYY2" i="1"/>
  <c r="BYY3" i="1"/>
  <c r="BYY4" i="1"/>
  <c r="BYY5" i="1"/>
  <c r="BYS6" i="1"/>
  <c r="BYS7" i="1"/>
  <c r="BYS2" i="1"/>
  <c r="BYS3" i="1"/>
  <c r="BYS4" i="1"/>
  <c r="BYS5" i="1"/>
  <c r="BYM6" i="1"/>
  <c r="BYM7" i="1"/>
  <c r="BYM2" i="1"/>
  <c r="BYM3" i="1"/>
  <c r="BYM4" i="1"/>
  <c r="BYM5" i="1"/>
  <c r="BYG6" i="1"/>
  <c r="BYG7" i="1"/>
  <c r="BYG2" i="1"/>
  <c r="BYG3" i="1"/>
  <c r="BYG4" i="1"/>
  <c r="BYG5" i="1"/>
  <c r="BXU6" i="1"/>
  <c r="BXU7" i="1"/>
  <c r="BXU2" i="1"/>
  <c r="BXU3" i="1"/>
  <c r="BXU4" i="1"/>
  <c r="BXU5" i="1"/>
  <c r="BXO6" i="1"/>
  <c r="BXO7" i="1"/>
  <c r="BXO2" i="1"/>
  <c r="BXO3" i="1"/>
  <c r="BXO4" i="1"/>
  <c r="BXO5" i="1"/>
  <c r="BXI5" i="1"/>
  <c r="BXI6" i="1"/>
  <c r="BXI7" i="1"/>
  <c r="BXI2" i="1"/>
  <c r="BXI3" i="1"/>
  <c r="BXI4" i="1"/>
  <c r="BXC5" i="1"/>
  <c r="BXC6" i="1"/>
  <c r="BXC7" i="1"/>
  <c r="BXC2" i="1"/>
  <c r="BXC3" i="1"/>
  <c r="BXC4" i="1"/>
  <c r="BWW5" i="1"/>
  <c r="BWW6" i="1"/>
  <c r="BWW7" i="1"/>
  <c r="BWW2" i="1"/>
  <c r="BWW3" i="1"/>
  <c r="BWW4" i="1"/>
  <c r="BWQ5" i="1"/>
  <c r="BWQ6" i="1"/>
  <c r="BWQ7" i="1"/>
  <c r="BWQ2" i="1"/>
  <c r="BWQ3" i="1"/>
  <c r="BWQ4" i="1"/>
  <c r="BWK5" i="1"/>
  <c r="BWK6" i="1"/>
  <c r="BWK7" i="1"/>
  <c r="BWK2" i="1"/>
  <c r="BWK3" i="1"/>
  <c r="BWK4" i="1"/>
  <c r="BWE5" i="1"/>
  <c r="BWE6" i="1"/>
  <c r="BWE7" i="1"/>
  <c r="BWE2" i="1"/>
  <c r="BWE3" i="1"/>
  <c r="BWE4" i="1"/>
  <c r="BVX5" i="1"/>
  <c r="BVX6" i="1"/>
  <c r="BVX7" i="1"/>
  <c r="BVX2" i="1"/>
  <c r="BVX3" i="1"/>
  <c r="BVX4" i="1"/>
  <c r="BVR5" i="1"/>
  <c r="BVR6" i="1"/>
  <c r="BVR7" i="1"/>
  <c r="BVR2" i="1"/>
  <c r="BVR3" i="1"/>
  <c r="BVR4" i="1"/>
  <c r="BVL5" i="1"/>
  <c r="BVL6" i="1"/>
  <c r="BVL7" i="1"/>
  <c r="BVL2" i="1"/>
  <c r="BVL3" i="1"/>
  <c r="BVL4" i="1"/>
  <c r="BVF5" i="1"/>
  <c r="BVF6" i="1"/>
  <c r="BVF7" i="1"/>
  <c r="BVF2" i="1"/>
  <c r="BVF3" i="1"/>
  <c r="BVF4" i="1"/>
  <c r="BUZ5" i="1"/>
  <c r="BUZ6" i="1"/>
  <c r="BUZ7" i="1"/>
  <c r="BUZ2" i="1"/>
  <c r="BUZ3" i="1"/>
  <c r="BUZ4" i="1"/>
  <c r="BUT5" i="1"/>
  <c r="BUT6" i="1"/>
  <c r="BUT7" i="1"/>
  <c r="BUT2" i="1"/>
  <c r="BUT3" i="1"/>
  <c r="BUT4" i="1"/>
  <c r="BUN5" i="1"/>
  <c r="BUN6" i="1"/>
  <c r="BUN7" i="1"/>
  <c r="BUN2" i="1"/>
  <c r="BUN3" i="1"/>
  <c r="BUN4" i="1"/>
  <c r="BUH5" i="1"/>
  <c r="BUH6" i="1"/>
  <c r="BUH7" i="1"/>
  <c r="BUH2" i="1"/>
  <c r="BUH3" i="1"/>
  <c r="BUH4" i="1"/>
  <c r="BUB5" i="1"/>
  <c r="BUB6" i="1"/>
  <c r="BUB7" i="1"/>
  <c r="BUB2" i="1"/>
  <c r="BUB3" i="1"/>
  <c r="BUB4" i="1"/>
  <c r="BTV5" i="1"/>
  <c r="BTV6" i="1"/>
  <c r="BTV7" i="1"/>
  <c r="BTV2" i="1"/>
  <c r="BTV3" i="1"/>
  <c r="BTV4" i="1"/>
  <c r="BTP5" i="1"/>
  <c r="BTP6" i="1"/>
  <c r="BTP7" i="1"/>
  <c r="BTP2" i="1"/>
  <c r="BTP3" i="1"/>
  <c r="BTP4" i="1"/>
  <c r="BTJ5" i="1"/>
  <c r="BTJ6" i="1"/>
  <c r="BTJ7" i="1"/>
  <c r="BTJ2" i="1"/>
  <c r="BTJ3" i="1"/>
  <c r="BTJ4" i="1"/>
  <c r="BTE2" i="1"/>
  <c r="BTE3" i="1"/>
  <c r="BTE4" i="1"/>
  <c r="BTE5" i="1"/>
  <c r="BTE6" i="1"/>
  <c r="BTE7" i="1"/>
  <c r="BRN2" i="1"/>
  <c r="BRN3" i="1"/>
  <c r="BRN4" i="1"/>
  <c r="BRN5" i="1"/>
  <c r="BRN6" i="1"/>
  <c r="BRN7" i="1"/>
  <c r="BQD2" i="1"/>
  <c r="BQD3" i="1"/>
  <c r="BQD4" i="1"/>
  <c r="BQD5" i="1"/>
  <c r="BQD6" i="1"/>
  <c r="BQD7" i="1"/>
  <c r="BOT2" i="1"/>
  <c r="BOT3" i="1"/>
  <c r="BOT4" i="1"/>
  <c r="BOT5" i="1"/>
  <c r="BOT6" i="1"/>
  <c r="BOT7" i="1"/>
  <c r="BNJ2" i="1"/>
  <c r="BNJ3" i="1"/>
  <c r="BNJ4" i="1"/>
  <c r="BNJ5" i="1"/>
  <c r="BNJ6" i="1"/>
  <c r="BNJ7" i="1"/>
  <c r="CDX7" i="1"/>
  <c r="CDX2" i="1"/>
  <c r="CDX3" i="1"/>
  <c r="CDX4" i="1"/>
  <c r="CDX5" i="1"/>
  <c r="CDX6" i="1"/>
  <c r="CDW2" i="1"/>
  <c r="CDW3" i="1"/>
  <c r="CDW4" i="1"/>
  <c r="CDW5" i="1"/>
  <c r="CDW6" i="1"/>
  <c r="CDO7" i="1"/>
  <c r="CDO2" i="1"/>
  <c r="CDO3" i="1"/>
  <c r="CDO4" i="1"/>
  <c r="CDO5" i="1"/>
  <c r="CDO6" i="1"/>
  <c r="CDI7" i="1"/>
  <c r="CDI2" i="1"/>
  <c r="CDI3" i="1"/>
  <c r="CDI4" i="1"/>
  <c r="CDI5" i="1"/>
  <c r="CDI6" i="1"/>
  <c r="CDC7" i="1"/>
  <c r="CDC2" i="1"/>
  <c r="CDC3" i="1"/>
  <c r="CDC4" i="1"/>
  <c r="CDC5" i="1"/>
  <c r="CDC6" i="1"/>
  <c r="CCW7" i="1"/>
  <c r="CCW2" i="1"/>
  <c r="CCW3" i="1"/>
  <c r="CCW4" i="1"/>
  <c r="CCW5" i="1"/>
  <c r="CCW6" i="1"/>
  <c r="CCQ7" i="1"/>
  <c r="CCQ2" i="1"/>
  <c r="CCQ3" i="1"/>
  <c r="CCQ4" i="1"/>
  <c r="CCQ5" i="1"/>
  <c r="CCQ6" i="1"/>
  <c r="CCK7" i="1"/>
  <c r="CCK2" i="1"/>
  <c r="CCK3" i="1"/>
  <c r="CCK4" i="1"/>
  <c r="CCK5" i="1"/>
  <c r="CCK6" i="1"/>
  <c r="CCE7" i="1"/>
  <c r="CCE2" i="1"/>
  <c r="CCE3" i="1"/>
  <c r="CCE4" i="1"/>
  <c r="CCE5" i="1"/>
  <c r="CCE6" i="1"/>
  <c r="CBY7" i="1"/>
  <c r="CBY2" i="1"/>
  <c r="CBY3" i="1"/>
  <c r="CBY4" i="1"/>
  <c r="CBY5" i="1"/>
  <c r="CBY6" i="1"/>
  <c r="CBS7" i="1"/>
  <c r="CBS2" i="1"/>
  <c r="CBS3" i="1"/>
  <c r="CBS4" i="1"/>
  <c r="CBS5" i="1"/>
  <c r="CBS6" i="1"/>
  <c r="CBM7" i="1"/>
  <c r="CBM2" i="1"/>
  <c r="CBM3" i="1"/>
  <c r="CBM4" i="1"/>
  <c r="CBM5" i="1"/>
  <c r="CBM6" i="1"/>
  <c r="CBF7" i="1"/>
  <c r="CBF2" i="1"/>
  <c r="CBF3" i="1"/>
  <c r="CBF4" i="1"/>
  <c r="CBF5" i="1"/>
  <c r="CBF6" i="1"/>
  <c r="CAZ7" i="1"/>
  <c r="CAZ2" i="1"/>
  <c r="CAZ3" i="1"/>
  <c r="CAZ4" i="1"/>
  <c r="CAZ5" i="1"/>
  <c r="CAZ6" i="1"/>
  <c r="CAT7" i="1"/>
  <c r="CAT2" i="1"/>
  <c r="CAT3" i="1"/>
  <c r="CAT4" i="1"/>
  <c r="CAT5" i="1"/>
  <c r="CAT6" i="1"/>
  <c r="CAN7" i="1"/>
  <c r="CAN2" i="1"/>
  <c r="CAN3" i="1"/>
  <c r="CAN4" i="1"/>
  <c r="CAN5" i="1"/>
  <c r="CAN6" i="1"/>
  <c r="CAH7" i="1"/>
  <c r="CAH2" i="1"/>
  <c r="CAH3" i="1"/>
  <c r="CAH4" i="1"/>
  <c r="CAH5" i="1"/>
  <c r="CAH6" i="1"/>
  <c r="CAB7" i="1"/>
  <c r="CAB2" i="1"/>
  <c r="CAB3" i="1"/>
  <c r="CAB4" i="1"/>
  <c r="CAB5" i="1"/>
  <c r="CAB6" i="1"/>
  <c r="BZV7" i="1"/>
  <c r="BZV2" i="1"/>
  <c r="BZV3" i="1"/>
  <c r="BZV4" i="1"/>
  <c r="BZV5" i="1"/>
  <c r="BZV6" i="1"/>
  <c r="BZP7" i="1"/>
  <c r="BZP2" i="1"/>
  <c r="BZP3" i="1"/>
  <c r="BZP4" i="1"/>
  <c r="BZP5" i="1"/>
  <c r="BZP6" i="1"/>
  <c r="BZJ7" i="1"/>
  <c r="BZJ2" i="1"/>
  <c r="BZJ3" i="1"/>
  <c r="BZJ4" i="1"/>
  <c r="BZJ5" i="1"/>
  <c r="BZJ6" i="1"/>
  <c r="BZD7" i="1"/>
  <c r="BZD2" i="1"/>
  <c r="BZD3" i="1"/>
  <c r="BZD4" i="1"/>
  <c r="BZD5" i="1"/>
  <c r="BZD6" i="1"/>
  <c r="BYX7" i="1"/>
  <c r="BYX2" i="1"/>
  <c r="BYX3" i="1"/>
  <c r="BYX4" i="1"/>
  <c r="BYX5" i="1"/>
  <c r="BYX6" i="1"/>
  <c r="BYR7" i="1"/>
  <c r="BYR2" i="1"/>
  <c r="BYR3" i="1"/>
  <c r="BYR4" i="1"/>
  <c r="BYR5" i="1"/>
  <c r="BYR6" i="1"/>
  <c r="BYL7" i="1"/>
  <c r="BYL2" i="1"/>
  <c r="BYL3" i="1"/>
  <c r="BYL4" i="1"/>
  <c r="BYL5" i="1"/>
  <c r="BYL6" i="1"/>
  <c r="BYF7" i="1"/>
  <c r="BYF2" i="1"/>
  <c r="BYF3" i="1"/>
  <c r="BYF4" i="1"/>
  <c r="BYF5" i="1"/>
  <c r="BYF6" i="1"/>
  <c r="BXT7" i="1"/>
  <c r="BXT2" i="1"/>
  <c r="BXT3" i="1"/>
  <c r="BXT4" i="1"/>
  <c r="BXT5" i="1"/>
  <c r="BXT6" i="1"/>
  <c r="BXN7" i="1"/>
  <c r="BXN2" i="1"/>
  <c r="BXN3" i="1"/>
  <c r="BXN4" i="1"/>
  <c r="BXN5" i="1"/>
  <c r="BXN6" i="1"/>
  <c r="BXH6" i="1"/>
  <c r="BXH7" i="1"/>
  <c r="BXH2" i="1"/>
  <c r="BXH3" i="1"/>
  <c r="BXH4" i="1"/>
  <c r="BXH5" i="1"/>
  <c r="BXB6" i="1"/>
  <c r="BXB7" i="1"/>
  <c r="BXB2" i="1"/>
  <c r="BXB3" i="1"/>
  <c r="BXB4" i="1"/>
  <c r="BXB5" i="1"/>
  <c r="BWV6" i="1"/>
  <c r="BWV7" i="1"/>
  <c r="BWV2" i="1"/>
  <c r="BWV3" i="1"/>
  <c r="BWV4" i="1"/>
  <c r="BWV5" i="1"/>
  <c r="BWP6" i="1"/>
  <c r="BWP7" i="1"/>
  <c r="BWP2" i="1"/>
  <c r="BWP3" i="1"/>
  <c r="BWP4" i="1"/>
  <c r="BWP5" i="1"/>
  <c r="BWJ6" i="1"/>
  <c r="BWJ7" i="1"/>
  <c r="BWJ2" i="1"/>
  <c r="BWJ3" i="1"/>
  <c r="BWJ4" i="1"/>
  <c r="BWJ5" i="1"/>
  <c r="BWD6" i="1"/>
  <c r="BWD7" i="1"/>
  <c r="BWD2" i="1"/>
  <c r="BWD3" i="1"/>
  <c r="BWD4" i="1"/>
  <c r="BWD5" i="1"/>
  <c r="BVW6" i="1"/>
  <c r="BVW7" i="1"/>
  <c r="BVW2" i="1"/>
  <c r="BVW3" i="1"/>
  <c r="BVW4" i="1"/>
  <c r="BVW5" i="1"/>
  <c r="BVQ6" i="1"/>
  <c r="BVQ7" i="1"/>
  <c r="BVQ2" i="1"/>
  <c r="BVQ3" i="1"/>
  <c r="BVQ4" i="1"/>
  <c r="BVQ5" i="1"/>
  <c r="BVK6" i="1"/>
  <c r="BVK7" i="1"/>
  <c r="BVK2" i="1"/>
  <c r="BVK3" i="1"/>
  <c r="BVK4" i="1"/>
  <c r="BVK5" i="1"/>
  <c r="BVE6" i="1"/>
  <c r="BVE7" i="1"/>
  <c r="BVE2" i="1"/>
  <c r="BVE3" i="1"/>
  <c r="BVE4" i="1"/>
  <c r="BVE5" i="1"/>
  <c r="BUY6" i="1"/>
  <c r="BUY7" i="1"/>
  <c r="BUY2" i="1"/>
  <c r="BUY3" i="1"/>
  <c r="BUY4" i="1"/>
  <c r="BUY5" i="1"/>
  <c r="BUS6" i="1"/>
  <c r="BUS7" i="1"/>
  <c r="BUS2" i="1"/>
  <c r="BUS3" i="1"/>
  <c r="BUS4" i="1"/>
  <c r="BUS5" i="1"/>
  <c r="BUM6" i="1"/>
  <c r="BUM7" i="1"/>
  <c r="BUM2" i="1"/>
  <c r="BUM3" i="1"/>
  <c r="BUM4" i="1"/>
  <c r="BUM5" i="1"/>
  <c r="BUG6" i="1"/>
  <c r="BUG7" i="1"/>
  <c r="BUG2" i="1"/>
  <c r="BUG3" i="1"/>
  <c r="BUG4" i="1"/>
  <c r="BUG5" i="1"/>
  <c r="BUA6" i="1"/>
  <c r="BUA7" i="1"/>
  <c r="BUA2" i="1"/>
  <c r="BUA3" i="1"/>
  <c r="BUA4" i="1"/>
  <c r="BUA5" i="1"/>
  <c r="BTU6" i="1"/>
  <c r="BTU7" i="1"/>
  <c r="BTU2" i="1"/>
  <c r="BTU3" i="1"/>
  <c r="BTU4" i="1"/>
  <c r="BTU5" i="1"/>
  <c r="BTO6" i="1"/>
  <c r="BTO7" i="1"/>
  <c r="BTO2" i="1"/>
  <c r="BTO3" i="1"/>
  <c r="BTO4" i="1"/>
  <c r="BTO5" i="1"/>
  <c r="BTI6" i="1"/>
  <c r="BTI7" i="1"/>
  <c r="BTI2" i="1"/>
  <c r="BTI3" i="1"/>
  <c r="BTI4" i="1"/>
  <c r="BTI5" i="1"/>
  <c r="BSY2" i="1"/>
  <c r="BSY3" i="1"/>
  <c r="BSY4" i="1"/>
  <c r="BSY5" i="1"/>
  <c r="BSY6" i="1"/>
  <c r="BSY7" i="1"/>
  <c r="BRH2" i="1"/>
  <c r="BRH3" i="1"/>
  <c r="BRH4" i="1"/>
  <c r="BRH5" i="1"/>
  <c r="BRH6" i="1"/>
  <c r="BRH7" i="1"/>
  <c r="BPX2" i="1"/>
  <c r="BPX3" i="1"/>
  <c r="BPX4" i="1"/>
  <c r="BPX5" i="1"/>
  <c r="BPX6" i="1"/>
  <c r="BPX7" i="1"/>
  <c r="BON2" i="1"/>
  <c r="BON3" i="1"/>
  <c r="BON4" i="1"/>
  <c r="BON5" i="1"/>
  <c r="BON6" i="1"/>
  <c r="BON7" i="1"/>
  <c r="BND2" i="1"/>
  <c r="BND3" i="1"/>
  <c r="BND4" i="1"/>
  <c r="BND5" i="1"/>
  <c r="BND6" i="1"/>
  <c r="BND7" i="1"/>
  <c r="BXM2" i="1"/>
  <c r="BXM3" i="1"/>
  <c r="BXM4" i="1"/>
  <c r="BXM5" i="1"/>
  <c r="BXM6" i="1"/>
  <c r="BXM7" i="1"/>
  <c r="BXG7" i="1"/>
  <c r="BXG2" i="1"/>
  <c r="BXG3" i="1"/>
  <c r="BXG4" i="1"/>
  <c r="BXG5" i="1"/>
  <c r="BXG6" i="1"/>
  <c r="BXA7" i="1"/>
  <c r="BXA2" i="1"/>
  <c r="BXA3" i="1"/>
  <c r="BXA4" i="1"/>
  <c r="BXA5" i="1"/>
  <c r="BXA6" i="1"/>
  <c r="BWU7" i="1"/>
  <c r="BWU2" i="1"/>
  <c r="BWU3" i="1"/>
  <c r="BWU4" i="1"/>
  <c r="BWU5" i="1"/>
  <c r="BWU6" i="1"/>
  <c r="BWO7" i="1"/>
  <c r="BWO2" i="1"/>
  <c r="BWO3" i="1"/>
  <c r="BWO4" i="1"/>
  <c r="BWO5" i="1"/>
  <c r="BWO6" i="1"/>
  <c r="BWI7" i="1"/>
  <c r="BWI2" i="1"/>
  <c r="BWI3" i="1"/>
  <c r="BWI4" i="1"/>
  <c r="BWI5" i="1"/>
  <c r="BWI6" i="1"/>
  <c r="BWC7" i="1"/>
  <c r="BWC2" i="1"/>
  <c r="BWC3" i="1"/>
  <c r="BWC4" i="1"/>
  <c r="BWC5" i="1"/>
  <c r="BWC6" i="1"/>
  <c r="BVV7" i="1"/>
  <c r="BVV2" i="1"/>
  <c r="BVV3" i="1"/>
  <c r="BVV4" i="1"/>
  <c r="BVV5" i="1"/>
  <c r="BVV6" i="1"/>
  <c r="BVP7" i="1"/>
  <c r="BVP2" i="1"/>
  <c r="BVP3" i="1"/>
  <c r="BVP4" i="1"/>
  <c r="BVP5" i="1"/>
  <c r="BVP6" i="1"/>
  <c r="BVJ7" i="1"/>
  <c r="BVJ2" i="1"/>
  <c r="BVJ3" i="1"/>
  <c r="BVJ4" i="1"/>
  <c r="BVJ5" i="1"/>
  <c r="BVJ6" i="1"/>
  <c r="BVD7" i="1"/>
  <c r="BVD2" i="1"/>
  <c r="BVD3" i="1"/>
  <c r="BVD4" i="1"/>
  <c r="BVD5" i="1"/>
  <c r="BVD6" i="1"/>
  <c r="BUX7" i="1"/>
  <c r="BUX2" i="1"/>
  <c r="BUX3" i="1"/>
  <c r="BUX4" i="1"/>
  <c r="BUX5" i="1"/>
  <c r="BUX6" i="1"/>
  <c r="BUR7" i="1"/>
  <c r="BUR2" i="1"/>
  <c r="BUR3" i="1"/>
  <c r="BUR4" i="1"/>
  <c r="BUR5" i="1"/>
  <c r="BUR6" i="1"/>
  <c r="BUL7" i="1"/>
  <c r="BUL2" i="1"/>
  <c r="BUL3" i="1"/>
  <c r="BUL4" i="1"/>
  <c r="BUL5" i="1"/>
  <c r="BUL6" i="1"/>
  <c r="BUF7" i="1"/>
  <c r="BUF2" i="1"/>
  <c r="BUF3" i="1"/>
  <c r="BUF4" i="1"/>
  <c r="BUF5" i="1"/>
  <c r="BUF6" i="1"/>
  <c r="BTZ7" i="1"/>
  <c r="BTZ2" i="1"/>
  <c r="BTZ3" i="1"/>
  <c r="BTZ4" i="1"/>
  <c r="BTZ5" i="1"/>
  <c r="BTZ6" i="1"/>
  <c r="BTT7" i="1"/>
  <c r="BTT2" i="1"/>
  <c r="BTT3" i="1"/>
  <c r="BTT4" i="1"/>
  <c r="BTT5" i="1"/>
  <c r="BTT6" i="1"/>
  <c r="BTN7" i="1"/>
  <c r="BTN2" i="1"/>
  <c r="BTN3" i="1"/>
  <c r="BTN4" i="1"/>
  <c r="BTN5" i="1"/>
  <c r="BTN6" i="1"/>
  <c r="BTH7" i="1"/>
  <c r="BTH2" i="1"/>
  <c r="BTH3" i="1"/>
  <c r="BTH4" i="1"/>
  <c r="BTH5" i="1"/>
  <c r="BTH6" i="1"/>
  <c r="BSS2" i="1"/>
  <c r="BSS3" i="1"/>
  <c r="BSS4" i="1"/>
  <c r="BSS5" i="1"/>
  <c r="BSS6" i="1"/>
  <c r="BSS7" i="1"/>
  <c r="BRB2" i="1"/>
  <c r="BRB3" i="1"/>
  <c r="BRB4" i="1"/>
  <c r="BRB5" i="1"/>
  <c r="BRB6" i="1"/>
  <c r="BRB7" i="1"/>
  <c r="BPR2" i="1"/>
  <c r="BPR3" i="1"/>
  <c r="BPR4" i="1"/>
  <c r="BPR5" i="1"/>
  <c r="BPR6" i="1"/>
  <c r="BPR7" i="1"/>
  <c r="BOH2" i="1"/>
  <c r="BOH3" i="1"/>
  <c r="BOH4" i="1"/>
  <c r="BOH5" i="1"/>
  <c r="BOH6" i="1"/>
  <c r="BOH7" i="1"/>
  <c r="BMX2" i="1"/>
  <c r="BMX3" i="1"/>
  <c r="BMX4" i="1"/>
  <c r="BMX5" i="1"/>
  <c r="BMX6" i="1"/>
  <c r="BMX7" i="1"/>
  <c r="BTD3" i="1"/>
  <c r="BTD4" i="1"/>
  <c r="BTD5" i="1"/>
  <c r="BTD6" i="1"/>
  <c r="BTD7" i="1"/>
  <c r="BTD2" i="1"/>
  <c r="BSX3" i="1"/>
  <c r="BSX4" i="1"/>
  <c r="BSX5" i="1"/>
  <c r="BSX6" i="1"/>
  <c r="BSX7" i="1"/>
  <c r="BSX2" i="1"/>
  <c r="BSR3" i="1"/>
  <c r="BSR4" i="1"/>
  <c r="BSR5" i="1"/>
  <c r="BSR6" i="1"/>
  <c r="BSR7" i="1"/>
  <c r="BSR2" i="1"/>
  <c r="BSL3" i="1"/>
  <c r="BSL4" i="1"/>
  <c r="BSL5" i="1"/>
  <c r="BSL6" i="1"/>
  <c r="BSL7" i="1"/>
  <c r="BSL2" i="1"/>
  <c r="BSF3" i="1"/>
  <c r="BSF4" i="1"/>
  <c r="BSF5" i="1"/>
  <c r="BSF6" i="1"/>
  <c r="BSF7" i="1"/>
  <c r="BSF2" i="1"/>
  <c r="BRS3" i="1"/>
  <c r="BRS4" i="1"/>
  <c r="BRS5" i="1"/>
  <c r="BRS6" i="1"/>
  <c r="BRS7" i="1"/>
  <c r="BRS2" i="1"/>
  <c r="BRM3" i="1"/>
  <c r="BRM4" i="1"/>
  <c r="BRM5" i="1"/>
  <c r="BRM6" i="1"/>
  <c r="BRM7" i="1"/>
  <c r="BRM2" i="1"/>
  <c r="BRG3" i="1"/>
  <c r="BRG4" i="1"/>
  <c r="BRG5" i="1"/>
  <c r="BRG6" i="1"/>
  <c r="BRG7" i="1"/>
  <c r="BRG2" i="1"/>
  <c r="BRA3" i="1"/>
  <c r="BRA4" i="1"/>
  <c r="BRA5" i="1"/>
  <c r="BRA6" i="1"/>
  <c r="BRA7" i="1"/>
  <c r="BRA2" i="1"/>
  <c r="BQU3" i="1"/>
  <c r="BQU4" i="1"/>
  <c r="BQU5" i="1"/>
  <c r="BQU6" i="1"/>
  <c r="BQU7" i="1"/>
  <c r="BQU2" i="1"/>
  <c r="BQO3" i="1"/>
  <c r="BQO4" i="1"/>
  <c r="BQO5" i="1"/>
  <c r="BQO6" i="1"/>
  <c r="BQO7" i="1"/>
  <c r="BQO2" i="1"/>
  <c r="BQI3" i="1"/>
  <c r="BQI4" i="1"/>
  <c r="BQI5" i="1"/>
  <c r="BQI6" i="1"/>
  <c r="BQI7" i="1"/>
  <c r="BQI2" i="1"/>
  <c r="BQC3" i="1"/>
  <c r="BQC4" i="1"/>
  <c r="BQC5" i="1"/>
  <c r="BQC6" i="1"/>
  <c r="BQC7" i="1"/>
  <c r="BQC2" i="1"/>
  <c r="BPW3" i="1"/>
  <c r="BPW4" i="1"/>
  <c r="BPW5" i="1"/>
  <c r="BPW6" i="1"/>
  <c r="BPW7" i="1"/>
  <c r="BPW2" i="1"/>
  <c r="BPQ3" i="1"/>
  <c r="BPQ4" i="1"/>
  <c r="BPQ5" i="1"/>
  <c r="BPQ6" i="1"/>
  <c r="BPQ7" i="1"/>
  <c r="BPQ2" i="1"/>
  <c r="BPK3" i="1"/>
  <c r="BPK4" i="1"/>
  <c r="BPK5" i="1"/>
  <c r="BPK6" i="1"/>
  <c r="BPK7" i="1"/>
  <c r="BPK2" i="1"/>
  <c r="BPE3" i="1"/>
  <c r="BPE4" i="1"/>
  <c r="BPE5" i="1"/>
  <c r="BPE6" i="1"/>
  <c r="BPE7" i="1"/>
  <c r="BPE2" i="1"/>
  <c r="BOY3" i="1"/>
  <c r="BOY4" i="1"/>
  <c r="BOY5" i="1"/>
  <c r="BOY6" i="1"/>
  <c r="BOY7" i="1"/>
  <c r="BOY2" i="1"/>
  <c r="BOS3" i="1"/>
  <c r="BOS4" i="1"/>
  <c r="BOS5" i="1"/>
  <c r="BOS6" i="1"/>
  <c r="BOS7" i="1"/>
  <c r="BOS2" i="1"/>
  <c r="BOM3" i="1"/>
  <c r="BOM4" i="1"/>
  <c r="BOM5" i="1"/>
  <c r="BOM6" i="1"/>
  <c r="BOM7" i="1"/>
  <c r="BOM2" i="1"/>
  <c r="BOG3" i="1"/>
  <c r="BOG4" i="1"/>
  <c r="BOG5" i="1"/>
  <c r="BOG6" i="1"/>
  <c r="BOG7" i="1"/>
  <c r="BOG2" i="1"/>
  <c r="BOA3" i="1"/>
  <c r="BOA4" i="1"/>
  <c r="BOA5" i="1"/>
  <c r="BOA6" i="1"/>
  <c r="BOA7" i="1"/>
  <c r="BOA2" i="1"/>
  <c r="BNU3" i="1"/>
  <c r="BNU4" i="1"/>
  <c r="BNU5" i="1"/>
  <c r="BNU6" i="1"/>
  <c r="BNU7" i="1"/>
  <c r="BNU2" i="1"/>
  <c r="BNO3" i="1"/>
  <c r="BNO4" i="1"/>
  <c r="BNO5" i="1"/>
  <c r="BNO6" i="1"/>
  <c r="BNO7" i="1"/>
  <c r="BNO2" i="1"/>
  <c r="BNI3" i="1"/>
  <c r="BNI4" i="1"/>
  <c r="BNI5" i="1"/>
  <c r="BNI6" i="1"/>
  <c r="BNI7" i="1"/>
  <c r="BNI2" i="1"/>
  <c r="BNC3" i="1"/>
  <c r="BNC4" i="1"/>
  <c r="BNC5" i="1"/>
  <c r="BNC6" i="1"/>
  <c r="BNC7" i="1"/>
  <c r="BNC2" i="1"/>
  <c r="BMW3" i="1"/>
  <c r="BMW4" i="1"/>
  <c r="BMW5" i="1"/>
  <c r="BMW6" i="1"/>
  <c r="BMW7" i="1"/>
  <c r="BMW2" i="1"/>
  <c r="BMQ3" i="1"/>
  <c r="BMQ4" i="1"/>
  <c r="BMQ5" i="1"/>
  <c r="BMQ6" i="1"/>
  <c r="BMQ7" i="1"/>
  <c r="BMQ2" i="1"/>
  <c r="BMK3" i="1"/>
  <c r="BMK4" i="1"/>
  <c r="BMK5" i="1"/>
  <c r="BMK6" i="1"/>
  <c r="BMK7" i="1"/>
  <c r="BMK2" i="1"/>
  <c r="BME2" i="1"/>
  <c r="BME3" i="1"/>
  <c r="BME4" i="1"/>
  <c r="BME5" i="1"/>
  <c r="BME6" i="1"/>
  <c r="BME7" i="1"/>
  <c r="BLY2" i="1"/>
  <c r="BLY3" i="1"/>
  <c r="BLY4" i="1"/>
  <c r="BLY5" i="1"/>
  <c r="BLY6" i="1"/>
  <c r="BLY7" i="1"/>
  <c r="BLS2" i="1"/>
  <c r="BLS3" i="1"/>
  <c r="BLS4" i="1"/>
  <c r="BLS5" i="1"/>
  <c r="BLS6" i="1"/>
  <c r="BLS7" i="1"/>
  <c r="BLM2" i="1"/>
  <c r="BLM3" i="1"/>
  <c r="BLM4" i="1"/>
  <c r="BLM5" i="1"/>
  <c r="BLM6" i="1"/>
  <c r="BLM7" i="1"/>
  <c r="BLG2" i="1"/>
  <c r="BLG3" i="1"/>
  <c r="BLG4" i="1"/>
  <c r="BLG5" i="1"/>
  <c r="BLG6" i="1"/>
  <c r="BLG7" i="1"/>
  <c r="BLA2" i="1"/>
  <c r="BLA3" i="1"/>
  <c r="BLA4" i="1"/>
  <c r="BLA5" i="1"/>
  <c r="BLA6" i="1"/>
  <c r="BLA7" i="1"/>
  <c r="BKU2" i="1"/>
  <c r="BKU3" i="1"/>
  <c r="BKU4" i="1"/>
  <c r="BKU5" i="1"/>
  <c r="BKU6" i="1"/>
  <c r="BKU7" i="1"/>
  <c r="BKO2" i="1"/>
  <c r="BKO3" i="1"/>
  <c r="BKO4" i="1"/>
  <c r="BKO5" i="1"/>
  <c r="BKO6" i="1"/>
  <c r="BKO7" i="1"/>
  <c r="BKI2" i="1"/>
  <c r="BKI3" i="1"/>
  <c r="BKI4" i="1"/>
  <c r="BKI5" i="1"/>
  <c r="BKI6" i="1"/>
  <c r="BKI7" i="1"/>
  <c r="BKC2" i="1"/>
  <c r="BKC3" i="1"/>
  <c r="BKC4" i="1"/>
  <c r="BKC5" i="1"/>
  <c r="BKC6" i="1"/>
  <c r="BKC7" i="1"/>
  <c r="BJW2" i="1"/>
  <c r="BJW3" i="1"/>
  <c r="BJW4" i="1"/>
  <c r="BJW5" i="1"/>
  <c r="BJW6" i="1"/>
  <c r="BJW7" i="1"/>
  <c r="BJQ2" i="1"/>
  <c r="BJQ3" i="1"/>
  <c r="BJQ4" i="1"/>
  <c r="BJQ5" i="1"/>
  <c r="BJQ6" i="1"/>
  <c r="BJQ7" i="1"/>
  <c r="BJK2" i="1"/>
  <c r="BJK3" i="1"/>
  <c r="BJK4" i="1"/>
  <c r="BJK5" i="1"/>
  <c r="BJK6" i="1"/>
  <c r="BJK7" i="1"/>
  <c r="BJE2" i="1"/>
  <c r="BJE3" i="1"/>
  <c r="BJE4" i="1"/>
  <c r="BJE5" i="1"/>
  <c r="BJE6" i="1"/>
  <c r="BJE7" i="1"/>
  <c r="BIZ5" i="1"/>
  <c r="BIZ6" i="1"/>
  <c r="BIZ2" i="1"/>
  <c r="BIZ3" i="1"/>
  <c r="BIZ4" i="1"/>
  <c r="BIZ7" i="1"/>
  <c r="BIH5" i="1"/>
  <c r="BIH6" i="1"/>
  <c r="BIH2" i="1"/>
  <c r="BIH3" i="1"/>
  <c r="BIH4" i="1"/>
  <c r="BIH7" i="1"/>
  <c r="BHP5" i="1"/>
  <c r="BHP6" i="1"/>
  <c r="BHP2" i="1"/>
  <c r="BHP3" i="1"/>
  <c r="BHP4" i="1"/>
  <c r="BHP7" i="1"/>
  <c r="BGX5" i="1"/>
  <c r="BGX6" i="1"/>
  <c r="BGX2" i="1"/>
  <c r="BGX3" i="1"/>
  <c r="BGX4" i="1"/>
  <c r="BGX7" i="1"/>
  <c r="BGF5" i="1"/>
  <c r="BGF6" i="1"/>
  <c r="BGF2" i="1"/>
  <c r="BGF3" i="1"/>
  <c r="BGF4" i="1"/>
  <c r="BGF7" i="1"/>
  <c r="BFN5" i="1"/>
  <c r="BFN6" i="1"/>
  <c r="BFN2" i="1"/>
  <c r="BFN3" i="1"/>
  <c r="BFN4" i="1"/>
  <c r="BFN7" i="1"/>
  <c r="BFA5" i="1"/>
  <c r="BFA6" i="1"/>
  <c r="BFA2" i="1"/>
  <c r="BFA3" i="1"/>
  <c r="BFA4" i="1"/>
  <c r="BFA7" i="1"/>
  <c r="BEI5" i="1"/>
  <c r="BEI6" i="1"/>
  <c r="BEI2" i="1"/>
  <c r="BEI3" i="1"/>
  <c r="BEI4" i="1"/>
  <c r="BEI7" i="1"/>
  <c r="AWP2" i="1"/>
  <c r="AWP3" i="1"/>
  <c r="AWP4" i="1"/>
  <c r="AWP5" i="1"/>
  <c r="AWP6" i="1"/>
  <c r="AWP7" i="1"/>
  <c r="BTC4" i="1"/>
  <c r="BTC5" i="1"/>
  <c r="BTC6" i="1"/>
  <c r="BTC7" i="1"/>
  <c r="BTC2" i="1"/>
  <c r="BTC3" i="1"/>
  <c r="BSW4" i="1"/>
  <c r="BSW5" i="1"/>
  <c r="BSW6" i="1"/>
  <c r="BSW7" i="1"/>
  <c r="BSW2" i="1"/>
  <c r="BSW3" i="1"/>
  <c r="BSQ4" i="1"/>
  <c r="BSQ5" i="1"/>
  <c r="BSQ6" i="1"/>
  <c r="BSQ7" i="1"/>
  <c r="BSQ2" i="1"/>
  <c r="BSQ3" i="1"/>
  <c r="BSK4" i="1"/>
  <c r="BSK5" i="1"/>
  <c r="BSK6" i="1"/>
  <c r="BSK7" i="1"/>
  <c r="BSK2" i="1"/>
  <c r="BSK3" i="1"/>
  <c r="BRX4" i="1"/>
  <c r="BRX5" i="1"/>
  <c r="BRX6" i="1"/>
  <c r="BRX7" i="1"/>
  <c r="BRX2" i="1"/>
  <c r="BRX3" i="1"/>
  <c r="BRR4" i="1"/>
  <c r="BRR5" i="1"/>
  <c r="BRR6" i="1"/>
  <c r="BRR7" i="1"/>
  <c r="BRR2" i="1"/>
  <c r="BRR3" i="1"/>
  <c r="BRL4" i="1"/>
  <c r="BRL5" i="1"/>
  <c r="BRL6" i="1"/>
  <c r="BRL7" i="1"/>
  <c r="BRL2" i="1"/>
  <c r="BRL3" i="1"/>
  <c r="BRF4" i="1"/>
  <c r="BRF5" i="1"/>
  <c r="BRF6" i="1"/>
  <c r="BRF7" i="1"/>
  <c r="BRF2" i="1"/>
  <c r="BRF3" i="1"/>
  <c r="BQZ4" i="1"/>
  <c r="BQZ5" i="1"/>
  <c r="BQZ6" i="1"/>
  <c r="BQZ7" i="1"/>
  <c r="BQZ2" i="1"/>
  <c r="BQZ3" i="1"/>
  <c r="BQT4" i="1"/>
  <c r="BQT5" i="1"/>
  <c r="BQT6" i="1"/>
  <c r="BQT7" i="1"/>
  <c r="BQT2" i="1"/>
  <c r="BQT3" i="1"/>
  <c r="BQN4" i="1"/>
  <c r="BQN5" i="1"/>
  <c r="BQN6" i="1"/>
  <c r="BQN7" i="1"/>
  <c r="BQN2" i="1"/>
  <c r="BQN3" i="1"/>
  <c r="BQH4" i="1"/>
  <c r="BQH5" i="1"/>
  <c r="BQH6" i="1"/>
  <c r="BQH7" i="1"/>
  <c r="BQH2" i="1"/>
  <c r="BQH3" i="1"/>
  <c r="BQB4" i="1"/>
  <c r="BQB5" i="1"/>
  <c r="BQB6" i="1"/>
  <c r="BQB7" i="1"/>
  <c r="BQB2" i="1"/>
  <c r="BQB3" i="1"/>
  <c r="BPV4" i="1"/>
  <c r="BPV5" i="1"/>
  <c r="BPV6" i="1"/>
  <c r="BPV7" i="1"/>
  <c r="BPV2" i="1"/>
  <c r="BPV3" i="1"/>
  <c r="BPP4" i="1"/>
  <c r="BPP5" i="1"/>
  <c r="BPP6" i="1"/>
  <c r="BPP7" i="1"/>
  <c r="BPP2" i="1"/>
  <c r="BPP3" i="1"/>
  <c r="BPJ4" i="1"/>
  <c r="BPJ5" i="1"/>
  <c r="BPJ6" i="1"/>
  <c r="BPJ7" i="1"/>
  <c r="BPJ2" i="1"/>
  <c r="BPJ3" i="1"/>
  <c r="BPD4" i="1"/>
  <c r="BPD5" i="1"/>
  <c r="BPD6" i="1"/>
  <c r="BPD7" i="1"/>
  <c r="BPD2" i="1"/>
  <c r="BPD3" i="1"/>
  <c r="BOX4" i="1"/>
  <c r="BOX5" i="1"/>
  <c r="BOX6" i="1"/>
  <c r="BOX7" i="1"/>
  <c r="BOX2" i="1"/>
  <c r="BOX3" i="1"/>
  <c r="BOR4" i="1"/>
  <c r="BOR5" i="1"/>
  <c r="BOR6" i="1"/>
  <c r="BOR7" i="1"/>
  <c r="BOR2" i="1"/>
  <c r="BOR3" i="1"/>
  <c r="BOL4" i="1"/>
  <c r="BOL5" i="1"/>
  <c r="BOL6" i="1"/>
  <c r="BOL7" i="1"/>
  <c r="BOL2" i="1"/>
  <c r="BOL3" i="1"/>
  <c r="BOF4" i="1"/>
  <c r="BOF5" i="1"/>
  <c r="BOF6" i="1"/>
  <c r="BOF7" i="1"/>
  <c r="BOF2" i="1"/>
  <c r="BOF3" i="1"/>
  <c r="BNZ4" i="1"/>
  <c r="BNZ5" i="1"/>
  <c r="BNZ6" i="1"/>
  <c r="BNZ7" i="1"/>
  <c r="BNZ2" i="1"/>
  <c r="BNZ3" i="1"/>
  <c r="BNT4" i="1"/>
  <c r="BNT5" i="1"/>
  <c r="BNT6" i="1"/>
  <c r="BNT7" i="1"/>
  <c r="BNT2" i="1"/>
  <c r="BNT3" i="1"/>
  <c r="BNN4" i="1"/>
  <c r="BNN5" i="1"/>
  <c r="BNN6" i="1"/>
  <c r="BNN7" i="1"/>
  <c r="BNN2" i="1"/>
  <c r="BNN3" i="1"/>
  <c r="BNH4" i="1"/>
  <c r="BNH5" i="1"/>
  <c r="BNH6" i="1"/>
  <c r="BNH7" i="1"/>
  <c r="BNH2" i="1"/>
  <c r="BNH3" i="1"/>
  <c r="BNB4" i="1"/>
  <c r="BNB5" i="1"/>
  <c r="BNB6" i="1"/>
  <c r="BNB7" i="1"/>
  <c r="BNB2" i="1"/>
  <c r="BNB3" i="1"/>
  <c r="BMV4" i="1"/>
  <c r="BMV5" i="1"/>
  <c r="BMV6" i="1"/>
  <c r="BMV7" i="1"/>
  <c r="BMV2" i="1"/>
  <c r="BMV3" i="1"/>
  <c r="BMP4" i="1"/>
  <c r="BMP5" i="1"/>
  <c r="BMP6" i="1"/>
  <c r="BMP7" i="1"/>
  <c r="BMP2" i="1"/>
  <c r="BMP3" i="1"/>
  <c r="BMJ4" i="1"/>
  <c r="BMJ5" i="1"/>
  <c r="BMJ6" i="1"/>
  <c r="BMJ7" i="1"/>
  <c r="BMJ2" i="1"/>
  <c r="BMJ3" i="1"/>
  <c r="BMD3" i="1"/>
  <c r="BMD4" i="1"/>
  <c r="BMD5" i="1"/>
  <c r="BMD6" i="1"/>
  <c r="BMD7" i="1"/>
  <c r="BMD2" i="1"/>
  <c r="BLX3" i="1"/>
  <c r="BLX4" i="1"/>
  <c r="BLX5" i="1"/>
  <c r="BLX6" i="1"/>
  <c r="BLX7" i="1"/>
  <c r="BLX2" i="1"/>
  <c r="BLR3" i="1"/>
  <c r="BLR4" i="1"/>
  <c r="BLR5" i="1"/>
  <c r="BLR6" i="1"/>
  <c r="BLR7" i="1"/>
  <c r="BLR2" i="1"/>
  <c r="BLL3" i="1"/>
  <c r="BLL4" i="1"/>
  <c r="BLL5" i="1"/>
  <c r="BLL6" i="1"/>
  <c r="BLL7" i="1"/>
  <c r="BLL2" i="1"/>
  <c r="BLF3" i="1"/>
  <c r="BLF4" i="1"/>
  <c r="BLF5" i="1"/>
  <c r="BLF6" i="1"/>
  <c r="BLF7" i="1"/>
  <c r="BLF2" i="1"/>
  <c r="BKZ3" i="1"/>
  <c r="BKZ4" i="1"/>
  <c r="BKZ5" i="1"/>
  <c r="BKZ6" i="1"/>
  <c r="BKZ7" i="1"/>
  <c r="BKZ2" i="1"/>
  <c r="BKT3" i="1"/>
  <c r="BKT4" i="1"/>
  <c r="BKT5" i="1"/>
  <c r="BKT6" i="1"/>
  <c r="BKT7" i="1"/>
  <c r="BKT2" i="1"/>
  <c r="BKN3" i="1"/>
  <c r="BKN4" i="1"/>
  <c r="BKN5" i="1"/>
  <c r="BKN6" i="1"/>
  <c r="BKN7" i="1"/>
  <c r="BKN2" i="1"/>
  <c r="BKH3" i="1"/>
  <c r="BKH4" i="1"/>
  <c r="BKH5" i="1"/>
  <c r="BKH6" i="1"/>
  <c r="BKH7" i="1"/>
  <c r="BKH2" i="1"/>
  <c r="BKB3" i="1"/>
  <c r="BKB4" i="1"/>
  <c r="BKB5" i="1"/>
  <c r="BKB6" i="1"/>
  <c r="BKB7" i="1"/>
  <c r="BKB2" i="1"/>
  <c r="BJV3" i="1"/>
  <c r="BJV4" i="1"/>
  <c r="BJV5" i="1"/>
  <c r="BJV6" i="1"/>
  <c r="BJV7" i="1"/>
  <c r="BJV2" i="1"/>
  <c r="BJP3" i="1"/>
  <c r="BJP4" i="1"/>
  <c r="BJP5" i="1"/>
  <c r="BJP6" i="1"/>
  <c r="BJP7" i="1"/>
  <c r="BJP2" i="1"/>
  <c r="BJJ3" i="1"/>
  <c r="BJJ4" i="1"/>
  <c r="BJJ5" i="1"/>
  <c r="BJJ6" i="1"/>
  <c r="BJJ7" i="1"/>
  <c r="BJJ2" i="1"/>
  <c r="BIW2" i="1"/>
  <c r="BIW3" i="1"/>
  <c r="BIW5" i="1"/>
  <c r="BIW6" i="1"/>
  <c r="BIW7" i="1"/>
  <c r="BIW4" i="1"/>
  <c r="BIE2" i="1"/>
  <c r="BIE3" i="1"/>
  <c r="BIE5" i="1"/>
  <c r="BIE6" i="1"/>
  <c r="BIE7" i="1"/>
  <c r="BIE4" i="1"/>
  <c r="BHM2" i="1"/>
  <c r="BHM3" i="1"/>
  <c r="BHM5" i="1"/>
  <c r="BHM6" i="1"/>
  <c r="BHM7" i="1"/>
  <c r="BHM4" i="1"/>
  <c r="BGU2" i="1"/>
  <c r="BGU3" i="1"/>
  <c r="BGU5" i="1"/>
  <c r="BGU6" i="1"/>
  <c r="BGU7" i="1"/>
  <c r="BGU4" i="1"/>
  <c r="BGC2" i="1"/>
  <c r="BGC3" i="1"/>
  <c r="BGC5" i="1"/>
  <c r="BGC6" i="1"/>
  <c r="BGC7" i="1"/>
  <c r="BGC4" i="1"/>
  <c r="BEX2" i="1"/>
  <c r="BEX3" i="1"/>
  <c r="BEX5" i="1"/>
  <c r="BEX6" i="1"/>
  <c r="BEX7" i="1"/>
  <c r="BEX4" i="1"/>
  <c r="BEF2" i="1"/>
  <c r="BEF3" i="1"/>
  <c r="BEF5" i="1"/>
  <c r="BEF6" i="1"/>
  <c r="BEF7" i="1"/>
  <c r="BEF4" i="1"/>
  <c r="AQE2" i="1"/>
  <c r="AQE3" i="1"/>
  <c r="AQE4" i="1"/>
  <c r="AQE5" i="1"/>
  <c r="AQE6" i="1"/>
  <c r="AQE7" i="1"/>
  <c r="BTB5" i="1"/>
  <c r="BTB6" i="1"/>
  <c r="BTB7" i="1"/>
  <c r="BTB2" i="1"/>
  <c r="BTB3" i="1"/>
  <c r="BTB4" i="1"/>
  <c r="BSV5" i="1"/>
  <c r="BSV6" i="1"/>
  <c r="BSV7" i="1"/>
  <c r="BSV2" i="1"/>
  <c r="BSV3" i="1"/>
  <c r="BSV4" i="1"/>
  <c r="BSP5" i="1"/>
  <c r="BSP6" i="1"/>
  <c r="BSP7" i="1"/>
  <c r="BSP2" i="1"/>
  <c r="BSP3" i="1"/>
  <c r="BSP4" i="1"/>
  <c r="BSJ5" i="1"/>
  <c r="BSJ6" i="1"/>
  <c r="BSJ7" i="1"/>
  <c r="BSJ2" i="1"/>
  <c r="BSJ3" i="1"/>
  <c r="BSJ4" i="1"/>
  <c r="BRW5" i="1"/>
  <c r="BRW6" i="1"/>
  <c r="BRW7" i="1"/>
  <c r="BRW2" i="1"/>
  <c r="BRW3" i="1"/>
  <c r="BRW4" i="1"/>
  <c r="BRQ5" i="1"/>
  <c r="BRQ6" i="1"/>
  <c r="BRQ7" i="1"/>
  <c r="BRQ2" i="1"/>
  <c r="BRQ3" i="1"/>
  <c r="BRQ4" i="1"/>
  <c r="BRK5" i="1"/>
  <c r="BRK6" i="1"/>
  <c r="BRK7" i="1"/>
  <c r="BRK2" i="1"/>
  <c r="BRK3" i="1"/>
  <c r="BRK4" i="1"/>
  <c r="BRE5" i="1"/>
  <c r="BRE6" i="1"/>
  <c r="BRE7" i="1"/>
  <c r="BRE2" i="1"/>
  <c r="BRE3" i="1"/>
  <c r="BRE4" i="1"/>
  <c r="BQY5" i="1"/>
  <c r="BQY6" i="1"/>
  <c r="BQY7" i="1"/>
  <c r="BQY2" i="1"/>
  <c r="BQY3" i="1"/>
  <c r="BQY4" i="1"/>
  <c r="BQS5" i="1"/>
  <c r="BQS6" i="1"/>
  <c r="BQS7" i="1"/>
  <c r="BQS2" i="1"/>
  <c r="BQS3" i="1"/>
  <c r="BQS4" i="1"/>
  <c r="BQM5" i="1"/>
  <c r="BQM6" i="1"/>
  <c r="BQM7" i="1"/>
  <c r="BQM2" i="1"/>
  <c r="BQM3" i="1"/>
  <c r="BQM4" i="1"/>
  <c r="BQG5" i="1"/>
  <c r="BQG6" i="1"/>
  <c r="BQG7" i="1"/>
  <c r="BQG2" i="1"/>
  <c r="BQG3" i="1"/>
  <c r="BQG4" i="1"/>
  <c r="BQA5" i="1"/>
  <c r="BQA6" i="1"/>
  <c r="BQA7" i="1"/>
  <c r="BQA2" i="1"/>
  <c r="BQA3" i="1"/>
  <c r="BQA4" i="1"/>
  <c r="BPU5" i="1"/>
  <c r="BPU6" i="1"/>
  <c r="BPU7" i="1"/>
  <c r="BPU2" i="1"/>
  <c r="BPU3" i="1"/>
  <c r="BPU4" i="1"/>
  <c r="BPO5" i="1"/>
  <c r="BPO6" i="1"/>
  <c r="BPO7" i="1"/>
  <c r="BPO2" i="1"/>
  <c r="BPO3" i="1"/>
  <c r="BPO4" i="1"/>
  <c r="BPI5" i="1"/>
  <c r="BPI6" i="1"/>
  <c r="BPI7" i="1"/>
  <c r="BPI2" i="1"/>
  <c r="BPI3" i="1"/>
  <c r="BPI4" i="1"/>
  <c r="BPC5" i="1"/>
  <c r="BPC6" i="1"/>
  <c r="BPC7" i="1"/>
  <c r="BPC2" i="1"/>
  <c r="BPC3" i="1"/>
  <c r="BPC4" i="1"/>
  <c r="BOW5" i="1"/>
  <c r="BOW6" i="1"/>
  <c r="BOW7" i="1"/>
  <c r="BOW2" i="1"/>
  <c r="BOW3" i="1"/>
  <c r="BOW4" i="1"/>
  <c r="BOQ5" i="1"/>
  <c r="BOQ6" i="1"/>
  <c r="BOQ7" i="1"/>
  <c r="BOQ2" i="1"/>
  <c r="BOQ3" i="1"/>
  <c r="BOQ4" i="1"/>
  <c r="BOK5" i="1"/>
  <c r="BOK6" i="1"/>
  <c r="BOK7" i="1"/>
  <c r="BOK2" i="1"/>
  <c r="BOK3" i="1"/>
  <c r="BOK4" i="1"/>
  <c r="BOE5" i="1"/>
  <c r="BOE6" i="1"/>
  <c r="BOE7" i="1"/>
  <c r="BOE2" i="1"/>
  <c r="BOE3" i="1"/>
  <c r="BOE4" i="1"/>
  <c r="BNY5" i="1"/>
  <c r="BNY6" i="1"/>
  <c r="BNY7" i="1"/>
  <c r="BNY2" i="1"/>
  <c r="BNY3" i="1"/>
  <c r="BNY4" i="1"/>
  <c r="BNS5" i="1"/>
  <c r="BNS6" i="1"/>
  <c r="BNS7" i="1"/>
  <c r="BNS2" i="1"/>
  <c r="BNS3" i="1"/>
  <c r="BNS4" i="1"/>
  <c r="BNM5" i="1"/>
  <c r="BNM6" i="1"/>
  <c r="BNM7" i="1"/>
  <c r="BNM2" i="1"/>
  <c r="BNM3" i="1"/>
  <c r="BNM4" i="1"/>
  <c r="BNG5" i="1"/>
  <c r="BNG6" i="1"/>
  <c r="BNG7" i="1"/>
  <c r="BNG2" i="1"/>
  <c r="BNG3" i="1"/>
  <c r="BNG4" i="1"/>
  <c r="BNA5" i="1"/>
  <c r="BNA6" i="1"/>
  <c r="BNA7" i="1"/>
  <c r="BNA2" i="1"/>
  <c r="BNA3" i="1"/>
  <c r="BNA4" i="1"/>
  <c r="BMU5" i="1"/>
  <c r="BMU6" i="1"/>
  <c r="BMU7" i="1"/>
  <c r="BMU2" i="1"/>
  <c r="BMU3" i="1"/>
  <c r="BMU4" i="1"/>
  <c r="BMO5" i="1"/>
  <c r="BMO6" i="1"/>
  <c r="BMO7" i="1"/>
  <c r="BMO2" i="1"/>
  <c r="BMO3" i="1"/>
  <c r="BMO4" i="1"/>
  <c r="BMI5" i="1"/>
  <c r="BMI6" i="1"/>
  <c r="BMI7" i="1"/>
  <c r="BMI2" i="1"/>
  <c r="BMI3" i="1"/>
  <c r="BMI4" i="1"/>
  <c r="BMC4" i="1"/>
  <c r="BMC5" i="1"/>
  <c r="BMC6" i="1"/>
  <c r="BMC7" i="1"/>
  <c r="BMC2" i="1"/>
  <c r="BMC3" i="1"/>
  <c r="BLW4" i="1"/>
  <c r="BLW5" i="1"/>
  <c r="BLW6" i="1"/>
  <c r="BLW7" i="1"/>
  <c r="BLW2" i="1"/>
  <c r="BLW3" i="1"/>
  <c r="BLQ4" i="1"/>
  <c r="BLQ5" i="1"/>
  <c r="BLQ6" i="1"/>
  <c r="BLQ7" i="1"/>
  <c r="BLQ2" i="1"/>
  <c r="BLQ3" i="1"/>
  <c r="BLK4" i="1"/>
  <c r="BLK5" i="1"/>
  <c r="BLK6" i="1"/>
  <c r="BLK7" i="1"/>
  <c r="BLK2" i="1"/>
  <c r="BLK3" i="1"/>
  <c r="BLE4" i="1"/>
  <c r="BLE5" i="1"/>
  <c r="BLE6" i="1"/>
  <c r="BLE7" i="1"/>
  <c r="BLE2" i="1"/>
  <c r="BLE3" i="1"/>
  <c r="BKY4" i="1"/>
  <c r="BKY5" i="1"/>
  <c r="BKY6" i="1"/>
  <c r="BKY7" i="1"/>
  <c r="BKY2" i="1"/>
  <c r="BKY3" i="1"/>
  <c r="BKS4" i="1"/>
  <c r="BKS5" i="1"/>
  <c r="BKS6" i="1"/>
  <c r="BKS7" i="1"/>
  <c r="BKS2" i="1"/>
  <c r="BKS3" i="1"/>
  <c r="BKM4" i="1"/>
  <c r="BKM5" i="1"/>
  <c r="BKM6" i="1"/>
  <c r="BKM7" i="1"/>
  <c r="BKM2" i="1"/>
  <c r="BKM3" i="1"/>
  <c r="BKG4" i="1"/>
  <c r="BKG5" i="1"/>
  <c r="BKG6" i="1"/>
  <c r="BKG7" i="1"/>
  <c r="BKG2" i="1"/>
  <c r="BKG3" i="1"/>
  <c r="BKA4" i="1"/>
  <c r="BKA5" i="1"/>
  <c r="BKA6" i="1"/>
  <c r="BKA7" i="1"/>
  <c r="BKA2" i="1"/>
  <c r="BKA3" i="1"/>
  <c r="BJU4" i="1"/>
  <c r="BJU5" i="1"/>
  <c r="BJU6" i="1"/>
  <c r="BJU7" i="1"/>
  <c r="BJU2" i="1"/>
  <c r="BJU3" i="1"/>
  <c r="BJO4" i="1"/>
  <c r="BJO5" i="1"/>
  <c r="BJO6" i="1"/>
  <c r="BJO7" i="1"/>
  <c r="BJO2" i="1"/>
  <c r="BJO3" i="1"/>
  <c r="BJI4" i="1"/>
  <c r="BJI5" i="1"/>
  <c r="BJI6" i="1"/>
  <c r="BJI7" i="1"/>
  <c r="BJI2" i="1"/>
  <c r="BJI3" i="1"/>
  <c r="BIT5" i="1"/>
  <c r="BIT6" i="1"/>
  <c r="BIT2" i="1"/>
  <c r="BIT3" i="1"/>
  <c r="BIT4" i="1"/>
  <c r="BIT7" i="1"/>
  <c r="BIB5" i="1"/>
  <c r="BIB6" i="1"/>
  <c r="BIB2" i="1"/>
  <c r="BIB3" i="1"/>
  <c r="BIB4" i="1"/>
  <c r="BIB7" i="1"/>
  <c r="BHJ5" i="1"/>
  <c r="BHJ6" i="1"/>
  <c r="BHJ2" i="1"/>
  <c r="BHJ3" i="1"/>
  <c r="BHJ4" i="1"/>
  <c r="BHJ7" i="1"/>
  <c r="BGR5" i="1"/>
  <c r="BGR6" i="1"/>
  <c r="BGR2" i="1"/>
  <c r="BGR3" i="1"/>
  <c r="BGR4" i="1"/>
  <c r="BGR7" i="1"/>
  <c r="BFZ5" i="1"/>
  <c r="BFZ6" i="1"/>
  <c r="BFZ2" i="1"/>
  <c r="BFZ3" i="1"/>
  <c r="BFZ4" i="1"/>
  <c r="BFZ7" i="1"/>
  <c r="BEU5" i="1"/>
  <c r="BEU6" i="1"/>
  <c r="BEU2" i="1"/>
  <c r="BEU3" i="1"/>
  <c r="BEU4" i="1"/>
  <c r="BEU7" i="1"/>
  <c r="BDZ5" i="1"/>
  <c r="BDZ6" i="1"/>
  <c r="BDZ2" i="1"/>
  <c r="BDZ3" i="1"/>
  <c r="BDZ4" i="1"/>
  <c r="BDZ7" i="1"/>
  <c r="AUF2" i="1"/>
  <c r="AUF3" i="1"/>
  <c r="AUF4" i="1"/>
  <c r="AUF5" i="1"/>
  <c r="AUF6" i="1"/>
  <c r="AUF7" i="1"/>
  <c r="BTA6" i="1"/>
  <c r="BTA7" i="1"/>
  <c r="BTA2" i="1"/>
  <c r="BTA3" i="1"/>
  <c r="BTA4" i="1"/>
  <c r="BTA5" i="1"/>
  <c r="BSU6" i="1"/>
  <c r="BSU7" i="1"/>
  <c r="BSU2" i="1"/>
  <c r="BSU3" i="1"/>
  <c r="BSU4" i="1"/>
  <c r="BSU5" i="1"/>
  <c r="BSO6" i="1"/>
  <c r="BSO7" i="1"/>
  <c r="BSO2" i="1"/>
  <c r="BSO3" i="1"/>
  <c r="BSO4" i="1"/>
  <c r="BSO5" i="1"/>
  <c r="BSI6" i="1"/>
  <c r="BSI7" i="1"/>
  <c r="BSI2" i="1"/>
  <c r="BSI3" i="1"/>
  <c r="BSI4" i="1"/>
  <c r="BSI5" i="1"/>
  <c r="BRV6" i="1"/>
  <c r="BRV7" i="1"/>
  <c r="BRV2" i="1"/>
  <c r="BRV3" i="1"/>
  <c r="BRV4" i="1"/>
  <c r="BRV5" i="1"/>
  <c r="BRP6" i="1"/>
  <c r="BRP7" i="1"/>
  <c r="BRP2" i="1"/>
  <c r="BRP3" i="1"/>
  <c r="BRP4" i="1"/>
  <c r="BRP5" i="1"/>
  <c r="BRJ6" i="1"/>
  <c r="BRJ7" i="1"/>
  <c r="BRJ2" i="1"/>
  <c r="BRJ3" i="1"/>
  <c r="BRJ4" i="1"/>
  <c r="BRJ5" i="1"/>
  <c r="BRD6" i="1"/>
  <c r="BRD7" i="1"/>
  <c r="BRD2" i="1"/>
  <c r="BRD3" i="1"/>
  <c r="BRD4" i="1"/>
  <c r="BRD5" i="1"/>
  <c r="BQX6" i="1"/>
  <c r="BQX7" i="1"/>
  <c r="BQX2" i="1"/>
  <c r="BQX3" i="1"/>
  <c r="BQX4" i="1"/>
  <c r="BQX5" i="1"/>
  <c r="BQR6" i="1"/>
  <c r="BQR7" i="1"/>
  <c r="BQR2" i="1"/>
  <c r="BQR3" i="1"/>
  <c r="BQR4" i="1"/>
  <c r="BQR5" i="1"/>
  <c r="BQL6" i="1"/>
  <c r="BQL7" i="1"/>
  <c r="BQL2" i="1"/>
  <c r="BQL3" i="1"/>
  <c r="BQL4" i="1"/>
  <c r="BQL5" i="1"/>
  <c r="BQF6" i="1"/>
  <c r="BQF7" i="1"/>
  <c r="BQF2" i="1"/>
  <c r="BQF3" i="1"/>
  <c r="BQF4" i="1"/>
  <c r="BQF5" i="1"/>
  <c r="BPZ6" i="1"/>
  <c r="BPZ7" i="1"/>
  <c r="BPZ2" i="1"/>
  <c r="BPZ3" i="1"/>
  <c r="BPZ4" i="1"/>
  <c r="BPZ5" i="1"/>
  <c r="BPT6" i="1"/>
  <c r="BPT7" i="1"/>
  <c r="BPT2" i="1"/>
  <c r="BPT3" i="1"/>
  <c r="BPT4" i="1"/>
  <c r="BPT5" i="1"/>
  <c r="BPN6" i="1"/>
  <c r="BPN7" i="1"/>
  <c r="BPN2" i="1"/>
  <c r="BPN3" i="1"/>
  <c r="BPN4" i="1"/>
  <c r="BPN5" i="1"/>
  <c r="BPH6" i="1"/>
  <c r="BPH7" i="1"/>
  <c r="BPH2" i="1"/>
  <c r="BPH3" i="1"/>
  <c r="BPH4" i="1"/>
  <c r="BPH5" i="1"/>
  <c r="BPB6" i="1"/>
  <c r="BPB7" i="1"/>
  <c r="BPB2" i="1"/>
  <c r="BPB3" i="1"/>
  <c r="BPB4" i="1"/>
  <c r="BPB5" i="1"/>
  <c r="BOV6" i="1"/>
  <c r="BOV7" i="1"/>
  <c r="BOV2" i="1"/>
  <c r="BOV3" i="1"/>
  <c r="BOV4" i="1"/>
  <c r="BOV5" i="1"/>
  <c r="BOP6" i="1"/>
  <c r="BOP7" i="1"/>
  <c r="BOP2" i="1"/>
  <c r="BOP3" i="1"/>
  <c r="BOP4" i="1"/>
  <c r="BOP5" i="1"/>
  <c r="BOJ6" i="1"/>
  <c r="BOJ7" i="1"/>
  <c r="BOJ2" i="1"/>
  <c r="BOJ3" i="1"/>
  <c r="BOJ4" i="1"/>
  <c r="BOJ5" i="1"/>
  <c r="BOD6" i="1"/>
  <c r="BOD7" i="1"/>
  <c r="BOD2" i="1"/>
  <c r="BOD3" i="1"/>
  <c r="BOD4" i="1"/>
  <c r="BOD5" i="1"/>
  <c r="BNX6" i="1"/>
  <c r="BNX7" i="1"/>
  <c r="BNX2" i="1"/>
  <c r="BNX3" i="1"/>
  <c r="BNX4" i="1"/>
  <c r="BNX5" i="1"/>
  <c r="BNR6" i="1"/>
  <c r="BNR7" i="1"/>
  <c r="BNR2" i="1"/>
  <c r="BNR3" i="1"/>
  <c r="BNR4" i="1"/>
  <c r="BNR5" i="1"/>
  <c r="BNL6" i="1"/>
  <c r="BNL7" i="1"/>
  <c r="BNL2" i="1"/>
  <c r="BNL3" i="1"/>
  <c r="BNL4" i="1"/>
  <c r="BNL5" i="1"/>
  <c r="BNF6" i="1"/>
  <c r="BNF7" i="1"/>
  <c r="BNF2" i="1"/>
  <c r="BNF3" i="1"/>
  <c r="BNF4" i="1"/>
  <c r="BNF5" i="1"/>
  <c r="BMZ6" i="1"/>
  <c r="BMZ7" i="1"/>
  <c r="BMZ2" i="1"/>
  <c r="BMZ3" i="1"/>
  <c r="BMZ4" i="1"/>
  <c r="BMZ5" i="1"/>
  <c r="BMT6" i="1"/>
  <c r="BMT7" i="1"/>
  <c r="BMT2" i="1"/>
  <c r="BMT3" i="1"/>
  <c r="BMT4" i="1"/>
  <c r="BMT5" i="1"/>
  <c r="BMN6" i="1"/>
  <c r="BMN7" i="1"/>
  <c r="BMN2" i="1"/>
  <c r="BMN3" i="1"/>
  <c r="BMN4" i="1"/>
  <c r="BMN5" i="1"/>
  <c r="BMH6" i="1"/>
  <c r="BMH7" i="1"/>
  <c r="BMH2" i="1"/>
  <c r="BMH3" i="1"/>
  <c r="BMH4" i="1"/>
  <c r="BMH5" i="1"/>
  <c r="BMB5" i="1"/>
  <c r="BMB6" i="1"/>
  <c r="BMB7" i="1"/>
  <c r="BMB2" i="1"/>
  <c r="BMB3" i="1"/>
  <c r="BMB4" i="1"/>
  <c r="BLV5" i="1"/>
  <c r="BLV6" i="1"/>
  <c r="BLV7" i="1"/>
  <c r="BLV2" i="1"/>
  <c r="BLV3" i="1"/>
  <c r="BLV4" i="1"/>
  <c r="BLP5" i="1"/>
  <c r="BLP6" i="1"/>
  <c r="BLP7" i="1"/>
  <c r="BLP2" i="1"/>
  <c r="BLP3" i="1"/>
  <c r="BLP4" i="1"/>
  <c r="BLJ5" i="1"/>
  <c r="BLJ6" i="1"/>
  <c r="BLJ7" i="1"/>
  <c r="BLJ2" i="1"/>
  <c r="BLJ3" i="1"/>
  <c r="BLJ4" i="1"/>
  <c r="BLD5" i="1"/>
  <c r="BLD6" i="1"/>
  <c r="BLD7" i="1"/>
  <c r="BLD2" i="1"/>
  <c r="BLD3" i="1"/>
  <c r="BLD4" i="1"/>
  <c r="BKX5" i="1"/>
  <c r="BKX6" i="1"/>
  <c r="BKX7" i="1"/>
  <c r="BKX2" i="1"/>
  <c r="BKX3" i="1"/>
  <c r="BKX4" i="1"/>
  <c r="BKR5" i="1"/>
  <c r="BKR6" i="1"/>
  <c r="BKR7" i="1"/>
  <c r="BKR2" i="1"/>
  <c r="BKR3" i="1"/>
  <c r="BKR4" i="1"/>
  <c r="BKL5" i="1"/>
  <c r="BKL6" i="1"/>
  <c r="BKL7" i="1"/>
  <c r="BKL2" i="1"/>
  <c r="BKL3" i="1"/>
  <c r="BKL4" i="1"/>
  <c r="BKF5" i="1"/>
  <c r="BKF6" i="1"/>
  <c r="BKF7" i="1"/>
  <c r="BKF2" i="1"/>
  <c r="BKF3" i="1"/>
  <c r="BKF4" i="1"/>
  <c r="BJZ5" i="1"/>
  <c r="BJZ6" i="1"/>
  <c r="BJZ7" i="1"/>
  <c r="BJZ2" i="1"/>
  <c r="BJZ3" i="1"/>
  <c r="BJZ4" i="1"/>
  <c r="BJT5" i="1"/>
  <c r="BJT6" i="1"/>
  <c r="BJT7" i="1"/>
  <c r="BJT2" i="1"/>
  <c r="BJT3" i="1"/>
  <c r="BJT4" i="1"/>
  <c r="BJN5" i="1"/>
  <c r="BJN6" i="1"/>
  <c r="BJN7" i="1"/>
  <c r="BJN2" i="1"/>
  <c r="BJN3" i="1"/>
  <c r="BJN4" i="1"/>
  <c r="BJH5" i="1"/>
  <c r="BJH6" i="1"/>
  <c r="BJH7" i="1"/>
  <c r="BJH2" i="1"/>
  <c r="BJH3" i="1"/>
  <c r="BJH4" i="1"/>
  <c r="BIQ2" i="1"/>
  <c r="BIQ3" i="1"/>
  <c r="BIQ5" i="1"/>
  <c r="BIQ6" i="1"/>
  <c r="BIQ4" i="1"/>
  <c r="BIQ7" i="1"/>
  <c r="BHY2" i="1"/>
  <c r="BHY3" i="1"/>
  <c r="BHY5" i="1"/>
  <c r="BHY6" i="1"/>
  <c r="BHY4" i="1"/>
  <c r="BHY7" i="1"/>
  <c r="BHG2" i="1"/>
  <c r="BHG3" i="1"/>
  <c r="BHG5" i="1"/>
  <c r="BHG6" i="1"/>
  <c r="BHG4" i="1"/>
  <c r="BHG7" i="1"/>
  <c r="BGO2" i="1"/>
  <c r="BGO3" i="1"/>
  <c r="BGO5" i="1"/>
  <c r="BGO6" i="1"/>
  <c r="BGO4" i="1"/>
  <c r="BGO7" i="1"/>
  <c r="BFW2" i="1"/>
  <c r="BFW3" i="1"/>
  <c r="BFW5" i="1"/>
  <c r="BFW6" i="1"/>
  <c r="BFW4" i="1"/>
  <c r="BFW7" i="1"/>
  <c r="BFJ2" i="1"/>
  <c r="BFJ3" i="1"/>
  <c r="BFJ5" i="1"/>
  <c r="BFJ6" i="1"/>
  <c r="BFJ4" i="1"/>
  <c r="BFJ7" i="1"/>
  <c r="BER2" i="1"/>
  <c r="BER3" i="1"/>
  <c r="BER5" i="1"/>
  <c r="BER6" i="1"/>
  <c r="BER4" i="1"/>
  <c r="BER7" i="1"/>
  <c r="BDQ2" i="1"/>
  <c r="BDQ3" i="1"/>
  <c r="BDQ5" i="1"/>
  <c r="BDQ6" i="1"/>
  <c r="BDQ4" i="1"/>
  <c r="BDQ7" i="1"/>
  <c r="BCV2" i="1"/>
  <c r="BCV3" i="1"/>
  <c r="BCV4" i="1"/>
  <c r="BCV5" i="1"/>
  <c r="BCV6" i="1"/>
  <c r="BCV7" i="1"/>
  <c r="BTF3" i="1"/>
  <c r="BTF4" i="1"/>
  <c r="BTF5" i="1"/>
  <c r="BTF6" i="1"/>
  <c r="BTF7" i="1"/>
  <c r="BTF2" i="1"/>
  <c r="BSZ7" i="1"/>
  <c r="BSZ2" i="1"/>
  <c r="BSZ3" i="1"/>
  <c r="BSZ4" i="1"/>
  <c r="BSZ5" i="1"/>
  <c r="BSZ6" i="1"/>
  <c r="BST7" i="1"/>
  <c r="BST2" i="1"/>
  <c r="BST3" i="1"/>
  <c r="BST4" i="1"/>
  <c r="BST5" i="1"/>
  <c r="BST6" i="1"/>
  <c r="BSN7" i="1"/>
  <c r="BSN2" i="1"/>
  <c r="BSN3" i="1"/>
  <c r="BSN4" i="1"/>
  <c r="BSN5" i="1"/>
  <c r="BSN6" i="1"/>
  <c r="BSH7" i="1"/>
  <c r="BSH2" i="1"/>
  <c r="BSH3" i="1"/>
  <c r="BSH4" i="1"/>
  <c r="BSH5" i="1"/>
  <c r="BSH6" i="1"/>
  <c r="BRU7" i="1"/>
  <c r="BRU2" i="1"/>
  <c r="BRU3" i="1"/>
  <c r="BRU4" i="1"/>
  <c r="BRU5" i="1"/>
  <c r="BRU6" i="1"/>
  <c r="BRO7" i="1"/>
  <c r="BRO2" i="1"/>
  <c r="BRO3" i="1"/>
  <c r="BRO4" i="1"/>
  <c r="BRO5" i="1"/>
  <c r="BRO6" i="1"/>
  <c r="BRI7" i="1"/>
  <c r="BRI2" i="1"/>
  <c r="BRI3" i="1"/>
  <c r="BRI4" i="1"/>
  <c r="BRI5" i="1"/>
  <c r="BRI6" i="1"/>
  <c r="BRC7" i="1"/>
  <c r="BRC2" i="1"/>
  <c r="BRC3" i="1"/>
  <c r="BRC4" i="1"/>
  <c r="BRC5" i="1"/>
  <c r="BRC6" i="1"/>
  <c r="BQW7" i="1"/>
  <c r="BQW2" i="1"/>
  <c r="BQW3" i="1"/>
  <c r="BQW4" i="1"/>
  <c r="BQW5" i="1"/>
  <c r="BQW6" i="1"/>
  <c r="BQQ7" i="1"/>
  <c r="BQQ2" i="1"/>
  <c r="BQQ3" i="1"/>
  <c r="BQQ4" i="1"/>
  <c r="BQQ5" i="1"/>
  <c r="BQQ6" i="1"/>
  <c r="BQK7" i="1"/>
  <c r="BQK2" i="1"/>
  <c r="BQK3" i="1"/>
  <c r="BQK4" i="1"/>
  <c r="BQK5" i="1"/>
  <c r="BQK6" i="1"/>
  <c r="BQE7" i="1"/>
  <c r="BQE2" i="1"/>
  <c r="BQE3" i="1"/>
  <c r="BQE4" i="1"/>
  <c r="BQE5" i="1"/>
  <c r="BQE6" i="1"/>
  <c r="BPY7" i="1"/>
  <c r="BPY2" i="1"/>
  <c r="BPY3" i="1"/>
  <c r="BPY4" i="1"/>
  <c r="BPY5" i="1"/>
  <c r="BPY6" i="1"/>
  <c r="BPS7" i="1"/>
  <c r="BPS2" i="1"/>
  <c r="BPS3" i="1"/>
  <c r="BPS4" i="1"/>
  <c r="BPS5" i="1"/>
  <c r="BPS6" i="1"/>
  <c r="BPM7" i="1"/>
  <c r="BPM2" i="1"/>
  <c r="BPM3" i="1"/>
  <c r="BPM4" i="1"/>
  <c r="BPM5" i="1"/>
  <c r="BPM6" i="1"/>
  <c r="BPG7" i="1"/>
  <c r="BPG2" i="1"/>
  <c r="BPG3" i="1"/>
  <c r="BPG4" i="1"/>
  <c r="BPG5" i="1"/>
  <c r="BPG6" i="1"/>
  <c r="BPA7" i="1"/>
  <c r="BPA2" i="1"/>
  <c r="BPA3" i="1"/>
  <c r="BPA4" i="1"/>
  <c r="BPA5" i="1"/>
  <c r="BPA6" i="1"/>
  <c r="BOU7" i="1"/>
  <c r="BOU2" i="1"/>
  <c r="BOU3" i="1"/>
  <c r="BOU4" i="1"/>
  <c r="BOU5" i="1"/>
  <c r="BOU6" i="1"/>
  <c r="BOO7" i="1"/>
  <c r="BOO2" i="1"/>
  <c r="BOO3" i="1"/>
  <c r="BOO4" i="1"/>
  <c r="BOO5" i="1"/>
  <c r="BOO6" i="1"/>
  <c r="BOI7" i="1"/>
  <c r="BOI2" i="1"/>
  <c r="BOI3" i="1"/>
  <c r="BOI4" i="1"/>
  <c r="BOI5" i="1"/>
  <c r="BOI6" i="1"/>
  <c r="BOC7" i="1"/>
  <c r="BOC2" i="1"/>
  <c r="BOC3" i="1"/>
  <c r="BOC4" i="1"/>
  <c r="BOC5" i="1"/>
  <c r="BOC6" i="1"/>
  <c r="BNW7" i="1"/>
  <c r="BNW2" i="1"/>
  <c r="BNW3" i="1"/>
  <c r="BNW4" i="1"/>
  <c r="BNW5" i="1"/>
  <c r="BNW6" i="1"/>
  <c r="BNQ7" i="1"/>
  <c r="BNQ2" i="1"/>
  <c r="BNQ3" i="1"/>
  <c r="BNQ4" i="1"/>
  <c r="BNQ5" i="1"/>
  <c r="BNQ6" i="1"/>
  <c r="BNK7" i="1"/>
  <c r="BNK2" i="1"/>
  <c r="BNK3" i="1"/>
  <c r="BNK4" i="1"/>
  <c r="BNK5" i="1"/>
  <c r="BNK6" i="1"/>
  <c r="BNE7" i="1"/>
  <c r="BNE2" i="1"/>
  <c r="BNE3" i="1"/>
  <c r="BNE4" i="1"/>
  <c r="BNE5" i="1"/>
  <c r="BNE6" i="1"/>
  <c r="BMY7" i="1"/>
  <c r="BMY2" i="1"/>
  <c r="BMY3" i="1"/>
  <c r="BMY4" i="1"/>
  <c r="BMY5" i="1"/>
  <c r="BMY6" i="1"/>
  <c r="BMS7" i="1"/>
  <c r="BMS2" i="1"/>
  <c r="BMS3" i="1"/>
  <c r="BMS4" i="1"/>
  <c r="BMS5" i="1"/>
  <c r="BMS6" i="1"/>
  <c r="BMM7" i="1"/>
  <c r="BMM2" i="1"/>
  <c r="BMM3" i="1"/>
  <c r="BMM4" i="1"/>
  <c r="BMM5" i="1"/>
  <c r="BMM6" i="1"/>
  <c r="BMG6" i="1"/>
  <c r="BMG7" i="1"/>
  <c r="BMG2" i="1"/>
  <c r="BMG3" i="1"/>
  <c r="BMG4" i="1"/>
  <c r="BMG5" i="1"/>
  <c r="BMA6" i="1"/>
  <c r="BMA7" i="1"/>
  <c r="BMA2" i="1"/>
  <c r="BMA3" i="1"/>
  <c r="BMA4" i="1"/>
  <c r="BMA5" i="1"/>
  <c r="BLU6" i="1"/>
  <c r="BLU7" i="1"/>
  <c r="BLU2" i="1"/>
  <c r="BLU3" i="1"/>
  <c r="BLU4" i="1"/>
  <c r="BLU5" i="1"/>
  <c r="BLO6" i="1"/>
  <c r="BLO7" i="1"/>
  <c r="BLO2" i="1"/>
  <c r="BLO3" i="1"/>
  <c r="BLO4" i="1"/>
  <c r="BLO5" i="1"/>
  <c r="BLI6" i="1"/>
  <c r="BLI7" i="1"/>
  <c r="BLI2" i="1"/>
  <c r="BLI3" i="1"/>
  <c r="BLI4" i="1"/>
  <c r="BLI5" i="1"/>
  <c r="BLC6" i="1"/>
  <c r="BLC7" i="1"/>
  <c r="BLC2" i="1"/>
  <c r="BLC3" i="1"/>
  <c r="BLC4" i="1"/>
  <c r="BLC5" i="1"/>
  <c r="BKW6" i="1"/>
  <c r="BKW7" i="1"/>
  <c r="BKW2" i="1"/>
  <c r="BKW3" i="1"/>
  <c r="BKW4" i="1"/>
  <c r="BKW5" i="1"/>
  <c r="BKQ6" i="1"/>
  <c r="BKQ7" i="1"/>
  <c r="BKQ2" i="1"/>
  <c r="BKQ3" i="1"/>
  <c r="BKQ4" i="1"/>
  <c r="BKQ5" i="1"/>
  <c r="BKK6" i="1"/>
  <c r="BKK7" i="1"/>
  <c r="BKK2" i="1"/>
  <c r="BKK3" i="1"/>
  <c r="BKK4" i="1"/>
  <c r="BKK5" i="1"/>
  <c r="BKE6" i="1"/>
  <c r="BKE7" i="1"/>
  <c r="BKE2" i="1"/>
  <c r="BKE3" i="1"/>
  <c r="BKE4" i="1"/>
  <c r="BKE5" i="1"/>
  <c r="BJY6" i="1"/>
  <c r="BJY7" i="1"/>
  <c r="BJY2" i="1"/>
  <c r="BJY3" i="1"/>
  <c r="BJY4" i="1"/>
  <c r="BJY5" i="1"/>
  <c r="BJS6" i="1"/>
  <c r="BJS7" i="1"/>
  <c r="BJS2" i="1"/>
  <c r="BJS3" i="1"/>
  <c r="BJS4" i="1"/>
  <c r="BJS5" i="1"/>
  <c r="BJM6" i="1"/>
  <c r="BJM7" i="1"/>
  <c r="BJM2" i="1"/>
  <c r="BJM3" i="1"/>
  <c r="BJM4" i="1"/>
  <c r="BJM5" i="1"/>
  <c r="BJG6" i="1"/>
  <c r="BJG7" i="1"/>
  <c r="BJG2" i="1"/>
  <c r="BJG3" i="1"/>
  <c r="BJG4" i="1"/>
  <c r="BJG5" i="1"/>
  <c r="BJC2" i="1"/>
  <c r="BJC3" i="1"/>
  <c r="BJC4" i="1"/>
  <c r="BJC5" i="1"/>
  <c r="BJC6" i="1"/>
  <c r="BJC7" i="1"/>
  <c r="BIN5" i="1"/>
  <c r="BIN6" i="1"/>
  <c r="BIN2" i="1"/>
  <c r="BIN3" i="1"/>
  <c r="BIN4" i="1"/>
  <c r="BIN7" i="1"/>
  <c r="BHV5" i="1"/>
  <c r="BHV6" i="1"/>
  <c r="BHV2" i="1"/>
  <c r="BHV3" i="1"/>
  <c r="BHV4" i="1"/>
  <c r="BHV7" i="1"/>
  <c r="BHD5" i="1"/>
  <c r="BHD6" i="1"/>
  <c r="BHD2" i="1"/>
  <c r="BHD3" i="1"/>
  <c r="BHD4" i="1"/>
  <c r="BHD7" i="1"/>
  <c r="BGL5" i="1"/>
  <c r="BGL6" i="1"/>
  <c r="BGL2" i="1"/>
  <c r="BGL3" i="1"/>
  <c r="BGL4" i="1"/>
  <c r="BGL7" i="1"/>
  <c r="BFT5" i="1"/>
  <c r="BFT6" i="1"/>
  <c r="BFT2" i="1"/>
  <c r="BFT3" i="1"/>
  <c r="BFT4" i="1"/>
  <c r="BFT7" i="1"/>
  <c r="BFG5" i="1"/>
  <c r="BFG6" i="1"/>
  <c r="BFG2" i="1"/>
  <c r="BFG3" i="1"/>
  <c r="BFG4" i="1"/>
  <c r="BFG7" i="1"/>
  <c r="BEO5" i="1"/>
  <c r="BEO6" i="1"/>
  <c r="BEO2" i="1"/>
  <c r="BEO3" i="1"/>
  <c r="BEO4" i="1"/>
  <c r="BEO7" i="1"/>
  <c r="BDH5" i="1"/>
  <c r="BDH6" i="1"/>
  <c r="BDH2" i="1"/>
  <c r="BDH3" i="1"/>
  <c r="BDH4" i="1"/>
  <c r="BDH7" i="1"/>
  <c r="BAT2" i="1"/>
  <c r="BAT3" i="1"/>
  <c r="BAT4" i="1"/>
  <c r="BAT5" i="1"/>
  <c r="BAT6" i="1"/>
  <c r="BAT7" i="1"/>
  <c r="AKV2" i="1"/>
  <c r="AKV3" i="1"/>
  <c r="AKV4" i="1"/>
  <c r="AKV5" i="1"/>
  <c r="AKV6" i="1"/>
  <c r="AKV7" i="1"/>
  <c r="BMF7" i="1"/>
  <c r="BMF2" i="1"/>
  <c r="BMF3" i="1"/>
  <c r="BMF4" i="1"/>
  <c r="BMF5" i="1"/>
  <c r="BMF6" i="1"/>
  <c r="BLZ7" i="1"/>
  <c r="BLZ2" i="1"/>
  <c r="BLZ3" i="1"/>
  <c r="BLZ4" i="1"/>
  <c r="BLZ5" i="1"/>
  <c r="BLZ6" i="1"/>
  <c r="BLT7" i="1"/>
  <c r="BLT2" i="1"/>
  <c r="BLT3" i="1"/>
  <c r="BLT4" i="1"/>
  <c r="BLT5" i="1"/>
  <c r="BLT6" i="1"/>
  <c r="BLN7" i="1"/>
  <c r="BLN2" i="1"/>
  <c r="BLN3" i="1"/>
  <c r="BLN4" i="1"/>
  <c r="BLN5" i="1"/>
  <c r="BLN6" i="1"/>
  <c r="BLH7" i="1"/>
  <c r="BLH2" i="1"/>
  <c r="BLH3" i="1"/>
  <c r="BLH4" i="1"/>
  <c r="BLH5" i="1"/>
  <c r="BLH6" i="1"/>
  <c r="BLB7" i="1"/>
  <c r="BLB2" i="1"/>
  <c r="BLB3" i="1"/>
  <c r="BLB4" i="1"/>
  <c r="BLB5" i="1"/>
  <c r="BLB6" i="1"/>
  <c r="BKV7" i="1"/>
  <c r="BKV2" i="1"/>
  <c r="BKV3" i="1"/>
  <c r="BKV4" i="1"/>
  <c r="BKV5" i="1"/>
  <c r="BKV6" i="1"/>
  <c r="BKP7" i="1"/>
  <c r="BKP2" i="1"/>
  <c r="BKP3" i="1"/>
  <c r="BKP4" i="1"/>
  <c r="BKP5" i="1"/>
  <c r="BKP6" i="1"/>
  <c r="BKJ7" i="1"/>
  <c r="BKJ2" i="1"/>
  <c r="BKJ3" i="1"/>
  <c r="BKJ4" i="1"/>
  <c r="BKJ5" i="1"/>
  <c r="BKJ6" i="1"/>
  <c r="BKD7" i="1"/>
  <c r="BKD2" i="1"/>
  <c r="BKD3" i="1"/>
  <c r="BKD4" i="1"/>
  <c r="BKD5" i="1"/>
  <c r="BKD6" i="1"/>
  <c r="BJX7" i="1"/>
  <c r="BJX2" i="1"/>
  <c r="BJX3" i="1"/>
  <c r="BJX4" i="1"/>
  <c r="BJX5" i="1"/>
  <c r="BJX6" i="1"/>
  <c r="BJR7" i="1"/>
  <c r="BJR2" i="1"/>
  <c r="BJR3" i="1"/>
  <c r="BJR4" i="1"/>
  <c r="BJR5" i="1"/>
  <c r="BJR6" i="1"/>
  <c r="BJL7" i="1"/>
  <c r="BJL2" i="1"/>
  <c r="BJL3" i="1"/>
  <c r="BJL4" i="1"/>
  <c r="BJL5" i="1"/>
  <c r="BJL6" i="1"/>
  <c r="BJF7" i="1"/>
  <c r="BJF2" i="1"/>
  <c r="BJF3" i="1"/>
  <c r="BJF4" i="1"/>
  <c r="BJF5" i="1"/>
  <c r="BJF6" i="1"/>
  <c r="BIK2" i="1"/>
  <c r="BIK3" i="1"/>
  <c r="BIK5" i="1"/>
  <c r="BIK6" i="1"/>
  <c r="BIK4" i="1"/>
  <c r="BIK7" i="1"/>
  <c r="BHS2" i="1"/>
  <c r="BHS3" i="1"/>
  <c r="BHS5" i="1"/>
  <c r="BHS6" i="1"/>
  <c r="BHS4" i="1"/>
  <c r="BHS7" i="1"/>
  <c r="BHA2" i="1"/>
  <c r="BHA3" i="1"/>
  <c r="BHA5" i="1"/>
  <c r="BHA6" i="1"/>
  <c r="BHA4" i="1"/>
  <c r="BHA7" i="1"/>
  <c r="BGI2" i="1"/>
  <c r="BGI3" i="1"/>
  <c r="BGI5" i="1"/>
  <c r="BGI6" i="1"/>
  <c r="BGI4" i="1"/>
  <c r="BGI7" i="1"/>
  <c r="BFQ2" i="1"/>
  <c r="BFQ3" i="1"/>
  <c r="BFQ5" i="1"/>
  <c r="BFQ6" i="1"/>
  <c r="BFQ4" i="1"/>
  <c r="BFQ7" i="1"/>
  <c r="BFD2" i="1"/>
  <c r="BFD3" i="1"/>
  <c r="BFD5" i="1"/>
  <c r="BFD6" i="1"/>
  <c r="BFD4" i="1"/>
  <c r="BFD7" i="1"/>
  <c r="BEL2" i="1"/>
  <c r="BEL3" i="1"/>
  <c r="BEL5" i="1"/>
  <c r="BEL6" i="1"/>
  <c r="BEL4" i="1"/>
  <c r="BEL7" i="1"/>
  <c r="AYR2" i="1"/>
  <c r="AYR3" i="1"/>
  <c r="AYR4" i="1"/>
  <c r="AYR5" i="1"/>
  <c r="AYR6" i="1"/>
  <c r="AYR7" i="1"/>
  <c r="BJB3" i="1"/>
  <c r="BJB4" i="1"/>
  <c r="BJB6" i="1"/>
  <c r="BJB7" i="1"/>
  <c r="BJB2" i="1"/>
  <c r="BJB5" i="1"/>
  <c r="BIV3" i="1"/>
  <c r="BIV4" i="1"/>
  <c r="BIV6" i="1"/>
  <c r="BIV7" i="1"/>
  <c r="BIV2" i="1"/>
  <c r="BIV5" i="1"/>
  <c r="BIP3" i="1"/>
  <c r="BIP4" i="1"/>
  <c r="BIP6" i="1"/>
  <c r="BIP7" i="1"/>
  <c r="BIP2" i="1"/>
  <c r="BIP5" i="1"/>
  <c r="BIJ3" i="1"/>
  <c r="BIJ4" i="1"/>
  <c r="BIJ6" i="1"/>
  <c r="BIJ7" i="1"/>
  <c r="BIJ2" i="1"/>
  <c r="BIJ5" i="1"/>
  <c r="BID3" i="1"/>
  <c r="BID4" i="1"/>
  <c r="BID6" i="1"/>
  <c r="BID7" i="1"/>
  <c r="BID2" i="1"/>
  <c r="BID5" i="1"/>
  <c r="BHX3" i="1"/>
  <c r="BHX4" i="1"/>
  <c r="BHX6" i="1"/>
  <c r="BHX7" i="1"/>
  <c r="BHX2" i="1"/>
  <c r="BHX5" i="1"/>
  <c r="BHR3" i="1"/>
  <c r="BHR4" i="1"/>
  <c r="BHR6" i="1"/>
  <c r="BHR7" i="1"/>
  <c r="BHR2" i="1"/>
  <c r="BHR5" i="1"/>
  <c r="BHL3" i="1"/>
  <c r="BHL4" i="1"/>
  <c r="BHL6" i="1"/>
  <c r="BHL7" i="1"/>
  <c r="BHL2" i="1"/>
  <c r="BHL5" i="1"/>
  <c r="BHF3" i="1"/>
  <c r="BHF4" i="1"/>
  <c r="BHF6" i="1"/>
  <c r="BHF7" i="1"/>
  <c r="BHF2" i="1"/>
  <c r="BHF5" i="1"/>
  <c r="BGZ3" i="1"/>
  <c r="BGZ4" i="1"/>
  <c r="BGZ6" i="1"/>
  <c r="BGZ7" i="1"/>
  <c r="BGZ2" i="1"/>
  <c r="BGZ5" i="1"/>
  <c r="BGT3" i="1"/>
  <c r="BGT4" i="1"/>
  <c r="BGT6" i="1"/>
  <c r="BGT7" i="1"/>
  <c r="BGT2" i="1"/>
  <c r="BGT5" i="1"/>
  <c r="BGN3" i="1"/>
  <c r="BGN4" i="1"/>
  <c r="BGN6" i="1"/>
  <c r="BGN7" i="1"/>
  <c r="BGN2" i="1"/>
  <c r="BGN5" i="1"/>
  <c r="BGH3" i="1"/>
  <c r="BGH4" i="1"/>
  <c r="BGH6" i="1"/>
  <c r="BGH7" i="1"/>
  <c r="BGH2" i="1"/>
  <c r="BGH5" i="1"/>
  <c r="BGB3" i="1"/>
  <c r="BGB4" i="1"/>
  <c r="BGB6" i="1"/>
  <c r="BGB7" i="1"/>
  <c r="BGB2" i="1"/>
  <c r="BGB5" i="1"/>
  <c r="BFV3" i="1"/>
  <c r="BFV4" i="1"/>
  <c r="BFV6" i="1"/>
  <c r="BFV7" i="1"/>
  <c r="BFV2" i="1"/>
  <c r="BFV5" i="1"/>
  <c r="BFP3" i="1"/>
  <c r="BFP4" i="1"/>
  <c r="BFP6" i="1"/>
  <c r="BFP7" i="1"/>
  <c r="BFP2" i="1"/>
  <c r="BFP5" i="1"/>
  <c r="BFI3" i="1"/>
  <c r="BFI4" i="1"/>
  <c r="BFI6" i="1"/>
  <c r="BFI7" i="1"/>
  <c r="BFI2" i="1"/>
  <c r="BFI5" i="1"/>
  <c r="BFC3" i="1"/>
  <c r="BFC4" i="1"/>
  <c r="BFC6" i="1"/>
  <c r="BFC7" i="1"/>
  <c r="BFC2" i="1"/>
  <c r="BFC5" i="1"/>
  <c r="BEW3" i="1"/>
  <c r="BEW4" i="1"/>
  <c r="BEW6" i="1"/>
  <c r="BEW7" i="1"/>
  <c r="BEW2" i="1"/>
  <c r="BEW5" i="1"/>
  <c r="BEQ3" i="1"/>
  <c r="BEQ4" i="1"/>
  <c r="BEQ6" i="1"/>
  <c r="BEQ7" i="1"/>
  <c r="BEQ2" i="1"/>
  <c r="BEQ5" i="1"/>
  <c r="BEK3" i="1"/>
  <c r="BEK4" i="1"/>
  <c r="BEK6" i="1"/>
  <c r="BEK7" i="1"/>
  <c r="BEK2" i="1"/>
  <c r="BEK5" i="1"/>
  <c r="BEE3" i="1"/>
  <c r="BEE4" i="1"/>
  <c r="BEE6" i="1"/>
  <c r="BEE7" i="1"/>
  <c r="BEE2" i="1"/>
  <c r="BEE5" i="1"/>
  <c r="BDN5" i="1"/>
  <c r="BDN6" i="1"/>
  <c r="BDN2" i="1"/>
  <c r="BDN3" i="1"/>
  <c r="BDN7" i="1"/>
  <c r="BDN4" i="1"/>
  <c r="BCD2" i="1"/>
  <c r="BCD3" i="1"/>
  <c r="BCD4" i="1"/>
  <c r="BCD5" i="1"/>
  <c r="BCD6" i="1"/>
  <c r="BCD7" i="1"/>
  <c r="AXZ2" i="1"/>
  <c r="AXZ3" i="1"/>
  <c r="AXZ4" i="1"/>
  <c r="AXZ5" i="1"/>
  <c r="AXZ6" i="1"/>
  <c r="AXZ7" i="1"/>
  <c r="AVP2" i="1"/>
  <c r="AVP3" i="1"/>
  <c r="AVP4" i="1"/>
  <c r="AVP5" i="1"/>
  <c r="AVP6" i="1"/>
  <c r="AVP7" i="1"/>
  <c r="AMA2" i="1"/>
  <c r="AMA3" i="1"/>
  <c r="AMA4" i="1"/>
  <c r="AMA5" i="1"/>
  <c r="AMA6" i="1"/>
  <c r="AMA7" i="1"/>
  <c r="BJA4" i="1"/>
  <c r="BJA5" i="1"/>
  <c r="BJA7" i="1"/>
  <c r="BJA2" i="1"/>
  <c r="BJA3" i="1"/>
  <c r="BJA6" i="1"/>
  <c r="BIU4" i="1"/>
  <c r="BIU5" i="1"/>
  <c r="BIU7" i="1"/>
  <c r="BIU2" i="1"/>
  <c r="BIU3" i="1"/>
  <c r="BIU6" i="1"/>
  <c r="BIO4" i="1"/>
  <c r="BIO5" i="1"/>
  <c r="BIO7" i="1"/>
  <c r="BIO2" i="1"/>
  <c r="BIO3" i="1"/>
  <c r="BIO6" i="1"/>
  <c r="BII4" i="1"/>
  <c r="BII5" i="1"/>
  <c r="BII7" i="1"/>
  <c r="BII2" i="1"/>
  <c r="BII3" i="1"/>
  <c r="BII6" i="1"/>
  <c r="BIC4" i="1"/>
  <c r="BIC5" i="1"/>
  <c r="BIC7" i="1"/>
  <c r="BIC2" i="1"/>
  <c r="BIC3" i="1"/>
  <c r="BIC6" i="1"/>
  <c r="BHW4" i="1"/>
  <c r="BHW5" i="1"/>
  <c r="BHW7" i="1"/>
  <c r="BHW2" i="1"/>
  <c r="BHW3" i="1"/>
  <c r="BHW6" i="1"/>
  <c r="BHQ4" i="1"/>
  <c r="BHQ5" i="1"/>
  <c r="BHQ7" i="1"/>
  <c r="BHQ2" i="1"/>
  <c r="BHQ3" i="1"/>
  <c r="BHQ6" i="1"/>
  <c r="BHK4" i="1"/>
  <c r="BHK5" i="1"/>
  <c r="BHK7" i="1"/>
  <c r="BHK2" i="1"/>
  <c r="BHK3" i="1"/>
  <c r="BHK6" i="1"/>
  <c r="BHE4" i="1"/>
  <c r="BHE5" i="1"/>
  <c r="BHE7" i="1"/>
  <c r="BHE2" i="1"/>
  <c r="BHE3" i="1"/>
  <c r="BHE6" i="1"/>
  <c r="BGY4" i="1"/>
  <c r="BGY5" i="1"/>
  <c r="BGY7" i="1"/>
  <c r="BGY2" i="1"/>
  <c r="BGY3" i="1"/>
  <c r="BGY6" i="1"/>
  <c r="BGS4" i="1"/>
  <c r="BGS5" i="1"/>
  <c r="BGS7" i="1"/>
  <c r="BGS2" i="1"/>
  <c r="BGS3" i="1"/>
  <c r="BGS6" i="1"/>
  <c r="BGM4" i="1"/>
  <c r="BGM5" i="1"/>
  <c r="BGM7" i="1"/>
  <c r="BGM2" i="1"/>
  <c r="BGM3" i="1"/>
  <c r="BGM6" i="1"/>
  <c r="BGG4" i="1"/>
  <c r="BGG5" i="1"/>
  <c r="BGG7" i="1"/>
  <c r="BGG2" i="1"/>
  <c r="BGG3" i="1"/>
  <c r="BGG6" i="1"/>
  <c r="BGA4" i="1"/>
  <c r="BGA5" i="1"/>
  <c r="BGA7" i="1"/>
  <c r="BGA2" i="1"/>
  <c r="BGA3" i="1"/>
  <c r="BGA6" i="1"/>
  <c r="BFU4" i="1"/>
  <c r="BFU5" i="1"/>
  <c r="BFU7" i="1"/>
  <c r="BFU2" i="1"/>
  <c r="BFU3" i="1"/>
  <c r="BFU6" i="1"/>
  <c r="BFO4" i="1"/>
  <c r="BFO5" i="1"/>
  <c r="BFO7" i="1"/>
  <c r="BFO2" i="1"/>
  <c r="BFO3" i="1"/>
  <c r="BFO6" i="1"/>
  <c r="BFH4" i="1"/>
  <c r="BFH5" i="1"/>
  <c r="BFH7" i="1"/>
  <c r="BFH2" i="1"/>
  <c r="BFH3" i="1"/>
  <c r="BFH6" i="1"/>
  <c r="BFB4" i="1"/>
  <c r="BFB5" i="1"/>
  <c r="BFB7" i="1"/>
  <c r="BFB2" i="1"/>
  <c r="BFB3" i="1"/>
  <c r="BFB6" i="1"/>
  <c r="BEV4" i="1"/>
  <c r="BEV5" i="1"/>
  <c r="BEV7" i="1"/>
  <c r="BEV2" i="1"/>
  <c r="BEV3" i="1"/>
  <c r="BEV6" i="1"/>
  <c r="BEP4" i="1"/>
  <c r="BEP5" i="1"/>
  <c r="BEP7" i="1"/>
  <c r="BEP2" i="1"/>
  <c r="BEP3" i="1"/>
  <c r="BEP6" i="1"/>
  <c r="BEJ4" i="1"/>
  <c r="BEJ5" i="1"/>
  <c r="BEJ7" i="1"/>
  <c r="BEJ2" i="1"/>
  <c r="BEJ3" i="1"/>
  <c r="BEJ6" i="1"/>
  <c r="BEC2" i="1"/>
  <c r="BEC3" i="1"/>
  <c r="BEC5" i="1"/>
  <c r="BEC6" i="1"/>
  <c r="BEC4" i="1"/>
  <c r="BEC7" i="1"/>
  <c r="BDK2" i="1"/>
  <c r="BDK3" i="1"/>
  <c r="BDK5" i="1"/>
  <c r="BDK6" i="1"/>
  <c r="BDK4" i="1"/>
  <c r="BDK7" i="1"/>
  <c r="BBL2" i="1"/>
  <c r="BBL3" i="1"/>
  <c r="BBL4" i="1"/>
  <c r="BBL5" i="1"/>
  <c r="BBL6" i="1"/>
  <c r="BBL7" i="1"/>
  <c r="AXH2" i="1"/>
  <c r="AXH3" i="1"/>
  <c r="AXH4" i="1"/>
  <c r="AXH5" i="1"/>
  <c r="AXH6" i="1"/>
  <c r="AXH7" i="1"/>
  <c r="AWC2" i="1"/>
  <c r="AWC3" i="1"/>
  <c r="AWC4" i="1"/>
  <c r="AWC5" i="1"/>
  <c r="AWC6" i="1"/>
  <c r="AUX2" i="1"/>
  <c r="AUX3" i="1"/>
  <c r="AUX4" i="1"/>
  <c r="AUX5" i="1"/>
  <c r="AUX6" i="1"/>
  <c r="AUX7" i="1"/>
  <c r="BIY6" i="1"/>
  <c r="BIY7" i="1"/>
  <c r="BIY3" i="1"/>
  <c r="BIY4" i="1"/>
  <c r="BIY2" i="1"/>
  <c r="BIY5" i="1"/>
  <c r="BIS6" i="1"/>
  <c r="BIS7" i="1"/>
  <c r="BIS3" i="1"/>
  <c r="BIS4" i="1"/>
  <c r="BIS2" i="1"/>
  <c r="BIS5" i="1"/>
  <c r="BIM6" i="1"/>
  <c r="BIM7" i="1"/>
  <c r="BIM3" i="1"/>
  <c r="BIM4" i="1"/>
  <c r="BIM5" i="1"/>
  <c r="BIM2" i="1"/>
  <c r="BIG6" i="1"/>
  <c r="BIG7" i="1"/>
  <c r="BIG3" i="1"/>
  <c r="BIG4" i="1"/>
  <c r="BIG2" i="1"/>
  <c r="BIG5" i="1"/>
  <c r="BIA6" i="1"/>
  <c r="BIA7" i="1"/>
  <c r="BIA3" i="1"/>
  <c r="BIA4" i="1"/>
  <c r="BIA2" i="1"/>
  <c r="BIA5" i="1"/>
  <c r="BHU6" i="1"/>
  <c r="BHU7" i="1"/>
  <c r="BHU3" i="1"/>
  <c r="BHU4" i="1"/>
  <c r="BHU5" i="1"/>
  <c r="BHU2" i="1"/>
  <c r="BHO6" i="1"/>
  <c r="BHO7" i="1"/>
  <c r="BHO3" i="1"/>
  <c r="BHO4" i="1"/>
  <c r="BHO2" i="1"/>
  <c r="BHO5" i="1"/>
  <c r="BHI6" i="1"/>
  <c r="BHI7" i="1"/>
  <c r="BHI3" i="1"/>
  <c r="BHI4" i="1"/>
  <c r="BHI2" i="1"/>
  <c r="BHI5" i="1"/>
  <c r="BHC6" i="1"/>
  <c r="BHC7" i="1"/>
  <c r="BHC3" i="1"/>
  <c r="BHC4" i="1"/>
  <c r="BHC5" i="1"/>
  <c r="BHC2" i="1"/>
  <c r="BGW6" i="1"/>
  <c r="BGW7" i="1"/>
  <c r="BGW3" i="1"/>
  <c r="BGW4" i="1"/>
  <c r="BGW2" i="1"/>
  <c r="BGW5" i="1"/>
  <c r="BGQ6" i="1"/>
  <c r="BGQ7" i="1"/>
  <c r="BGQ3" i="1"/>
  <c r="BGQ4" i="1"/>
  <c r="BGQ2" i="1"/>
  <c r="BGQ5" i="1"/>
  <c r="BGK6" i="1"/>
  <c r="BGK7" i="1"/>
  <c r="BGK3" i="1"/>
  <c r="BGK4" i="1"/>
  <c r="BGK5" i="1"/>
  <c r="BGK2" i="1"/>
  <c r="BGE6" i="1"/>
  <c r="BGE7" i="1"/>
  <c r="BGE3" i="1"/>
  <c r="BGE4" i="1"/>
  <c r="BGE2" i="1"/>
  <c r="BGE5" i="1"/>
  <c r="BFY6" i="1"/>
  <c r="BFY7" i="1"/>
  <c r="BFY3" i="1"/>
  <c r="BFY4" i="1"/>
  <c r="BFY2" i="1"/>
  <c r="BFY5" i="1"/>
  <c r="BFS6" i="1"/>
  <c r="BFS7" i="1"/>
  <c r="BFS3" i="1"/>
  <c r="BFS4" i="1"/>
  <c r="BFS5" i="1"/>
  <c r="BFS2" i="1"/>
  <c r="BFM6" i="1"/>
  <c r="BFM7" i="1"/>
  <c r="BFM3" i="1"/>
  <c r="BFM4" i="1"/>
  <c r="BFM2" i="1"/>
  <c r="BFM5" i="1"/>
  <c r="BFF6" i="1"/>
  <c r="BFF7" i="1"/>
  <c r="BFF3" i="1"/>
  <c r="BFF4" i="1"/>
  <c r="BFF5" i="1"/>
  <c r="BFF2" i="1"/>
  <c r="BEZ6" i="1"/>
  <c r="BEZ7" i="1"/>
  <c r="BEZ3" i="1"/>
  <c r="BEZ4" i="1"/>
  <c r="BEZ2" i="1"/>
  <c r="BEZ5" i="1"/>
  <c r="BET6" i="1"/>
  <c r="BET7" i="1"/>
  <c r="BET3" i="1"/>
  <c r="BET4" i="1"/>
  <c r="BET2" i="1"/>
  <c r="BET5" i="1"/>
  <c r="BEN6" i="1"/>
  <c r="BEN7" i="1"/>
  <c r="BEN3" i="1"/>
  <c r="BEN4" i="1"/>
  <c r="BEN5" i="1"/>
  <c r="BEN2" i="1"/>
  <c r="BEH6" i="1"/>
  <c r="BEH7" i="1"/>
  <c r="BEH3" i="1"/>
  <c r="BEH4" i="1"/>
  <c r="BEH2" i="1"/>
  <c r="BEH5" i="1"/>
  <c r="BDW2" i="1"/>
  <c r="BDW3" i="1"/>
  <c r="BDW5" i="1"/>
  <c r="BDW6" i="1"/>
  <c r="BDW7" i="1"/>
  <c r="BDW4" i="1"/>
  <c r="BDE2" i="1"/>
  <c r="BDE3" i="1"/>
  <c r="BDE5" i="1"/>
  <c r="BDE6" i="1"/>
  <c r="BDE7" i="1"/>
  <c r="BDE4" i="1"/>
  <c r="BAB2" i="1"/>
  <c r="BAB3" i="1"/>
  <c r="BAB4" i="1"/>
  <c r="BAB5" i="1"/>
  <c r="BAB6" i="1"/>
  <c r="BAB7" i="1"/>
  <c r="ATN2" i="1"/>
  <c r="ATN3" i="1"/>
  <c r="ATN4" i="1"/>
  <c r="ATN5" i="1"/>
  <c r="ATN6" i="1"/>
  <c r="ATN7" i="1"/>
  <c r="BJD2" i="1"/>
  <c r="BJD3" i="1"/>
  <c r="BJD4" i="1"/>
  <c r="BJD5" i="1"/>
  <c r="BJD6" i="1"/>
  <c r="BJD7" i="1"/>
  <c r="BIX7" i="1"/>
  <c r="BIX2" i="1"/>
  <c r="BIX4" i="1"/>
  <c r="BIX5" i="1"/>
  <c r="BIX3" i="1"/>
  <c r="BIX6" i="1"/>
  <c r="BIR7" i="1"/>
  <c r="BIR2" i="1"/>
  <c r="BIR4" i="1"/>
  <c r="BIR5" i="1"/>
  <c r="BIR6" i="1"/>
  <c r="BIR3" i="1"/>
  <c r="BIL7" i="1"/>
  <c r="BIL2" i="1"/>
  <c r="BIL4" i="1"/>
  <c r="BIL5" i="1"/>
  <c r="BIL3" i="1"/>
  <c r="BIL6" i="1"/>
  <c r="BIF7" i="1"/>
  <c r="BIF2" i="1"/>
  <c r="BIF4" i="1"/>
  <c r="BIF5" i="1"/>
  <c r="BIF3" i="1"/>
  <c r="BIF6" i="1"/>
  <c r="BHZ7" i="1"/>
  <c r="BHZ2" i="1"/>
  <c r="BHZ4" i="1"/>
  <c r="BHZ5" i="1"/>
  <c r="BHZ6" i="1"/>
  <c r="BHZ3" i="1"/>
  <c r="BHT7" i="1"/>
  <c r="BHT2" i="1"/>
  <c r="BHT4" i="1"/>
  <c r="BHT5" i="1"/>
  <c r="BHT3" i="1"/>
  <c r="BHT6" i="1"/>
  <c r="BHN7" i="1"/>
  <c r="BHN2" i="1"/>
  <c r="BHN4" i="1"/>
  <c r="BHN5" i="1"/>
  <c r="BHN3" i="1"/>
  <c r="BHN6" i="1"/>
  <c r="BHH7" i="1"/>
  <c r="BHH2" i="1"/>
  <c r="BHH4" i="1"/>
  <c r="BHH5" i="1"/>
  <c r="BHH6" i="1"/>
  <c r="BHH3" i="1"/>
  <c r="BHB7" i="1"/>
  <c r="BHB2" i="1"/>
  <c r="BHB4" i="1"/>
  <c r="BHB5" i="1"/>
  <c r="BHB3" i="1"/>
  <c r="BHB6" i="1"/>
  <c r="BGV7" i="1"/>
  <c r="BGV2" i="1"/>
  <c r="BGV4" i="1"/>
  <c r="BGV5" i="1"/>
  <c r="BGV3" i="1"/>
  <c r="BGV6" i="1"/>
  <c r="BGP7" i="1"/>
  <c r="BGP2" i="1"/>
  <c r="BGP4" i="1"/>
  <c r="BGP5" i="1"/>
  <c r="BGP6" i="1"/>
  <c r="BGP3" i="1"/>
  <c r="BGJ7" i="1"/>
  <c r="BGJ2" i="1"/>
  <c r="BGJ4" i="1"/>
  <c r="BGJ5" i="1"/>
  <c r="BGJ3" i="1"/>
  <c r="BGJ6" i="1"/>
  <c r="BGD7" i="1"/>
  <c r="BGD2" i="1"/>
  <c r="BGD4" i="1"/>
  <c r="BGD5" i="1"/>
  <c r="BGD3" i="1"/>
  <c r="BGD6" i="1"/>
  <c r="BFX7" i="1"/>
  <c r="BFX2" i="1"/>
  <c r="BFX4" i="1"/>
  <c r="BFX5" i="1"/>
  <c r="BFX6" i="1"/>
  <c r="BFX3" i="1"/>
  <c r="BFR7" i="1"/>
  <c r="BFR2" i="1"/>
  <c r="BFR4" i="1"/>
  <c r="BFR5" i="1"/>
  <c r="BFR3" i="1"/>
  <c r="BFR6" i="1"/>
  <c r="BFL7" i="1"/>
  <c r="BFL2" i="1"/>
  <c r="BFL4" i="1"/>
  <c r="BFL5" i="1"/>
  <c r="BFL3" i="1"/>
  <c r="BFL6" i="1"/>
  <c r="BFK2" i="1"/>
  <c r="BFK4" i="1"/>
  <c r="BFK5" i="1"/>
  <c r="BFK6" i="1"/>
  <c r="BFK3" i="1"/>
  <c r="BFE7" i="1"/>
  <c r="BFE2" i="1"/>
  <c r="BFE4" i="1"/>
  <c r="BFE5" i="1"/>
  <c r="BFE3" i="1"/>
  <c r="BFE6" i="1"/>
  <c r="BEY7" i="1"/>
  <c r="BEY2" i="1"/>
  <c r="BEY4" i="1"/>
  <c r="BEY5" i="1"/>
  <c r="BEY3" i="1"/>
  <c r="BEY6" i="1"/>
  <c r="BES7" i="1"/>
  <c r="BES2" i="1"/>
  <c r="BES4" i="1"/>
  <c r="BES5" i="1"/>
  <c r="BES6" i="1"/>
  <c r="BES3" i="1"/>
  <c r="BEM7" i="1"/>
  <c r="BEM2" i="1"/>
  <c r="BEM4" i="1"/>
  <c r="BEM5" i="1"/>
  <c r="BEM3" i="1"/>
  <c r="BEM6" i="1"/>
  <c r="BEG7" i="1"/>
  <c r="BEG2" i="1"/>
  <c r="BEG4" i="1"/>
  <c r="BEG5" i="1"/>
  <c r="BEG3" i="1"/>
  <c r="BEG6" i="1"/>
  <c r="BDT5" i="1"/>
  <c r="BDT6" i="1"/>
  <c r="BDT2" i="1"/>
  <c r="BDT3" i="1"/>
  <c r="BDT4" i="1"/>
  <c r="BDT7" i="1"/>
  <c r="AZJ2" i="1"/>
  <c r="AZJ3" i="1"/>
  <c r="AZJ4" i="1"/>
  <c r="AZJ5" i="1"/>
  <c r="AZJ6" i="1"/>
  <c r="AZJ7" i="1"/>
  <c r="BEB3" i="1"/>
  <c r="BEB4" i="1"/>
  <c r="BEB6" i="1"/>
  <c r="BEB7" i="1"/>
  <c r="BEB2" i="1"/>
  <c r="BEB5" i="1"/>
  <c r="BDV3" i="1"/>
  <c r="BDV4" i="1"/>
  <c r="BDV6" i="1"/>
  <c r="BDV7" i="1"/>
  <c r="BDV5" i="1"/>
  <c r="BDV2" i="1"/>
  <c r="BDP3" i="1"/>
  <c r="BDP4" i="1"/>
  <c r="BDP6" i="1"/>
  <c r="BDP7" i="1"/>
  <c r="BDP2" i="1"/>
  <c r="BDP5" i="1"/>
  <c r="BDJ3" i="1"/>
  <c r="BDJ4" i="1"/>
  <c r="BDJ6" i="1"/>
  <c r="BDJ7" i="1"/>
  <c r="BDJ2" i="1"/>
  <c r="BDJ5" i="1"/>
  <c r="BDD3" i="1"/>
  <c r="BDD4" i="1"/>
  <c r="BDD6" i="1"/>
  <c r="BDD7" i="1"/>
  <c r="BDD5" i="1"/>
  <c r="BDD2" i="1"/>
  <c r="BCP2" i="1"/>
  <c r="BCP3" i="1"/>
  <c r="BCP4" i="1"/>
  <c r="BCP5" i="1"/>
  <c r="BCP6" i="1"/>
  <c r="BCP7" i="1"/>
  <c r="BBF2" i="1"/>
  <c r="BBF3" i="1"/>
  <c r="BBF4" i="1"/>
  <c r="BBF5" i="1"/>
  <c r="BBF6" i="1"/>
  <c r="BBF7" i="1"/>
  <c r="AZV2" i="1"/>
  <c r="AZV3" i="1"/>
  <c r="AZV4" i="1"/>
  <c r="AZV5" i="1"/>
  <c r="AZV6" i="1"/>
  <c r="AZV7" i="1"/>
  <c r="AYL2" i="1"/>
  <c r="AYL3" i="1"/>
  <c r="AYL4" i="1"/>
  <c r="AYL5" i="1"/>
  <c r="AYL6" i="1"/>
  <c r="AYL7" i="1"/>
  <c r="AXB2" i="1"/>
  <c r="AXB3" i="1"/>
  <c r="AXB4" i="1"/>
  <c r="AXB5" i="1"/>
  <c r="AXB6" i="1"/>
  <c r="AXB7" i="1"/>
  <c r="AVW2" i="1"/>
  <c r="AVW3" i="1"/>
  <c r="AVW4" i="1"/>
  <c r="AVW5" i="1"/>
  <c r="AVW6" i="1"/>
  <c r="AVW7" i="1"/>
  <c r="AUR2" i="1"/>
  <c r="AUR3" i="1"/>
  <c r="AUR4" i="1"/>
  <c r="AUR5" i="1"/>
  <c r="AUR6" i="1"/>
  <c r="AUR7" i="1"/>
  <c r="ATH2" i="1"/>
  <c r="ATH3" i="1"/>
  <c r="ATH4" i="1"/>
  <c r="ATH5" i="1"/>
  <c r="ATH6" i="1"/>
  <c r="ATH7" i="1"/>
  <c r="AOU2" i="1"/>
  <c r="AOU3" i="1"/>
  <c r="AOU4" i="1"/>
  <c r="AOU5" i="1"/>
  <c r="AOU6" i="1"/>
  <c r="AOU7" i="1"/>
  <c r="BEA4" i="1"/>
  <c r="BEA5" i="1"/>
  <c r="BEA7" i="1"/>
  <c r="BEA2" i="1"/>
  <c r="BEA6" i="1"/>
  <c r="BEA3" i="1"/>
  <c r="BDU4" i="1"/>
  <c r="BDU5" i="1"/>
  <c r="BDU7" i="1"/>
  <c r="BDU2" i="1"/>
  <c r="BDU3" i="1"/>
  <c r="BDU6" i="1"/>
  <c r="BDO4" i="1"/>
  <c r="BDO5" i="1"/>
  <c r="BDO7" i="1"/>
  <c r="BDO2" i="1"/>
  <c r="BDO3" i="1"/>
  <c r="BDO6" i="1"/>
  <c r="BDI4" i="1"/>
  <c r="BDI5" i="1"/>
  <c r="BDI7" i="1"/>
  <c r="BDI2" i="1"/>
  <c r="BDI6" i="1"/>
  <c r="BDI3" i="1"/>
  <c r="BDC4" i="1"/>
  <c r="BDC5" i="1"/>
  <c r="BDC7" i="1"/>
  <c r="BDC2" i="1"/>
  <c r="BDC3" i="1"/>
  <c r="BDC6" i="1"/>
  <c r="BCJ2" i="1"/>
  <c r="BCJ3" i="1"/>
  <c r="BCJ4" i="1"/>
  <c r="BCJ5" i="1"/>
  <c r="BCJ6" i="1"/>
  <c r="BCJ7" i="1"/>
  <c r="BAZ2" i="1"/>
  <c r="BAZ3" i="1"/>
  <c r="BAZ4" i="1"/>
  <c r="BAZ5" i="1"/>
  <c r="BAZ6" i="1"/>
  <c r="BAZ7" i="1"/>
  <c r="AZP2" i="1"/>
  <c r="AZP3" i="1"/>
  <c r="AZP4" i="1"/>
  <c r="AZP5" i="1"/>
  <c r="AZP6" i="1"/>
  <c r="AZP7" i="1"/>
  <c r="AYF2" i="1"/>
  <c r="AYF3" i="1"/>
  <c r="AYF4" i="1"/>
  <c r="AYF5" i="1"/>
  <c r="AYF6" i="1"/>
  <c r="AYF7" i="1"/>
  <c r="AWV2" i="1"/>
  <c r="AWV3" i="1"/>
  <c r="AWV4" i="1"/>
  <c r="AWV5" i="1"/>
  <c r="AWV6" i="1"/>
  <c r="AWV7" i="1"/>
  <c r="AVV2" i="1"/>
  <c r="AVV3" i="1"/>
  <c r="AVV4" i="1"/>
  <c r="AVV5" i="1"/>
  <c r="AVV6" i="1"/>
  <c r="AUL2" i="1"/>
  <c r="AUL3" i="1"/>
  <c r="AUL4" i="1"/>
  <c r="AUL5" i="1"/>
  <c r="AUL6" i="1"/>
  <c r="AUL7" i="1"/>
  <c r="ANK2" i="1"/>
  <c r="ANK3" i="1"/>
  <c r="ANK4" i="1"/>
  <c r="ANK5" i="1"/>
  <c r="ANK6" i="1"/>
  <c r="ANK7" i="1"/>
  <c r="BDY6" i="1"/>
  <c r="BDY7" i="1"/>
  <c r="BDY3" i="1"/>
  <c r="BDY4" i="1"/>
  <c r="BDY2" i="1"/>
  <c r="BDY5" i="1"/>
  <c r="BDS6" i="1"/>
  <c r="BDS7" i="1"/>
  <c r="BDS3" i="1"/>
  <c r="BDS4" i="1"/>
  <c r="BDS2" i="1"/>
  <c r="BDS5" i="1"/>
  <c r="BDM6" i="1"/>
  <c r="BDM7" i="1"/>
  <c r="BDM3" i="1"/>
  <c r="BDM4" i="1"/>
  <c r="BDM5" i="1"/>
  <c r="BDM2" i="1"/>
  <c r="BDG6" i="1"/>
  <c r="BDG7" i="1"/>
  <c r="BDG3" i="1"/>
  <c r="BDG4" i="1"/>
  <c r="BDG2" i="1"/>
  <c r="BDG5" i="1"/>
  <c r="BBX2" i="1"/>
  <c r="BBX3" i="1"/>
  <c r="BBX4" i="1"/>
  <c r="BBX5" i="1"/>
  <c r="BBX6" i="1"/>
  <c r="BBX7" i="1"/>
  <c r="BAN2" i="1"/>
  <c r="BAN3" i="1"/>
  <c r="BAN4" i="1"/>
  <c r="BAN5" i="1"/>
  <c r="BAN6" i="1"/>
  <c r="BAN7" i="1"/>
  <c r="AZD2" i="1"/>
  <c r="AZD3" i="1"/>
  <c r="AZD4" i="1"/>
  <c r="AZD5" i="1"/>
  <c r="AZD6" i="1"/>
  <c r="AZD7" i="1"/>
  <c r="AXT2" i="1"/>
  <c r="AXT3" i="1"/>
  <c r="AXT4" i="1"/>
  <c r="AXT5" i="1"/>
  <c r="AXT6" i="1"/>
  <c r="AXT7" i="1"/>
  <c r="AWJ2" i="1"/>
  <c r="AWJ3" i="1"/>
  <c r="AWJ4" i="1"/>
  <c r="AWJ5" i="1"/>
  <c r="AWJ6" i="1"/>
  <c r="AWJ7" i="1"/>
  <c r="AVJ2" i="1"/>
  <c r="AVJ3" i="1"/>
  <c r="AVJ4" i="1"/>
  <c r="AVJ5" i="1"/>
  <c r="AVJ6" i="1"/>
  <c r="AVJ7" i="1"/>
  <c r="ATZ2" i="1"/>
  <c r="ATZ3" i="1"/>
  <c r="ATZ4" i="1"/>
  <c r="ATZ5" i="1"/>
  <c r="ATZ6" i="1"/>
  <c r="ATZ7" i="1"/>
  <c r="ASY2" i="1"/>
  <c r="ASY3" i="1"/>
  <c r="ASY4" i="1"/>
  <c r="ASY5" i="1"/>
  <c r="ASY6" i="1"/>
  <c r="ASY7" i="1"/>
  <c r="AJL2" i="1"/>
  <c r="AJL3" i="1"/>
  <c r="AJL4" i="1"/>
  <c r="AJL5" i="1"/>
  <c r="AJL6" i="1"/>
  <c r="AJL7" i="1"/>
  <c r="BED2" i="1"/>
  <c r="BED4" i="1"/>
  <c r="BED3" i="1"/>
  <c r="BED5" i="1"/>
  <c r="BED7" i="1"/>
  <c r="BED6" i="1"/>
  <c r="BDX7" i="1"/>
  <c r="BDX2" i="1"/>
  <c r="BDX4" i="1"/>
  <c r="BDX5" i="1"/>
  <c r="BDX3" i="1"/>
  <c r="BDX6" i="1"/>
  <c r="BDR7" i="1"/>
  <c r="BDR2" i="1"/>
  <c r="BDR4" i="1"/>
  <c r="BDR5" i="1"/>
  <c r="BDR6" i="1"/>
  <c r="BDR3" i="1"/>
  <c r="BDL7" i="1"/>
  <c r="BDL2" i="1"/>
  <c r="BDL4" i="1"/>
  <c r="BDL5" i="1"/>
  <c r="BDL3" i="1"/>
  <c r="BDL6" i="1"/>
  <c r="BDF7" i="1"/>
  <c r="BDF2" i="1"/>
  <c r="BDF4" i="1"/>
  <c r="BDF5" i="1"/>
  <c r="BDF3" i="1"/>
  <c r="BDF6" i="1"/>
  <c r="BDB2" i="1"/>
  <c r="BDB3" i="1"/>
  <c r="BDB4" i="1"/>
  <c r="BDB5" i="1"/>
  <c r="BDB6" i="1"/>
  <c r="BDB7" i="1"/>
  <c r="BBR2" i="1"/>
  <c r="BBR3" i="1"/>
  <c r="BBR4" i="1"/>
  <c r="BBR5" i="1"/>
  <c r="BBR6" i="1"/>
  <c r="BBR7" i="1"/>
  <c r="BAH2" i="1"/>
  <c r="BAH3" i="1"/>
  <c r="BAH4" i="1"/>
  <c r="BAH5" i="1"/>
  <c r="BAH6" i="1"/>
  <c r="BAH7" i="1"/>
  <c r="AYX2" i="1"/>
  <c r="AYX3" i="1"/>
  <c r="AYX4" i="1"/>
  <c r="AYX5" i="1"/>
  <c r="AYX6" i="1"/>
  <c r="AYX7" i="1"/>
  <c r="AXN2" i="1"/>
  <c r="AXN3" i="1"/>
  <c r="AXN4" i="1"/>
  <c r="AXN5" i="1"/>
  <c r="AXN6" i="1"/>
  <c r="AXN7" i="1"/>
  <c r="AWD2" i="1"/>
  <c r="AWD3" i="1"/>
  <c r="AWD4" i="1"/>
  <c r="AWD5" i="1"/>
  <c r="AWD6" i="1"/>
  <c r="AWD7" i="1"/>
  <c r="AVD2" i="1"/>
  <c r="AVD3" i="1"/>
  <c r="AVD4" i="1"/>
  <c r="AVD5" i="1"/>
  <c r="AVD6" i="1"/>
  <c r="AVD7" i="1"/>
  <c r="ATT2" i="1"/>
  <c r="ATT3" i="1"/>
  <c r="ATT4" i="1"/>
  <c r="ATT5" i="1"/>
  <c r="ATT6" i="1"/>
  <c r="ATT7" i="1"/>
  <c r="ARO2" i="1"/>
  <c r="ARO3" i="1"/>
  <c r="ARO4" i="1"/>
  <c r="ARO5" i="1"/>
  <c r="ARO6" i="1"/>
  <c r="ARO7" i="1"/>
  <c r="BDA3" i="1"/>
  <c r="BDA4" i="1"/>
  <c r="BDA5" i="1"/>
  <c r="BDA6" i="1"/>
  <c r="BDA7" i="1"/>
  <c r="BDA2" i="1"/>
  <c r="BCU3" i="1"/>
  <c r="BCU4" i="1"/>
  <c r="BCU5" i="1"/>
  <c r="BCU6" i="1"/>
  <c r="BCU7" i="1"/>
  <c r="BCU2" i="1"/>
  <c r="BCO3" i="1"/>
  <c r="BCO4" i="1"/>
  <c r="BCO5" i="1"/>
  <c r="BCO6" i="1"/>
  <c r="BCO7" i="1"/>
  <c r="BCO2" i="1"/>
  <c r="BCI3" i="1"/>
  <c r="BCI4" i="1"/>
  <c r="BCI5" i="1"/>
  <c r="BCI6" i="1"/>
  <c r="BCI7" i="1"/>
  <c r="BCI2" i="1"/>
  <c r="BCC3" i="1"/>
  <c r="BCC4" i="1"/>
  <c r="BCC5" i="1"/>
  <c r="BCC6" i="1"/>
  <c r="BCC7" i="1"/>
  <c r="BCC2" i="1"/>
  <c r="BBW3" i="1"/>
  <c r="BBW4" i="1"/>
  <c r="BBW5" i="1"/>
  <c r="BBW6" i="1"/>
  <c r="BBW7" i="1"/>
  <c r="BBW2" i="1"/>
  <c r="BBQ3" i="1"/>
  <c r="BBQ4" i="1"/>
  <c r="BBQ5" i="1"/>
  <c r="BBQ6" i="1"/>
  <c r="BBQ7" i="1"/>
  <c r="BBQ2" i="1"/>
  <c r="BBK3" i="1"/>
  <c r="BBK4" i="1"/>
  <c r="BBK5" i="1"/>
  <c r="BBK6" i="1"/>
  <c r="BBK7" i="1"/>
  <c r="BBK2" i="1"/>
  <c r="BBE3" i="1"/>
  <c r="BBE4" i="1"/>
  <c r="BBE5" i="1"/>
  <c r="BBE6" i="1"/>
  <c r="BBE7" i="1"/>
  <c r="BBE2" i="1"/>
  <c r="BAY3" i="1"/>
  <c r="BAY4" i="1"/>
  <c r="BAY5" i="1"/>
  <c r="BAY6" i="1"/>
  <c r="BAY7" i="1"/>
  <c r="BAY2" i="1"/>
  <c r="BAS3" i="1"/>
  <c r="BAS4" i="1"/>
  <c r="BAS5" i="1"/>
  <c r="BAS6" i="1"/>
  <c r="BAS7" i="1"/>
  <c r="BAS2" i="1"/>
  <c r="BAM3" i="1"/>
  <c r="BAM4" i="1"/>
  <c r="BAM5" i="1"/>
  <c r="BAM6" i="1"/>
  <c r="BAM7" i="1"/>
  <c r="BAM2" i="1"/>
  <c r="BAG3" i="1"/>
  <c r="BAG4" i="1"/>
  <c r="BAG5" i="1"/>
  <c r="BAG6" i="1"/>
  <c r="BAG7" i="1"/>
  <c r="BAG2" i="1"/>
  <c r="BAA3" i="1"/>
  <c r="BAA4" i="1"/>
  <c r="BAA5" i="1"/>
  <c r="BAA6" i="1"/>
  <c r="BAA7" i="1"/>
  <c r="BAA2" i="1"/>
  <c r="AZU3" i="1"/>
  <c r="AZU4" i="1"/>
  <c r="AZU5" i="1"/>
  <c r="AZU6" i="1"/>
  <c r="AZU7" i="1"/>
  <c r="AZU2" i="1"/>
  <c r="AZO3" i="1"/>
  <c r="AZO4" i="1"/>
  <c r="AZO5" i="1"/>
  <c r="AZO6" i="1"/>
  <c r="AZO7" i="1"/>
  <c r="AZO2" i="1"/>
  <c r="AZI3" i="1"/>
  <c r="AZI4" i="1"/>
  <c r="AZI5" i="1"/>
  <c r="AZI6" i="1"/>
  <c r="AZI7" i="1"/>
  <c r="AZI2" i="1"/>
  <c r="AZC3" i="1"/>
  <c r="AZC4" i="1"/>
  <c r="AZC5" i="1"/>
  <c r="AZC6" i="1"/>
  <c r="AZC7" i="1"/>
  <c r="AZC2" i="1"/>
  <c r="AYW3" i="1"/>
  <c r="AYW4" i="1"/>
  <c r="AYW5" i="1"/>
  <c r="AYW6" i="1"/>
  <c r="AYW7" i="1"/>
  <c r="AYW2" i="1"/>
  <c r="AYQ3" i="1"/>
  <c r="AYQ4" i="1"/>
  <c r="AYQ5" i="1"/>
  <c r="AYQ6" i="1"/>
  <c r="AYQ7" i="1"/>
  <c r="AYQ2" i="1"/>
  <c r="AYK3" i="1"/>
  <c r="AYK4" i="1"/>
  <c r="AYK5" i="1"/>
  <c r="AYK6" i="1"/>
  <c r="AYK7" i="1"/>
  <c r="AYK2" i="1"/>
  <c r="AYE3" i="1"/>
  <c r="AYE4" i="1"/>
  <c r="AYE5" i="1"/>
  <c r="AYE6" i="1"/>
  <c r="AYE7" i="1"/>
  <c r="AYE2" i="1"/>
  <c r="AXY3" i="1"/>
  <c r="AXY4" i="1"/>
  <c r="AXY5" i="1"/>
  <c r="AXY6" i="1"/>
  <c r="AXY7" i="1"/>
  <c r="AXY2" i="1"/>
  <c r="AXS3" i="1"/>
  <c r="AXS4" i="1"/>
  <c r="AXS5" i="1"/>
  <c r="AXS6" i="1"/>
  <c r="AXS7" i="1"/>
  <c r="AXS2" i="1"/>
  <c r="AXM3" i="1"/>
  <c r="AXM4" i="1"/>
  <c r="AXM5" i="1"/>
  <c r="AXM6" i="1"/>
  <c r="AXM7" i="1"/>
  <c r="AXM2" i="1"/>
  <c r="AXG3" i="1"/>
  <c r="AXG4" i="1"/>
  <c r="AXG5" i="1"/>
  <c r="AXG6" i="1"/>
  <c r="AXG7" i="1"/>
  <c r="AXG2" i="1"/>
  <c r="AXA3" i="1"/>
  <c r="AXA4" i="1"/>
  <c r="AXA5" i="1"/>
  <c r="AXA6" i="1"/>
  <c r="AXA7" i="1"/>
  <c r="AXA2" i="1"/>
  <c r="AWU3" i="1"/>
  <c r="AWU4" i="1"/>
  <c r="AWU5" i="1"/>
  <c r="AWU6" i="1"/>
  <c r="AWU7" i="1"/>
  <c r="AWU2" i="1"/>
  <c r="AWO3" i="1"/>
  <c r="AWO4" i="1"/>
  <c r="AWO5" i="1"/>
  <c r="AWO6" i="1"/>
  <c r="AWO7" i="1"/>
  <c r="AWO2" i="1"/>
  <c r="AWI3" i="1"/>
  <c r="AWI4" i="1"/>
  <c r="AWI5" i="1"/>
  <c r="AWI6" i="1"/>
  <c r="AWI7" i="1"/>
  <c r="AWI2" i="1"/>
  <c r="AWB3" i="1"/>
  <c r="AWB4" i="1"/>
  <c r="AWB5" i="1"/>
  <c r="AWB6" i="1"/>
  <c r="AWB7" i="1"/>
  <c r="AWB2" i="1"/>
  <c r="AVU3" i="1"/>
  <c r="AVU4" i="1"/>
  <c r="AVU5" i="1"/>
  <c r="AVU6" i="1"/>
  <c r="AVU7" i="1"/>
  <c r="AVU2" i="1"/>
  <c r="AVO3" i="1"/>
  <c r="AVO4" i="1"/>
  <c r="AVO5" i="1"/>
  <c r="AVO6" i="1"/>
  <c r="AVO7" i="1"/>
  <c r="AVO2" i="1"/>
  <c r="AVI3" i="1"/>
  <c r="AVI4" i="1"/>
  <c r="AVI5" i="1"/>
  <c r="AVI6" i="1"/>
  <c r="AVI7" i="1"/>
  <c r="AVI2" i="1"/>
  <c r="AVC3" i="1"/>
  <c r="AVC4" i="1"/>
  <c r="AVC5" i="1"/>
  <c r="AVC6" i="1"/>
  <c r="AVC7" i="1"/>
  <c r="AVC2" i="1"/>
  <c r="AUW3" i="1"/>
  <c r="AUW4" i="1"/>
  <c r="AUW5" i="1"/>
  <c r="AUW6" i="1"/>
  <c r="AUW7" i="1"/>
  <c r="AUW2" i="1"/>
  <c r="AUQ3" i="1"/>
  <c r="AUQ4" i="1"/>
  <c r="AUQ5" i="1"/>
  <c r="AUQ6" i="1"/>
  <c r="AUQ7" i="1"/>
  <c r="AUQ2" i="1"/>
  <c r="AUK3" i="1"/>
  <c r="AUK4" i="1"/>
  <c r="AUK5" i="1"/>
  <c r="AUK6" i="1"/>
  <c r="AUK7" i="1"/>
  <c r="AUK2" i="1"/>
  <c r="AUE3" i="1"/>
  <c r="AUE4" i="1"/>
  <c r="AUE5" i="1"/>
  <c r="AUE6" i="1"/>
  <c r="AUE7" i="1"/>
  <c r="AUE2" i="1"/>
  <c r="ATY3" i="1"/>
  <c r="ATY4" i="1"/>
  <c r="ATY5" i="1"/>
  <c r="ATY6" i="1"/>
  <c r="ATY7" i="1"/>
  <c r="ATY2" i="1"/>
  <c r="ATS3" i="1"/>
  <c r="ATS4" i="1"/>
  <c r="ATS5" i="1"/>
  <c r="ATS6" i="1"/>
  <c r="ATS7" i="1"/>
  <c r="ATS2" i="1"/>
  <c r="ATM3" i="1"/>
  <c r="ATM4" i="1"/>
  <c r="ATM5" i="1"/>
  <c r="ATM6" i="1"/>
  <c r="ATM7" i="1"/>
  <c r="ATM2" i="1"/>
  <c r="ATG3" i="1"/>
  <c r="ATG4" i="1"/>
  <c r="ATG5" i="1"/>
  <c r="ATG6" i="1"/>
  <c r="ATG7" i="1"/>
  <c r="ATG2" i="1"/>
  <c r="ASS2" i="1"/>
  <c r="ASS3" i="1"/>
  <c r="ASS4" i="1"/>
  <c r="ASS5" i="1"/>
  <c r="ASS6" i="1"/>
  <c r="ASS7" i="1"/>
  <c r="ARI2" i="1"/>
  <c r="ARI3" i="1"/>
  <c r="ARI4" i="1"/>
  <c r="ARI5" i="1"/>
  <c r="ARI6" i="1"/>
  <c r="ARI7" i="1"/>
  <c r="APY2" i="1"/>
  <c r="APY3" i="1"/>
  <c r="APY4" i="1"/>
  <c r="APY5" i="1"/>
  <c r="APY6" i="1"/>
  <c r="APY7" i="1"/>
  <c r="AOO2" i="1"/>
  <c r="AOO3" i="1"/>
  <c r="AOO4" i="1"/>
  <c r="AOO5" i="1"/>
  <c r="AOO6" i="1"/>
  <c r="AOO7" i="1"/>
  <c r="ANE2" i="1"/>
  <c r="ANE3" i="1"/>
  <c r="ANE4" i="1"/>
  <c r="ANE5" i="1"/>
  <c r="ANE6" i="1"/>
  <c r="ANE7" i="1"/>
  <c r="AKP2" i="1"/>
  <c r="AKP3" i="1"/>
  <c r="AKP4" i="1"/>
  <c r="AKP5" i="1"/>
  <c r="AKP6" i="1"/>
  <c r="AKP7" i="1"/>
  <c r="AJF2" i="1"/>
  <c r="AJF3" i="1"/>
  <c r="AJF4" i="1"/>
  <c r="AJF5" i="1"/>
  <c r="AJF6" i="1"/>
  <c r="AJF7" i="1"/>
  <c r="BCZ4" i="1"/>
  <c r="BCZ5" i="1"/>
  <c r="BCZ6" i="1"/>
  <c r="BCZ7" i="1"/>
  <c r="BCZ2" i="1"/>
  <c r="BCZ3" i="1"/>
  <c r="BCT4" i="1"/>
  <c r="BCT5" i="1"/>
  <c r="BCT6" i="1"/>
  <c r="BCT7" i="1"/>
  <c r="BCT2" i="1"/>
  <c r="BCT3" i="1"/>
  <c r="BCN4" i="1"/>
  <c r="BCN5" i="1"/>
  <c r="BCN6" i="1"/>
  <c r="BCN7" i="1"/>
  <c r="BCN2" i="1"/>
  <c r="BCN3" i="1"/>
  <c r="BCH4" i="1"/>
  <c r="BCH5" i="1"/>
  <c r="BCH6" i="1"/>
  <c r="BCH7" i="1"/>
  <c r="BCH2" i="1"/>
  <c r="BCH3" i="1"/>
  <c r="BCB4" i="1"/>
  <c r="BCB5" i="1"/>
  <c r="BCB6" i="1"/>
  <c r="BCB7" i="1"/>
  <c r="BCB2" i="1"/>
  <c r="BCB3" i="1"/>
  <c r="BBV4" i="1"/>
  <c r="BBV5" i="1"/>
  <c r="BBV6" i="1"/>
  <c r="BBV7" i="1"/>
  <c r="BBV2" i="1"/>
  <c r="BBV3" i="1"/>
  <c r="BBP4" i="1"/>
  <c r="BBP5" i="1"/>
  <c r="BBP6" i="1"/>
  <c r="BBP7" i="1"/>
  <c r="BBP2" i="1"/>
  <c r="BBP3" i="1"/>
  <c r="BBJ4" i="1"/>
  <c r="BBJ5" i="1"/>
  <c r="BBJ6" i="1"/>
  <c r="BBJ7" i="1"/>
  <c r="BBJ2" i="1"/>
  <c r="BBJ3" i="1"/>
  <c r="BBD4" i="1"/>
  <c r="BBD5" i="1"/>
  <c r="BBD6" i="1"/>
  <c r="BBD7" i="1"/>
  <c r="BBD2" i="1"/>
  <c r="BBD3" i="1"/>
  <c r="BAX4" i="1"/>
  <c r="BAX5" i="1"/>
  <c r="BAX6" i="1"/>
  <c r="BAX7" i="1"/>
  <c r="BAX2" i="1"/>
  <c r="BAX3" i="1"/>
  <c r="BAR4" i="1"/>
  <c r="BAR5" i="1"/>
  <c r="BAR6" i="1"/>
  <c r="BAR7" i="1"/>
  <c r="BAR2" i="1"/>
  <c r="BAR3" i="1"/>
  <c r="BAL4" i="1"/>
  <c r="BAL5" i="1"/>
  <c r="BAL6" i="1"/>
  <c r="BAL7" i="1"/>
  <c r="BAL2" i="1"/>
  <c r="BAL3" i="1"/>
  <c r="BAF4" i="1"/>
  <c r="BAF5" i="1"/>
  <c r="BAF6" i="1"/>
  <c r="BAF7" i="1"/>
  <c r="BAF2" i="1"/>
  <c r="BAF3" i="1"/>
  <c r="AZZ4" i="1"/>
  <c r="AZZ5" i="1"/>
  <c r="AZZ6" i="1"/>
  <c r="AZZ7" i="1"/>
  <c r="AZZ2" i="1"/>
  <c r="AZZ3" i="1"/>
  <c r="AZT4" i="1"/>
  <c r="AZT5" i="1"/>
  <c r="AZT6" i="1"/>
  <c r="AZT7" i="1"/>
  <c r="AZT2" i="1"/>
  <c r="AZT3" i="1"/>
  <c r="AZN4" i="1"/>
  <c r="AZN5" i="1"/>
  <c r="AZN6" i="1"/>
  <c r="AZN7" i="1"/>
  <c r="AZN2" i="1"/>
  <c r="AZN3" i="1"/>
  <c r="AZH4" i="1"/>
  <c r="AZH5" i="1"/>
  <c r="AZH6" i="1"/>
  <c r="AZH7" i="1"/>
  <c r="AZH2" i="1"/>
  <c r="AZH3" i="1"/>
  <c r="AZB4" i="1"/>
  <c r="AZB5" i="1"/>
  <c r="AZB6" i="1"/>
  <c r="AZB7" i="1"/>
  <c r="AZB2" i="1"/>
  <c r="AZB3" i="1"/>
  <c r="AYV4" i="1"/>
  <c r="AYV5" i="1"/>
  <c r="AYV6" i="1"/>
  <c r="AYV7" i="1"/>
  <c r="AYV2" i="1"/>
  <c r="AYV3" i="1"/>
  <c r="AYP4" i="1"/>
  <c r="AYP5" i="1"/>
  <c r="AYP6" i="1"/>
  <c r="AYP7" i="1"/>
  <c r="AYP2" i="1"/>
  <c r="AYP3" i="1"/>
  <c r="AYJ4" i="1"/>
  <c r="AYJ5" i="1"/>
  <c r="AYJ6" i="1"/>
  <c r="AYJ7" i="1"/>
  <c r="AYJ2" i="1"/>
  <c r="AYJ3" i="1"/>
  <c r="AYD4" i="1"/>
  <c r="AYD5" i="1"/>
  <c r="AYD6" i="1"/>
  <c r="AYD7" i="1"/>
  <c r="AYD2" i="1"/>
  <c r="AYD3" i="1"/>
  <c r="AXX4" i="1"/>
  <c r="AXX5" i="1"/>
  <c r="AXX6" i="1"/>
  <c r="AXX7" i="1"/>
  <c r="AXX2" i="1"/>
  <c r="AXX3" i="1"/>
  <c r="AXR4" i="1"/>
  <c r="AXR5" i="1"/>
  <c r="AXR6" i="1"/>
  <c r="AXR7" i="1"/>
  <c r="AXR2" i="1"/>
  <c r="AXR3" i="1"/>
  <c r="AXL4" i="1"/>
  <c r="AXL5" i="1"/>
  <c r="AXL6" i="1"/>
  <c r="AXL7" i="1"/>
  <c r="AXL2" i="1"/>
  <c r="AXL3" i="1"/>
  <c r="AXF4" i="1"/>
  <c r="AXF5" i="1"/>
  <c r="AXF6" i="1"/>
  <c r="AXF7" i="1"/>
  <c r="AXF2" i="1"/>
  <c r="AXF3" i="1"/>
  <c r="AWZ4" i="1"/>
  <c r="AWZ5" i="1"/>
  <c r="AWZ6" i="1"/>
  <c r="AWZ7" i="1"/>
  <c r="AWZ2" i="1"/>
  <c r="AWZ3" i="1"/>
  <c r="AWT4" i="1"/>
  <c r="AWT5" i="1"/>
  <c r="AWT6" i="1"/>
  <c r="AWT7" i="1"/>
  <c r="AWT2" i="1"/>
  <c r="AWT3" i="1"/>
  <c r="AWN4" i="1"/>
  <c r="AWN5" i="1"/>
  <c r="AWN6" i="1"/>
  <c r="AWN7" i="1"/>
  <c r="AWN2" i="1"/>
  <c r="AWN3" i="1"/>
  <c r="AWH4" i="1"/>
  <c r="AWH5" i="1"/>
  <c r="AWH6" i="1"/>
  <c r="AWH7" i="1"/>
  <c r="AWH2" i="1"/>
  <c r="AWH3" i="1"/>
  <c r="AWA4" i="1"/>
  <c r="AWA5" i="1"/>
  <c r="AWA6" i="1"/>
  <c r="AWA7" i="1"/>
  <c r="AWA2" i="1"/>
  <c r="AWA3" i="1"/>
  <c r="AVT4" i="1"/>
  <c r="AVT5" i="1"/>
  <c r="AVT6" i="1"/>
  <c r="AVT7" i="1"/>
  <c r="AVT2" i="1"/>
  <c r="AVT3" i="1"/>
  <c r="AVN4" i="1"/>
  <c r="AVN5" i="1"/>
  <c r="AVN6" i="1"/>
  <c r="AVN7" i="1"/>
  <c r="AVN2" i="1"/>
  <c r="AVN3" i="1"/>
  <c r="AVH4" i="1"/>
  <c r="AVH5" i="1"/>
  <c r="AVH6" i="1"/>
  <c r="AVH7" i="1"/>
  <c r="AVH2" i="1"/>
  <c r="AVH3" i="1"/>
  <c r="AVB4" i="1"/>
  <c r="AVB5" i="1"/>
  <c r="AVB6" i="1"/>
  <c r="AVB7" i="1"/>
  <c r="AVB2" i="1"/>
  <c r="AVB3" i="1"/>
  <c r="AUV4" i="1"/>
  <c r="AUV5" i="1"/>
  <c r="AUV6" i="1"/>
  <c r="AUV7" i="1"/>
  <c r="AUV2" i="1"/>
  <c r="AUV3" i="1"/>
  <c r="AUP4" i="1"/>
  <c r="AUP5" i="1"/>
  <c r="AUP6" i="1"/>
  <c r="AUP7" i="1"/>
  <c r="AUP2" i="1"/>
  <c r="AUP3" i="1"/>
  <c r="AUJ4" i="1"/>
  <c r="AUJ5" i="1"/>
  <c r="AUJ6" i="1"/>
  <c r="AUJ7" i="1"/>
  <c r="AUJ2" i="1"/>
  <c r="AUJ3" i="1"/>
  <c r="AUD4" i="1"/>
  <c r="AUD5" i="1"/>
  <c r="AUD6" i="1"/>
  <c r="AUD7" i="1"/>
  <c r="AUD2" i="1"/>
  <c r="AUD3" i="1"/>
  <c r="ATX4" i="1"/>
  <c r="ATX5" i="1"/>
  <c r="ATX6" i="1"/>
  <c r="ATX7" i="1"/>
  <c r="ATX2" i="1"/>
  <c r="ATX3" i="1"/>
  <c r="ATR4" i="1"/>
  <c r="ATR5" i="1"/>
  <c r="ATR6" i="1"/>
  <c r="ATR7" i="1"/>
  <c r="ATR2" i="1"/>
  <c r="ATR3" i="1"/>
  <c r="ATL4" i="1"/>
  <c r="ATL5" i="1"/>
  <c r="ATL6" i="1"/>
  <c r="ATL7" i="1"/>
  <c r="ATL2" i="1"/>
  <c r="ATL3" i="1"/>
  <c r="ASM2" i="1"/>
  <c r="ASM3" i="1"/>
  <c r="ASM4" i="1"/>
  <c r="ASM5" i="1"/>
  <c r="ASM6" i="1"/>
  <c r="ASM7" i="1"/>
  <c r="ARC2" i="1"/>
  <c r="ARC3" i="1"/>
  <c r="ARC4" i="1"/>
  <c r="ARC5" i="1"/>
  <c r="ARC6" i="1"/>
  <c r="ARC7" i="1"/>
  <c r="APS2" i="1"/>
  <c r="APS3" i="1"/>
  <c r="APS4" i="1"/>
  <c r="APS5" i="1"/>
  <c r="APS6" i="1"/>
  <c r="APS7" i="1"/>
  <c r="AOI2" i="1"/>
  <c r="AOI3" i="1"/>
  <c r="AOI4" i="1"/>
  <c r="AOI5" i="1"/>
  <c r="AOI6" i="1"/>
  <c r="AOI7" i="1"/>
  <c r="AMY2" i="1"/>
  <c r="AMY3" i="1"/>
  <c r="AMY4" i="1"/>
  <c r="AMY5" i="1"/>
  <c r="AMY6" i="1"/>
  <c r="AMY7" i="1"/>
  <c r="ALT2" i="1"/>
  <c r="ALT3" i="1"/>
  <c r="ALT4" i="1"/>
  <c r="ALT5" i="1"/>
  <c r="ALT6" i="1"/>
  <c r="ALT7" i="1"/>
  <c r="AKJ2" i="1"/>
  <c r="AKJ3" i="1"/>
  <c r="AKJ4" i="1"/>
  <c r="AKJ5" i="1"/>
  <c r="AKJ6" i="1"/>
  <c r="AKJ7" i="1"/>
  <c r="AIZ2" i="1"/>
  <c r="AIZ3" i="1"/>
  <c r="AIZ4" i="1"/>
  <c r="AIZ5" i="1"/>
  <c r="AIZ6" i="1"/>
  <c r="AIZ7" i="1"/>
  <c r="BCY5" i="1"/>
  <c r="BCY6" i="1"/>
  <c r="BCY7" i="1"/>
  <c r="BCY2" i="1"/>
  <c r="BCY3" i="1"/>
  <c r="BCY4" i="1"/>
  <c r="BCS5" i="1"/>
  <c r="BCS6" i="1"/>
  <c r="BCS7" i="1"/>
  <c r="BCS2" i="1"/>
  <c r="BCS3" i="1"/>
  <c r="BCS4" i="1"/>
  <c r="BCM5" i="1"/>
  <c r="BCM6" i="1"/>
  <c r="BCM7" i="1"/>
  <c r="BCM2" i="1"/>
  <c r="BCM3" i="1"/>
  <c r="BCM4" i="1"/>
  <c r="BCG5" i="1"/>
  <c r="BCG6" i="1"/>
  <c r="BCG7" i="1"/>
  <c r="BCG2" i="1"/>
  <c r="BCG3" i="1"/>
  <c r="BCG4" i="1"/>
  <c r="BCA5" i="1"/>
  <c r="BCA6" i="1"/>
  <c r="BCA7" i="1"/>
  <c r="BCA2" i="1"/>
  <c r="BCA3" i="1"/>
  <c r="BCA4" i="1"/>
  <c r="BBU5" i="1"/>
  <c r="BBU6" i="1"/>
  <c r="BBU7" i="1"/>
  <c r="BBU2" i="1"/>
  <c r="BBU3" i="1"/>
  <c r="BBU4" i="1"/>
  <c r="BBO5" i="1"/>
  <c r="BBO6" i="1"/>
  <c r="BBO7" i="1"/>
  <c r="BBO2" i="1"/>
  <c r="BBO3" i="1"/>
  <c r="BBO4" i="1"/>
  <c r="BBI5" i="1"/>
  <c r="BBI6" i="1"/>
  <c r="BBI7" i="1"/>
  <c r="BBI2" i="1"/>
  <c r="BBI3" i="1"/>
  <c r="BBI4" i="1"/>
  <c r="BBC5" i="1"/>
  <c r="BBC6" i="1"/>
  <c r="BBC7" i="1"/>
  <c r="BBC2" i="1"/>
  <c r="BBC3" i="1"/>
  <c r="BBC4" i="1"/>
  <c r="BAW5" i="1"/>
  <c r="BAW6" i="1"/>
  <c r="BAW7" i="1"/>
  <c r="BAW2" i="1"/>
  <c r="BAW3" i="1"/>
  <c r="BAW4" i="1"/>
  <c r="BAQ5" i="1"/>
  <c r="BAQ6" i="1"/>
  <c r="BAQ7" i="1"/>
  <c r="BAQ2" i="1"/>
  <c r="BAQ3" i="1"/>
  <c r="BAQ4" i="1"/>
  <c r="BAK5" i="1"/>
  <c r="BAK6" i="1"/>
  <c r="BAK7" i="1"/>
  <c r="BAK2" i="1"/>
  <c r="BAK3" i="1"/>
  <c r="BAK4" i="1"/>
  <c r="BAE5" i="1"/>
  <c r="BAE6" i="1"/>
  <c r="BAE7" i="1"/>
  <c r="BAE2" i="1"/>
  <c r="BAE3" i="1"/>
  <c r="BAE4" i="1"/>
  <c r="AZY5" i="1"/>
  <c r="AZY6" i="1"/>
  <c r="AZY7" i="1"/>
  <c r="AZY2" i="1"/>
  <c r="AZY3" i="1"/>
  <c r="AZY4" i="1"/>
  <c r="AZS5" i="1"/>
  <c r="AZS6" i="1"/>
  <c r="AZS7" i="1"/>
  <c r="AZS2" i="1"/>
  <c r="AZS3" i="1"/>
  <c r="AZS4" i="1"/>
  <c r="AZM5" i="1"/>
  <c r="AZM6" i="1"/>
  <c r="AZM7" i="1"/>
  <c r="AZM2" i="1"/>
  <c r="AZM3" i="1"/>
  <c r="AZM4" i="1"/>
  <c r="AZG5" i="1"/>
  <c r="AZG6" i="1"/>
  <c r="AZG7" i="1"/>
  <c r="AZG2" i="1"/>
  <c r="AZG3" i="1"/>
  <c r="AZG4" i="1"/>
  <c r="AZA5" i="1"/>
  <c r="AZA6" i="1"/>
  <c r="AZA7" i="1"/>
  <c r="AZA2" i="1"/>
  <c r="AZA3" i="1"/>
  <c r="AZA4" i="1"/>
  <c r="AYU5" i="1"/>
  <c r="AYU6" i="1"/>
  <c r="AYU7" i="1"/>
  <c r="AYU2" i="1"/>
  <c r="AYU3" i="1"/>
  <c r="AYU4" i="1"/>
  <c r="AYO5" i="1"/>
  <c r="AYO6" i="1"/>
  <c r="AYO7" i="1"/>
  <c r="AYO2" i="1"/>
  <c r="AYO3" i="1"/>
  <c r="AYO4" i="1"/>
  <c r="AYI5" i="1"/>
  <c r="AYI6" i="1"/>
  <c r="AYI7" i="1"/>
  <c r="AYI2" i="1"/>
  <c r="AYI3" i="1"/>
  <c r="AYI4" i="1"/>
  <c r="AYC5" i="1"/>
  <c r="AYC6" i="1"/>
  <c r="AYC7" i="1"/>
  <c r="AYC2" i="1"/>
  <c r="AYC3" i="1"/>
  <c r="AYC4" i="1"/>
  <c r="AXW5" i="1"/>
  <c r="AXW6" i="1"/>
  <c r="AXW7" i="1"/>
  <c r="AXW2" i="1"/>
  <c r="AXW3" i="1"/>
  <c r="AXW4" i="1"/>
  <c r="AXQ5" i="1"/>
  <c r="AXQ6" i="1"/>
  <c r="AXQ7" i="1"/>
  <c r="AXQ2" i="1"/>
  <c r="AXQ3" i="1"/>
  <c r="AXQ4" i="1"/>
  <c r="AXK5" i="1"/>
  <c r="AXK6" i="1"/>
  <c r="AXK7" i="1"/>
  <c r="AXK2" i="1"/>
  <c r="AXK3" i="1"/>
  <c r="AXK4" i="1"/>
  <c r="AXE5" i="1"/>
  <c r="AXE6" i="1"/>
  <c r="AXE7" i="1"/>
  <c r="AXE2" i="1"/>
  <c r="AXE3" i="1"/>
  <c r="AXE4" i="1"/>
  <c r="AWY5" i="1"/>
  <c r="AWY6" i="1"/>
  <c r="AWY7" i="1"/>
  <c r="AWY2" i="1"/>
  <c r="AWY3" i="1"/>
  <c r="AWY4" i="1"/>
  <c r="AWS5" i="1"/>
  <c r="AWS6" i="1"/>
  <c r="AWS7" i="1"/>
  <c r="AWS2" i="1"/>
  <c r="AWS3" i="1"/>
  <c r="AWS4" i="1"/>
  <c r="AWM5" i="1"/>
  <c r="AWM6" i="1"/>
  <c r="AWM7" i="1"/>
  <c r="AWM2" i="1"/>
  <c r="AWM3" i="1"/>
  <c r="AWM4" i="1"/>
  <c r="AWG5" i="1"/>
  <c r="AWG6" i="1"/>
  <c r="AWG7" i="1"/>
  <c r="AWG2" i="1"/>
  <c r="AWG3" i="1"/>
  <c r="AWG4" i="1"/>
  <c r="AVZ5" i="1"/>
  <c r="AVZ6" i="1"/>
  <c r="AVZ7" i="1"/>
  <c r="AVZ2" i="1"/>
  <c r="AVZ3" i="1"/>
  <c r="AVZ4" i="1"/>
  <c r="AVS5" i="1"/>
  <c r="AVS6" i="1"/>
  <c r="AVS7" i="1"/>
  <c r="AVS2" i="1"/>
  <c r="AVS3" i="1"/>
  <c r="AVS4" i="1"/>
  <c r="AVM5" i="1"/>
  <c r="AVM6" i="1"/>
  <c r="AVM7" i="1"/>
  <c r="AVM2" i="1"/>
  <c r="AVM3" i="1"/>
  <c r="AVM4" i="1"/>
  <c r="AVG5" i="1"/>
  <c r="AVG6" i="1"/>
  <c r="AVG7" i="1"/>
  <c r="AVG2" i="1"/>
  <c r="AVG3" i="1"/>
  <c r="AVG4" i="1"/>
  <c r="AVA5" i="1"/>
  <c r="AVA6" i="1"/>
  <c r="AVA7" i="1"/>
  <c r="AVA2" i="1"/>
  <c r="AVA3" i="1"/>
  <c r="AVA4" i="1"/>
  <c r="AUU5" i="1"/>
  <c r="AUU6" i="1"/>
  <c r="AUU7" i="1"/>
  <c r="AUU2" i="1"/>
  <c r="AUU3" i="1"/>
  <c r="AUU4" i="1"/>
  <c r="AUO5" i="1"/>
  <c r="AUO6" i="1"/>
  <c r="AUO7" i="1"/>
  <c r="AUO2" i="1"/>
  <c r="AUO3" i="1"/>
  <c r="AUO4" i="1"/>
  <c r="AUI5" i="1"/>
  <c r="AUI6" i="1"/>
  <c r="AUI7" i="1"/>
  <c r="AUI2" i="1"/>
  <c r="AUI3" i="1"/>
  <c r="AUI4" i="1"/>
  <c r="AUC5" i="1"/>
  <c r="AUC6" i="1"/>
  <c r="AUC7" i="1"/>
  <c r="AUC2" i="1"/>
  <c r="AUC3" i="1"/>
  <c r="AUC4" i="1"/>
  <c r="ATW5" i="1"/>
  <c r="ATW6" i="1"/>
  <c r="ATW7" i="1"/>
  <c r="ATW2" i="1"/>
  <c r="ATW3" i="1"/>
  <c r="ATW4" i="1"/>
  <c r="ATQ5" i="1"/>
  <c r="ATQ6" i="1"/>
  <c r="ATQ7" i="1"/>
  <c r="ATQ2" i="1"/>
  <c r="ATQ3" i="1"/>
  <c r="ATQ4" i="1"/>
  <c r="ATK5" i="1"/>
  <c r="ATK6" i="1"/>
  <c r="ATK7" i="1"/>
  <c r="ATK2" i="1"/>
  <c r="ATK3" i="1"/>
  <c r="ATK4" i="1"/>
  <c r="ASG2" i="1"/>
  <c r="ASG3" i="1"/>
  <c r="ASG4" i="1"/>
  <c r="ASG5" i="1"/>
  <c r="ASG6" i="1"/>
  <c r="ASG7" i="1"/>
  <c r="AQW2" i="1"/>
  <c r="AQW3" i="1"/>
  <c r="AQW4" i="1"/>
  <c r="AQW5" i="1"/>
  <c r="AQW6" i="1"/>
  <c r="AQW7" i="1"/>
  <c r="APM2" i="1"/>
  <c r="APM3" i="1"/>
  <c r="APM4" i="1"/>
  <c r="APM5" i="1"/>
  <c r="APM6" i="1"/>
  <c r="APM7" i="1"/>
  <c r="AOC2" i="1"/>
  <c r="AOC3" i="1"/>
  <c r="AOC4" i="1"/>
  <c r="AOC5" i="1"/>
  <c r="AOC6" i="1"/>
  <c r="AOC7" i="1"/>
  <c r="AMS2" i="1"/>
  <c r="AMS3" i="1"/>
  <c r="AMS4" i="1"/>
  <c r="AMS5" i="1"/>
  <c r="AMS6" i="1"/>
  <c r="AMS7" i="1"/>
  <c r="ALN2" i="1"/>
  <c r="ALN3" i="1"/>
  <c r="ALN4" i="1"/>
  <c r="ALN5" i="1"/>
  <c r="ALN6" i="1"/>
  <c r="ALN7" i="1"/>
  <c r="AKD2" i="1"/>
  <c r="AKD3" i="1"/>
  <c r="AKD4" i="1"/>
  <c r="AKD5" i="1"/>
  <c r="AKD6" i="1"/>
  <c r="AKD7" i="1"/>
  <c r="AHW2" i="1"/>
  <c r="AHW3" i="1"/>
  <c r="AHW4" i="1"/>
  <c r="AHW5" i="1"/>
  <c r="AHW6" i="1"/>
  <c r="AHW7" i="1"/>
  <c r="AEH2" i="1"/>
  <c r="AEH3" i="1"/>
  <c r="AEH4" i="1"/>
  <c r="AEH5" i="1"/>
  <c r="AEH6" i="1"/>
  <c r="AEH7" i="1"/>
  <c r="BCX6" i="1"/>
  <c r="BCX7" i="1"/>
  <c r="BCX2" i="1"/>
  <c r="BCX3" i="1"/>
  <c r="BCX4" i="1"/>
  <c r="BCX5" i="1"/>
  <c r="BCR6" i="1"/>
  <c r="BCR7" i="1"/>
  <c r="BCR2" i="1"/>
  <c r="BCR3" i="1"/>
  <c r="BCR4" i="1"/>
  <c r="BCR5" i="1"/>
  <c r="BCL6" i="1"/>
  <c r="BCL7" i="1"/>
  <c r="BCL2" i="1"/>
  <c r="BCL3" i="1"/>
  <c r="BCL4" i="1"/>
  <c r="BCL5" i="1"/>
  <c r="BCF6" i="1"/>
  <c r="BCF7" i="1"/>
  <c r="BCF2" i="1"/>
  <c r="BCF3" i="1"/>
  <c r="BCF4" i="1"/>
  <c r="BCF5" i="1"/>
  <c r="BBZ6" i="1"/>
  <c r="BBZ7" i="1"/>
  <c r="BBZ2" i="1"/>
  <c r="BBZ3" i="1"/>
  <c r="BBZ4" i="1"/>
  <c r="BBZ5" i="1"/>
  <c r="BBT6" i="1"/>
  <c r="BBT7" i="1"/>
  <c r="BBT2" i="1"/>
  <c r="BBT3" i="1"/>
  <c r="BBT4" i="1"/>
  <c r="BBT5" i="1"/>
  <c r="BBN6" i="1"/>
  <c r="BBN7" i="1"/>
  <c r="BBN2" i="1"/>
  <c r="BBN3" i="1"/>
  <c r="BBN4" i="1"/>
  <c r="BBN5" i="1"/>
  <c r="BBH6" i="1"/>
  <c r="BBH7" i="1"/>
  <c r="BBH2" i="1"/>
  <c r="BBH3" i="1"/>
  <c r="BBH4" i="1"/>
  <c r="BBH5" i="1"/>
  <c r="BBB6" i="1"/>
  <c r="BBB7" i="1"/>
  <c r="BBB2" i="1"/>
  <c r="BBB3" i="1"/>
  <c r="BBB4" i="1"/>
  <c r="BBB5" i="1"/>
  <c r="BAV6" i="1"/>
  <c r="BAV7" i="1"/>
  <c r="BAV2" i="1"/>
  <c r="BAV3" i="1"/>
  <c r="BAV4" i="1"/>
  <c r="BAV5" i="1"/>
  <c r="BAP6" i="1"/>
  <c r="BAP7" i="1"/>
  <c r="BAP2" i="1"/>
  <c r="BAP3" i="1"/>
  <c r="BAP4" i="1"/>
  <c r="BAP5" i="1"/>
  <c r="BAJ6" i="1"/>
  <c r="BAJ7" i="1"/>
  <c r="BAJ2" i="1"/>
  <c r="BAJ3" i="1"/>
  <c r="BAJ4" i="1"/>
  <c r="BAJ5" i="1"/>
  <c r="BAD6" i="1"/>
  <c r="BAD7" i="1"/>
  <c r="BAD2" i="1"/>
  <c r="BAD3" i="1"/>
  <c r="BAD4" i="1"/>
  <c r="BAD5" i="1"/>
  <c r="AZX6" i="1"/>
  <c r="AZX7" i="1"/>
  <c r="AZX2" i="1"/>
  <c r="AZX3" i="1"/>
  <c r="AZX4" i="1"/>
  <c r="AZX5" i="1"/>
  <c r="AZR6" i="1"/>
  <c r="AZR7" i="1"/>
  <c r="AZR2" i="1"/>
  <c r="AZR3" i="1"/>
  <c r="AZR4" i="1"/>
  <c r="AZR5" i="1"/>
  <c r="AZL6" i="1"/>
  <c r="AZL7" i="1"/>
  <c r="AZL2" i="1"/>
  <c r="AZL3" i="1"/>
  <c r="AZL4" i="1"/>
  <c r="AZL5" i="1"/>
  <c r="AZF6" i="1"/>
  <c r="AZF7" i="1"/>
  <c r="AZF2" i="1"/>
  <c r="AZF3" i="1"/>
  <c r="AZF4" i="1"/>
  <c r="AZF5" i="1"/>
  <c r="AYZ6" i="1"/>
  <c r="AYZ7" i="1"/>
  <c r="AYZ2" i="1"/>
  <c r="AYZ3" i="1"/>
  <c r="AYZ4" i="1"/>
  <c r="AYZ5" i="1"/>
  <c r="AYT6" i="1"/>
  <c r="AYT7" i="1"/>
  <c r="AYT2" i="1"/>
  <c r="AYT3" i="1"/>
  <c r="AYT4" i="1"/>
  <c r="AYT5" i="1"/>
  <c r="AYN6" i="1"/>
  <c r="AYN7" i="1"/>
  <c r="AYN2" i="1"/>
  <c r="AYN3" i="1"/>
  <c r="AYN4" i="1"/>
  <c r="AYN5" i="1"/>
  <c r="AYH6" i="1"/>
  <c r="AYH7" i="1"/>
  <c r="AYH2" i="1"/>
  <c r="AYH3" i="1"/>
  <c r="AYH4" i="1"/>
  <c r="AYH5" i="1"/>
  <c r="AYB6" i="1"/>
  <c r="AYB7" i="1"/>
  <c r="AYB2" i="1"/>
  <c r="AYB3" i="1"/>
  <c r="AYB4" i="1"/>
  <c r="AYB5" i="1"/>
  <c r="AXV6" i="1"/>
  <c r="AXV7" i="1"/>
  <c r="AXV2" i="1"/>
  <c r="AXV3" i="1"/>
  <c r="AXV4" i="1"/>
  <c r="AXV5" i="1"/>
  <c r="AXP6" i="1"/>
  <c r="AXP7" i="1"/>
  <c r="AXP2" i="1"/>
  <c r="AXP3" i="1"/>
  <c r="AXP4" i="1"/>
  <c r="AXP5" i="1"/>
  <c r="AXJ6" i="1"/>
  <c r="AXJ7" i="1"/>
  <c r="AXJ2" i="1"/>
  <c r="AXJ3" i="1"/>
  <c r="AXJ4" i="1"/>
  <c r="AXJ5" i="1"/>
  <c r="AXD6" i="1"/>
  <c r="AXD7" i="1"/>
  <c r="AXD2" i="1"/>
  <c r="AXD3" i="1"/>
  <c r="AXD4" i="1"/>
  <c r="AXD5" i="1"/>
  <c r="AWX6" i="1"/>
  <c r="AWX7" i="1"/>
  <c r="AWX2" i="1"/>
  <c r="AWX3" i="1"/>
  <c r="AWX4" i="1"/>
  <c r="AWX5" i="1"/>
  <c r="AWR6" i="1"/>
  <c r="AWR7" i="1"/>
  <c r="AWR2" i="1"/>
  <c r="AWR3" i="1"/>
  <c r="AWR4" i="1"/>
  <c r="AWR5" i="1"/>
  <c r="AWL6" i="1"/>
  <c r="AWL7" i="1"/>
  <c r="AWL2" i="1"/>
  <c r="AWL3" i="1"/>
  <c r="AWL4" i="1"/>
  <c r="AWL5" i="1"/>
  <c r="AWF6" i="1"/>
  <c r="AWF7" i="1"/>
  <c r="AWF2" i="1"/>
  <c r="AWF3" i="1"/>
  <c r="AWF4" i="1"/>
  <c r="AWF5" i="1"/>
  <c r="AVY6" i="1"/>
  <c r="AVY7" i="1"/>
  <c r="AVY2" i="1"/>
  <c r="AVY3" i="1"/>
  <c r="AVY4" i="1"/>
  <c r="AVY5" i="1"/>
  <c r="AVR6" i="1"/>
  <c r="AVR7" i="1"/>
  <c r="AVR2" i="1"/>
  <c r="AVR3" i="1"/>
  <c r="AVR4" i="1"/>
  <c r="AVR5" i="1"/>
  <c r="AVL6" i="1"/>
  <c r="AVL7" i="1"/>
  <c r="AVL2" i="1"/>
  <c r="AVL3" i="1"/>
  <c r="AVL4" i="1"/>
  <c r="AVL5" i="1"/>
  <c r="AVF6" i="1"/>
  <c r="AVF7" i="1"/>
  <c r="AVF2" i="1"/>
  <c r="AVF3" i="1"/>
  <c r="AVF4" i="1"/>
  <c r="AVF5" i="1"/>
  <c r="AUZ6" i="1"/>
  <c r="AUZ7" i="1"/>
  <c r="AUZ2" i="1"/>
  <c r="AUZ3" i="1"/>
  <c r="AUZ4" i="1"/>
  <c r="AUZ5" i="1"/>
  <c r="AUT6" i="1"/>
  <c r="AUT7" i="1"/>
  <c r="AUT2" i="1"/>
  <c r="AUT3" i="1"/>
  <c r="AUT4" i="1"/>
  <c r="AUT5" i="1"/>
  <c r="AUN6" i="1"/>
  <c r="AUN7" i="1"/>
  <c r="AUN2" i="1"/>
  <c r="AUN3" i="1"/>
  <c r="AUN4" i="1"/>
  <c r="AUN5" i="1"/>
  <c r="AUH6" i="1"/>
  <c r="AUH7" i="1"/>
  <c r="AUH2" i="1"/>
  <c r="AUH3" i="1"/>
  <c r="AUH4" i="1"/>
  <c r="AUH5" i="1"/>
  <c r="AUB6" i="1"/>
  <c r="AUB7" i="1"/>
  <c r="AUB2" i="1"/>
  <c r="AUB3" i="1"/>
  <c r="AUB4" i="1"/>
  <c r="AUB5" i="1"/>
  <c r="ATV6" i="1"/>
  <c r="ATV7" i="1"/>
  <c r="ATV2" i="1"/>
  <c r="ATV3" i="1"/>
  <c r="ATV4" i="1"/>
  <c r="ATV5" i="1"/>
  <c r="ATP6" i="1"/>
  <c r="ATP7" i="1"/>
  <c r="ATP2" i="1"/>
  <c r="ATP3" i="1"/>
  <c r="ATP4" i="1"/>
  <c r="ATP5" i="1"/>
  <c r="ATJ6" i="1"/>
  <c r="ATJ7" i="1"/>
  <c r="ATJ2" i="1"/>
  <c r="ATJ3" i="1"/>
  <c r="ATJ4" i="1"/>
  <c r="ATJ5" i="1"/>
  <c r="ASA2" i="1"/>
  <c r="ASA3" i="1"/>
  <c r="ASA4" i="1"/>
  <c r="ASA5" i="1"/>
  <c r="ASA6" i="1"/>
  <c r="ASA7" i="1"/>
  <c r="AQQ2" i="1"/>
  <c r="AQQ3" i="1"/>
  <c r="AQQ4" i="1"/>
  <c r="AQQ5" i="1"/>
  <c r="AQQ6" i="1"/>
  <c r="AQQ7" i="1"/>
  <c r="APG2" i="1"/>
  <c r="APG3" i="1"/>
  <c r="APG4" i="1"/>
  <c r="APG5" i="1"/>
  <c r="APG6" i="1"/>
  <c r="APG7" i="1"/>
  <c r="ANW2" i="1"/>
  <c r="ANW3" i="1"/>
  <c r="ANW4" i="1"/>
  <c r="ANW5" i="1"/>
  <c r="ANW6" i="1"/>
  <c r="ANW7" i="1"/>
  <c r="AMM2" i="1"/>
  <c r="AMM3" i="1"/>
  <c r="AMM4" i="1"/>
  <c r="AMM5" i="1"/>
  <c r="AMM6" i="1"/>
  <c r="AMM7" i="1"/>
  <c r="ALH2" i="1"/>
  <c r="ALH3" i="1"/>
  <c r="ALH4" i="1"/>
  <c r="ALH5" i="1"/>
  <c r="ALH6" i="1"/>
  <c r="ALH7" i="1"/>
  <c r="AJX2" i="1"/>
  <c r="AJX3" i="1"/>
  <c r="AJX4" i="1"/>
  <c r="AJX5" i="1"/>
  <c r="AJX6" i="1"/>
  <c r="AJX7" i="1"/>
  <c r="AIS2" i="1"/>
  <c r="AIS3" i="1"/>
  <c r="AIS4" i="1"/>
  <c r="AIS5" i="1"/>
  <c r="AIS6" i="1"/>
  <c r="AIS7" i="1"/>
  <c r="AGM2" i="1"/>
  <c r="AGM3" i="1"/>
  <c r="AGM4" i="1"/>
  <c r="AGM5" i="1"/>
  <c r="AGM6" i="1"/>
  <c r="AGM7" i="1"/>
  <c r="AFH2" i="1"/>
  <c r="AFH3" i="1"/>
  <c r="AFH4" i="1"/>
  <c r="AFH5" i="1"/>
  <c r="AFH6" i="1"/>
  <c r="AFH7" i="1"/>
  <c r="ZZ2" i="1"/>
  <c r="ZZ3" i="1"/>
  <c r="ZZ4" i="1"/>
  <c r="ZZ5" i="1"/>
  <c r="ZZ6" i="1"/>
  <c r="ZZ7" i="1"/>
  <c r="BCW7" i="1"/>
  <c r="BCW2" i="1"/>
  <c r="BCW3" i="1"/>
  <c r="BCW4" i="1"/>
  <c r="BCW5" i="1"/>
  <c r="BCW6" i="1"/>
  <c r="BCQ7" i="1"/>
  <c r="BCQ2" i="1"/>
  <c r="BCQ3" i="1"/>
  <c r="BCQ4" i="1"/>
  <c r="BCQ5" i="1"/>
  <c r="BCQ6" i="1"/>
  <c r="BCK7" i="1"/>
  <c r="BCK2" i="1"/>
  <c r="BCK3" i="1"/>
  <c r="BCK4" i="1"/>
  <c r="BCK5" i="1"/>
  <c r="BCK6" i="1"/>
  <c r="BCE7" i="1"/>
  <c r="BCE2" i="1"/>
  <c r="BCE3" i="1"/>
  <c r="BCE4" i="1"/>
  <c r="BCE5" i="1"/>
  <c r="BCE6" i="1"/>
  <c r="BBY7" i="1"/>
  <c r="BBY2" i="1"/>
  <c r="BBY3" i="1"/>
  <c r="BBY4" i="1"/>
  <c r="BBY5" i="1"/>
  <c r="BBY6" i="1"/>
  <c r="BBS7" i="1"/>
  <c r="BBS2" i="1"/>
  <c r="BBS3" i="1"/>
  <c r="BBS4" i="1"/>
  <c r="BBS5" i="1"/>
  <c r="BBS6" i="1"/>
  <c r="BBM7" i="1"/>
  <c r="BBM2" i="1"/>
  <c r="BBM3" i="1"/>
  <c r="BBM4" i="1"/>
  <c r="BBM5" i="1"/>
  <c r="BBM6" i="1"/>
  <c r="BBG7" i="1"/>
  <c r="BBG2" i="1"/>
  <c r="BBG3" i="1"/>
  <c r="BBG4" i="1"/>
  <c r="BBG5" i="1"/>
  <c r="BBG6" i="1"/>
  <c r="BBA7" i="1"/>
  <c r="BBA2" i="1"/>
  <c r="BBA3" i="1"/>
  <c r="BBA4" i="1"/>
  <c r="BBA5" i="1"/>
  <c r="BBA6" i="1"/>
  <c r="BAU7" i="1"/>
  <c r="BAU2" i="1"/>
  <c r="BAU3" i="1"/>
  <c r="BAU4" i="1"/>
  <c r="BAU5" i="1"/>
  <c r="BAU6" i="1"/>
  <c r="BAO7" i="1"/>
  <c r="BAO2" i="1"/>
  <c r="BAO3" i="1"/>
  <c r="BAO4" i="1"/>
  <c r="BAO5" i="1"/>
  <c r="BAO6" i="1"/>
  <c r="BAI7" i="1"/>
  <c r="BAI2" i="1"/>
  <c r="BAI3" i="1"/>
  <c r="BAI4" i="1"/>
  <c r="BAI5" i="1"/>
  <c r="BAI6" i="1"/>
  <c r="BAC7" i="1"/>
  <c r="BAC2" i="1"/>
  <c r="BAC3" i="1"/>
  <c r="BAC4" i="1"/>
  <c r="BAC5" i="1"/>
  <c r="BAC6" i="1"/>
  <c r="AZW7" i="1"/>
  <c r="AZW2" i="1"/>
  <c r="AZW3" i="1"/>
  <c r="AZW4" i="1"/>
  <c r="AZW5" i="1"/>
  <c r="AZW6" i="1"/>
  <c r="AZQ7" i="1"/>
  <c r="AZQ2" i="1"/>
  <c r="AZQ3" i="1"/>
  <c r="AZQ4" i="1"/>
  <c r="AZQ5" i="1"/>
  <c r="AZQ6" i="1"/>
  <c r="AZK7" i="1"/>
  <c r="AZK2" i="1"/>
  <c r="AZK3" i="1"/>
  <c r="AZK4" i="1"/>
  <c r="AZK5" i="1"/>
  <c r="AZK6" i="1"/>
  <c r="AZE7" i="1"/>
  <c r="AZE2" i="1"/>
  <c r="AZE3" i="1"/>
  <c r="AZE4" i="1"/>
  <c r="AZE5" i="1"/>
  <c r="AZE6" i="1"/>
  <c r="AYY7" i="1"/>
  <c r="AYY2" i="1"/>
  <c r="AYY3" i="1"/>
  <c r="AYY4" i="1"/>
  <c r="AYY5" i="1"/>
  <c r="AYY6" i="1"/>
  <c r="AYS7" i="1"/>
  <c r="AYS2" i="1"/>
  <c r="AYS3" i="1"/>
  <c r="AYS4" i="1"/>
  <c r="AYS5" i="1"/>
  <c r="AYS6" i="1"/>
  <c r="AYM7" i="1"/>
  <c r="AYM2" i="1"/>
  <c r="AYM3" i="1"/>
  <c r="AYM4" i="1"/>
  <c r="AYM5" i="1"/>
  <c r="AYM6" i="1"/>
  <c r="AYG7" i="1"/>
  <c r="AYG2" i="1"/>
  <c r="AYG3" i="1"/>
  <c r="AYG4" i="1"/>
  <c r="AYG5" i="1"/>
  <c r="AYG6" i="1"/>
  <c r="AYA7" i="1"/>
  <c r="AYA2" i="1"/>
  <c r="AYA3" i="1"/>
  <c r="AYA4" i="1"/>
  <c r="AYA5" i="1"/>
  <c r="AYA6" i="1"/>
  <c r="AXU7" i="1"/>
  <c r="AXU2" i="1"/>
  <c r="AXU3" i="1"/>
  <c r="AXU4" i="1"/>
  <c r="AXU5" i="1"/>
  <c r="AXU6" i="1"/>
  <c r="AXO7" i="1"/>
  <c r="AXO2" i="1"/>
  <c r="AXO3" i="1"/>
  <c r="AXO4" i="1"/>
  <c r="AXO5" i="1"/>
  <c r="AXO6" i="1"/>
  <c r="AXI7" i="1"/>
  <c r="AXI2" i="1"/>
  <c r="AXI3" i="1"/>
  <c r="AXI4" i="1"/>
  <c r="AXI5" i="1"/>
  <c r="AXI6" i="1"/>
  <c r="AXC7" i="1"/>
  <c r="AXC2" i="1"/>
  <c r="AXC3" i="1"/>
  <c r="AXC4" i="1"/>
  <c r="AXC5" i="1"/>
  <c r="AXC6" i="1"/>
  <c r="AWW7" i="1"/>
  <c r="AWW2" i="1"/>
  <c r="AWW3" i="1"/>
  <c r="AWW4" i="1"/>
  <c r="AWW5" i="1"/>
  <c r="AWW6" i="1"/>
  <c r="AWQ7" i="1"/>
  <c r="AWQ2" i="1"/>
  <c r="AWQ3" i="1"/>
  <c r="AWQ4" i="1"/>
  <c r="AWQ5" i="1"/>
  <c r="AWQ6" i="1"/>
  <c r="AWK7" i="1"/>
  <c r="AWK2" i="1"/>
  <c r="AWK3" i="1"/>
  <c r="AWK4" i="1"/>
  <c r="AWK5" i="1"/>
  <c r="AWK6" i="1"/>
  <c r="AWE7" i="1"/>
  <c r="AWE2" i="1"/>
  <c r="AWE3" i="1"/>
  <c r="AWE4" i="1"/>
  <c r="AWE5" i="1"/>
  <c r="AWE6" i="1"/>
  <c r="AVX7" i="1"/>
  <c r="AVX2" i="1"/>
  <c r="AVX3" i="1"/>
  <c r="AVX4" i="1"/>
  <c r="AVX5" i="1"/>
  <c r="AVX6" i="1"/>
  <c r="AVQ7" i="1"/>
  <c r="AVQ2" i="1"/>
  <c r="AVQ3" i="1"/>
  <c r="AVQ4" i="1"/>
  <c r="AVQ5" i="1"/>
  <c r="AVQ6" i="1"/>
  <c r="AVK7" i="1"/>
  <c r="AVK2" i="1"/>
  <c r="AVK3" i="1"/>
  <c r="AVK4" i="1"/>
  <c r="AVK5" i="1"/>
  <c r="AVK6" i="1"/>
  <c r="AVE7" i="1"/>
  <c r="AVE2" i="1"/>
  <c r="AVE3" i="1"/>
  <c r="AVE4" i="1"/>
  <c r="AVE5" i="1"/>
  <c r="AVE6" i="1"/>
  <c r="AUY7" i="1"/>
  <c r="AUY2" i="1"/>
  <c r="AUY3" i="1"/>
  <c r="AUY4" i="1"/>
  <c r="AUY5" i="1"/>
  <c r="AUY6" i="1"/>
  <c r="AUS7" i="1"/>
  <c r="AUS2" i="1"/>
  <c r="AUS3" i="1"/>
  <c r="AUS4" i="1"/>
  <c r="AUS5" i="1"/>
  <c r="AUS6" i="1"/>
  <c r="AUM7" i="1"/>
  <c r="AUM2" i="1"/>
  <c r="AUM3" i="1"/>
  <c r="AUM4" i="1"/>
  <c r="AUM5" i="1"/>
  <c r="AUM6" i="1"/>
  <c r="AUG7" i="1"/>
  <c r="AUG2" i="1"/>
  <c r="AUG3" i="1"/>
  <c r="AUG4" i="1"/>
  <c r="AUG5" i="1"/>
  <c r="AUG6" i="1"/>
  <c r="AUA7" i="1"/>
  <c r="AUA2" i="1"/>
  <c r="AUA3" i="1"/>
  <c r="AUA4" i="1"/>
  <c r="AUA5" i="1"/>
  <c r="AUA6" i="1"/>
  <c r="ATU7" i="1"/>
  <c r="ATU2" i="1"/>
  <c r="ATU3" i="1"/>
  <c r="ATU4" i="1"/>
  <c r="ATU5" i="1"/>
  <c r="ATU6" i="1"/>
  <c r="ATO7" i="1"/>
  <c r="ATO2" i="1"/>
  <c r="ATO3" i="1"/>
  <c r="ATO4" i="1"/>
  <c r="ATO5" i="1"/>
  <c r="ATO6" i="1"/>
  <c r="ATI7" i="1"/>
  <c r="ATI2" i="1"/>
  <c r="ATI3" i="1"/>
  <c r="ATI4" i="1"/>
  <c r="ATI5" i="1"/>
  <c r="ATI6" i="1"/>
  <c r="ATE2" i="1"/>
  <c r="ATE3" i="1"/>
  <c r="ATE4" i="1"/>
  <c r="ATE5" i="1"/>
  <c r="ATE6" i="1"/>
  <c r="ATE7" i="1"/>
  <c r="ARU2" i="1"/>
  <c r="ARU3" i="1"/>
  <c r="ARU4" i="1"/>
  <c r="ARU5" i="1"/>
  <c r="ARU6" i="1"/>
  <c r="ARU7" i="1"/>
  <c r="AQK2" i="1"/>
  <c r="AQK3" i="1"/>
  <c r="AQK4" i="1"/>
  <c r="AQK5" i="1"/>
  <c r="AQK6" i="1"/>
  <c r="AQK7" i="1"/>
  <c r="APA2" i="1"/>
  <c r="APA3" i="1"/>
  <c r="APA4" i="1"/>
  <c r="APA5" i="1"/>
  <c r="APA6" i="1"/>
  <c r="APA7" i="1"/>
  <c r="ANQ2" i="1"/>
  <c r="ANQ3" i="1"/>
  <c r="ANQ4" i="1"/>
  <c r="ANQ5" i="1"/>
  <c r="ANQ6" i="1"/>
  <c r="ANQ7" i="1"/>
  <c r="AMG2" i="1"/>
  <c r="AMG3" i="1"/>
  <c r="AMG4" i="1"/>
  <c r="AMG5" i="1"/>
  <c r="AMG6" i="1"/>
  <c r="AMG7" i="1"/>
  <c r="ALB2" i="1"/>
  <c r="ALB3" i="1"/>
  <c r="ALB4" i="1"/>
  <c r="ALB5" i="1"/>
  <c r="ALB6" i="1"/>
  <c r="ALB7" i="1"/>
  <c r="AJR2" i="1"/>
  <c r="AJR3" i="1"/>
  <c r="AJR4" i="1"/>
  <c r="AJR5" i="1"/>
  <c r="AJR6" i="1"/>
  <c r="AJR7" i="1"/>
  <c r="AIM2" i="1"/>
  <c r="AIM3" i="1"/>
  <c r="AIM4" i="1"/>
  <c r="AIM5" i="1"/>
  <c r="AIM6" i="1"/>
  <c r="AIM7" i="1"/>
  <c r="ATD3" i="1"/>
  <c r="ATD4" i="1"/>
  <c r="ATD5" i="1"/>
  <c r="ATD6" i="1"/>
  <c r="ATD7" i="1"/>
  <c r="ATD2" i="1"/>
  <c r="ASX3" i="1"/>
  <c r="ASX4" i="1"/>
  <c r="ASX5" i="1"/>
  <c r="ASX6" i="1"/>
  <c r="ASX7" i="1"/>
  <c r="ASX2" i="1"/>
  <c r="ASR3" i="1"/>
  <c r="ASR4" i="1"/>
  <c r="ASR5" i="1"/>
  <c r="ASR6" i="1"/>
  <c r="ASR7" i="1"/>
  <c r="ASR2" i="1"/>
  <c r="ASL3" i="1"/>
  <c r="ASL4" i="1"/>
  <c r="ASL5" i="1"/>
  <c r="ASL6" i="1"/>
  <c r="ASL7" i="1"/>
  <c r="ASL2" i="1"/>
  <c r="ASF3" i="1"/>
  <c r="ASF4" i="1"/>
  <c r="ASF5" i="1"/>
  <c r="ASF6" i="1"/>
  <c r="ASF7" i="1"/>
  <c r="ASF2" i="1"/>
  <c r="ARZ3" i="1"/>
  <c r="ARZ4" i="1"/>
  <c r="ARZ5" i="1"/>
  <c r="ARZ6" i="1"/>
  <c r="ARZ7" i="1"/>
  <c r="ARZ2" i="1"/>
  <c r="ART3" i="1"/>
  <c r="ART4" i="1"/>
  <c r="ART5" i="1"/>
  <c r="ART6" i="1"/>
  <c r="ART7" i="1"/>
  <c r="ART2" i="1"/>
  <c r="ARN3" i="1"/>
  <c r="ARN4" i="1"/>
  <c r="ARN5" i="1"/>
  <c r="ARN6" i="1"/>
  <c r="ARN7" i="1"/>
  <c r="ARN2" i="1"/>
  <c r="ARH3" i="1"/>
  <c r="ARH4" i="1"/>
  <c r="ARH5" i="1"/>
  <c r="ARH6" i="1"/>
  <c r="ARH7" i="1"/>
  <c r="ARH2" i="1"/>
  <c r="ARB3" i="1"/>
  <c r="ARB4" i="1"/>
  <c r="ARB5" i="1"/>
  <c r="ARB6" i="1"/>
  <c r="ARB7" i="1"/>
  <c r="ARB2" i="1"/>
  <c r="AQV3" i="1"/>
  <c r="AQV4" i="1"/>
  <c r="AQV5" i="1"/>
  <c r="AQV6" i="1"/>
  <c r="AQV7" i="1"/>
  <c r="AQV2" i="1"/>
  <c r="AQP3" i="1"/>
  <c r="AQP4" i="1"/>
  <c r="AQP5" i="1"/>
  <c r="AQP6" i="1"/>
  <c r="AQP7" i="1"/>
  <c r="AQP2" i="1"/>
  <c r="AQJ3" i="1"/>
  <c r="AQJ4" i="1"/>
  <c r="AQJ5" i="1"/>
  <c r="AQJ6" i="1"/>
  <c r="AQJ7" i="1"/>
  <c r="AQJ2" i="1"/>
  <c r="AQD3" i="1"/>
  <c r="AQD4" i="1"/>
  <c r="AQD5" i="1"/>
  <c r="AQD6" i="1"/>
  <c r="AQD7" i="1"/>
  <c r="AQD2" i="1"/>
  <c r="APX3" i="1"/>
  <c r="APX4" i="1"/>
  <c r="APX5" i="1"/>
  <c r="APX6" i="1"/>
  <c r="APX7" i="1"/>
  <c r="APX2" i="1"/>
  <c r="APR3" i="1"/>
  <c r="APR4" i="1"/>
  <c r="APR5" i="1"/>
  <c r="APR6" i="1"/>
  <c r="APR7" i="1"/>
  <c r="APR2" i="1"/>
  <c r="APL3" i="1"/>
  <c r="APL4" i="1"/>
  <c r="APL5" i="1"/>
  <c r="APL6" i="1"/>
  <c r="APL7" i="1"/>
  <c r="APL2" i="1"/>
  <c r="APF3" i="1"/>
  <c r="APF4" i="1"/>
  <c r="APF5" i="1"/>
  <c r="APF6" i="1"/>
  <c r="APF7" i="1"/>
  <c r="APF2" i="1"/>
  <c r="AOZ3" i="1"/>
  <c r="AOZ4" i="1"/>
  <c r="AOZ5" i="1"/>
  <c r="AOZ6" i="1"/>
  <c r="AOZ7" i="1"/>
  <c r="AOZ2" i="1"/>
  <c r="AOT3" i="1"/>
  <c r="AOT4" i="1"/>
  <c r="AOT5" i="1"/>
  <c r="AOT6" i="1"/>
  <c r="AOT7" i="1"/>
  <c r="AOT2" i="1"/>
  <c r="AON3" i="1"/>
  <c r="AON4" i="1"/>
  <c r="AON5" i="1"/>
  <c r="AON6" i="1"/>
  <c r="AON7" i="1"/>
  <c r="AON2" i="1"/>
  <c r="AOH3" i="1"/>
  <c r="AOH4" i="1"/>
  <c r="AOH5" i="1"/>
  <c r="AOH6" i="1"/>
  <c r="AOH7" i="1"/>
  <c r="AOH2" i="1"/>
  <c r="AOB3" i="1"/>
  <c r="AOB4" i="1"/>
  <c r="AOB5" i="1"/>
  <c r="AOB6" i="1"/>
  <c r="AOB7" i="1"/>
  <c r="AOB2" i="1"/>
  <c r="ANV3" i="1"/>
  <c r="ANV4" i="1"/>
  <c r="ANV5" i="1"/>
  <c r="ANV6" i="1"/>
  <c r="ANV7" i="1"/>
  <c r="ANV2" i="1"/>
  <c r="ANP3" i="1"/>
  <c r="ANP4" i="1"/>
  <c r="ANP5" i="1"/>
  <c r="ANP6" i="1"/>
  <c r="ANP7" i="1"/>
  <c r="ANP2" i="1"/>
  <c r="ANJ3" i="1"/>
  <c r="ANJ4" i="1"/>
  <c r="ANJ5" i="1"/>
  <c r="ANJ6" i="1"/>
  <c r="ANJ7" i="1"/>
  <c r="ANJ2" i="1"/>
  <c r="AND3" i="1"/>
  <c r="AND4" i="1"/>
  <c r="AND5" i="1"/>
  <c r="AND6" i="1"/>
  <c r="AND7" i="1"/>
  <c r="AND2" i="1"/>
  <c r="AMX3" i="1"/>
  <c r="AMX4" i="1"/>
  <c r="AMX5" i="1"/>
  <c r="AMX6" i="1"/>
  <c r="AMX7" i="1"/>
  <c r="AMX2" i="1"/>
  <c r="AMR3" i="1"/>
  <c r="AMR4" i="1"/>
  <c r="AMR5" i="1"/>
  <c r="AMR6" i="1"/>
  <c r="AMR7" i="1"/>
  <c r="AMR2" i="1"/>
  <c r="AML3" i="1"/>
  <c r="AML4" i="1"/>
  <c r="AML5" i="1"/>
  <c r="AML6" i="1"/>
  <c r="AML7" i="1"/>
  <c r="AML2" i="1"/>
  <c r="AMF3" i="1"/>
  <c r="AMF4" i="1"/>
  <c r="AMF5" i="1"/>
  <c r="AMF6" i="1"/>
  <c r="AMF7" i="1"/>
  <c r="AMF2" i="1"/>
  <c r="ALZ3" i="1"/>
  <c r="ALZ4" i="1"/>
  <c r="ALZ5" i="1"/>
  <c r="ALZ6" i="1"/>
  <c r="ALZ7" i="1"/>
  <c r="ALZ2" i="1"/>
  <c r="ALS3" i="1"/>
  <c r="ALS4" i="1"/>
  <c r="ALS5" i="1"/>
  <c r="ALS6" i="1"/>
  <c r="ALS7" i="1"/>
  <c r="ALS2" i="1"/>
  <c r="ALM3" i="1"/>
  <c r="ALM4" i="1"/>
  <c r="ALM5" i="1"/>
  <c r="ALM6" i="1"/>
  <c r="ALM7" i="1"/>
  <c r="ALM2" i="1"/>
  <c r="ALG3" i="1"/>
  <c r="ALG4" i="1"/>
  <c r="ALG5" i="1"/>
  <c r="ALG6" i="1"/>
  <c r="ALG7" i="1"/>
  <c r="ALG2" i="1"/>
  <c r="ALA3" i="1"/>
  <c r="ALA4" i="1"/>
  <c r="ALA5" i="1"/>
  <c r="ALA6" i="1"/>
  <c r="ALA7" i="1"/>
  <c r="ALA2" i="1"/>
  <c r="AKU3" i="1"/>
  <c r="AKU4" i="1"/>
  <c r="AKU5" i="1"/>
  <c r="AKU6" i="1"/>
  <c r="AKU7" i="1"/>
  <c r="AKU2" i="1"/>
  <c r="AKO3" i="1"/>
  <c r="AKO4" i="1"/>
  <c r="AKO5" i="1"/>
  <c r="AKO6" i="1"/>
  <c r="AKO7" i="1"/>
  <c r="AKO2" i="1"/>
  <c r="AKI3" i="1"/>
  <c r="AKI4" i="1"/>
  <c r="AKI5" i="1"/>
  <c r="AKI6" i="1"/>
  <c r="AKI7" i="1"/>
  <c r="AKI2" i="1"/>
  <c r="AKC3" i="1"/>
  <c r="AKC4" i="1"/>
  <c r="AKC5" i="1"/>
  <c r="AKC6" i="1"/>
  <c r="AKC7" i="1"/>
  <c r="AKC2" i="1"/>
  <c r="AJW3" i="1"/>
  <c r="AJW4" i="1"/>
  <c r="AJW5" i="1"/>
  <c r="AJW6" i="1"/>
  <c r="AJW7" i="1"/>
  <c r="AJW2" i="1"/>
  <c r="AJQ3" i="1"/>
  <c r="AJQ4" i="1"/>
  <c r="AJQ5" i="1"/>
  <c r="AJQ6" i="1"/>
  <c r="AJQ7" i="1"/>
  <c r="AJQ2" i="1"/>
  <c r="AJK3" i="1"/>
  <c r="AJK4" i="1"/>
  <c r="AJK5" i="1"/>
  <c r="AJK6" i="1"/>
  <c r="AJK7" i="1"/>
  <c r="AJK2" i="1"/>
  <c r="AJE3" i="1"/>
  <c r="AJE4" i="1"/>
  <c r="AJE5" i="1"/>
  <c r="AJE6" i="1"/>
  <c r="AJE7" i="1"/>
  <c r="AJE2" i="1"/>
  <c r="AIY3" i="1"/>
  <c r="AIY4" i="1"/>
  <c r="AIY5" i="1"/>
  <c r="AIY6" i="1"/>
  <c r="AIY7" i="1"/>
  <c r="AIY2" i="1"/>
  <c r="AIR3" i="1"/>
  <c r="AIR4" i="1"/>
  <c r="AIR5" i="1"/>
  <c r="AIR6" i="1"/>
  <c r="AIR7" i="1"/>
  <c r="AIR2" i="1"/>
  <c r="AHQ2" i="1"/>
  <c r="AHQ3" i="1"/>
  <c r="AHQ4" i="1"/>
  <c r="AHQ5" i="1"/>
  <c r="AHQ6" i="1"/>
  <c r="AHQ7" i="1"/>
  <c r="AGG2" i="1"/>
  <c r="AGG3" i="1"/>
  <c r="AGG4" i="1"/>
  <c r="AGG5" i="1"/>
  <c r="AGG6" i="1"/>
  <c r="AGG7" i="1"/>
  <c r="AEB2" i="1"/>
  <c r="AEB3" i="1"/>
  <c r="AEB4" i="1"/>
  <c r="AEB5" i="1"/>
  <c r="AEB6" i="1"/>
  <c r="AEB7" i="1"/>
  <c r="ATC4" i="1"/>
  <c r="ATC5" i="1"/>
  <c r="ATC6" i="1"/>
  <c r="ATC7" i="1"/>
  <c r="ATC2" i="1"/>
  <c r="ATC3" i="1"/>
  <c r="ASW4" i="1"/>
  <c r="ASW5" i="1"/>
  <c r="ASW6" i="1"/>
  <c r="ASW7" i="1"/>
  <c r="ASW2" i="1"/>
  <c r="ASW3" i="1"/>
  <c r="ASQ4" i="1"/>
  <c r="ASQ5" i="1"/>
  <c r="ASQ6" i="1"/>
  <c r="ASQ7" i="1"/>
  <c r="ASQ2" i="1"/>
  <c r="ASQ3" i="1"/>
  <c r="ASK4" i="1"/>
  <c r="ASK5" i="1"/>
  <c r="ASK6" i="1"/>
  <c r="ASK7" i="1"/>
  <c r="ASK2" i="1"/>
  <c r="ASK3" i="1"/>
  <c r="ASE4" i="1"/>
  <c r="ASE5" i="1"/>
  <c r="ASE6" i="1"/>
  <c r="ASE7" i="1"/>
  <c r="ASE2" i="1"/>
  <c r="ASE3" i="1"/>
  <c r="ARY4" i="1"/>
  <c r="ARY5" i="1"/>
  <c r="ARY6" i="1"/>
  <c r="ARY7" i="1"/>
  <c r="ARY2" i="1"/>
  <c r="ARY3" i="1"/>
  <c r="ARS4" i="1"/>
  <c r="ARS5" i="1"/>
  <c r="ARS6" i="1"/>
  <c r="ARS7" i="1"/>
  <c r="ARS2" i="1"/>
  <c r="ARS3" i="1"/>
  <c r="ARM4" i="1"/>
  <c r="ARM5" i="1"/>
  <c r="ARM6" i="1"/>
  <c r="ARM7" i="1"/>
  <c r="ARM2" i="1"/>
  <c r="ARM3" i="1"/>
  <c r="ARG4" i="1"/>
  <c r="ARG5" i="1"/>
  <c r="ARG6" i="1"/>
  <c r="ARG7" i="1"/>
  <c r="ARG2" i="1"/>
  <c r="ARG3" i="1"/>
  <c r="ARA4" i="1"/>
  <c r="ARA5" i="1"/>
  <c r="ARA6" i="1"/>
  <c r="ARA7" i="1"/>
  <c r="ARA2" i="1"/>
  <c r="ARA3" i="1"/>
  <c r="AQU4" i="1"/>
  <c r="AQU5" i="1"/>
  <c r="AQU6" i="1"/>
  <c r="AQU7" i="1"/>
  <c r="AQU2" i="1"/>
  <c r="AQU3" i="1"/>
  <c r="AQO4" i="1"/>
  <c r="AQO5" i="1"/>
  <c r="AQO6" i="1"/>
  <c r="AQO7" i="1"/>
  <c r="AQO2" i="1"/>
  <c r="AQO3" i="1"/>
  <c r="AQI4" i="1"/>
  <c r="AQI5" i="1"/>
  <c r="AQI6" i="1"/>
  <c r="AQI7" i="1"/>
  <c r="AQI2" i="1"/>
  <c r="AQI3" i="1"/>
  <c r="AQC4" i="1"/>
  <c r="AQC5" i="1"/>
  <c r="AQC6" i="1"/>
  <c r="AQC7" i="1"/>
  <c r="AQC2" i="1"/>
  <c r="AQC3" i="1"/>
  <c r="APW4" i="1"/>
  <c r="APW5" i="1"/>
  <c r="APW6" i="1"/>
  <c r="APW7" i="1"/>
  <c r="APW2" i="1"/>
  <c r="APW3" i="1"/>
  <c r="APQ4" i="1"/>
  <c r="APQ5" i="1"/>
  <c r="APQ6" i="1"/>
  <c r="APQ7" i="1"/>
  <c r="APQ2" i="1"/>
  <c r="APQ3" i="1"/>
  <c r="APK4" i="1"/>
  <c r="APK5" i="1"/>
  <c r="APK6" i="1"/>
  <c r="APK7" i="1"/>
  <c r="APK2" i="1"/>
  <c r="APK3" i="1"/>
  <c r="APE4" i="1"/>
  <c r="APE5" i="1"/>
  <c r="APE6" i="1"/>
  <c r="APE7" i="1"/>
  <c r="APE2" i="1"/>
  <c r="APE3" i="1"/>
  <c r="AOY4" i="1"/>
  <c r="AOY5" i="1"/>
  <c r="AOY6" i="1"/>
  <c r="AOY7" i="1"/>
  <c r="AOY2" i="1"/>
  <c r="AOY3" i="1"/>
  <c r="AOS4" i="1"/>
  <c r="AOS5" i="1"/>
  <c r="AOS6" i="1"/>
  <c r="AOS7" i="1"/>
  <c r="AOS2" i="1"/>
  <c r="AOS3" i="1"/>
  <c r="AOM4" i="1"/>
  <c r="AOM5" i="1"/>
  <c r="AOM6" i="1"/>
  <c r="AOM7" i="1"/>
  <c r="AOM2" i="1"/>
  <c r="AOM3" i="1"/>
  <c r="AOG4" i="1"/>
  <c r="AOG5" i="1"/>
  <c r="AOG6" i="1"/>
  <c r="AOG7" i="1"/>
  <c r="AOG2" i="1"/>
  <c r="AOG3" i="1"/>
  <c r="AOA4" i="1"/>
  <c r="AOA5" i="1"/>
  <c r="AOA6" i="1"/>
  <c r="AOA7" i="1"/>
  <c r="AOA2" i="1"/>
  <c r="AOA3" i="1"/>
  <c r="ANU4" i="1"/>
  <c r="ANU5" i="1"/>
  <c r="ANU6" i="1"/>
  <c r="ANU7" i="1"/>
  <c r="ANU2" i="1"/>
  <c r="ANU3" i="1"/>
  <c r="ANO4" i="1"/>
  <c r="ANO5" i="1"/>
  <c r="ANO6" i="1"/>
  <c r="ANO7" i="1"/>
  <c r="ANO2" i="1"/>
  <c r="ANO3" i="1"/>
  <c r="ANI4" i="1"/>
  <c r="ANI5" i="1"/>
  <c r="ANI6" i="1"/>
  <c r="ANI7" i="1"/>
  <c r="ANI2" i="1"/>
  <c r="ANI3" i="1"/>
  <c r="ANC4" i="1"/>
  <c r="ANC5" i="1"/>
  <c r="ANC6" i="1"/>
  <c r="ANC7" i="1"/>
  <c r="ANC2" i="1"/>
  <c r="ANC3" i="1"/>
  <c r="AMW4" i="1"/>
  <c r="AMW5" i="1"/>
  <c r="AMW6" i="1"/>
  <c r="AMW7" i="1"/>
  <c r="AMW2" i="1"/>
  <c r="AMW3" i="1"/>
  <c r="AMQ4" i="1"/>
  <c r="AMQ5" i="1"/>
  <c r="AMQ6" i="1"/>
  <c r="AMQ7" i="1"/>
  <c r="AMQ2" i="1"/>
  <c r="AMQ3" i="1"/>
  <c r="AMK4" i="1"/>
  <c r="AMK5" i="1"/>
  <c r="AMK6" i="1"/>
  <c r="AMK7" i="1"/>
  <c r="AMK2" i="1"/>
  <c r="AMK3" i="1"/>
  <c r="AME4" i="1"/>
  <c r="AME5" i="1"/>
  <c r="AME6" i="1"/>
  <c r="AME7" i="1"/>
  <c r="AME2" i="1"/>
  <c r="AME3" i="1"/>
  <c r="ALY4" i="1"/>
  <c r="ALY5" i="1"/>
  <c r="ALY6" i="1"/>
  <c r="ALY7" i="1"/>
  <c r="ALY2" i="1"/>
  <c r="ALY3" i="1"/>
  <c r="ALX4" i="1"/>
  <c r="ALX5" i="1"/>
  <c r="ALX6" i="1"/>
  <c r="ALX2" i="1"/>
  <c r="ALX3" i="1"/>
  <c r="ALR4" i="1"/>
  <c r="ALR5" i="1"/>
  <c r="ALR6" i="1"/>
  <c r="ALR7" i="1"/>
  <c r="ALR2" i="1"/>
  <c r="ALR3" i="1"/>
  <c r="ALL4" i="1"/>
  <c r="ALL5" i="1"/>
  <c r="ALL6" i="1"/>
  <c r="ALL7" i="1"/>
  <c r="ALL2" i="1"/>
  <c r="ALL3" i="1"/>
  <c r="ALF4" i="1"/>
  <c r="ALF5" i="1"/>
  <c r="ALF6" i="1"/>
  <c r="ALF7" i="1"/>
  <c r="ALF2" i="1"/>
  <c r="ALF3" i="1"/>
  <c r="AKZ4" i="1"/>
  <c r="AKZ5" i="1"/>
  <c r="AKZ6" i="1"/>
  <c r="AKZ7" i="1"/>
  <c r="AKZ2" i="1"/>
  <c r="AKZ3" i="1"/>
  <c r="AKT4" i="1"/>
  <c r="AKT5" i="1"/>
  <c r="AKT6" i="1"/>
  <c r="AKT7" i="1"/>
  <c r="AKT2" i="1"/>
  <c r="AKT3" i="1"/>
  <c r="AKN4" i="1"/>
  <c r="AKN5" i="1"/>
  <c r="AKN6" i="1"/>
  <c r="AKN7" i="1"/>
  <c r="AKN2" i="1"/>
  <c r="AKN3" i="1"/>
  <c r="AKH4" i="1"/>
  <c r="AKH5" i="1"/>
  <c r="AKH6" i="1"/>
  <c r="AKH7" i="1"/>
  <c r="AKH2" i="1"/>
  <c r="AKH3" i="1"/>
  <c r="AKB4" i="1"/>
  <c r="AKB5" i="1"/>
  <c r="AKB6" i="1"/>
  <c r="AKB7" i="1"/>
  <c r="AKB2" i="1"/>
  <c r="AKB3" i="1"/>
  <c r="AJV4" i="1"/>
  <c r="AJV5" i="1"/>
  <c r="AJV6" i="1"/>
  <c r="AJV7" i="1"/>
  <c r="AJV2" i="1"/>
  <c r="AJV3" i="1"/>
  <c r="AJP4" i="1"/>
  <c r="AJP5" i="1"/>
  <c r="AJP6" i="1"/>
  <c r="AJP7" i="1"/>
  <c r="AJP2" i="1"/>
  <c r="AJP3" i="1"/>
  <c r="AJJ4" i="1"/>
  <c r="AJJ5" i="1"/>
  <c r="AJJ6" i="1"/>
  <c r="AJJ7" i="1"/>
  <c r="AJJ2" i="1"/>
  <c r="AJJ3" i="1"/>
  <c r="AJD4" i="1"/>
  <c r="AJD5" i="1"/>
  <c r="AJD6" i="1"/>
  <c r="AJD7" i="1"/>
  <c r="AJD2" i="1"/>
  <c r="AJD3" i="1"/>
  <c r="AIX4" i="1"/>
  <c r="AIX5" i="1"/>
  <c r="AIX6" i="1"/>
  <c r="AIX7" i="1"/>
  <c r="AIX2" i="1"/>
  <c r="AIX3" i="1"/>
  <c r="AIQ4" i="1"/>
  <c r="AIQ5" i="1"/>
  <c r="AIQ6" i="1"/>
  <c r="AIQ7" i="1"/>
  <c r="AIQ2" i="1"/>
  <c r="AIQ3" i="1"/>
  <c r="AHK2" i="1"/>
  <c r="AHK3" i="1"/>
  <c r="AHK4" i="1"/>
  <c r="AHK5" i="1"/>
  <c r="AHK6" i="1"/>
  <c r="AHK7" i="1"/>
  <c r="AGA2" i="1"/>
  <c r="AGA3" i="1"/>
  <c r="AGA4" i="1"/>
  <c r="AGA5" i="1"/>
  <c r="AGA6" i="1"/>
  <c r="AGA7" i="1"/>
  <c r="AFA2" i="1"/>
  <c r="AFA3" i="1"/>
  <c r="AFA4" i="1"/>
  <c r="AFA5" i="1"/>
  <c r="AFA6" i="1"/>
  <c r="AFA7" i="1"/>
  <c r="ADV2" i="1"/>
  <c r="ADV3" i="1"/>
  <c r="ADV4" i="1"/>
  <c r="ADV5" i="1"/>
  <c r="ADV6" i="1"/>
  <c r="ADV7" i="1"/>
  <c r="ATB5" i="1"/>
  <c r="ATB6" i="1"/>
  <c r="ATB7" i="1"/>
  <c r="ATB2" i="1"/>
  <c r="ATB3" i="1"/>
  <c r="ATB4" i="1"/>
  <c r="ASV5" i="1"/>
  <c r="ASV6" i="1"/>
  <c r="ASV7" i="1"/>
  <c r="ASV2" i="1"/>
  <c r="ASV3" i="1"/>
  <c r="ASV4" i="1"/>
  <c r="ASP5" i="1"/>
  <c r="ASP6" i="1"/>
  <c r="ASP7" i="1"/>
  <c r="ASP2" i="1"/>
  <c r="ASP3" i="1"/>
  <c r="ASP4" i="1"/>
  <c r="ASJ5" i="1"/>
  <c r="ASJ6" i="1"/>
  <c r="ASJ7" i="1"/>
  <c r="ASJ2" i="1"/>
  <c r="ASJ3" i="1"/>
  <c r="ASJ4" i="1"/>
  <c r="ASD5" i="1"/>
  <c r="ASD6" i="1"/>
  <c r="ASD7" i="1"/>
  <c r="ASD2" i="1"/>
  <c r="ASD3" i="1"/>
  <c r="ASD4" i="1"/>
  <c r="ARX5" i="1"/>
  <c r="ARX6" i="1"/>
  <c r="ARX7" i="1"/>
  <c r="ARX2" i="1"/>
  <c r="ARX3" i="1"/>
  <c r="ARX4" i="1"/>
  <c r="ARR5" i="1"/>
  <c r="ARR6" i="1"/>
  <c r="ARR7" i="1"/>
  <c r="ARR2" i="1"/>
  <c r="ARR3" i="1"/>
  <c r="ARR4" i="1"/>
  <c r="ARL5" i="1"/>
  <c r="ARL6" i="1"/>
  <c r="ARL7" i="1"/>
  <c r="ARL2" i="1"/>
  <c r="ARL3" i="1"/>
  <c r="ARL4" i="1"/>
  <c r="ARF5" i="1"/>
  <c r="ARF6" i="1"/>
  <c r="ARF7" i="1"/>
  <c r="ARF2" i="1"/>
  <c r="ARF3" i="1"/>
  <c r="ARF4" i="1"/>
  <c r="AQZ5" i="1"/>
  <c r="AQZ6" i="1"/>
  <c r="AQZ7" i="1"/>
  <c r="AQZ2" i="1"/>
  <c r="AQZ3" i="1"/>
  <c r="AQZ4" i="1"/>
  <c r="AQT5" i="1"/>
  <c r="AQT6" i="1"/>
  <c r="AQT7" i="1"/>
  <c r="AQT2" i="1"/>
  <c r="AQT3" i="1"/>
  <c r="AQT4" i="1"/>
  <c r="AQN5" i="1"/>
  <c r="AQN6" i="1"/>
  <c r="AQN7" i="1"/>
  <c r="AQN2" i="1"/>
  <c r="AQN3" i="1"/>
  <c r="AQN4" i="1"/>
  <c r="AQH5" i="1"/>
  <c r="AQH6" i="1"/>
  <c r="AQH7" i="1"/>
  <c r="AQH2" i="1"/>
  <c r="AQH3" i="1"/>
  <c r="AQH4" i="1"/>
  <c r="AQB5" i="1"/>
  <c r="AQB6" i="1"/>
  <c r="AQB7" i="1"/>
  <c r="AQB2" i="1"/>
  <c r="AQB3" i="1"/>
  <c r="AQB4" i="1"/>
  <c r="APV5" i="1"/>
  <c r="APV6" i="1"/>
  <c r="APV7" i="1"/>
  <c r="APV2" i="1"/>
  <c r="APV3" i="1"/>
  <c r="APV4" i="1"/>
  <c r="APP5" i="1"/>
  <c r="APP6" i="1"/>
  <c r="APP7" i="1"/>
  <c r="APP2" i="1"/>
  <c r="APP3" i="1"/>
  <c r="APP4" i="1"/>
  <c r="APJ5" i="1"/>
  <c r="APJ6" i="1"/>
  <c r="APJ7" i="1"/>
  <c r="APJ2" i="1"/>
  <c r="APJ3" i="1"/>
  <c r="APJ4" i="1"/>
  <c r="APD5" i="1"/>
  <c r="APD6" i="1"/>
  <c r="APD7" i="1"/>
  <c r="APD2" i="1"/>
  <c r="APD3" i="1"/>
  <c r="APD4" i="1"/>
  <c r="AOX5" i="1"/>
  <c r="AOX6" i="1"/>
  <c r="AOX7" i="1"/>
  <c r="AOX2" i="1"/>
  <c r="AOX3" i="1"/>
  <c r="AOX4" i="1"/>
  <c r="AOR5" i="1"/>
  <c r="AOR6" i="1"/>
  <c r="AOR7" i="1"/>
  <c r="AOR2" i="1"/>
  <c r="AOR3" i="1"/>
  <c r="AOR4" i="1"/>
  <c r="AOL5" i="1"/>
  <c r="AOL6" i="1"/>
  <c r="AOL7" i="1"/>
  <c r="AOL2" i="1"/>
  <c r="AOL3" i="1"/>
  <c r="AOL4" i="1"/>
  <c r="AOF5" i="1"/>
  <c r="AOF6" i="1"/>
  <c r="AOF7" i="1"/>
  <c r="AOF2" i="1"/>
  <c r="AOF3" i="1"/>
  <c r="AOF4" i="1"/>
  <c r="ANZ5" i="1"/>
  <c r="ANZ6" i="1"/>
  <c r="ANZ7" i="1"/>
  <c r="ANZ2" i="1"/>
  <c r="ANZ3" i="1"/>
  <c r="ANZ4" i="1"/>
  <c r="ANT5" i="1"/>
  <c r="ANT6" i="1"/>
  <c r="ANT7" i="1"/>
  <c r="ANT2" i="1"/>
  <c r="ANT3" i="1"/>
  <c r="ANT4" i="1"/>
  <c r="ANN5" i="1"/>
  <c r="ANN6" i="1"/>
  <c r="ANN7" i="1"/>
  <c r="ANN2" i="1"/>
  <c r="ANN3" i="1"/>
  <c r="ANN4" i="1"/>
  <c r="ANH5" i="1"/>
  <c r="ANH6" i="1"/>
  <c r="ANH7" i="1"/>
  <c r="ANH2" i="1"/>
  <c r="ANH3" i="1"/>
  <c r="ANH4" i="1"/>
  <c r="ANB5" i="1"/>
  <c r="ANB6" i="1"/>
  <c r="ANB7" i="1"/>
  <c r="ANB2" i="1"/>
  <c r="ANB3" i="1"/>
  <c r="ANB4" i="1"/>
  <c r="AMV5" i="1"/>
  <c r="AMV6" i="1"/>
  <c r="AMV7" i="1"/>
  <c r="AMV2" i="1"/>
  <c r="AMV3" i="1"/>
  <c r="AMV4" i="1"/>
  <c r="AMP5" i="1"/>
  <c r="AMP6" i="1"/>
  <c r="AMP7" i="1"/>
  <c r="AMP2" i="1"/>
  <c r="AMP3" i="1"/>
  <c r="AMP4" i="1"/>
  <c r="AMJ5" i="1"/>
  <c r="AMJ6" i="1"/>
  <c r="AMJ7" i="1"/>
  <c r="AMJ2" i="1"/>
  <c r="AMJ3" i="1"/>
  <c r="AMJ4" i="1"/>
  <c r="AMD5" i="1"/>
  <c r="AMD6" i="1"/>
  <c r="AMD7" i="1"/>
  <c r="AMD2" i="1"/>
  <c r="AMD3" i="1"/>
  <c r="AMD4" i="1"/>
  <c r="ALW5" i="1"/>
  <c r="ALW6" i="1"/>
  <c r="ALW7" i="1"/>
  <c r="ALW2" i="1"/>
  <c r="ALW3" i="1"/>
  <c r="ALW4" i="1"/>
  <c r="ALQ5" i="1"/>
  <c r="ALQ6" i="1"/>
  <c r="ALQ7" i="1"/>
  <c r="ALQ2" i="1"/>
  <c r="ALQ3" i="1"/>
  <c r="ALQ4" i="1"/>
  <c r="ALK5" i="1"/>
  <c r="ALK6" i="1"/>
  <c r="ALK7" i="1"/>
  <c r="ALK2" i="1"/>
  <c r="ALK3" i="1"/>
  <c r="ALK4" i="1"/>
  <c r="ALE5" i="1"/>
  <c r="ALE6" i="1"/>
  <c r="ALE7" i="1"/>
  <c r="ALE2" i="1"/>
  <c r="ALE3" i="1"/>
  <c r="ALE4" i="1"/>
  <c r="AKY5" i="1"/>
  <c r="AKY6" i="1"/>
  <c r="AKY7" i="1"/>
  <c r="AKY2" i="1"/>
  <c r="AKY3" i="1"/>
  <c r="AKY4" i="1"/>
  <c r="AKS5" i="1"/>
  <c r="AKS6" i="1"/>
  <c r="AKS7" i="1"/>
  <c r="AKS2" i="1"/>
  <c r="AKS3" i="1"/>
  <c r="AKS4" i="1"/>
  <c r="AKM5" i="1"/>
  <c r="AKM6" i="1"/>
  <c r="AKM7" i="1"/>
  <c r="AKM2" i="1"/>
  <c r="AKM3" i="1"/>
  <c r="AKM4" i="1"/>
  <c r="AKG5" i="1"/>
  <c r="AKG6" i="1"/>
  <c r="AKG7" i="1"/>
  <c r="AKG2" i="1"/>
  <c r="AKG3" i="1"/>
  <c r="AKG4" i="1"/>
  <c r="AKA5" i="1"/>
  <c r="AKA6" i="1"/>
  <c r="AKA7" i="1"/>
  <c r="AKA2" i="1"/>
  <c r="AKA3" i="1"/>
  <c r="AKA4" i="1"/>
  <c r="AJU5" i="1"/>
  <c r="AJU6" i="1"/>
  <c r="AJU7" i="1"/>
  <c r="AJU2" i="1"/>
  <c r="AJU3" i="1"/>
  <c r="AJU4" i="1"/>
  <c r="AJO5" i="1"/>
  <c r="AJO6" i="1"/>
  <c r="AJO7" i="1"/>
  <c r="AJO2" i="1"/>
  <c r="AJO3" i="1"/>
  <c r="AJO4" i="1"/>
  <c r="AJI5" i="1"/>
  <c r="AJI6" i="1"/>
  <c r="AJI7" i="1"/>
  <c r="AJI2" i="1"/>
  <c r="AJI3" i="1"/>
  <c r="AJI4" i="1"/>
  <c r="AJC5" i="1"/>
  <c r="AJC6" i="1"/>
  <c r="AJC7" i="1"/>
  <c r="AJC2" i="1"/>
  <c r="AJC3" i="1"/>
  <c r="AJC4" i="1"/>
  <c r="AIW5" i="1"/>
  <c r="AIW6" i="1"/>
  <c r="AIW7" i="1"/>
  <c r="AIW2" i="1"/>
  <c r="AIW3" i="1"/>
  <c r="AIW4" i="1"/>
  <c r="AIP5" i="1"/>
  <c r="AIP6" i="1"/>
  <c r="AIP7" i="1"/>
  <c r="AIP2" i="1"/>
  <c r="AIP3" i="1"/>
  <c r="AIP4" i="1"/>
  <c r="AHE2" i="1"/>
  <c r="AHE3" i="1"/>
  <c r="AHE4" i="1"/>
  <c r="AHE5" i="1"/>
  <c r="AHE6" i="1"/>
  <c r="AHE7" i="1"/>
  <c r="ADP2" i="1"/>
  <c r="ADP3" i="1"/>
  <c r="ADP4" i="1"/>
  <c r="ADP5" i="1"/>
  <c r="ADP6" i="1"/>
  <c r="ADP7" i="1"/>
  <c r="ATA6" i="1"/>
  <c r="ATA7" i="1"/>
  <c r="ATA2" i="1"/>
  <c r="ATA3" i="1"/>
  <c r="ATA4" i="1"/>
  <c r="ATA5" i="1"/>
  <c r="ASU6" i="1"/>
  <c r="ASU7" i="1"/>
  <c r="ASU2" i="1"/>
  <c r="ASU3" i="1"/>
  <c r="ASU4" i="1"/>
  <c r="ASU5" i="1"/>
  <c r="ASO6" i="1"/>
  <c r="ASO7" i="1"/>
  <c r="ASO2" i="1"/>
  <c r="ASO3" i="1"/>
  <c r="ASO4" i="1"/>
  <c r="ASO5" i="1"/>
  <c r="ASI6" i="1"/>
  <c r="ASI7" i="1"/>
  <c r="ASI2" i="1"/>
  <c r="ASI3" i="1"/>
  <c r="ASI4" i="1"/>
  <c r="ASI5" i="1"/>
  <c r="ASC6" i="1"/>
  <c r="ASC7" i="1"/>
  <c r="ASC2" i="1"/>
  <c r="ASC3" i="1"/>
  <c r="ASC4" i="1"/>
  <c r="ASC5" i="1"/>
  <c r="ARW6" i="1"/>
  <c r="ARW7" i="1"/>
  <c r="ARW2" i="1"/>
  <c r="ARW3" i="1"/>
  <c r="ARW4" i="1"/>
  <c r="ARW5" i="1"/>
  <c r="ARQ6" i="1"/>
  <c r="ARQ7" i="1"/>
  <c r="ARQ2" i="1"/>
  <c r="ARQ3" i="1"/>
  <c r="ARQ4" i="1"/>
  <c r="ARQ5" i="1"/>
  <c r="ARK6" i="1"/>
  <c r="ARK7" i="1"/>
  <c r="ARK2" i="1"/>
  <c r="ARK3" i="1"/>
  <c r="ARK4" i="1"/>
  <c r="ARK5" i="1"/>
  <c r="ARE6" i="1"/>
  <c r="ARE7" i="1"/>
  <c r="ARE2" i="1"/>
  <c r="ARE3" i="1"/>
  <c r="ARE4" i="1"/>
  <c r="ARE5" i="1"/>
  <c r="AQY6" i="1"/>
  <c r="AQY7" i="1"/>
  <c r="AQY2" i="1"/>
  <c r="AQY3" i="1"/>
  <c r="AQY4" i="1"/>
  <c r="AQY5" i="1"/>
  <c r="AQS6" i="1"/>
  <c r="AQS7" i="1"/>
  <c r="AQS2" i="1"/>
  <c r="AQS3" i="1"/>
  <c r="AQS4" i="1"/>
  <c r="AQS5" i="1"/>
  <c r="AQM6" i="1"/>
  <c r="AQM7" i="1"/>
  <c r="AQM2" i="1"/>
  <c r="AQM3" i="1"/>
  <c r="AQM4" i="1"/>
  <c r="AQM5" i="1"/>
  <c r="AQG6" i="1"/>
  <c r="AQG7" i="1"/>
  <c r="AQG2" i="1"/>
  <c r="AQG3" i="1"/>
  <c r="AQG4" i="1"/>
  <c r="AQG5" i="1"/>
  <c r="AQA6" i="1"/>
  <c r="AQA7" i="1"/>
  <c r="AQA2" i="1"/>
  <c r="AQA3" i="1"/>
  <c r="AQA4" i="1"/>
  <c r="AQA5" i="1"/>
  <c r="APU6" i="1"/>
  <c r="APU7" i="1"/>
  <c r="APU2" i="1"/>
  <c r="APU3" i="1"/>
  <c r="APU4" i="1"/>
  <c r="APU5" i="1"/>
  <c r="APO6" i="1"/>
  <c r="APO7" i="1"/>
  <c r="APO2" i="1"/>
  <c r="APO3" i="1"/>
  <c r="APO4" i="1"/>
  <c r="APO5" i="1"/>
  <c r="API6" i="1"/>
  <c r="API7" i="1"/>
  <c r="API2" i="1"/>
  <c r="API3" i="1"/>
  <c r="API4" i="1"/>
  <c r="API5" i="1"/>
  <c r="APC6" i="1"/>
  <c r="APC7" i="1"/>
  <c r="APC2" i="1"/>
  <c r="APC3" i="1"/>
  <c r="APC4" i="1"/>
  <c r="APC5" i="1"/>
  <c r="AOW6" i="1"/>
  <c r="AOW7" i="1"/>
  <c r="AOW2" i="1"/>
  <c r="AOW3" i="1"/>
  <c r="AOW4" i="1"/>
  <c r="AOW5" i="1"/>
  <c r="AOQ6" i="1"/>
  <c r="AOQ7" i="1"/>
  <c r="AOQ2" i="1"/>
  <c r="AOQ3" i="1"/>
  <c r="AOQ4" i="1"/>
  <c r="AOQ5" i="1"/>
  <c r="AOK6" i="1"/>
  <c r="AOK7" i="1"/>
  <c r="AOK2" i="1"/>
  <c r="AOK3" i="1"/>
  <c r="AOK4" i="1"/>
  <c r="AOK5" i="1"/>
  <c r="AOE6" i="1"/>
  <c r="AOE7" i="1"/>
  <c r="AOE2" i="1"/>
  <c r="AOE3" i="1"/>
  <c r="AOE4" i="1"/>
  <c r="AOE5" i="1"/>
  <c r="ANY6" i="1"/>
  <c r="ANY7" i="1"/>
  <c r="ANY2" i="1"/>
  <c r="ANY3" i="1"/>
  <c r="ANY4" i="1"/>
  <c r="ANY5" i="1"/>
  <c r="ANS6" i="1"/>
  <c r="ANS7" i="1"/>
  <c r="ANS2" i="1"/>
  <c r="ANS3" i="1"/>
  <c r="ANS4" i="1"/>
  <c r="ANS5" i="1"/>
  <c r="ANM6" i="1"/>
  <c r="ANM7" i="1"/>
  <c r="ANM2" i="1"/>
  <c r="ANM3" i="1"/>
  <c r="ANM4" i="1"/>
  <c r="ANM5" i="1"/>
  <c r="ANG6" i="1"/>
  <c r="ANG7" i="1"/>
  <c r="ANG2" i="1"/>
  <c r="ANG3" i="1"/>
  <c r="ANG4" i="1"/>
  <c r="ANG5" i="1"/>
  <c r="ANA6" i="1"/>
  <c r="ANA7" i="1"/>
  <c r="ANA2" i="1"/>
  <c r="ANA3" i="1"/>
  <c r="ANA4" i="1"/>
  <c r="ANA5" i="1"/>
  <c r="AMU6" i="1"/>
  <c r="AMU7" i="1"/>
  <c r="AMU2" i="1"/>
  <c r="AMU3" i="1"/>
  <c r="AMU4" i="1"/>
  <c r="AMU5" i="1"/>
  <c r="AMO6" i="1"/>
  <c r="AMO7" i="1"/>
  <c r="AMO2" i="1"/>
  <c r="AMO3" i="1"/>
  <c r="AMO4" i="1"/>
  <c r="AMO5" i="1"/>
  <c r="AMI6" i="1"/>
  <c r="AMI7" i="1"/>
  <c r="AMI2" i="1"/>
  <c r="AMI3" i="1"/>
  <c r="AMI4" i="1"/>
  <c r="AMI5" i="1"/>
  <c r="AMC6" i="1"/>
  <c r="AMC7" i="1"/>
  <c r="AMC2" i="1"/>
  <c r="AMC3" i="1"/>
  <c r="AMC4" i="1"/>
  <c r="AMC5" i="1"/>
  <c r="ALV6" i="1"/>
  <c r="ALV7" i="1"/>
  <c r="ALV2" i="1"/>
  <c r="ALV3" i="1"/>
  <c r="ALV4" i="1"/>
  <c r="ALV5" i="1"/>
  <c r="ALP6" i="1"/>
  <c r="ALP7" i="1"/>
  <c r="ALP2" i="1"/>
  <c r="ALP3" i="1"/>
  <c r="ALP4" i="1"/>
  <c r="ALP5" i="1"/>
  <c r="ALJ6" i="1"/>
  <c r="ALJ7" i="1"/>
  <c r="ALJ2" i="1"/>
  <c r="ALJ3" i="1"/>
  <c r="ALJ4" i="1"/>
  <c r="ALJ5" i="1"/>
  <c r="ALD6" i="1"/>
  <c r="ALD7" i="1"/>
  <c r="ALD2" i="1"/>
  <c r="ALD3" i="1"/>
  <c r="ALD4" i="1"/>
  <c r="ALD5" i="1"/>
  <c r="AKX6" i="1"/>
  <c r="AKX7" i="1"/>
  <c r="AKX2" i="1"/>
  <c r="AKX3" i="1"/>
  <c r="AKX4" i="1"/>
  <c r="AKX5" i="1"/>
  <c r="AKR6" i="1"/>
  <c r="AKR7" i="1"/>
  <c r="AKR2" i="1"/>
  <c r="AKR3" i="1"/>
  <c r="AKR4" i="1"/>
  <c r="AKR5" i="1"/>
  <c r="AKL6" i="1"/>
  <c r="AKL7" i="1"/>
  <c r="AKL2" i="1"/>
  <c r="AKL3" i="1"/>
  <c r="AKL4" i="1"/>
  <c r="AKL5" i="1"/>
  <c r="AKF6" i="1"/>
  <c r="AKF7" i="1"/>
  <c r="AKF2" i="1"/>
  <c r="AKF3" i="1"/>
  <c r="AKF4" i="1"/>
  <c r="AKF5" i="1"/>
  <c r="AJZ6" i="1"/>
  <c r="AJZ7" i="1"/>
  <c r="AJZ2" i="1"/>
  <c r="AJZ3" i="1"/>
  <c r="AJZ4" i="1"/>
  <c r="AJZ5" i="1"/>
  <c r="AJT6" i="1"/>
  <c r="AJT7" i="1"/>
  <c r="AJT2" i="1"/>
  <c r="AJT3" i="1"/>
  <c r="AJT4" i="1"/>
  <c r="AJT5" i="1"/>
  <c r="AJN6" i="1"/>
  <c r="AJN7" i="1"/>
  <c r="AJN2" i="1"/>
  <c r="AJN3" i="1"/>
  <c r="AJN4" i="1"/>
  <c r="AJN5" i="1"/>
  <c r="AJH6" i="1"/>
  <c r="AJH7" i="1"/>
  <c r="AJH2" i="1"/>
  <c r="AJH3" i="1"/>
  <c r="AJH4" i="1"/>
  <c r="AJH5" i="1"/>
  <c r="AJB6" i="1"/>
  <c r="AJB7" i="1"/>
  <c r="AJB2" i="1"/>
  <c r="AJB3" i="1"/>
  <c r="AJB4" i="1"/>
  <c r="AJB5" i="1"/>
  <c r="AIV6" i="1"/>
  <c r="AIV7" i="1"/>
  <c r="AIV2" i="1"/>
  <c r="AIV3" i="1"/>
  <c r="AIV4" i="1"/>
  <c r="AIV5" i="1"/>
  <c r="AIO6" i="1"/>
  <c r="AIO7" i="1"/>
  <c r="AIO2" i="1"/>
  <c r="AIO3" i="1"/>
  <c r="AIO4" i="1"/>
  <c r="AIO5" i="1"/>
  <c r="AII2" i="1"/>
  <c r="AII3" i="1"/>
  <c r="AII4" i="1"/>
  <c r="AII5" i="1"/>
  <c r="AII6" i="1"/>
  <c r="AII7" i="1"/>
  <c r="AGY2" i="1"/>
  <c r="AGY3" i="1"/>
  <c r="AGY4" i="1"/>
  <c r="AGY5" i="1"/>
  <c r="AGY6" i="1"/>
  <c r="AGY7" i="1"/>
  <c r="AFT2" i="1"/>
  <c r="AFT3" i="1"/>
  <c r="AFT4" i="1"/>
  <c r="AFT5" i="1"/>
  <c r="AFT6" i="1"/>
  <c r="AFT7" i="1"/>
  <c r="AET2" i="1"/>
  <c r="AET3" i="1"/>
  <c r="AET4" i="1"/>
  <c r="AET5" i="1"/>
  <c r="AET6" i="1"/>
  <c r="AET7" i="1"/>
  <c r="ATF2" i="1"/>
  <c r="ATF3" i="1"/>
  <c r="ATF4" i="1"/>
  <c r="ATF5" i="1"/>
  <c r="ATF6" i="1"/>
  <c r="ATF7" i="1"/>
  <c r="ASZ7" i="1"/>
  <c r="ASZ2" i="1"/>
  <c r="ASZ3" i="1"/>
  <c r="ASZ4" i="1"/>
  <c r="ASZ5" i="1"/>
  <c r="ASZ6" i="1"/>
  <c r="AST7" i="1"/>
  <c r="AST2" i="1"/>
  <c r="AST3" i="1"/>
  <c r="AST4" i="1"/>
  <c r="AST5" i="1"/>
  <c r="AST6" i="1"/>
  <c r="ASN7" i="1"/>
  <c r="ASN2" i="1"/>
  <c r="ASN3" i="1"/>
  <c r="ASN4" i="1"/>
  <c r="ASN5" i="1"/>
  <c r="ASN6" i="1"/>
  <c r="ASH7" i="1"/>
  <c r="ASH2" i="1"/>
  <c r="ASH3" i="1"/>
  <c r="ASH4" i="1"/>
  <c r="ASH5" i="1"/>
  <c r="ASH6" i="1"/>
  <c r="ASB7" i="1"/>
  <c r="ASB2" i="1"/>
  <c r="ASB3" i="1"/>
  <c r="ASB4" i="1"/>
  <c r="ASB5" i="1"/>
  <c r="ASB6" i="1"/>
  <c r="ARV7" i="1"/>
  <c r="ARV2" i="1"/>
  <c r="ARV3" i="1"/>
  <c r="ARV4" i="1"/>
  <c r="ARV5" i="1"/>
  <c r="ARV6" i="1"/>
  <c r="ARP7" i="1"/>
  <c r="ARP2" i="1"/>
  <c r="ARP3" i="1"/>
  <c r="ARP4" i="1"/>
  <c r="ARP5" i="1"/>
  <c r="ARP6" i="1"/>
  <c r="ARJ7" i="1"/>
  <c r="ARJ2" i="1"/>
  <c r="ARJ3" i="1"/>
  <c r="ARJ4" i="1"/>
  <c r="ARJ5" i="1"/>
  <c r="ARJ6" i="1"/>
  <c r="ARD7" i="1"/>
  <c r="ARD2" i="1"/>
  <c r="ARD3" i="1"/>
  <c r="ARD4" i="1"/>
  <c r="ARD5" i="1"/>
  <c r="ARD6" i="1"/>
  <c r="AQX7" i="1"/>
  <c r="AQX2" i="1"/>
  <c r="AQX3" i="1"/>
  <c r="AQX4" i="1"/>
  <c r="AQX5" i="1"/>
  <c r="AQX6" i="1"/>
  <c r="AQR7" i="1"/>
  <c r="AQR2" i="1"/>
  <c r="AQR3" i="1"/>
  <c r="AQR4" i="1"/>
  <c r="AQR5" i="1"/>
  <c r="AQR6" i="1"/>
  <c r="AQL7" i="1"/>
  <c r="AQL2" i="1"/>
  <c r="AQL3" i="1"/>
  <c r="AQL4" i="1"/>
  <c r="AQL5" i="1"/>
  <c r="AQL6" i="1"/>
  <c r="AQF7" i="1"/>
  <c r="AQF2" i="1"/>
  <c r="AQF3" i="1"/>
  <c r="AQF4" i="1"/>
  <c r="AQF5" i="1"/>
  <c r="AQF6" i="1"/>
  <c r="APZ7" i="1"/>
  <c r="APZ2" i="1"/>
  <c r="APZ3" i="1"/>
  <c r="APZ4" i="1"/>
  <c r="APZ5" i="1"/>
  <c r="APZ6" i="1"/>
  <c r="APT7" i="1"/>
  <c r="APT2" i="1"/>
  <c r="APT3" i="1"/>
  <c r="APT4" i="1"/>
  <c r="APT5" i="1"/>
  <c r="APT6" i="1"/>
  <c r="APN7" i="1"/>
  <c r="APN2" i="1"/>
  <c r="APN3" i="1"/>
  <c r="APN4" i="1"/>
  <c r="APN5" i="1"/>
  <c r="APN6" i="1"/>
  <c r="APH7" i="1"/>
  <c r="APH2" i="1"/>
  <c r="APH3" i="1"/>
  <c r="APH4" i="1"/>
  <c r="APH5" i="1"/>
  <c r="APH6" i="1"/>
  <c r="APB7" i="1"/>
  <c r="APB2" i="1"/>
  <c r="APB3" i="1"/>
  <c r="APB4" i="1"/>
  <c r="APB5" i="1"/>
  <c r="APB6" i="1"/>
  <c r="AOV7" i="1"/>
  <c r="AOV2" i="1"/>
  <c r="AOV3" i="1"/>
  <c r="AOV4" i="1"/>
  <c r="AOV5" i="1"/>
  <c r="AOV6" i="1"/>
  <c r="AOP7" i="1"/>
  <c r="AOP2" i="1"/>
  <c r="AOP3" i="1"/>
  <c r="AOP4" i="1"/>
  <c r="AOP5" i="1"/>
  <c r="AOP6" i="1"/>
  <c r="AOJ7" i="1"/>
  <c r="AOJ2" i="1"/>
  <c r="AOJ3" i="1"/>
  <c r="AOJ4" i="1"/>
  <c r="AOJ5" i="1"/>
  <c r="AOJ6" i="1"/>
  <c r="AOD7" i="1"/>
  <c r="AOD2" i="1"/>
  <c r="AOD3" i="1"/>
  <c r="AOD4" i="1"/>
  <c r="AOD5" i="1"/>
  <c r="AOD6" i="1"/>
  <c r="ANX7" i="1"/>
  <c r="ANX2" i="1"/>
  <c r="ANX3" i="1"/>
  <c r="ANX4" i="1"/>
  <c r="ANX5" i="1"/>
  <c r="ANX6" i="1"/>
  <c r="ANR7" i="1"/>
  <c r="ANR2" i="1"/>
  <c r="ANR3" i="1"/>
  <c r="ANR4" i="1"/>
  <c r="ANR5" i="1"/>
  <c r="ANR6" i="1"/>
  <c r="ANL7" i="1"/>
  <c r="ANL2" i="1"/>
  <c r="ANL3" i="1"/>
  <c r="ANL4" i="1"/>
  <c r="ANL5" i="1"/>
  <c r="ANL6" i="1"/>
  <c r="ANF7" i="1"/>
  <c r="ANF2" i="1"/>
  <c r="ANF3" i="1"/>
  <c r="ANF4" i="1"/>
  <c r="ANF5" i="1"/>
  <c r="ANF6" i="1"/>
  <c r="AMZ7" i="1"/>
  <c r="AMZ2" i="1"/>
  <c r="AMZ3" i="1"/>
  <c r="AMZ4" i="1"/>
  <c r="AMZ5" i="1"/>
  <c r="AMZ6" i="1"/>
  <c r="AMT7" i="1"/>
  <c r="AMT2" i="1"/>
  <c r="AMT3" i="1"/>
  <c r="AMT4" i="1"/>
  <c r="AMT5" i="1"/>
  <c r="AMT6" i="1"/>
  <c r="AMN7" i="1"/>
  <c r="AMN2" i="1"/>
  <c r="AMN3" i="1"/>
  <c r="AMN4" i="1"/>
  <c r="AMN5" i="1"/>
  <c r="AMN6" i="1"/>
  <c r="AMH7" i="1"/>
  <c r="AMH2" i="1"/>
  <c r="AMH3" i="1"/>
  <c r="AMH4" i="1"/>
  <c r="AMH5" i="1"/>
  <c r="AMH6" i="1"/>
  <c r="AMB7" i="1"/>
  <c r="AMB2" i="1"/>
  <c r="AMB3" i="1"/>
  <c r="AMB4" i="1"/>
  <c r="AMB5" i="1"/>
  <c r="AMB6" i="1"/>
  <c r="ALU7" i="1"/>
  <c r="ALU2" i="1"/>
  <c r="ALU3" i="1"/>
  <c r="ALU4" i="1"/>
  <c r="ALU5" i="1"/>
  <c r="ALU6" i="1"/>
  <c r="ALO7" i="1"/>
  <c r="ALO2" i="1"/>
  <c r="ALO3" i="1"/>
  <c r="ALO4" i="1"/>
  <c r="ALO5" i="1"/>
  <c r="ALO6" i="1"/>
  <c r="ALI7" i="1"/>
  <c r="ALI2" i="1"/>
  <c r="ALI3" i="1"/>
  <c r="ALI4" i="1"/>
  <c r="ALI5" i="1"/>
  <c r="ALI6" i="1"/>
  <c r="ALC7" i="1"/>
  <c r="ALC2" i="1"/>
  <c r="ALC3" i="1"/>
  <c r="ALC4" i="1"/>
  <c r="ALC5" i="1"/>
  <c r="ALC6" i="1"/>
  <c r="AKW7" i="1"/>
  <c r="AKW2" i="1"/>
  <c r="AKW3" i="1"/>
  <c r="AKW4" i="1"/>
  <c r="AKW5" i="1"/>
  <c r="AKW6" i="1"/>
  <c r="AKQ7" i="1"/>
  <c r="AKQ2" i="1"/>
  <c r="AKQ3" i="1"/>
  <c r="AKQ4" i="1"/>
  <c r="AKQ5" i="1"/>
  <c r="AKQ6" i="1"/>
  <c r="AKK7" i="1"/>
  <c r="AKK2" i="1"/>
  <c r="AKK3" i="1"/>
  <c r="AKK4" i="1"/>
  <c r="AKK5" i="1"/>
  <c r="AKK6" i="1"/>
  <c r="AKE7" i="1"/>
  <c r="AKE2" i="1"/>
  <c r="AKE3" i="1"/>
  <c r="AKE4" i="1"/>
  <c r="AKE5" i="1"/>
  <c r="AKE6" i="1"/>
  <c r="AJY7" i="1"/>
  <c r="AJY2" i="1"/>
  <c r="AJY3" i="1"/>
  <c r="AJY4" i="1"/>
  <c r="AJY5" i="1"/>
  <c r="AJY6" i="1"/>
  <c r="AJS7" i="1"/>
  <c r="AJS2" i="1"/>
  <c r="AJS3" i="1"/>
  <c r="AJS4" i="1"/>
  <c r="AJS5" i="1"/>
  <c r="AJS6" i="1"/>
  <c r="AJM7" i="1"/>
  <c r="AJM2" i="1"/>
  <c r="AJM3" i="1"/>
  <c r="AJM4" i="1"/>
  <c r="AJM5" i="1"/>
  <c r="AJM6" i="1"/>
  <c r="AJG7" i="1"/>
  <c r="AJG2" i="1"/>
  <c r="AJG3" i="1"/>
  <c r="AJG4" i="1"/>
  <c r="AJG5" i="1"/>
  <c r="AJG6" i="1"/>
  <c r="AJA7" i="1"/>
  <c r="AJA2" i="1"/>
  <c r="AJA3" i="1"/>
  <c r="AJA4" i="1"/>
  <c r="AJA5" i="1"/>
  <c r="AJA6" i="1"/>
  <c r="AIU7" i="1"/>
  <c r="AIU2" i="1"/>
  <c r="AIU3" i="1"/>
  <c r="AIU4" i="1"/>
  <c r="AIU5" i="1"/>
  <c r="AIU6" i="1"/>
  <c r="AIT2" i="1"/>
  <c r="AIT3" i="1"/>
  <c r="AIT4" i="1"/>
  <c r="AIT5" i="1"/>
  <c r="AIT6" i="1"/>
  <c r="AIN7" i="1"/>
  <c r="AIN2" i="1"/>
  <c r="AIN3" i="1"/>
  <c r="AIN4" i="1"/>
  <c r="AIN5" i="1"/>
  <c r="AIN6" i="1"/>
  <c r="AIC2" i="1"/>
  <c r="AIC3" i="1"/>
  <c r="AIC4" i="1"/>
  <c r="AIC5" i="1"/>
  <c r="AIC6" i="1"/>
  <c r="AIC7" i="1"/>
  <c r="AGS2" i="1"/>
  <c r="AGS3" i="1"/>
  <c r="AGS4" i="1"/>
  <c r="AGS5" i="1"/>
  <c r="AGS6" i="1"/>
  <c r="AGS7" i="1"/>
  <c r="AFN2" i="1"/>
  <c r="AFN3" i="1"/>
  <c r="AFN4" i="1"/>
  <c r="AFN5" i="1"/>
  <c r="AFN6" i="1"/>
  <c r="AFN7" i="1"/>
  <c r="AEN2" i="1"/>
  <c r="AEN3" i="1"/>
  <c r="AEN4" i="1"/>
  <c r="AEN5" i="1"/>
  <c r="AEN6" i="1"/>
  <c r="AEN7" i="1"/>
  <c r="ACO2" i="1"/>
  <c r="ACO3" i="1"/>
  <c r="ACO4" i="1"/>
  <c r="ACO5" i="1"/>
  <c r="ACO6" i="1"/>
  <c r="ACO7" i="1"/>
  <c r="TW2" i="1"/>
  <c r="TW3" i="1"/>
  <c r="TW4" i="1"/>
  <c r="TW5" i="1"/>
  <c r="TW6" i="1"/>
  <c r="TW7" i="1"/>
  <c r="AIH3" i="1"/>
  <c r="AIH4" i="1"/>
  <c r="AIH5" i="1"/>
  <c r="AIH6" i="1"/>
  <c r="AIH7" i="1"/>
  <c r="AIH2" i="1"/>
  <c r="AIB3" i="1"/>
  <c r="AIB4" i="1"/>
  <c r="AIB5" i="1"/>
  <c r="AIB6" i="1"/>
  <c r="AIB7" i="1"/>
  <c r="AIB2" i="1"/>
  <c r="AHV3" i="1"/>
  <c r="AHV4" i="1"/>
  <c r="AHV5" i="1"/>
  <c r="AHV6" i="1"/>
  <c r="AHV7" i="1"/>
  <c r="AHV2" i="1"/>
  <c r="AHP3" i="1"/>
  <c r="AHP4" i="1"/>
  <c r="AHP5" i="1"/>
  <c r="AHP6" i="1"/>
  <c r="AHP7" i="1"/>
  <c r="AHP2" i="1"/>
  <c r="AHJ3" i="1"/>
  <c r="AHJ4" i="1"/>
  <c r="AHJ5" i="1"/>
  <c r="AHJ6" i="1"/>
  <c r="AHJ7" i="1"/>
  <c r="AHJ2" i="1"/>
  <c r="AHD3" i="1"/>
  <c r="AHD4" i="1"/>
  <c r="AHD5" i="1"/>
  <c r="AHD6" i="1"/>
  <c r="AHD7" i="1"/>
  <c r="AHD2" i="1"/>
  <c r="AGX3" i="1"/>
  <c r="AGX4" i="1"/>
  <c r="AGX5" i="1"/>
  <c r="AGX6" i="1"/>
  <c r="AGX7" i="1"/>
  <c r="AGX2" i="1"/>
  <c r="AGR3" i="1"/>
  <c r="AGR4" i="1"/>
  <c r="AGR5" i="1"/>
  <c r="AGR6" i="1"/>
  <c r="AGR7" i="1"/>
  <c r="AGR2" i="1"/>
  <c r="AGL3" i="1"/>
  <c r="AGL4" i="1"/>
  <c r="AGL5" i="1"/>
  <c r="AGL6" i="1"/>
  <c r="AGL7" i="1"/>
  <c r="AGL2" i="1"/>
  <c r="AGF3" i="1"/>
  <c r="AGF4" i="1"/>
  <c r="AGF5" i="1"/>
  <c r="AGF6" i="1"/>
  <c r="AGF7" i="1"/>
  <c r="AGF2" i="1"/>
  <c r="AFZ3" i="1"/>
  <c r="AFZ4" i="1"/>
  <c r="AFZ5" i="1"/>
  <c r="AFZ6" i="1"/>
  <c r="AFZ7" i="1"/>
  <c r="AFZ2" i="1"/>
  <c r="AFS3" i="1"/>
  <c r="AFS4" i="1"/>
  <c r="AFS5" i="1"/>
  <c r="AFS6" i="1"/>
  <c r="AFS7" i="1"/>
  <c r="AFS2" i="1"/>
  <c r="AFM3" i="1"/>
  <c r="AFM4" i="1"/>
  <c r="AFM5" i="1"/>
  <c r="AFM6" i="1"/>
  <c r="AFM7" i="1"/>
  <c r="AFM2" i="1"/>
  <c r="AFG3" i="1"/>
  <c r="AFG4" i="1"/>
  <c r="AFG5" i="1"/>
  <c r="AFG6" i="1"/>
  <c r="AFG7" i="1"/>
  <c r="AFG2" i="1"/>
  <c r="AFF3" i="1"/>
  <c r="AFF4" i="1"/>
  <c r="AFF5" i="1"/>
  <c r="AFF6" i="1"/>
  <c r="AFF2" i="1"/>
  <c r="AEZ3" i="1"/>
  <c r="AEZ4" i="1"/>
  <c r="AEZ5" i="1"/>
  <c r="AEZ6" i="1"/>
  <c r="AEZ7" i="1"/>
  <c r="AEZ2" i="1"/>
  <c r="AES3" i="1"/>
  <c r="AES4" i="1"/>
  <c r="AES5" i="1"/>
  <c r="AES6" i="1"/>
  <c r="AES7" i="1"/>
  <c r="AES2" i="1"/>
  <c r="AEM3" i="1"/>
  <c r="AEM4" i="1"/>
  <c r="AEM5" i="1"/>
  <c r="AEM6" i="1"/>
  <c r="AEM7" i="1"/>
  <c r="AEM2" i="1"/>
  <c r="AEG3" i="1"/>
  <c r="AEG4" i="1"/>
  <c r="AEG5" i="1"/>
  <c r="AEG6" i="1"/>
  <c r="AEG7" i="1"/>
  <c r="AEG2" i="1"/>
  <c r="AEA3" i="1"/>
  <c r="AEA4" i="1"/>
  <c r="AEA5" i="1"/>
  <c r="AEA6" i="1"/>
  <c r="AEA7" i="1"/>
  <c r="AEA2" i="1"/>
  <c r="ADU3" i="1"/>
  <c r="ADU4" i="1"/>
  <c r="ADU5" i="1"/>
  <c r="ADU6" i="1"/>
  <c r="ADU7" i="1"/>
  <c r="ADU2" i="1"/>
  <c r="ADO3" i="1"/>
  <c r="ADO4" i="1"/>
  <c r="ADO5" i="1"/>
  <c r="ADO6" i="1"/>
  <c r="ADO7" i="1"/>
  <c r="ADO2" i="1"/>
  <c r="ADM2" i="1"/>
  <c r="ADM3" i="1"/>
  <c r="ADM5" i="1"/>
  <c r="ADM6" i="1"/>
  <c r="ADM7" i="1"/>
  <c r="ADM4" i="1"/>
  <c r="ACI2" i="1"/>
  <c r="ACI3" i="1"/>
  <c r="ACI4" i="1"/>
  <c r="ACI5" i="1"/>
  <c r="ACI6" i="1"/>
  <c r="ACI7" i="1"/>
  <c r="ABD2" i="1"/>
  <c r="ABD3" i="1"/>
  <c r="ABD4" i="1"/>
  <c r="ABD5" i="1"/>
  <c r="ABD6" i="1"/>
  <c r="ABD7" i="1"/>
  <c r="ZT2" i="1"/>
  <c r="ZT3" i="1"/>
  <c r="ZT4" i="1"/>
  <c r="ZT5" i="1"/>
  <c r="ZT6" i="1"/>
  <c r="ZT7" i="1"/>
  <c r="AIG4" i="1"/>
  <c r="AIG5" i="1"/>
  <c r="AIG6" i="1"/>
  <c r="AIG7" i="1"/>
  <c r="AIG2" i="1"/>
  <c r="AIG3" i="1"/>
  <c r="AIA4" i="1"/>
  <c r="AIA5" i="1"/>
  <c r="AIA6" i="1"/>
  <c r="AIA7" i="1"/>
  <c r="AIA2" i="1"/>
  <c r="AIA3" i="1"/>
  <c r="AHU4" i="1"/>
  <c r="AHU5" i="1"/>
  <c r="AHU6" i="1"/>
  <c r="AHU7" i="1"/>
  <c r="AHU2" i="1"/>
  <c r="AHU3" i="1"/>
  <c r="AHO4" i="1"/>
  <c r="AHO5" i="1"/>
  <c r="AHO6" i="1"/>
  <c r="AHO7" i="1"/>
  <c r="AHO2" i="1"/>
  <c r="AHO3" i="1"/>
  <c r="AHI4" i="1"/>
  <c r="AHI5" i="1"/>
  <c r="AHI6" i="1"/>
  <c r="AHI7" i="1"/>
  <c r="AHI2" i="1"/>
  <c r="AHI3" i="1"/>
  <c r="AHC4" i="1"/>
  <c r="AHC5" i="1"/>
  <c r="AHC6" i="1"/>
  <c r="AHC7" i="1"/>
  <c r="AHC2" i="1"/>
  <c r="AHC3" i="1"/>
  <c r="AGW4" i="1"/>
  <c r="AGW5" i="1"/>
  <c r="AGW6" i="1"/>
  <c r="AGW7" i="1"/>
  <c r="AGW2" i="1"/>
  <c r="AGW3" i="1"/>
  <c r="AGQ4" i="1"/>
  <c r="AGQ5" i="1"/>
  <c r="AGQ6" i="1"/>
  <c r="AGQ7" i="1"/>
  <c r="AGQ2" i="1"/>
  <c r="AGQ3" i="1"/>
  <c r="AGK4" i="1"/>
  <c r="AGK5" i="1"/>
  <c r="AGK6" i="1"/>
  <c r="AGK7" i="1"/>
  <c r="AGK2" i="1"/>
  <c r="AGK3" i="1"/>
  <c r="AGE4" i="1"/>
  <c r="AGE5" i="1"/>
  <c r="AGE6" i="1"/>
  <c r="AGE7" i="1"/>
  <c r="AGE2" i="1"/>
  <c r="AGE3" i="1"/>
  <c r="AFY4" i="1"/>
  <c r="AFY5" i="1"/>
  <c r="AFY6" i="1"/>
  <c r="AFY7" i="1"/>
  <c r="AFY2" i="1"/>
  <c r="AFY3" i="1"/>
  <c r="AFR4" i="1"/>
  <c r="AFR5" i="1"/>
  <c r="AFR6" i="1"/>
  <c r="AFR7" i="1"/>
  <c r="AFR2" i="1"/>
  <c r="AFR3" i="1"/>
  <c r="AFL4" i="1"/>
  <c r="AFL5" i="1"/>
  <c r="AFL6" i="1"/>
  <c r="AFL7" i="1"/>
  <c r="AFL2" i="1"/>
  <c r="AFL3" i="1"/>
  <c r="AFE4" i="1"/>
  <c r="AFE5" i="1"/>
  <c r="AFE6" i="1"/>
  <c r="AFE7" i="1"/>
  <c r="AFE2" i="1"/>
  <c r="AFE3" i="1"/>
  <c r="AEY4" i="1"/>
  <c r="AEY5" i="1"/>
  <c r="AEY6" i="1"/>
  <c r="AEY7" i="1"/>
  <c r="AEY2" i="1"/>
  <c r="AEY3" i="1"/>
  <c r="AER4" i="1"/>
  <c r="AER5" i="1"/>
  <c r="AER6" i="1"/>
  <c r="AER7" i="1"/>
  <c r="AER2" i="1"/>
  <c r="AER3" i="1"/>
  <c r="AEL4" i="1"/>
  <c r="AEL5" i="1"/>
  <c r="AEL6" i="1"/>
  <c r="AEL7" i="1"/>
  <c r="AEL2" i="1"/>
  <c r="AEL3" i="1"/>
  <c r="AEF4" i="1"/>
  <c r="AEF5" i="1"/>
  <c r="AEF6" i="1"/>
  <c r="AEF7" i="1"/>
  <c r="AEF2" i="1"/>
  <c r="AEF3" i="1"/>
  <c r="ADZ4" i="1"/>
  <c r="ADZ5" i="1"/>
  <c r="ADZ6" i="1"/>
  <c r="ADZ7" i="1"/>
  <c r="ADZ2" i="1"/>
  <c r="ADZ3" i="1"/>
  <c r="ADT4" i="1"/>
  <c r="ADT5" i="1"/>
  <c r="ADT6" i="1"/>
  <c r="ADT7" i="1"/>
  <c r="ADT2" i="1"/>
  <c r="ADT3" i="1"/>
  <c r="ADN4" i="1"/>
  <c r="ADN5" i="1"/>
  <c r="ADN6" i="1"/>
  <c r="ADN7" i="1"/>
  <c r="ADN2" i="1"/>
  <c r="ADN3" i="1"/>
  <c r="ACC2" i="1"/>
  <c r="ACC3" i="1"/>
  <c r="ACC4" i="1"/>
  <c r="ACC5" i="1"/>
  <c r="ACC6" i="1"/>
  <c r="ACC7" i="1"/>
  <c r="AAX2" i="1"/>
  <c r="AAX3" i="1"/>
  <c r="AAX4" i="1"/>
  <c r="AAX5" i="1"/>
  <c r="AAX6" i="1"/>
  <c r="AAX7" i="1"/>
  <c r="ZN2" i="1"/>
  <c r="ZN3" i="1"/>
  <c r="ZN4" i="1"/>
  <c r="ZN5" i="1"/>
  <c r="ZN6" i="1"/>
  <c r="ZN7" i="1"/>
  <c r="AIL2" i="1"/>
  <c r="AIL3" i="1"/>
  <c r="AIL4" i="1"/>
  <c r="AIL5" i="1"/>
  <c r="AIL6" i="1"/>
  <c r="AIL7" i="1"/>
  <c r="AIF5" i="1"/>
  <c r="AIF6" i="1"/>
  <c r="AIF7" i="1"/>
  <c r="AIF2" i="1"/>
  <c r="AIF3" i="1"/>
  <c r="AIF4" i="1"/>
  <c r="AHZ5" i="1"/>
  <c r="AHZ6" i="1"/>
  <c r="AHZ7" i="1"/>
  <c r="AHZ2" i="1"/>
  <c r="AHZ3" i="1"/>
  <c r="AHZ4" i="1"/>
  <c r="AHT5" i="1"/>
  <c r="AHT6" i="1"/>
  <c r="AHT7" i="1"/>
  <c r="AHT2" i="1"/>
  <c r="AHT3" i="1"/>
  <c r="AHT4" i="1"/>
  <c r="AHN5" i="1"/>
  <c r="AHN6" i="1"/>
  <c r="AHN7" i="1"/>
  <c r="AHN2" i="1"/>
  <c r="AHN3" i="1"/>
  <c r="AHN4" i="1"/>
  <c r="AHH5" i="1"/>
  <c r="AHH6" i="1"/>
  <c r="AHH7" i="1"/>
  <c r="AHH2" i="1"/>
  <c r="AHH3" i="1"/>
  <c r="AHH4" i="1"/>
  <c r="AHB5" i="1"/>
  <c r="AHB6" i="1"/>
  <c r="AHB7" i="1"/>
  <c r="AHB2" i="1"/>
  <c r="AHB3" i="1"/>
  <c r="AHB4" i="1"/>
  <c r="AGV5" i="1"/>
  <c r="AGV6" i="1"/>
  <c r="AGV7" i="1"/>
  <c r="AGV2" i="1"/>
  <c r="AGV3" i="1"/>
  <c r="AGV4" i="1"/>
  <c r="AGP5" i="1"/>
  <c r="AGP6" i="1"/>
  <c r="AGP7" i="1"/>
  <c r="AGP2" i="1"/>
  <c r="AGP3" i="1"/>
  <c r="AGP4" i="1"/>
  <c r="AGJ5" i="1"/>
  <c r="AGJ6" i="1"/>
  <c r="AGJ7" i="1"/>
  <c r="AGJ2" i="1"/>
  <c r="AGJ3" i="1"/>
  <c r="AGJ4" i="1"/>
  <c r="AGD5" i="1"/>
  <c r="AGD6" i="1"/>
  <c r="AGD7" i="1"/>
  <c r="AGD2" i="1"/>
  <c r="AGD3" i="1"/>
  <c r="AGD4" i="1"/>
  <c r="AFX5" i="1"/>
  <c r="AFX6" i="1"/>
  <c r="AFX7" i="1"/>
  <c r="AFX2" i="1"/>
  <c r="AFX3" i="1"/>
  <c r="AFX4" i="1"/>
  <c r="AFQ5" i="1"/>
  <c r="AFQ6" i="1"/>
  <c r="AFQ7" i="1"/>
  <c r="AFQ2" i="1"/>
  <c r="AFQ3" i="1"/>
  <c r="AFQ4" i="1"/>
  <c r="AFK5" i="1"/>
  <c r="AFK6" i="1"/>
  <c r="AFK7" i="1"/>
  <c r="AFK2" i="1"/>
  <c r="AFK3" i="1"/>
  <c r="AFK4" i="1"/>
  <c r="AFD5" i="1"/>
  <c r="AFD6" i="1"/>
  <c r="AFD7" i="1"/>
  <c r="AFD2" i="1"/>
  <c r="AFD3" i="1"/>
  <c r="AFD4" i="1"/>
  <c r="AEX5" i="1"/>
  <c r="AEX6" i="1"/>
  <c r="AEX7" i="1"/>
  <c r="AEX2" i="1"/>
  <c r="AEX3" i="1"/>
  <c r="AEX4" i="1"/>
  <c r="AEQ5" i="1"/>
  <c r="AEQ6" i="1"/>
  <c r="AEQ7" i="1"/>
  <c r="AEQ2" i="1"/>
  <c r="AEQ3" i="1"/>
  <c r="AEQ4" i="1"/>
  <c r="AEK5" i="1"/>
  <c r="AEK6" i="1"/>
  <c r="AEK7" i="1"/>
  <c r="AEK2" i="1"/>
  <c r="AEK3" i="1"/>
  <c r="AEK4" i="1"/>
  <c r="AEE5" i="1"/>
  <c r="AEE6" i="1"/>
  <c r="AEE7" i="1"/>
  <c r="AEE2" i="1"/>
  <c r="AEE3" i="1"/>
  <c r="AEE4" i="1"/>
  <c r="ADY5" i="1"/>
  <c r="ADY6" i="1"/>
  <c r="ADY7" i="1"/>
  <c r="ADY2" i="1"/>
  <c r="ADY3" i="1"/>
  <c r="ADY4" i="1"/>
  <c r="ADS5" i="1"/>
  <c r="ADS6" i="1"/>
  <c r="ADS7" i="1"/>
  <c r="ADS2" i="1"/>
  <c r="ADS3" i="1"/>
  <c r="ADS4" i="1"/>
  <c r="ADG2" i="1"/>
  <c r="ADG3" i="1"/>
  <c r="ADG4" i="1"/>
  <c r="ADG5" i="1"/>
  <c r="ADG6" i="1"/>
  <c r="ADG7" i="1"/>
  <c r="ABW2" i="1"/>
  <c r="ABW3" i="1"/>
  <c r="ABW4" i="1"/>
  <c r="ABW5" i="1"/>
  <c r="ABW6" i="1"/>
  <c r="ABW7" i="1"/>
  <c r="AAR2" i="1"/>
  <c r="AAR3" i="1"/>
  <c r="AAR4" i="1"/>
  <c r="AAR5" i="1"/>
  <c r="AAR6" i="1"/>
  <c r="AAR7" i="1"/>
  <c r="ZH2" i="1"/>
  <c r="ZH3" i="1"/>
  <c r="ZH4" i="1"/>
  <c r="ZH5" i="1"/>
  <c r="ZH6" i="1"/>
  <c r="ZH7" i="1"/>
  <c r="AIK6" i="1"/>
  <c r="AIK2" i="1"/>
  <c r="AIK3" i="1"/>
  <c r="AIK4" i="1"/>
  <c r="AIK5" i="1"/>
  <c r="AIK7" i="1"/>
  <c r="AIE6" i="1"/>
  <c r="AIE7" i="1"/>
  <c r="AIE2" i="1"/>
  <c r="AIE3" i="1"/>
  <c r="AIE4" i="1"/>
  <c r="AIE5" i="1"/>
  <c r="AHY6" i="1"/>
  <c r="AHY7" i="1"/>
  <c r="AHY2" i="1"/>
  <c r="AHY3" i="1"/>
  <c r="AHY4" i="1"/>
  <c r="AHY5" i="1"/>
  <c r="AHS6" i="1"/>
  <c r="AHS7" i="1"/>
  <c r="AHS2" i="1"/>
  <c r="AHS3" i="1"/>
  <c r="AHS4" i="1"/>
  <c r="AHS5" i="1"/>
  <c r="AHM6" i="1"/>
  <c r="AHM7" i="1"/>
  <c r="AHM2" i="1"/>
  <c r="AHM3" i="1"/>
  <c r="AHM4" i="1"/>
  <c r="AHM5" i="1"/>
  <c r="AHG6" i="1"/>
  <c r="AHG7" i="1"/>
  <c r="AHG2" i="1"/>
  <c r="AHG3" i="1"/>
  <c r="AHG4" i="1"/>
  <c r="AHG5" i="1"/>
  <c r="AHA6" i="1"/>
  <c r="AHA7" i="1"/>
  <c r="AHA2" i="1"/>
  <c r="AHA3" i="1"/>
  <c r="AHA4" i="1"/>
  <c r="AHA5" i="1"/>
  <c r="AGU6" i="1"/>
  <c r="AGU7" i="1"/>
  <c r="AGU2" i="1"/>
  <c r="AGU3" i="1"/>
  <c r="AGU4" i="1"/>
  <c r="AGU5" i="1"/>
  <c r="AGO6" i="1"/>
  <c r="AGO7" i="1"/>
  <c r="AGO2" i="1"/>
  <c r="AGO3" i="1"/>
  <c r="AGO4" i="1"/>
  <c r="AGO5" i="1"/>
  <c r="AGI6" i="1"/>
  <c r="AGI7" i="1"/>
  <c r="AGI2" i="1"/>
  <c r="AGI3" i="1"/>
  <c r="AGI4" i="1"/>
  <c r="AGI5" i="1"/>
  <c r="AGC6" i="1"/>
  <c r="AGC7" i="1"/>
  <c r="AGC2" i="1"/>
  <c r="AGC3" i="1"/>
  <c r="AGC4" i="1"/>
  <c r="AGC5" i="1"/>
  <c r="AFW6" i="1"/>
  <c r="AFW7" i="1"/>
  <c r="AFW2" i="1"/>
  <c r="AFW3" i="1"/>
  <c r="AFW4" i="1"/>
  <c r="AFW5" i="1"/>
  <c r="AFP6" i="1"/>
  <c r="AFP7" i="1"/>
  <c r="AFP2" i="1"/>
  <c r="AFP3" i="1"/>
  <c r="AFP4" i="1"/>
  <c r="AFP5" i="1"/>
  <c r="AFJ6" i="1"/>
  <c r="AFJ7" i="1"/>
  <c r="AFJ2" i="1"/>
  <c r="AFJ3" i="1"/>
  <c r="AFJ4" i="1"/>
  <c r="AFJ5" i="1"/>
  <c r="AFC6" i="1"/>
  <c r="AFC7" i="1"/>
  <c r="AFC2" i="1"/>
  <c r="AFC3" i="1"/>
  <c r="AFC4" i="1"/>
  <c r="AFC5" i="1"/>
  <c r="AEW6" i="1"/>
  <c r="AEW7" i="1"/>
  <c r="AEW2" i="1"/>
  <c r="AEW3" i="1"/>
  <c r="AEW4" i="1"/>
  <c r="AEW5" i="1"/>
  <c r="AEP6" i="1"/>
  <c r="AEP7" i="1"/>
  <c r="AEP2" i="1"/>
  <c r="AEP3" i="1"/>
  <c r="AEP4" i="1"/>
  <c r="AEP5" i="1"/>
  <c r="AEJ6" i="1"/>
  <c r="AEJ7" i="1"/>
  <c r="AEJ2" i="1"/>
  <c r="AEJ3" i="1"/>
  <c r="AEJ4" i="1"/>
  <c r="AEJ5" i="1"/>
  <c r="AED6" i="1"/>
  <c r="AED7" i="1"/>
  <c r="AED2" i="1"/>
  <c r="AED3" i="1"/>
  <c r="AED4" i="1"/>
  <c r="AED5" i="1"/>
  <c r="ADX6" i="1"/>
  <c r="ADX7" i="1"/>
  <c r="ADX2" i="1"/>
  <c r="ADX3" i="1"/>
  <c r="ADX4" i="1"/>
  <c r="ADX5" i="1"/>
  <c r="ADR6" i="1"/>
  <c r="ADR7" i="1"/>
  <c r="ADR2" i="1"/>
  <c r="ADR3" i="1"/>
  <c r="ADR4" i="1"/>
  <c r="ADR5" i="1"/>
  <c r="ADA2" i="1"/>
  <c r="ADA3" i="1"/>
  <c r="ADA4" i="1"/>
  <c r="ADA5" i="1"/>
  <c r="ADA6" i="1"/>
  <c r="ADA7" i="1"/>
  <c r="ABQ2" i="1"/>
  <c r="ABQ3" i="1"/>
  <c r="ABQ4" i="1"/>
  <c r="ABQ5" i="1"/>
  <c r="ABQ6" i="1"/>
  <c r="ABQ7" i="1"/>
  <c r="AAL2" i="1"/>
  <c r="AAL3" i="1"/>
  <c r="AAL4" i="1"/>
  <c r="AAL5" i="1"/>
  <c r="AAL6" i="1"/>
  <c r="AAL7" i="1"/>
  <c r="ZB2" i="1"/>
  <c r="ZB3" i="1"/>
  <c r="ZB4" i="1"/>
  <c r="ZB5" i="1"/>
  <c r="ZB6" i="1"/>
  <c r="ZB7" i="1"/>
  <c r="XV2" i="1"/>
  <c r="XV3" i="1"/>
  <c r="XV4" i="1"/>
  <c r="XV5" i="1"/>
  <c r="XV6" i="1"/>
  <c r="XV7" i="1"/>
  <c r="AIJ7" i="1"/>
  <c r="AIJ2" i="1"/>
  <c r="AIJ3" i="1"/>
  <c r="AIJ4" i="1"/>
  <c r="AIJ5" i="1"/>
  <c r="AIJ6" i="1"/>
  <c r="AID7" i="1"/>
  <c r="AID2" i="1"/>
  <c r="AID3" i="1"/>
  <c r="AID4" i="1"/>
  <c r="AID5" i="1"/>
  <c r="AID6" i="1"/>
  <c r="AHX7" i="1"/>
  <c r="AHX2" i="1"/>
  <c r="AHX3" i="1"/>
  <c r="AHX4" i="1"/>
  <c r="AHX5" i="1"/>
  <c r="AHX6" i="1"/>
  <c r="AHR7" i="1"/>
  <c r="AHR2" i="1"/>
  <c r="AHR3" i="1"/>
  <c r="AHR4" i="1"/>
  <c r="AHR5" i="1"/>
  <c r="AHR6" i="1"/>
  <c r="AHL7" i="1"/>
  <c r="AHL2" i="1"/>
  <c r="AHL3" i="1"/>
  <c r="AHL4" i="1"/>
  <c r="AHL5" i="1"/>
  <c r="AHL6" i="1"/>
  <c r="AHF7" i="1"/>
  <c r="AHF2" i="1"/>
  <c r="AHF3" i="1"/>
  <c r="AHF4" i="1"/>
  <c r="AHF5" i="1"/>
  <c r="AHF6" i="1"/>
  <c r="AGZ7" i="1"/>
  <c r="AGZ2" i="1"/>
  <c r="AGZ3" i="1"/>
  <c r="AGZ4" i="1"/>
  <c r="AGZ5" i="1"/>
  <c r="AGZ6" i="1"/>
  <c r="AGT7" i="1"/>
  <c r="AGT2" i="1"/>
  <c r="AGT3" i="1"/>
  <c r="AGT4" i="1"/>
  <c r="AGT5" i="1"/>
  <c r="AGT6" i="1"/>
  <c r="AGN7" i="1"/>
  <c r="AGN2" i="1"/>
  <c r="AGN3" i="1"/>
  <c r="AGN4" i="1"/>
  <c r="AGN5" i="1"/>
  <c r="AGN6" i="1"/>
  <c r="AGH7" i="1"/>
  <c r="AGH2" i="1"/>
  <c r="AGH3" i="1"/>
  <c r="AGH4" i="1"/>
  <c r="AGH5" i="1"/>
  <c r="AGH6" i="1"/>
  <c r="AGB7" i="1"/>
  <c r="AGB2" i="1"/>
  <c r="AGB3" i="1"/>
  <c r="AGB4" i="1"/>
  <c r="AGB5" i="1"/>
  <c r="AGB6" i="1"/>
  <c r="AFV7" i="1"/>
  <c r="AFV2" i="1"/>
  <c r="AFV3" i="1"/>
  <c r="AFV4" i="1"/>
  <c r="AFV5" i="1"/>
  <c r="AFV6" i="1"/>
  <c r="AFU2" i="1"/>
  <c r="AFU3" i="1"/>
  <c r="AFU4" i="1"/>
  <c r="AFU5" i="1"/>
  <c r="AFU6" i="1"/>
  <c r="AFO7" i="1"/>
  <c r="AFO2" i="1"/>
  <c r="AFO3" i="1"/>
  <c r="AFO4" i="1"/>
  <c r="AFO5" i="1"/>
  <c r="AFO6" i="1"/>
  <c r="AFI7" i="1"/>
  <c r="AFI2" i="1"/>
  <c r="AFI3" i="1"/>
  <c r="AFI4" i="1"/>
  <c r="AFI5" i="1"/>
  <c r="AFI6" i="1"/>
  <c r="AFB7" i="1"/>
  <c r="AFB2" i="1"/>
  <c r="AFB3" i="1"/>
  <c r="AFB4" i="1"/>
  <c r="AFB5" i="1"/>
  <c r="AFB6" i="1"/>
  <c r="AEV7" i="1"/>
  <c r="AEV2" i="1"/>
  <c r="AEV3" i="1"/>
  <c r="AEV4" i="1"/>
  <c r="AEV5" i="1"/>
  <c r="AEV6" i="1"/>
  <c r="AEU2" i="1"/>
  <c r="AEU3" i="1"/>
  <c r="AEU4" i="1"/>
  <c r="AEU5" i="1"/>
  <c r="AEU6" i="1"/>
  <c r="AEO7" i="1"/>
  <c r="AEO2" i="1"/>
  <c r="AEO3" i="1"/>
  <c r="AEO4" i="1"/>
  <c r="AEO5" i="1"/>
  <c r="AEO6" i="1"/>
  <c r="AEI7" i="1"/>
  <c r="AEI2" i="1"/>
  <c r="AEI3" i="1"/>
  <c r="AEI4" i="1"/>
  <c r="AEI5" i="1"/>
  <c r="AEI6" i="1"/>
  <c r="AEC7" i="1"/>
  <c r="AEC2" i="1"/>
  <c r="AEC3" i="1"/>
  <c r="AEC4" i="1"/>
  <c r="AEC5" i="1"/>
  <c r="AEC6" i="1"/>
  <c r="ADW7" i="1"/>
  <c r="ADW2" i="1"/>
  <c r="ADW3" i="1"/>
  <c r="ADW4" i="1"/>
  <c r="ADW5" i="1"/>
  <c r="ADW6" i="1"/>
  <c r="ADQ7" i="1"/>
  <c r="ADQ2" i="1"/>
  <c r="ADQ3" i="1"/>
  <c r="ADQ4" i="1"/>
  <c r="ADQ5" i="1"/>
  <c r="ADQ6" i="1"/>
  <c r="ACU2" i="1"/>
  <c r="ACU3" i="1"/>
  <c r="ACU4" i="1"/>
  <c r="ACU5" i="1"/>
  <c r="ACU6" i="1"/>
  <c r="ACU7" i="1"/>
  <c r="ABK2" i="1"/>
  <c r="ABK3" i="1"/>
  <c r="ABK4" i="1"/>
  <c r="ABK5" i="1"/>
  <c r="ABK6" i="1"/>
  <c r="ABK7" i="1"/>
  <c r="AAF2" i="1"/>
  <c r="AAF3" i="1"/>
  <c r="AAF4" i="1"/>
  <c r="AAF5" i="1"/>
  <c r="AAF6" i="1"/>
  <c r="AAF7" i="1"/>
  <c r="YV2" i="1"/>
  <c r="YV3" i="1"/>
  <c r="YV4" i="1"/>
  <c r="YV5" i="1"/>
  <c r="YV6" i="1"/>
  <c r="YV7" i="1"/>
  <c r="WL2" i="1"/>
  <c r="WL3" i="1"/>
  <c r="WL4" i="1"/>
  <c r="WL5" i="1"/>
  <c r="WL6" i="1"/>
  <c r="WL7" i="1"/>
  <c r="VG2" i="1"/>
  <c r="VG3" i="1"/>
  <c r="VG4" i="1"/>
  <c r="VG5" i="1"/>
  <c r="VG6" i="1"/>
  <c r="VG7" i="1"/>
  <c r="ADL3" i="1"/>
  <c r="ADL4" i="1"/>
  <c r="ADL5" i="1"/>
  <c r="ADL6" i="1"/>
  <c r="ADL2" i="1"/>
  <c r="ADL7" i="1"/>
  <c r="ADF3" i="1"/>
  <c r="ADF4" i="1"/>
  <c r="ADF5" i="1"/>
  <c r="ADF6" i="1"/>
  <c r="ADF7" i="1"/>
  <c r="ADF2" i="1"/>
  <c r="ACZ3" i="1"/>
  <c r="ACZ4" i="1"/>
  <c r="ACZ5" i="1"/>
  <c r="ACZ6" i="1"/>
  <c r="ACZ7" i="1"/>
  <c r="ACZ2" i="1"/>
  <c r="ACT3" i="1"/>
  <c r="ACT4" i="1"/>
  <c r="ACT5" i="1"/>
  <c r="ACT6" i="1"/>
  <c r="ACT7" i="1"/>
  <c r="ACT2" i="1"/>
  <c r="ACN3" i="1"/>
  <c r="ACN4" i="1"/>
  <c r="ACN5" i="1"/>
  <c r="ACN6" i="1"/>
  <c r="ACN7" i="1"/>
  <c r="ACN2" i="1"/>
  <c r="ACH3" i="1"/>
  <c r="ACH4" i="1"/>
  <c r="ACH5" i="1"/>
  <c r="ACH6" i="1"/>
  <c r="ACH7" i="1"/>
  <c r="ACH2" i="1"/>
  <c r="ACB3" i="1"/>
  <c r="ACB4" i="1"/>
  <c r="ACB5" i="1"/>
  <c r="ACB6" i="1"/>
  <c r="ACB7" i="1"/>
  <c r="ACB2" i="1"/>
  <c r="ABV3" i="1"/>
  <c r="ABV4" i="1"/>
  <c r="ABV5" i="1"/>
  <c r="ABV6" i="1"/>
  <c r="ABV7" i="1"/>
  <c r="ABV2" i="1"/>
  <c r="ABP3" i="1"/>
  <c r="ABP4" i="1"/>
  <c r="ABP5" i="1"/>
  <c r="ABP6" i="1"/>
  <c r="ABP7" i="1"/>
  <c r="ABP2" i="1"/>
  <c r="ABJ3" i="1"/>
  <c r="ABJ4" i="1"/>
  <c r="ABJ5" i="1"/>
  <c r="ABJ6" i="1"/>
  <c r="ABJ7" i="1"/>
  <c r="ABJ2" i="1"/>
  <c r="ABI3" i="1"/>
  <c r="ABI4" i="1"/>
  <c r="ABI5" i="1"/>
  <c r="ABI6" i="1"/>
  <c r="ABI2" i="1"/>
  <c r="ABC3" i="1"/>
  <c r="ABC4" i="1"/>
  <c r="ABC5" i="1"/>
  <c r="ABC6" i="1"/>
  <c r="ABC7" i="1"/>
  <c r="ABC2" i="1"/>
  <c r="AAW3" i="1"/>
  <c r="AAW4" i="1"/>
  <c r="AAW5" i="1"/>
  <c r="AAW6" i="1"/>
  <c r="AAW7" i="1"/>
  <c r="AAW2" i="1"/>
  <c r="AAQ3" i="1"/>
  <c r="AAQ4" i="1"/>
  <c r="AAQ5" i="1"/>
  <c r="AAQ6" i="1"/>
  <c r="AAQ7" i="1"/>
  <c r="AAQ2" i="1"/>
  <c r="AAK3" i="1"/>
  <c r="AAK4" i="1"/>
  <c r="AAK5" i="1"/>
  <c r="AAK6" i="1"/>
  <c r="AAK7" i="1"/>
  <c r="AAK2" i="1"/>
  <c r="AAE3" i="1"/>
  <c r="AAE4" i="1"/>
  <c r="AAE5" i="1"/>
  <c r="AAE6" i="1"/>
  <c r="AAE7" i="1"/>
  <c r="AAE2" i="1"/>
  <c r="ZY3" i="1"/>
  <c r="ZY4" i="1"/>
  <c r="ZY5" i="1"/>
  <c r="ZY6" i="1"/>
  <c r="ZY7" i="1"/>
  <c r="ZY2" i="1"/>
  <c r="ZS3" i="1"/>
  <c r="ZS4" i="1"/>
  <c r="ZS5" i="1"/>
  <c r="ZS6" i="1"/>
  <c r="ZS7" i="1"/>
  <c r="ZS2" i="1"/>
  <c r="ZM3" i="1"/>
  <c r="ZM4" i="1"/>
  <c r="ZM5" i="1"/>
  <c r="ZM6" i="1"/>
  <c r="ZM7" i="1"/>
  <c r="ZM2" i="1"/>
  <c r="ZG3" i="1"/>
  <c r="ZG4" i="1"/>
  <c r="ZG5" i="1"/>
  <c r="ZG6" i="1"/>
  <c r="ZG7" i="1"/>
  <c r="ZG2" i="1"/>
  <c r="ZA3" i="1"/>
  <c r="ZA4" i="1"/>
  <c r="ZA5" i="1"/>
  <c r="ZA6" i="1"/>
  <c r="ZA7" i="1"/>
  <c r="ZA2" i="1"/>
  <c r="YU3" i="1"/>
  <c r="YU4" i="1"/>
  <c r="YU5" i="1"/>
  <c r="YU6" i="1"/>
  <c r="YU7" i="1"/>
  <c r="YU2" i="1"/>
  <c r="XP2" i="1"/>
  <c r="XP3" i="1"/>
  <c r="XP4" i="1"/>
  <c r="XP5" i="1"/>
  <c r="XP6" i="1"/>
  <c r="XP7" i="1"/>
  <c r="WF2" i="1"/>
  <c r="WF3" i="1"/>
  <c r="WF4" i="1"/>
  <c r="WF5" i="1"/>
  <c r="WF6" i="1"/>
  <c r="WF7" i="1"/>
  <c r="VA2" i="1"/>
  <c r="VA3" i="1"/>
  <c r="VA4" i="1"/>
  <c r="VA5" i="1"/>
  <c r="VA6" i="1"/>
  <c r="VA7" i="1"/>
  <c r="TN2" i="1"/>
  <c r="TN3" i="1"/>
  <c r="TN4" i="1"/>
  <c r="TN5" i="1"/>
  <c r="TN6" i="1"/>
  <c r="TN7" i="1"/>
  <c r="RD2" i="1"/>
  <c r="RD3" i="1"/>
  <c r="RD4" i="1"/>
  <c r="RD5" i="1"/>
  <c r="RD6" i="1"/>
  <c r="RD7" i="1"/>
  <c r="ADK4" i="1"/>
  <c r="ADK5" i="1"/>
  <c r="ADK6" i="1"/>
  <c r="ADK7" i="1"/>
  <c r="ADK2" i="1"/>
  <c r="ADK3" i="1"/>
  <c r="ADE4" i="1"/>
  <c r="ADE5" i="1"/>
  <c r="ADE6" i="1"/>
  <c r="ADE7" i="1"/>
  <c r="ADE2" i="1"/>
  <c r="ADE3" i="1"/>
  <c r="ACY4" i="1"/>
  <c r="ACY5" i="1"/>
  <c r="ACY6" i="1"/>
  <c r="ACY7" i="1"/>
  <c r="ACY2" i="1"/>
  <c r="ACY3" i="1"/>
  <c r="ACS4" i="1"/>
  <c r="ACS5" i="1"/>
  <c r="ACS6" i="1"/>
  <c r="ACS7" i="1"/>
  <c r="ACS2" i="1"/>
  <c r="ACS3" i="1"/>
  <c r="ACM4" i="1"/>
  <c r="ACM5" i="1"/>
  <c r="ACM6" i="1"/>
  <c r="ACM7" i="1"/>
  <c r="ACM2" i="1"/>
  <c r="ACM3" i="1"/>
  <c r="ACG4" i="1"/>
  <c r="ACG5" i="1"/>
  <c r="ACG6" i="1"/>
  <c r="ACG7" i="1"/>
  <c r="ACG2" i="1"/>
  <c r="ACG3" i="1"/>
  <c r="ACA4" i="1"/>
  <c r="ACA5" i="1"/>
  <c r="ACA6" i="1"/>
  <c r="ACA7" i="1"/>
  <c r="ACA2" i="1"/>
  <c r="ACA3" i="1"/>
  <c r="ABU4" i="1"/>
  <c r="ABU5" i="1"/>
  <c r="ABU6" i="1"/>
  <c r="ABU7" i="1"/>
  <c r="ABU2" i="1"/>
  <c r="ABU3" i="1"/>
  <c r="ABO4" i="1"/>
  <c r="ABO5" i="1"/>
  <c r="ABO6" i="1"/>
  <c r="ABO7" i="1"/>
  <c r="ABO2" i="1"/>
  <c r="ABO3" i="1"/>
  <c r="ABH4" i="1"/>
  <c r="ABH5" i="1"/>
  <c r="ABH6" i="1"/>
  <c r="ABH7" i="1"/>
  <c r="ABH2" i="1"/>
  <c r="ABH3" i="1"/>
  <c r="ABB4" i="1"/>
  <c r="ABB5" i="1"/>
  <c r="ABB6" i="1"/>
  <c r="ABB7" i="1"/>
  <c r="ABB2" i="1"/>
  <c r="ABB3" i="1"/>
  <c r="AAV4" i="1"/>
  <c r="AAV5" i="1"/>
  <c r="AAV6" i="1"/>
  <c r="AAV7" i="1"/>
  <c r="AAV2" i="1"/>
  <c r="AAV3" i="1"/>
  <c r="AAP4" i="1"/>
  <c r="AAP5" i="1"/>
  <c r="AAP6" i="1"/>
  <c r="AAP7" i="1"/>
  <c r="AAP2" i="1"/>
  <c r="AAP3" i="1"/>
  <c r="AAJ4" i="1"/>
  <c r="AAJ5" i="1"/>
  <c r="AAJ6" i="1"/>
  <c r="AAJ7" i="1"/>
  <c r="AAJ2" i="1"/>
  <c r="AAJ3" i="1"/>
  <c r="AAD4" i="1"/>
  <c r="AAD5" i="1"/>
  <c r="AAD6" i="1"/>
  <c r="AAD7" i="1"/>
  <c r="AAD2" i="1"/>
  <c r="AAD3" i="1"/>
  <c r="ZX4" i="1"/>
  <c r="ZX5" i="1"/>
  <c r="ZX6" i="1"/>
  <c r="ZX7" i="1"/>
  <c r="ZX2" i="1"/>
  <c r="ZX3" i="1"/>
  <c r="ZR4" i="1"/>
  <c r="ZR5" i="1"/>
  <c r="ZR6" i="1"/>
  <c r="ZR7" i="1"/>
  <c r="ZR2" i="1"/>
  <c r="ZR3" i="1"/>
  <c r="ZL4" i="1"/>
  <c r="ZL5" i="1"/>
  <c r="ZL6" i="1"/>
  <c r="ZL7" i="1"/>
  <c r="ZL2" i="1"/>
  <c r="ZL3" i="1"/>
  <c r="ZF4" i="1"/>
  <c r="ZF5" i="1"/>
  <c r="ZF6" i="1"/>
  <c r="ZF7" i="1"/>
  <c r="ZF2" i="1"/>
  <c r="ZF3" i="1"/>
  <c r="YZ4" i="1"/>
  <c r="YZ5" i="1"/>
  <c r="YZ6" i="1"/>
  <c r="YZ7" i="1"/>
  <c r="YZ2" i="1"/>
  <c r="YZ3" i="1"/>
  <c r="YT4" i="1"/>
  <c r="YT5" i="1"/>
  <c r="YT6" i="1"/>
  <c r="YT7" i="1"/>
  <c r="YT2" i="1"/>
  <c r="YT3" i="1"/>
  <c r="XJ2" i="1"/>
  <c r="XJ3" i="1"/>
  <c r="XJ4" i="1"/>
  <c r="XJ5" i="1"/>
  <c r="XJ6" i="1"/>
  <c r="XJ7" i="1"/>
  <c r="VZ2" i="1"/>
  <c r="VZ3" i="1"/>
  <c r="VZ4" i="1"/>
  <c r="VZ5" i="1"/>
  <c r="VZ6" i="1"/>
  <c r="VZ7" i="1"/>
  <c r="UU2" i="1"/>
  <c r="UU3" i="1"/>
  <c r="UU4" i="1"/>
  <c r="UU5" i="1"/>
  <c r="UU6" i="1"/>
  <c r="UU7" i="1"/>
  <c r="PT2" i="1"/>
  <c r="PT3" i="1"/>
  <c r="PT4" i="1"/>
  <c r="PT5" i="1"/>
  <c r="PT6" i="1"/>
  <c r="PT7" i="1"/>
  <c r="ADJ5" i="1"/>
  <c r="ADJ6" i="1"/>
  <c r="ADJ7" i="1"/>
  <c r="ADJ2" i="1"/>
  <c r="ADJ3" i="1"/>
  <c r="ADJ4" i="1"/>
  <c r="ADD5" i="1"/>
  <c r="ADD6" i="1"/>
  <c r="ADD7" i="1"/>
  <c r="ADD2" i="1"/>
  <c r="ADD3" i="1"/>
  <c r="ADD4" i="1"/>
  <c r="ACX5" i="1"/>
  <c r="ACX6" i="1"/>
  <c r="ACX7" i="1"/>
  <c r="ACX2" i="1"/>
  <c r="ACX3" i="1"/>
  <c r="ACX4" i="1"/>
  <c r="ACR5" i="1"/>
  <c r="ACR6" i="1"/>
  <c r="ACR7" i="1"/>
  <c r="ACR2" i="1"/>
  <c r="ACR3" i="1"/>
  <c r="ACR4" i="1"/>
  <c r="ACL5" i="1"/>
  <c r="ACL6" i="1"/>
  <c r="ACL7" i="1"/>
  <c r="ACL2" i="1"/>
  <c r="ACL3" i="1"/>
  <c r="ACL4" i="1"/>
  <c r="ACF5" i="1"/>
  <c r="ACF6" i="1"/>
  <c r="ACF7" i="1"/>
  <c r="ACF2" i="1"/>
  <c r="ACF3" i="1"/>
  <c r="ACF4" i="1"/>
  <c r="ABZ5" i="1"/>
  <c r="ABZ6" i="1"/>
  <c r="ABZ7" i="1"/>
  <c r="ABZ2" i="1"/>
  <c r="ABZ3" i="1"/>
  <c r="ABZ4" i="1"/>
  <c r="ABT5" i="1"/>
  <c r="ABT6" i="1"/>
  <c r="ABT7" i="1"/>
  <c r="ABT2" i="1"/>
  <c r="ABT3" i="1"/>
  <c r="ABT4" i="1"/>
  <c r="ABN5" i="1"/>
  <c r="ABN6" i="1"/>
  <c r="ABN7" i="1"/>
  <c r="ABN2" i="1"/>
  <c r="ABN3" i="1"/>
  <c r="ABN4" i="1"/>
  <c r="ABG5" i="1"/>
  <c r="ABG6" i="1"/>
  <c r="ABG7" i="1"/>
  <c r="ABG2" i="1"/>
  <c r="ABG3" i="1"/>
  <c r="ABG4" i="1"/>
  <c r="ABA5" i="1"/>
  <c r="ABA6" i="1"/>
  <c r="ABA7" i="1"/>
  <c r="ABA2" i="1"/>
  <c r="ABA3" i="1"/>
  <c r="ABA4" i="1"/>
  <c r="AAU5" i="1"/>
  <c r="AAU6" i="1"/>
  <c r="AAU7" i="1"/>
  <c r="AAU2" i="1"/>
  <c r="AAU3" i="1"/>
  <c r="AAU4" i="1"/>
  <c r="AAO5" i="1"/>
  <c r="AAO6" i="1"/>
  <c r="AAO7" i="1"/>
  <c r="AAO2" i="1"/>
  <c r="AAO3" i="1"/>
  <c r="AAO4" i="1"/>
  <c r="AAI5" i="1"/>
  <c r="AAI6" i="1"/>
  <c r="AAI7" i="1"/>
  <c r="AAI2" i="1"/>
  <c r="AAI3" i="1"/>
  <c r="AAI4" i="1"/>
  <c r="AAC5" i="1"/>
  <c r="AAC6" i="1"/>
  <c r="AAC7" i="1"/>
  <c r="AAC2" i="1"/>
  <c r="AAC3" i="1"/>
  <c r="AAC4" i="1"/>
  <c r="ZW5" i="1"/>
  <c r="ZW6" i="1"/>
  <c r="ZW7" i="1"/>
  <c r="ZW2" i="1"/>
  <c r="ZW3" i="1"/>
  <c r="ZW4" i="1"/>
  <c r="ZQ5" i="1"/>
  <c r="ZQ6" i="1"/>
  <c r="ZQ7" i="1"/>
  <c r="ZQ2" i="1"/>
  <c r="ZQ3" i="1"/>
  <c r="ZQ4" i="1"/>
  <c r="ZK5" i="1"/>
  <c r="ZK6" i="1"/>
  <c r="ZK7" i="1"/>
  <c r="ZK2" i="1"/>
  <c r="ZK3" i="1"/>
  <c r="ZK4" i="1"/>
  <c r="ZE5" i="1"/>
  <c r="ZE6" i="1"/>
  <c r="ZE7" i="1"/>
  <c r="ZE2" i="1"/>
  <c r="ZE3" i="1"/>
  <c r="ZE4" i="1"/>
  <c r="YY5" i="1"/>
  <c r="YY6" i="1"/>
  <c r="YY7" i="1"/>
  <c r="YY2" i="1"/>
  <c r="YY3" i="1"/>
  <c r="YY4" i="1"/>
  <c r="YS5" i="1"/>
  <c r="YS6" i="1"/>
  <c r="YS7" i="1"/>
  <c r="YS2" i="1"/>
  <c r="YS3" i="1"/>
  <c r="YS4" i="1"/>
  <c r="YN2" i="1"/>
  <c r="YN3" i="1"/>
  <c r="YN4" i="1"/>
  <c r="YN5" i="1"/>
  <c r="YN6" i="1"/>
  <c r="YN7" i="1"/>
  <c r="XD2" i="1"/>
  <c r="XD3" i="1"/>
  <c r="XD4" i="1"/>
  <c r="XD5" i="1"/>
  <c r="XD6" i="1"/>
  <c r="XD7" i="1"/>
  <c r="UO2" i="1"/>
  <c r="UO3" i="1"/>
  <c r="UO4" i="1"/>
  <c r="UO5" i="1"/>
  <c r="UO6" i="1"/>
  <c r="UO7" i="1"/>
  <c r="ADI6" i="1"/>
  <c r="ADI7" i="1"/>
  <c r="ADI2" i="1"/>
  <c r="ADI3" i="1"/>
  <c r="ADI4" i="1"/>
  <c r="ADI5" i="1"/>
  <c r="ADC6" i="1"/>
  <c r="ADC7" i="1"/>
  <c r="ADC2" i="1"/>
  <c r="ADC3" i="1"/>
  <c r="ADC4" i="1"/>
  <c r="ADC5" i="1"/>
  <c r="ACW6" i="1"/>
  <c r="ACW7" i="1"/>
  <c r="ACW2" i="1"/>
  <c r="ACW3" i="1"/>
  <c r="ACW4" i="1"/>
  <c r="ACW5" i="1"/>
  <c r="ACQ6" i="1"/>
  <c r="ACQ7" i="1"/>
  <c r="ACQ2" i="1"/>
  <c r="ACQ3" i="1"/>
  <c r="ACQ4" i="1"/>
  <c r="ACQ5" i="1"/>
  <c r="ACK6" i="1"/>
  <c r="ACK7" i="1"/>
  <c r="ACK2" i="1"/>
  <c r="ACK3" i="1"/>
  <c r="ACK4" i="1"/>
  <c r="ACK5" i="1"/>
  <c r="ACE6" i="1"/>
  <c r="ACE7" i="1"/>
  <c r="ACE2" i="1"/>
  <c r="ACE3" i="1"/>
  <c r="ACE4" i="1"/>
  <c r="ACE5" i="1"/>
  <c r="ABY6" i="1"/>
  <c r="ABY7" i="1"/>
  <c r="ABY2" i="1"/>
  <c r="ABY3" i="1"/>
  <c r="ABY4" i="1"/>
  <c r="ABY5" i="1"/>
  <c r="ABS6" i="1"/>
  <c r="ABS7" i="1"/>
  <c r="ABS2" i="1"/>
  <c r="ABS3" i="1"/>
  <c r="ABS4" i="1"/>
  <c r="ABS5" i="1"/>
  <c r="ABM6" i="1"/>
  <c r="ABM7" i="1"/>
  <c r="ABM2" i="1"/>
  <c r="ABM3" i="1"/>
  <c r="ABM4" i="1"/>
  <c r="ABM5" i="1"/>
  <c r="ABF6" i="1"/>
  <c r="ABF7" i="1"/>
  <c r="ABF2" i="1"/>
  <c r="ABF3" i="1"/>
  <c r="ABF4" i="1"/>
  <c r="ABF5" i="1"/>
  <c r="AAZ6" i="1"/>
  <c r="AAZ7" i="1"/>
  <c r="AAZ2" i="1"/>
  <c r="AAZ3" i="1"/>
  <c r="AAZ4" i="1"/>
  <c r="AAZ5" i="1"/>
  <c r="AAT6" i="1"/>
  <c r="AAT7" i="1"/>
  <c r="AAT2" i="1"/>
  <c r="AAT3" i="1"/>
  <c r="AAT4" i="1"/>
  <c r="AAT5" i="1"/>
  <c r="AAN6" i="1"/>
  <c r="AAN7" i="1"/>
  <c r="AAN2" i="1"/>
  <c r="AAN3" i="1"/>
  <c r="AAN4" i="1"/>
  <c r="AAN5" i="1"/>
  <c r="AAH6" i="1"/>
  <c r="AAH7" i="1"/>
  <c r="AAH2" i="1"/>
  <c r="AAH3" i="1"/>
  <c r="AAH4" i="1"/>
  <c r="AAH5" i="1"/>
  <c r="AAB6" i="1"/>
  <c r="AAB7" i="1"/>
  <c r="AAB2" i="1"/>
  <c r="AAB3" i="1"/>
  <c r="AAB4" i="1"/>
  <c r="AAB5" i="1"/>
  <c r="ZV6" i="1"/>
  <c r="ZV7" i="1"/>
  <c r="ZV2" i="1"/>
  <c r="ZV3" i="1"/>
  <c r="ZV4" i="1"/>
  <c r="ZV5" i="1"/>
  <c r="ZP6" i="1"/>
  <c r="ZP7" i="1"/>
  <c r="ZP2" i="1"/>
  <c r="ZP3" i="1"/>
  <c r="ZP4" i="1"/>
  <c r="ZP5" i="1"/>
  <c r="ZJ6" i="1"/>
  <c r="ZJ7" i="1"/>
  <c r="ZJ2" i="1"/>
  <c r="ZJ3" i="1"/>
  <c r="ZJ4" i="1"/>
  <c r="ZJ5" i="1"/>
  <c r="ZD6" i="1"/>
  <c r="ZD7" i="1"/>
  <c r="ZD2" i="1"/>
  <c r="ZD3" i="1"/>
  <c r="ZD4" i="1"/>
  <c r="ZD5" i="1"/>
  <c r="YX6" i="1"/>
  <c r="YX7" i="1"/>
  <c r="YX2" i="1"/>
  <c r="YX3" i="1"/>
  <c r="YX4" i="1"/>
  <c r="YX5" i="1"/>
  <c r="YR6" i="1"/>
  <c r="YR7" i="1"/>
  <c r="YR2" i="1"/>
  <c r="YR3" i="1"/>
  <c r="YR4" i="1"/>
  <c r="YR5" i="1"/>
  <c r="YH2" i="1"/>
  <c r="YH3" i="1"/>
  <c r="YH4" i="1"/>
  <c r="YH5" i="1"/>
  <c r="YH6" i="1"/>
  <c r="YH7" i="1"/>
  <c r="WX2" i="1"/>
  <c r="WX3" i="1"/>
  <c r="WX4" i="1"/>
  <c r="WX5" i="1"/>
  <c r="WX6" i="1"/>
  <c r="WX7" i="1"/>
  <c r="VS2" i="1"/>
  <c r="VS3" i="1"/>
  <c r="VS4" i="1"/>
  <c r="VS5" i="1"/>
  <c r="VS6" i="1"/>
  <c r="VS7" i="1"/>
  <c r="UI2" i="1"/>
  <c r="UI3" i="1"/>
  <c r="UI4" i="1"/>
  <c r="UI5" i="1"/>
  <c r="UI6" i="1"/>
  <c r="UI7" i="1"/>
  <c r="ADH7" i="1"/>
  <c r="ADH2" i="1"/>
  <c r="ADH3" i="1"/>
  <c r="ADH4" i="1"/>
  <c r="ADH5" i="1"/>
  <c r="ADH6" i="1"/>
  <c r="ADB7" i="1"/>
  <c r="ADB2" i="1"/>
  <c r="ADB3" i="1"/>
  <c r="ADB4" i="1"/>
  <c r="ADB5" i="1"/>
  <c r="ADB6" i="1"/>
  <c r="ACV7" i="1"/>
  <c r="ACV2" i="1"/>
  <c r="ACV3" i="1"/>
  <c r="ACV4" i="1"/>
  <c r="ACV5" i="1"/>
  <c r="ACV6" i="1"/>
  <c r="ACP7" i="1"/>
  <c r="ACP2" i="1"/>
  <c r="ACP3" i="1"/>
  <c r="ACP4" i="1"/>
  <c r="ACP5" i="1"/>
  <c r="ACP6" i="1"/>
  <c r="ACJ7" i="1"/>
  <c r="ACJ2" i="1"/>
  <c r="ACJ3" i="1"/>
  <c r="ACJ4" i="1"/>
  <c r="ACJ5" i="1"/>
  <c r="ACJ6" i="1"/>
  <c r="ACD7" i="1"/>
  <c r="ACD2" i="1"/>
  <c r="ACD3" i="1"/>
  <c r="ACD4" i="1"/>
  <c r="ACD5" i="1"/>
  <c r="ACD6" i="1"/>
  <c r="ABX7" i="1"/>
  <c r="ABX2" i="1"/>
  <c r="ABX3" i="1"/>
  <c r="ABX4" i="1"/>
  <c r="ABX5" i="1"/>
  <c r="ABX6" i="1"/>
  <c r="ABR7" i="1"/>
  <c r="ABR2" i="1"/>
  <c r="ABR3" i="1"/>
  <c r="ABR4" i="1"/>
  <c r="ABR5" i="1"/>
  <c r="ABR6" i="1"/>
  <c r="ABL7" i="1"/>
  <c r="ABL2" i="1"/>
  <c r="ABL3" i="1"/>
  <c r="ABL4" i="1"/>
  <c r="ABL5" i="1"/>
  <c r="ABL6" i="1"/>
  <c r="ABE7" i="1"/>
  <c r="ABE2" i="1"/>
  <c r="ABE3" i="1"/>
  <c r="ABE4" i="1"/>
  <c r="ABE5" i="1"/>
  <c r="ABE6" i="1"/>
  <c r="AAY7" i="1"/>
  <c r="AAY2" i="1"/>
  <c r="AAY3" i="1"/>
  <c r="AAY4" i="1"/>
  <c r="AAY5" i="1"/>
  <c r="AAY6" i="1"/>
  <c r="AAS7" i="1"/>
  <c r="AAS2" i="1"/>
  <c r="AAS3" i="1"/>
  <c r="AAS4" i="1"/>
  <c r="AAS5" i="1"/>
  <c r="AAS6" i="1"/>
  <c r="AAM7" i="1"/>
  <c r="AAM2" i="1"/>
  <c r="AAM3" i="1"/>
  <c r="AAM4" i="1"/>
  <c r="AAM5" i="1"/>
  <c r="AAM6" i="1"/>
  <c r="AAG7" i="1"/>
  <c r="AAG2" i="1"/>
  <c r="AAG3" i="1"/>
  <c r="AAG4" i="1"/>
  <c r="AAG5" i="1"/>
  <c r="AAG6" i="1"/>
  <c r="AAA7" i="1"/>
  <c r="AAA2" i="1"/>
  <c r="AAA3" i="1"/>
  <c r="AAA4" i="1"/>
  <c r="AAA5" i="1"/>
  <c r="AAA6" i="1"/>
  <c r="ZU7" i="1"/>
  <c r="ZU2" i="1"/>
  <c r="ZU3" i="1"/>
  <c r="ZU4" i="1"/>
  <c r="ZU5" i="1"/>
  <c r="ZU6" i="1"/>
  <c r="ZO7" i="1"/>
  <c r="ZO2" i="1"/>
  <c r="ZO3" i="1"/>
  <c r="ZO4" i="1"/>
  <c r="ZO5" i="1"/>
  <c r="ZO6" i="1"/>
  <c r="ZI7" i="1"/>
  <c r="ZI2" i="1"/>
  <c r="ZI3" i="1"/>
  <c r="ZI4" i="1"/>
  <c r="ZI5" i="1"/>
  <c r="ZI6" i="1"/>
  <c r="ZC7" i="1"/>
  <c r="ZC2" i="1"/>
  <c r="ZC3" i="1"/>
  <c r="ZC4" i="1"/>
  <c r="ZC5" i="1"/>
  <c r="ZC6" i="1"/>
  <c r="YW7" i="1"/>
  <c r="YW2" i="1"/>
  <c r="YW3" i="1"/>
  <c r="YW4" i="1"/>
  <c r="YW5" i="1"/>
  <c r="YW6" i="1"/>
  <c r="YQ7" i="1"/>
  <c r="YQ2" i="1"/>
  <c r="YQ3" i="1"/>
  <c r="YQ4" i="1"/>
  <c r="YQ5" i="1"/>
  <c r="YQ6" i="1"/>
  <c r="YB2" i="1"/>
  <c r="YB3" i="1"/>
  <c r="YB4" i="1"/>
  <c r="YB5" i="1"/>
  <c r="YB6" i="1"/>
  <c r="YB7" i="1"/>
  <c r="WR2" i="1"/>
  <c r="WR3" i="1"/>
  <c r="WR4" i="1"/>
  <c r="WR5" i="1"/>
  <c r="WR6" i="1"/>
  <c r="WR7" i="1"/>
  <c r="VM2" i="1"/>
  <c r="VM3" i="1"/>
  <c r="VM4" i="1"/>
  <c r="VM5" i="1"/>
  <c r="VM6" i="1"/>
  <c r="VM7" i="1"/>
  <c r="UC2" i="1"/>
  <c r="UC3" i="1"/>
  <c r="UC4" i="1"/>
  <c r="UC5" i="1"/>
  <c r="UC6" i="1"/>
  <c r="UC7" i="1"/>
  <c r="YM3" i="1"/>
  <c r="YM4" i="1"/>
  <c r="YM5" i="1"/>
  <c r="YM6" i="1"/>
  <c r="YM7" i="1"/>
  <c r="YM2" i="1"/>
  <c r="YG3" i="1"/>
  <c r="YG4" i="1"/>
  <c r="YG5" i="1"/>
  <c r="YG6" i="1"/>
  <c r="YG7" i="1"/>
  <c r="YG2" i="1"/>
  <c r="YA3" i="1"/>
  <c r="YA4" i="1"/>
  <c r="YA5" i="1"/>
  <c r="YA6" i="1"/>
  <c r="YA7" i="1"/>
  <c r="YA2" i="1"/>
  <c r="XU3" i="1"/>
  <c r="XU4" i="1"/>
  <c r="XU5" i="1"/>
  <c r="XU6" i="1"/>
  <c r="XU7" i="1"/>
  <c r="XU2" i="1"/>
  <c r="XO3" i="1"/>
  <c r="XO4" i="1"/>
  <c r="XO5" i="1"/>
  <c r="XO6" i="1"/>
  <c r="XO7" i="1"/>
  <c r="XO2" i="1"/>
  <c r="XI3" i="1"/>
  <c r="XI4" i="1"/>
  <c r="XI5" i="1"/>
  <c r="XI6" i="1"/>
  <c r="XI7" i="1"/>
  <c r="XI2" i="1"/>
  <c r="XC3" i="1"/>
  <c r="XC4" i="1"/>
  <c r="XC5" i="1"/>
  <c r="XC6" i="1"/>
  <c r="XC7" i="1"/>
  <c r="XC2" i="1"/>
  <c r="WW3" i="1"/>
  <c r="WW4" i="1"/>
  <c r="WW5" i="1"/>
  <c r="WW6" i="1"/>
  <c r="WW7" i="1"/>
  <c r="WW2" i="1"/>
  <c r="WQ3" i="1"/>
  <c r="WQ4" i="1"/>
  <c r="WQ5" i="1"/>
  <c r="WQ6" i="1"/>
  <c r="WQ7" i="1"/>
  <c r="WQ2" i="1"/>
  <c r="WK3" i="1"/>
  <c r="WK4" i="1"/>
  <c r="WK5" i="1"/>
  <c r="WK6" i="1"/>
  <c r="WK7" i="1"/>
  <c r="WK2" i="1"/>
  <c r="WE3" i="1"/>
  <c r="WE4" i="1"/>
  <c r="WE5" i="1"/>
  <c r="WE6" i="1"/>
  <c r="WE7" i="1"/>
  <c r="WE2" i="1"/>
  <c r="VY3" i="1"/>
  <c r="VY4" i="1"/>
  <c r="VY5" i="1"/>
  <c r="VY6" i="1"/>
  <c r="VY7" i="1"/>
  <c r="VY2" i="1"/>
  <c r="VX3" i="1"/>
  <c r="VX4" i="1"/>
  <c r="VX5" i="1"/>
  <c r="VX6" i="1"/>
  <c r="VX2" i="1"/>
  <c r="VR3" i="1"/>
  <c r="VR4" i="1"/>
  <c r="VR5" i="1"/>
  <c r="VR6" i="1"/>
  <c r="VR7" i="1"/>
  <c r="VR2" i="1"/>
  <c r="VL3" i="1"/>
  <c r="VL4" i="1"/>
  <c r="VL5" i="1"/>
  <c r="VL6" i="1"/>
  <c r="VL7" i="1"/>
  <c r="VL2" i="1"/>
  <c r="VF3" i="1"/>
  <c r="VF4" i="1"/>
  <c r="VF5" i="1"/>
  <c r="VF6" i="1"/>
  <c r="VF7" i="1"/>
  <c r="VF2" i="1"/>
  <c r="UZ3" i="1"/>
  <c r="UZ4" i="1"/>
  <c r="UZ5" i="1"/>
  <c r="UZ6" i="1"/>
  <c r="UZ7" i="1"/>
  <c r="UZ2" i="1"/>
  <c r="UT3" i="1"/>
  <c r="UT4" i="1"/>
  <c r="UT5" i="1"/>
  <c r="UT6" i="1"/>
  <c r="UT7" i="1"/>
  <c r="UT2" i="1"/>
  <c r="UN3" i="1"/>
  <c r="UN4" i="1"/>
  <c r="UN5" i="1"/>
  <c r="UN6" i="1"/>
  <c r="UN7" i="1"/>
  <c r="UN2" i="1"/>
  <c r="UH3" i="1"/>
  <c r="UH4" i="1"/>
  <c r="UH5" i="1"/>
  <c r="UH6" i="1"/>
  <c r="UH7" i="1"/>
  <c r="UH2" i="1"/>
  <c r="UB3" i="1"/>
  <c r="UB4" i="1"/>
  <c r="UB5" i="1"/>
  <c r="UB6" i="1"/>
  <c r="UB7" i="1"/>
  <c r="UB2" i="1"/>
  <c r="TV3" i="1"/>
  <c r="TV4" i="1"/>
  <c r="TV5" i="1"/>
  <c r="TV6" i="1"/>
  <c r="TV7" i="1"/>
  <c r="TV2" i="1"/>
  <c r="TH2" i="1"/>
  <c r="TH3" i="1"/>
  <c r="TH4" i="1"/>
  <c r="TH5" i="1"/>
  <c r="TH6" i="1"/>
  <c r="TH7" i="1"/>
  <c r="SC2" i="1"/>
  <c r="SC3" i="1"/>
  <c r="SC4" i="1"/>
  <c r="SC5" i="1"/>
  <c r="SC6" i="1"/>
  <c r="SC7" i="1"/>
  <c r="QX2" i="1"/>
  <c r="QX3" i="1"/>
  <c r="QX4" i="1"/>
  <c r="QX5" i="1"/>
  <c r="QX6" i="1"/>
  <c r="QX7" i="1"/>
  <c r="PN2" i="1"/>
  <c r="PN3" i="1"/>
  <c r="PN4" i="1"/>
  <c r="PN5" i="1"/>
  <c r="PN6" i="1"/>
  <c r="PN7" i="1"/>
  <c r="YL4" i="1"/>
  <c r="YL5" i="1"/>
  <c r="YL6" i="1"/>
  <c r="YL7" i="1"/>
  <c r="YL2" i="1"/>
  <c r="YL3" i="1"/>
  <c r="YF4" i="1"/>
  <c r="YF5" i="1"/>
  <c r="YF6" i="1"/>
  <c r="YF7" i="1"/>
  <c r="YF2" i="1"/>
  <c r="YF3" i="1"/>
  <c r="XZ4" i="1"/>
  <c r="XZ5" i="1"/>
  <c r="XZ6" i="1"/>
  <c r="XZ7" i="1"/>
  <c r="XZ2" i="1"/>
  <c r="XZ3" i="1"/>
  <c r="XT4" i="1"/>
  <c r="XT5" i="1"/>
  <c r="XT6" i="1"/>
  <c r="XT7" i="1"/>
  <c r="XT2" i="1"/>
  <c r="XT3" i="1"/>
  <c r="XN4" i="1"/>
  <c r="XN5" i="1"/>
  <c r="XN6" i="1"/>
  <c r="XN7" i="1"/>
  <c r="XN2" i="1"/>
  <c r="XN3" i="1"/>
  <c r="XH4" i="1"/>
  <c r="XH5" i="1"/>
  <c r="XH6" i="1"/>
  <c r="XH7" i="1"/>
  <c r="XH2" i="1"/>
  <c r="XH3" i="1"/>
  <c r="XB4" i="1"/>
  <c r="XB5" i="1"/>
  <c r="XB6" i="1"/>
  <c r="XB7" i="1"/>
  <c r="XB2" i="1"/>
  <c r="XB3" i="1"/>
  <c r="WV4" i="1"/>
  <c r="WV5" i="1"/>
  <c r="WV6" i="1"/>
  <c r="WV7" i="1"/>
  <c r="WV2" i="1"/>
  <c r="WV3" i="1"/>
  <c r="WP4" i="1"/>
  <c r="WP5" i="1"/>
  <c r="WP6" i="1"/>
  <c r="WP7" i="1"/>
  <c r="WP2" i="1"/>
  <c r="WP3" i="1"/>
  <c r="WJ4" i="1"/>
  <c r="WJ5" i="1"/>
  <c r="WJ6" i="1"/>
  <c r="WJ7" i="1"/>
  <c r="WJ2" i="1"/>
  <c r="WJ3" i="1"/>
  <c r="WD4" i="1"/>
  <c r="WD5" i="1"/>
  <c r="WD6" i="1"/>
  <c r="WD7" i="1"/>
  <c r="WD2" i="1"/>
  <c r="WD3" i="1"/>
  <c r="VW4" i="1"/>
  <c r="VW5" i="1"/>
  <c r="VW6" i="1"/>
  <c r="VW7" i="1"/>
  <c r="VW2" i="1"/>
  <c r="VW3" i="1"/>
  <c r="VQ4" i="1"/>
  <c r="VQ5" i="1"/>
  <c r="VQ6" i="1"/>
  <c r="VQ7" i="1"/>
  <c r="VQ2" i="1"/>
  <c r="VQ3" i="1"/>
  <c r="VK4" i="1"/>
  <c r="VK5" i="1"/>
  <c r="VK6" i="1"/>
  <c r="VK7" i="1"/>
  <c r="VK2" i="1"/>
  <c r="VK3" i="1"/>
  <c r="VE4" i="1"/>
  <c r="VE5" i="1"/>
  <c r="VE6" i="1"/>
  <c r="VE7" i="1"/>
  <c r="VE2" i="1"/>
  <c r="VE3" i="1"/>
  <c r="UY4" i="1"/>
  <c r="UY5" i="1"/>
  <c r="UY6" i="1"/>
  <c r="UY7" i="1"/>
  <c r="UY2" i="1"/>
  <c r="UY3" i="1"/>
  <c r="US4" i="1"/>
  <c r="US5" i="1"/>
  <c r="US6" i="1"/>
  <c r="US7" i="1"/>
  <c r="US2" i="1"/>
  <c r="US3" i="1"/>
  <c r="UM4" i="1"/>
  <c r="UM5" i="1"/>
  <c r="UM6" i="1"/>
  <c r="UM7" i="1"/>
  <c r="UM2" i="1"/>
  <c r="UM3" i="1"/>
  <c r="UG4" i="1"/>
  <c r="UG5" i="1"/>
  <c r="UG6" i="1"/>
  <c r="UG7" i="1"/>
  <c r="UG2" i="1"/>
  <c r="UG3" i="1"/>
  <c r="UA4" i="1"/>
  <c r="UA5" i="1"/>
  <c r="UA6" i="1"/>
  <c r="UA7" i="1"/>
  <c r="UA2" i="1"/>
  <c r="UA3" i="1"/>
  <c r="TU4" i="1"/>
  <c r="TU5" i="1"/>
  <c r="TU6" i="1"/>
  <c r="TU7" i="1"/>
  <c r="TU2" i="1"/>
  <c r="TU3" i="1"/>
  <c r="TB2" i="1"/>
  <c r="TB3" i="1"/>
  <c r="TB4" i="1"/>
  <c r="TB5" i="1"/>
  <c r="TB6" i="1"/>
  <c r="TB7" i="1"/>
  <c r="RW2" i="1"/>
  <c r="RW3" i="1"/>
  <c r="RW4" i="1"/>
  <c r="RW5" i="1"/>
  <c r="RW6" i="1"/>
  <c r="RW7" i="1"/>
  <c r="QR2" i="1"/>
  <c r="QR3" i="1"/>
  <c r="QR4" i="1"/>
  <c r="QR5" i="1"/>
  <c r="QR6" i="1"/>
  <c r="QR7" i="1"/>
  <c r="PH2" i="1"/>
  <c r="PH3" i="1"/>
  <c r="PH4" i="1"/>
  <c r="PH5" i="1"/>
  <c r="PH6" i="1"/>
  <c r="PH7" i="1"/>
  <c r="YK5" i="1"/>
  <c r="YK6" i="1"/>
  <c r="YK7" i="1"/>
  <c r="YK2" i="1"/>
  <c r="YK3" i="1"/>
  <c r="YK4" i="1"/>
  <c r="YE5" i="1"/>
  <c r="YE6" i="1"/>
  <c r="YE7" i="1"/>
  <c r="YE2" i="1"/>
  <c r="YE3" i="1"/>
  <c r="YE4" i="1"/>
  <c r="XY5" i="1"/>
  <c r="XY6" i="1"/>
  <c r="XY7" i="1"/>
  <c r="XY2" i="1"/>
  <c r="XY3" i="1"/>
  <c r="XY4" i="1"/>
  <c r="XS5" i="1"/>
  <c r="XS6" i="1"/>
  <c r="XS7" i="1"/>
  <c r="XS2" i="1"/>
  <c r="XS3" i="1"/>
  <c r="XS4" i="1"/>
  <c r="XM5" i="1"/>
  <c r="XM6" i="1"/>
  <c r="XM7" i="1"/>
  <c r="XM2" i="1"/>
  <c r="XM3" i="1"/>
  <c r="XM4" i="1"/>
  <c r="XG5" i="1"/>
  <c r="XG6" i="1"/>
  <c r="XG7" i="1"/>
  <c r="XG2" i="1"/>
  <c r="XG3" i="1"/>
  <c r="XG4" i="1"/>
  <c r="XA5" i="1"/>
  <c r="XA6" i="1"/>
  <c r="XA7" i="1"/>
  <c r="XA2" i="1"/>
  <c r="XA3" i="1"/>
  <c r="XA4" i="1"/>
  <c r="WU5" i="1"/>
  <c r="WU6" i="1"/>
  <c r="WU7" i="1"/>
  <c r="WU2" i="1"/>
  <c r="WU3" i="1"/>
  <c r="WU4" i="1"/>
  <c r="WO5" i="1"/>
  <c r="WO6" i="1"/>
  <c r="WO7" i="1"/>
  <c r="WO2" i="1"/>
  <c r="WO3" i="1"/>
  <c r="WO4" i="1"/>
  <c r="WI5" i="1"/>
  <c r="WI6" i="1"/>
  <c r="WI7" i="1"/>
  <c r="WI2" i="1"/>
  <c r="WI3" i="1"/>
  <c r="WI4" i="1"/>
  <c r="WC5" i="1"/>
  <c r="WC6" i="1"/>
  <c r="WC7" i="1"/>
  <c r="WC2" i="1"/>
  <c r="WC3" i="1"/>
  <c r="WC4" i="1"/>
  <c r="VV5" i="1"/>
  <c r="VV6" i="1"/>
  <c r="VV7" i="1"/>
  <c r="VV2" i="1"/>
  <c r="VV3" i="1"/>
  <c r="VV4" i="1"/>
  <c r="VP5" i="1"/>
  <c r="VP6" i="1"/>
  <c r="VP7" i="1"/>
  <c r="VP2" i="1"/>
  <c r="VP3" i="1"/>
  <c r="VP4" i="1"/>
  <c r="VJ5" i="1"/>
  <c r="VJ6" i="1"/>
  <c r="VJ7" i="1"/>
  <c r="VJ2" i="1"/>
  <c r="VJ3" i="1"/>
  <c r="VJ4" i="1"/>
  <c r="VD5" i="1"/>
  <c r="VD6" i="1"/>
  <c r="VD7" i="1"/>
  <c r="VD2" i="1"/>
  <c r="VD3" i="1"/>
  <c r="VD4" i="1"/>
  <c r="UX5" i="1"/>
  <c r="UX6" i="1"/>
  <c r="UX7" i="1"/>
  <c r="UX2" i="1"/>
  <c r="UX3" i="1"/>
  <c r="UX4" i="1"/>
  <c r="UR5" i="1"/>
  <c r="UR6" i="1"/>
  <c r="UR7" i="1"/>
  <c r="UR2" i="1"/>
  <c r="UR3" i="1"/>
  <c r="UR4" i="1"/>
  <c r="UL5" i="1"/>
  <c r="UL6" i="1"/>
  <c r="UL7" i="1"/>
  <c r="UL2" i="1"/>
  <c r="UL3" i="1"/>
  <c r="UL4" i="1"/>
  <c r="UF5" i="1"/>
  <c r="UF6" i="1"/>
  <c r="UF7" i="1"/>
  <c r="UF2" i="1"/>
  <c r="UF3" i="1"/>
  <c r="UF4" i="1"/>
  <c r="TZ5" i="1"/>
  <c r="TZ6" i="1"/>
  <c r="TZ7" i="1"/>
  <c r="TZ2" i="1"/>
  <c r="TZ3" i="1"/>
  <c r="TZ4" i="1"/>
  <c r="TT5" i="1"/>
  <c r="TT6" i="1"/>
  <c r="TT7" i="1"/>
  <c r="TT2" i="1"/>
  <c r="TT3" i="1"/>
  <c r="TT4" i="1"/>
  <c r="SV2" i="1"/>
  <c r="SV3" i="1"/>
  <c r="SV4" i="1"/>
  <c r="SV5" i="1"/>
  <c r="SV6" i="1"/>
  <c r="SV7" i="1"/>
  <c r="RQ2" i="1"/>
  <c r="RQ3" i="1"/>
  <c r="RQ4" i="1"/>
  <c r="RQ5" i="1"/>
  <c r="RQ6" i="1"/>
  <c r="RQ7" i="1"/>
  <c r="QL2" i="1"/>
  <c r="QL3" i="1"/>
  <c r="QL4" i="1"/>
  <c r="QL5" i="1"/>
  <c r="QL6" i="1"/>
  <c r="QL7" i="1"/>
  <c r="PB2" i="1"/>
  <c r="PB3" i="1"/>
  <c r="PB4" i="1"/>
  <c r="PB5" i="1"/>
  <c r="PB6" i="1"/>
  <c r="PB7" i="1"/>
  <c r="YP2" i="1"/>
  <c r="YP3" i="1"/>
  <c r="YP4" i="1"/>
  <c r="YP5" i="1"/>
  <c r="YP6" i="1"/>
  <c r="YP7" i="1"/>
  <c r="YJ6" i="1"/>
  <c r="YJ7" i="1"/>
  <c r="YJ2" i="1"/>
  <c r="YJ3" i="1"/>
  <c r="YJ4" i="1"/>
  <c r="YJ5" i="1"/>
  <c r="YD6" i="1"/>
  <c r="YD7" i="1"/>
  <c r="YD2" i="1"/>
  <c r="YD3" i="1"/>
  <c r="YD4" i="1"/>
  <c r="YD5" i="1"/>
  <c r="XX6" i="1"/>
  <c r="XX7" i="1"/>
  <c r="XX2" i="1"/>
  <c r="XX3" i="1"/>
  <c r="XX4" i="1"/>
  <c r="XX5" i="1"/>
  <c r="XR6" i="1"/>
  <c r="XR7" i="1"/>
  <c r="XR2" i="1"/>
  <c r="XR3" i="1"/>
  <c r="XR4" i="1"/>
  <c r="XR5" i="1"/>
  <c r="XL6" i="1"/>
  <c r="XL7" i="1"/>
  <c r="XL2" i="1"/>
  <c r="XL3" i="1"/>
  <c r="XL4" i="1"/>
  <c r="XL5" i="1"/>
  <c r="XF6" i="1"/>
  <c r="XF7" i="1"/>
  <c r="XF2" i="1"/>
  <c r="XF3" i="1"/>
  <c r="XF4" i="1"/>
  <c r="XF5" i="1"/>
  <c r="WZ6" i="1"/>
  <c r="WZ7" i="1"/>
  <c r="WZ2" i="1"/>
  <c r="WZ3" i="1"/>
  <c r="WZ4" i="1"/>
  <c r="WZ5" i="1"/>
  <c r="WT6" i="1"/>
  <c r="WT7" i="1"/>
  <c r="WT2" i="1"/>
  <c r="WT3" i="1"/>
  <c r="WT4" i="1"/>
  <c r="WT5" i="1"/>
  <c r="WN6" i="1"/>
  <c r="WN7" i="1"/>
  <c r="WN2" i="1"/>
  <c r="WN3" i="1"/>
  <c r="WN4" i="1"/>
  <c r="WN5" i="1"/>
  <c r="WH6" i="1"/>
  <c r="WH7" i="1"/>
  <c r="WH2" i="1"/>
  <c r="WH3" i="1"/>
  <c r="WH4" i="1"/>
  <c r="WH5" i="1"/>
  <c r="WB6" i="1"/>
  <c r="WB7" i="1"/>
  <c r="WB2" i="1"/>
  <c r="WB3" i="1"/>
  <c r="WB4" i="1"/>
  <c r="WB5" i="1"/>
  <c r="VU6" i="1"/>
  <c r="VU7" i="1"/>
  <c r="VU2" i="1"/>
  <c r="VU3" i="1"/>
  <c r="VU4" i="1"/>
  <c r="VU5" i="1"/>
  <c r="VO6" i="1"/>
  <c r="VO7" i="1"/>
  <c r="VO2" i="1"/>
  <c r="VO3" i="1"/>
  <c r="VO4" i="1"/>
  <c r="VO5" i="1"/>
  <c r="VI6" i="1"/>
  <c r="VI7" i="1"/>
  <c r="VI2" i="1"/>
  <c r="VI3" i="1"/>
  <c r="VI4" i="1"/>
  <c r="VI5" i="1"/>
  <c r="VC6" i="1"/>
  <c r="VC7" i="1"/>
  <c r="VC2" i="1"/>
  <c r="VC3" i="1"/>
  <c r="VC4" i="1"/>
  <c r="VC5" i="1"/>
  <c r="UW6" i="1"/>
  <c r="UW7" i="1"/>
  <c r="UW2" i="1"/>
  <c r="UW3" i="1"/>
  <c r="UW4" i="1"/>
  <c r="UW5" i="1"/>
  <c r="UQ6" i="1"/>
  <c r="UQ7" i="1"/>
  <c r="UQ2" i="1"/>
  <c r="UQ3" i="1"/>
  <c r="UQ4" i="1"/>
  <c r="UQ5" i="1"/>
  <c r="UK6" i="1"/>
  <c r="UK7" i="1"/>
  <c r="UK2" i="1"/>
  <c r="UK3" i="1"/>
  <c r="UK4" i="1"/>
  <c r="UK5" i="1"/>
  <c r="UE6" i="1"/>
  <c r="UE7" i="1"/>
  <c r="UE2" i="1"/>
  <c r="UE3" i="1"/>
  <c r="UE4" i="1"/>
  <c r="UE5" i="1"/>
  <c r="TY6" i="1"/>
  <c r="TY7" i="1"/>
  <c r="TY2" i="1"/>
  <c r="TY3" i="1"/>
  <c r="TY4" i="1"/>
  <c r="TY5" i="1"/>
  <c r="TS6" i="1"/>
  <c r="TS7" i="1"/>
  <c r="TS2" i="1"/>
  <c r="TS3" i="1"/>
  <c r="TS4" i="1"/>
  <c r="TS5" i="1"/>
  <c r="SP2" i="1"/>
  <c r="SP3" i="1"/>
  <c r="SP4" i="1"/>
  <c r="SP5" i="1"/>
  <c r="SP6" i="1"/>
  <c r="SP7" i="1"/>
  <c r="RK2" i="1"/>
  <c r="RK3" i="1"/>
  <c r="RK4" i="1"/>
  <c r="RK5" i="1"/>
  <c r="RK6" i="1"/>
  <c r="RK7" i="1"/>
  <c r="QF2" i="1"/>
  <c r="QF3" i="1"/>
  <c r="QF4" i="1"/>
  <c r="QF5" i="1"/>
  <c r="QF6" i="1"/>
  <c r="QF7" i="1"/>
  <c r="OV2" i="1"/>
  <c r="OV3" i="1"/>
  <c r="OV4" i="1"/>
  <c r="OV5" i="1"/>
  <c r="OV6" i="1"/>
  <c r="OV7" i="1"/>
  <c r="KL2" i="1"/>
  <c r="KL3" i="1"/>
  <c r="KL4" i="1"/>
  <c r="KL5" i="1"/>
  <c r="KL6" i="1"/>
  <c r="KL7" i="1"/>
  <c r="YO2" i="1"/>
  <c r="YO3" i="1"/>
  <c r="YO4" i="1"/>
  <c r="YO5" i="1"/>
  <c r="YO6" i="1"/>
  <c r="YO7" i="1"/>
  <c r="YI7" i="1"/>
  <c r="YI2" i="1"/>
  <c r="YI3" i="1"/>
  <c r="YI4" i="1"/>
  <c r="YI5" i="1"/>
  <c r="YI6" i="1"/>
  <c r="YC7" i="1"/>
  <c r="YC2" i="1"/>
  <c r="YC3" i="1"/>
  <c r="YC4" i="1"/>
  <c r="YC5" i="1"/>
  <c r="YC6" i="1"/>
  <c r="XW7" i="1"/>
  <c r="XW2" i="1"/>
  <c r="XW3" i="1"/>
  <c r="XW4" i="1"/>
  <c r="XW5" i="1"/>
  <c r="XW6" i="1"/>
  <c r="XQ7" i="1"/>
  <c r="XQ2" i="1"/>
  <c r="XQ3" i="1"/>
  <c r="XQ4" i="1"/>
  <c r="XQ5" i="1"/>
  <c r="XQ6" i="1"/>
  <c r="XK7" i="1"/>
  <c r="XK2" i="1"/>
  <c r="XK3" i="1"/>
  <c r="XK4" i="1"/>
  <c r="XK5" i="1"/>
  <c r="XK6" i="1"/>
  <c r="XE7" i="1"/>
  <c r="XE2" i="1"/>
  <c r="XE3" i="1"/>
  <c r="XE4" i="1"/>
  <c r="XE5" i="1"/>
  <c r="XE6" i="1"/>
  <c r="WY7" i="1"/>
  <c r="WY2" i="1"/>
  <c r="WY3" i="1"/>
  <c r="WY4" i="1"/>
  <c r="WY5" i="1"/>
  <c r="WY6" i="1"/>
  <c r="WS7" i="1"/>
  <c r="WS2" i="1"/>
  <c r="WS3" i="1"/>
  <c r="WS4" i="1"/>
  <c r="WS5" i="1"/>
  <c r="WS6" i="1"/>
  <c r="WM7" i="1"/>
  <c r="WM2" i="1"/>
  <c r="WM3" i="1"/>
  <c r="WM4" i="1"/>
  <c r="WM5" i="1"/>
  <c r="WM6" i="1"/>
  <c r="WG7" i="1"/>
  <c r="WG2" i="1"/>
  <c r="WG3" i="1"/>
  <c r="WG4" i="1"/>
  <c r="WG5" i="1"/>
  <c r="WG6" i="1"/>
  <c r="WA7" i="1"/>
  <c r="WA2" i="1"/>
  <c r="WA3" i="1"/>
  <c r="WA4" i="1"/>
  <c r="WA5" i="1"/>
  <c r="WA6" i="1"/>
  <c r="VT7" i="1"/>
  <c r="VT2" i="1"/>
  <c r="VT3" i="1"/>
  <c r="VT4" i="1"/>
  <c r="VT5" i="1"/>
  <c r="VT6" i="1"/>
  <c r="VN7" i="1"/>
  <c r="VN2" i="1"/>
  <c r="VN3" i="1"/>
  <c r="VN4" i="1"/>
  <c r="VN5" i="1"/>
  <c r="VN6" i="1"/>
  <c r="VH7" i="1"/>
  <c r="VH2" i="1"/>
  <c r="VH3" i="1"/>
  <c r="VH4" i="1"/>
  <c r="VH5" i="1"/>
  <c r="VH6" i="1"/>
  <c r="VB7" i="1"/>
  <c r="VB2" i="1"/>
  <c r="VB3" i="1"/>
  <c r="VB4" i="1"/>
  <c r="VB5" i="1"/>
  <c r="VB6" i="1"/>
  <c r="UV7" i="1"/>
  <c r="UV2" i="1"/>
  <c r="UV3" i="1"/>
  <c r="UV4" i="1"/>
  <c r="UV5" i="1"/>
  <c r="UV6" i="1"/>
  <c r="UP7" i="1"/>
  <c r="UP2" i="1"/>
  <c r="UP3" i="1"/>
  <c r="UP4" i="1"/>
  <c r="UP5" i="1"/>
  <c r="UP6" i="1"/>
  <c r="UJ7" i="1"/>
  <c r="UJ2" i="1"/>
  <c r="UJ3" i="1"/>
  <c r="UJ4" i="1"/>
  <c r="UJ5" i="1"/>
  <c r="UJ6" i="1"/>
  <c r="UD7" i="1"/>
  <c r="UD2" i="1"/>
  <c r="UD3" i="1"/>
  <c r="UD4" i="1"/>
  <c r="UD5" i="1"/>
  <c r="UD6" i="1"/>
  <c r="TX7" i="1"/>
  <c r="TX2" i="1"/>
  <c r="TX3" i="1"/>
  <c r="TX4" i="1"/>
  <c r="TX5" i="1"/>
  <c r="TX6" i="1"/>
  <c r="TR7" i="1"/>
  <c r="TR2" i="1"/>
  <c r="TR3" i="1"/>
  <c r="TR4" i="1"/>
  <c r="TR5" i="1"/>
  <c r="TR6" i="1"/>
  <c r="SJ2" i="1"/>
  <c r="SJ3" i="1"/>
  <c r="SJ4" i="1"/>
  <c r="SJ5" i="1"/>
  <c r="SJ6" i="1"/>
  <c r="SJ7" i="1"/>
  <c r="PZ2" i="1"/>
  <c r="PZ3" i="1"/>
  <c r="PZ4" i="1"/>
  <c r="PZ5" i="1"/>
  <c r="PZ6" i="1"/>
  <c r="PZ7" i="1"/>
  <c r="NV2" i="1"/>
  <c r="NV3" i="1"/>
  <c r="NV4" i="1"/>
  <c r="NV5" i="1"/>
  <c r="NV6" i="1"/>
  <c r="NV7" i="1"/>
  <c r="LL2" i="1"/>
  <c r="LL3" i="1"/>
  <c r="LL4" i="1"/>
  <c r="LL5" i="1"/>
  <c r="LL6" i="1"/>
  <c r="LL7" i="1"/>
  <c r="TM3" i="1"/>
  <c r="TM4" i="1"/>
  <c r="TM5" i="1"/>
  <c r="TM6" i="1"/>
  <c r="TM7" i="1"/>
  <c r="TM2" i="1"/>
  <c r="TG3" i="1"/>
  <c r="TG4" i="1"/>
  <c r="TG5" i="1"/>
  <c r="TG6" i="1"/>
  <c r="TG7" i="1"/>
  <c r="TG2" i="1"/>
  <c r="TA3" i="1"/>
  <c r="TA4" i="1"/>
  <c r="TA5" i="1"/>
  <c r="TA6" i="1"/>
  <c r="TA7" i="1"/>
  <c r="TA2" i="1"/>
  <c r="SU3" i="1"/>
  <c r="SU4" i="1"/>
  <c r="SU5" i="1"/>
  <c r="SU6" i="1"/>
  <c r="SU7" i="1"/>
  <c r="SU2" i="1"/>
  <c r="SO3" i="1"/>
  <c r="SO4" i="1"/>
  <c r="SO5" i="1"/>
  <c r="SO6" i="1"/>
  <c r="SO7" i="1"/>
  <c r="SO2" i="1"/>
  <c r="SI3" i="1"/>
  <c r="SI4" i="1"/>
  <c r="SI5" i="1"/>
  <c r="SI6" i="1"/>
  <c r="SI7" i="1"/>
  <c r="SI2" i="1"/>
  <c r="SB3" i="1"/>
  <c r="SB4" i="1"/>
  <c r="SB5" i="1"/>
  <c r="SB6" i="1"/>
  <c r="SB7" i="1"/>
  <c r="SB2" i="1"/>
  <c r="RV3" i="1"/>
  <c r="RV4" i="1"/>
  <c r="RV5" i="1"/>
  <c r="RV6" i="1"/>
  <c r="RV7" i="1"/>
  <c r="RV2" i="1"/>
  <c r="RP3" i="1"/>
  <c r="RP4" i="1"/>
  <c r="RP5" i="1"/>
  <c r="RP6" i="1"/>
  <c r="RP7" i="1"/>
  <c r="RP2" i="1"/>
  <c r="RJ3" i="1"/>
  <c r="RJ4" i="1"/>
  <c r="RJ5" i="1"/>
  <c r="RJ6" i="1"/>
  <c r="RJ7" i="1"/>
  <c r="RJ2" i="1"/>
  <c r="RI3" i="1"/>
  <c r="RI4" i="1"/>
  <c r="RI5" i="1"/>
  <c r="RI6" i="1"/>
  <c r="RI2" i="1"/>
  <c r="RC3" i="1"/>
  <c r="RC4" i="1"/>
  <c r="RC5" i="1"/>
  <c r="RC6" i="1"/>
  <c r="RC7" i="1"/>
  <c r="RC2" i="1"/>
  <c r="QW3" i="1"/>
  <c r="QW4" i="1"/>
  <c r="QW5" i="1"/>
  <c r="QW6" i="1"/>
  <c r="QW7" i="1"/>
  <c r="QW2" i="1"/>
  <c r="QQ3" i="1"/>
  <c r="QQ4" i="1"/>
  <c r="QQ5" i="1"/>
  <c r="QQ6" i="1"/>
  <c r="QQ7" i="1"/>
  <c r="QQ2" i="1"/>
  <c r="QK3" i="1"/>
  <c r="QK4" i="1"/>
  <c r="QK5" i="1"/>
  <c r="QK6" i="1"/>
  <c r="QK7" i="1"/>
  <c r="QK2" i="1"/>
  <c r="QE3" i="1"/>
  <c r="QE4" i="1"/>
  <c r="QE5" i="1"/>
  <c r="QE6" i="1"/>
  <c r="QE7" i="1"/>
  <c r="QE2" i="1"/>
  <c r="PY3" i="1"/>
  <c r="PY4" i="1"/>
  <c r="PY5" i="1"/>
  <c r="PY6" i="1"/>
  <c r="PY7" i="1"/>
  <c r="PY2" i="1"/>
  <c r="PS3" i="1"/>
  <c r="PS4" i="1"/>
  <c r="PS5" i="1"/>
  <c r="PS6" i="1"/>
  <c r="PS7" i="1"/>
  <c r="PS2" i="1"/>
  <c r="PM3" i="1"/>
  <c r="PM4" i="1"/>
  <c r="PM5" i="1"/>
  <c r="PM6" i="1"/>
  <c r="PM7" i="1"/>
  <c r="PM2" i="1"/>
  <c r="PG3" i="1"/>
  <c r="PG4" i="1"/>
  <c r="PG5" i="1"/>
  <c r="PG6" i="1"/>
  <c r="PG7" i="1"/>
  <c r="PG2" i="1"/>
  <c r="PA3" i="1"/>
  <c r="PA4" i="1"/>
  <c r="PA5" i="1"/>
  <c r="PA6" i="1"/>
  <c r="PA7" i="1"/>
  <c r="PA2" i="1"/>
  <c r="OU3" i="1"/>
  <c r="OU4" i="1"/>
  <c r="OU5" i="1"/>
  <c r="OU6" i="1"/>
  <c r="OU7" i="1"/>
  <c r="OU2" i="1"/>
  <c r="NP2" i="1"/>
  <c r="NP3" i="1"/>
  <c r="NP4" i="1"/>
  <c r="NP5" i="1"/>
  <c r="NP6" i="1"/>
  <c r="NP7" i="1"/>
  <c r="MK2" i="1"/>
  <c r="MK3" i="1"/>
  <c r="MK4" i="1"/>
  <c r="MK5" i="1"/>
  <c r="MK6" i="1"/>
  <c r="MK7" i="1"/>
  <c r="LF2" i="1"/>
  <c r="LF3" i="1"/>
  <c r="LF4" i="1"/>
  <c r="LF5" i="1"/>
  <c r="LF6" i="1"/>
  <c r="LF7" i="1"/>
  <c r="KF2" i="1"/>
  <c r="KF3" i="1"/>
  <c r="KF4" i="1"/>
  <c r="KF5" i="1"/>
  <c r="KF6" i="1"/>
  <c r="KF7" i="1"/>
  <c r="TL4" i="1"/>
  <c r="TL5" i="1"/>
  <c r="TL6" i="1"/>
  <c r="TL7" i="1"/>
  <c r="TL2" i="1"/>
  <c r="TL3" i="1"/>
  <c r="TF4" i="1"/>
  <c r="TF5" i="1"/>
  <c r="TF6" i="1"/>
  <c r="TF7" i="1"/>
  <c r="TF2" i="1"/>
  <c r="TF3" i="1"/>
  <c r="SZ4" i="1"/>
  <c r="SZ5" i="1"/>
  <c r="SZ6" i="1"/>
  <c r="SZ7" i="1"/>
  <c r="SZ2" i="1"/>
  <c r="SZ3" i="1"/>
  <c r="ST4" i="1"/>
  <c r="ST5" i="1"/>
  <c r="ST6" i="1"/>
  <c r="ST7" i="1"/>
  <c r="ST2" i="1"/>
  <c r="ST3" i="1"/>
  <c r="SN4" i="1"/>
  <c r="SN5" i="1"/>
  <c r="SN6" i="1"/>
  <c r="SN7" i="1"/>
  <c r="SN2" i="1"/>
  <c r="SN3" i="1"/>
  <c r="SH4" i="1"/>
  <c r="SH5" i="1"/>
  <c r="SH6" i="1"/>
  <c r="SH7" i="1"/>
  <c r="SH2" i="1"/>
  <c r="SH3" i="1"/>
  <c r="SA4" i="1"/>
  <c r="SA5" i="1"/>
  <c r="SA6" i="1"/>
  <c r="SA7" i="1"/>
  <c r="SA2" i="1"/>
  <c r="SA3" i="1"/>
  <c r="RU4" i="1"/>
  <c r="RU5" i="1"/>
  <c r="RU6" i="1"/>
  <c r="RU7" i="1"/>
  <c r="RU2" i="1"/>
  <c r="RU3" i="1"/>
  <c r="RO4" i="1"/>
  <c r="RO5" i="1"/>
  <c r="RO6" i="1"/>
  <c r="RO7" i="1"/>
  <c r="RO2" i="1"/>
  <c r="RO3" i="1"/>
  <c r="RH4" i="1"/>
  <c r="RH5" i="1"/>
  <c r="RH6" i="1"/>
  <c r="RH7" i="1"/>
  <c r="RH2" i="1"/>
  <c r="RH3" i="1"/>
  <c r="RB4" i="1"/>
  <c r="RB5" i="1"/>
  <c r="RB6" i="1"/>
  <c r="RB7" i="1"/>
  <c r="RB2" i="1"/>
  <c r="RB3" i="1"/>
  <c r="QV4" i="1"/>
  <c r="QV5" i="1"/>
  <c r="QV6" i="1"/>
  <c r="QV7" i="1"/>
  <c r="QV2" i="1"/>
  <c r="QV3" i="1"/>
  <c r="QP4" i="1"/>
  <c r="QP5" i="1"/>
  <c r="QP6" i="1"/>
  <c r="QP7" i="1"/>
  <c r="QP2" i="1"/>
  <c r="QP3" i="1"/>
  <c r="QJ4" i="1"/>
  <c r="QJ5" i="1"/>
  <c r="QJ6" i="1"/>
  <c r="QJ7" i="1"/>
  <c r="QJ2" i="1"/>
  <c r="QJ3" i="1"/>
  <c r="QD4" i="1"/>
  <c r="QD5" i="1"/>
  <c r="QD6" i="1"/>
  <c r="QD7" i="1"/>
  <c r="QD2" i="1"/>
  <c r="QD3" i="1"/>
  <c r="PX4" i="1"/>
  <c r="PX5" i="1"/>
  <c r="PX6" i="1"/>
  <c r="PX7" i="1"/>
  <c r="PX2" i="1"/>
  <c r="PX3" i="1"/>
  <c r="PR4" i="1"/>
  <c r="PR5" i="1"/>
  <c r="PR6" i="1"/>
  <c r="PR7" i="1"/>
  <c r="PR2" i="1"/>
  <c r="PR3" i="1"/>
  <c r="PL4" i="1"/>
  <c r="PL5" i="1"/>
  <c r="PL6" i="1"/>
  <c r="PL7" i="1"/>
  <c r="PL2" i="1"/>
  <c r="PL3" i="1"/>
  <c r="PF4" i="1"/>
  <c r="PF5" i="1"/>
  <c r="PF6" i="1"/>
  <c r="PF7" i="1"/>
  <c r="PF2" i="1"/>
  <c r="PF3" i="1"/>
  <c r="OZ4" i="1"/>
  <c r="OZ5" i="1"/>
  <c r="OZ6" i="1"/>
  <c r="OZ7" i="1"/>
  <c r="OZ2" i="1"/>
  <c r="OZ3" i="1"/>
  <c r="OT4" i="1"/>
  <c r="OT5" i="1"/>
  <c r="OT6" i="1"/>
  <c r="OT7" i="1"/>
  <c r="OT2" i="1"/>
  <c r="OT3" i="1"/>
  <c r="NJ2" i="1"/>
  <c r="NJ3" i="1"/>
  <c r="NJ4" i="1"/>
  <c r="NJ5" i="1"/>
  <c r="NJ6" i="1"/>
  <c r="NJ7" i="1"/>
  <c r="ME2" i="1"/>
  <c r="ME3" i="1"/>
  <c r="ME4" i="1"/>
  <c r="ME5" i="1"/>
  <c r="ME6" i="1"/>
  <c r="ME7" i="1"/>
  <c r="JZ2" i="1"/>
  <c r="JZ3" i="1"/>
  <c r="JZ4" i="1"/>
  <c r="JZ5" i="1"/>
  <c r="JZ6" i="1"/>
  <c r="JZ7" i="1"/>
  <c r="TQ5" i="1"/>
  <c r="TQ2" i="1"/>
  <c r="TQ3" i="1"/>
  <c r="TQ4" i="1"/>
  <c r="TQ6" i="1"/>
  <c r="TQ7" i="1"/>
  <c r="TK5" i="1"/>
  <c r="TK6" i="1"/>
  <c r="TK7" i="1"/>
  <c r="TK2" i="1"/>
  <c r="TK3" i="1"/>
  <c r="TK4" i="1"/>
  <c r="TE5" i="1"/>
  <c r="TE6" i="1"/>
  <c r="TE7" i="1"/>
  <c r="TE2" i="1"/>
  <c r="TE3" i="1"/>
  <c r="TE4" i="1"/>
  <c r="SY5" i="1"/>
  <c r="SY6" i="1"/>
  <c r="SY7" i="1"/>
  <c r="SY2" i="1"/>
  <c r="SY3" i="1"/>
  <c r="SY4" i="1"/>
  <c r="SS5" i="1"/>
  <c r="SS6" i="1"/>
  <c r="SS7" i="1"/>
  <c r="SS2" i="1"/>
  <c r="SS3" i="1"/>
  <c r="SS4" i="1"/>
  <c r="SM5" i="1"/>
  <c r="SM6" i="1"/>
  <c r="SM7" i="1"/>
  <c r="SM2" i="1"/>
  <c r="SM3" i="1"/>
  <c r="SM4" i="1"/>
  <c r="SG5" i="1"/>
  <c r="SG6" i="1"/>
  <c r="SG7" i="1"/>
  <c r="SG2" i="1"/>
  <c r="SG3" i="1"/>
  <c r="SG4" i="1"/>
  <c r="RZ5" i="1"/>
  <c r="RZ6" i="1"/>
  <c r="RZ7" i="1"/>
  <c r="RZ2" i="1"/>
  <c r="RZ3" i="1"/>
  <c r="RZ4" i="1"/>
  <c r="RT5" i="1"/>
  <c r="RT6" i="1"/>
  <c r="RT7" i="1"/>
  <c r="RT2" i="1"/>
  <c r="RT3" i="1"/>
  <c r="RT4" i="1"/>
  <c r="RN5" i="1"/>
  <c r="RN6" i="1"/>
  <c r="RN7" i="1"/>
  <c r="RN2" i="1"/>
  <c r="RN3" i="1"/>
  <c r="RN4" i="1"/>
  <c r="RG5" i="1"/>
  <c r="RG6" i="1"/>
  <c r="RG7" i="1"/>
  <c r="RG2" i="1"/>
  <c r="RG3" i="1"/>
  <c r="RG4" i="1"/>
  <c r="RA5" i="1"/>
  <c r="RA6" i="1"/>
  <c r="RA7" i="1"/>
  <c r="RA2" i="1"/>
  <c r="RA3" i="1"/>
  <c r="RA4" i="1"/>
  <c r="QU5" i="1"/>
  <c r="QU6" i="1"/>
  <c r="QU7" i="1"/>
  <c r="QU2" i="1"/>
  <c r="QU3" i="1"/>
  <c r="QU4" i="1"/>
  <c r="QO5" i="1"/>
  <c r="QO6" i="1"/>
  <c r="QO7" i="1"/>
  <c r="QO2" i="1"/>
  <c r="QO3" i="1"/>
  <c r="QO4" i="1"/>
  <c r="QI5" i="1"/>
  <c r="QI6" i="1"/>
  <c r="QI7" i="1"/>
  <c r="QI2" i="1"/>
  <c r="QI3" i="1"/>
  <c r="QI4" i="1"/>
  <c r="QC5" i="1"/>
  <c r="QC6" i="1"/>
  <c r="QC7" i="1"/>
  <c r="QC2" i="1"/>
  <c r="QC3" i="1"/>
  <c r="QC4" i="1"/>
  <c r="PW5" i="1"/>
  <c r="PW6" i="1"/>
  <c r="PW7" i="1"/>
  <c r="PW2" i="1"/>
  <c r="PW3" i="1"/>
  <c r="PW4" i="1"/>
  <c r="PQ5" i="1"/>
  <c r="PQ6" i="1"/>
  <c r="PQ7" i="1"/>
  <c r="PQ2" i="1"/>
  <c r="PQ3" i="1"/>
  <c r="PQ4" i="1"/>
  <c r="PK5" i="1"/>
  <c r="PK6" i="1"/>
  <c r="PK7" i="1"/>
  <c r="PK2" i="1"/>
  <c r="PK3" i="1"/>
  <c r="PK4" i="1"/>
  <c r="PE5" i="1"/>
  <c r="PE6" i="1"/>
  <c r="PE7" i="1"/>
  <c r="PE2" i="1"/>
  <c r="PE3" i="1"/>
  <c r="PE4" i="1"/>
  <c r="OY5" i="1"/>
  <c r="OY6" i="1"/>
  <c r="OY7" i="1"/>
  <c r="OY2" i="1"/>
  <c r="OY3" i="1"/>
  <c r="OY4" i="1"/>
  <c r="ON2" i="1"/>
  <c r="ON3" i="1"/>
  <c r="ON4" i="1"/>
  <c r="ON5" i="1"/>
  <c r="ON6" i="1"/>
  <c r="ON7" i="1"/>
  <c r="ND2" i="1"/>
  <c r="ND3" i="1"/>
  <c r="ND4" i="1"/>
  <c r="ND5" i="1"/>
  <c r="ND6" i="1"/>
  <c r="ND7" i="1"/>
  <c r="LY2" i="1"/>
  <c r="LY3" i="1"/>
  <c r="LY4" i="1"/>
  <c r="LY5" i="1"/>
  <c r="LY6" i="1"/>
  <c r="LY7" i="1"/>
  <c r="KY2" i="1"/>
  <c r="KY3" i="1"/>
  <c r="KY4" i="1"/>
  <c r="KY5" i="1"/>
  <c r="KY6" i="1"/>
  <c r="KY7" i="1"/>
  <c r="TP6" i="1"/>
  <c r="TP7" i="1"/>
  <c r="TP2" i="1"/>
  <c r="TP3" i="1"/>
  <c r="TP4" i="1"/>
  <c r="TP5" i="1"/>
  <c r="TJ6" i="1"/>
  <c r="TJ7" i="1"/>
  <c r="TJ2" i="1"/>
  <c r="TJ3" i="1"/>
  <c r="TJ4" i="1"/>
  <c r="TJ5" i="1"/>
  <c r="TD6" i="1"/>
  <c r="TD7" i="1"/>
  <c r="TD2" i="1"/>
  <c r="TD3" i="1"/>
  <c r="TD4" i="1"/>
  <c r="TD5" i="1"/>
  <c r="SX6" i="1"/>
  <c r="SX7" i="1"/>
  <c r="SX2" i="1"/>
  <c r="SX3" i="1"/>
  <c r="SX4" i="1"/>
  <c r="SX5" i="1"/>
  <c r="SR6" i="1"/>
  <c r="SR7" i="1"/>
  <c r="SR2" i="1"/>
  <c r="SR3" i="1"/>
  <c r="SR4" i="1"/>
  <c r="SR5" i="1"/>
  <c r="SL6" i="1"/>
  <c r="SL7" i="1"/>
  <c r="SL2" i="1"/>
  <c r="SL3" i="1"/>
  <c r="SL4" i="1"/>
  <c r="SL5" i="1"/>
  <c r="SF6" i="1"/>
  <c r="SF7" i="1"/>
  <c r="SF2" i="1"/>
  <c r="SF3" i="1"/>
  <c r="SF4" i="1"/>
  <c r="SF5" i="1"/>
  <c r="RY6" i="1"/>
  <c r="RY7" i="1"/>
  <c r="RY2" i="1"/>
  <c r="RY3" i="1"/>
  <c r="RY4" i="1"/>
  <c r="RY5" i="1"/>
  <c r="RS6" i="1"/>
  <c r="RS7" i="1"/>
  <c r="RS2" i="1"/>
  <c r="RS3" i="1"/>
  <c r="RS4" i="1"/>
  <c r="RS5" i="1"/>
  <c r="RM6" i="1"/>
  <c r="RM7" i="1"/>
  <c r="RM2" i="1"/>
  <c r="RM3" i="1"/>
  <c r="RM4" i="1"/>
  <c r="RM5" i="1"/>
  <c r="RF6" i="1"/>
  <c r="RF7" i="1"/>
  <c r="RF2" i="1"/>
  <c r="RF3" i="1"/>
  <c r="RF4" i="1"/>
  <c r="RF5" i="1"/>
  <c r="QZ6" i="1"/>
  <c r="QZ7" i="1"/>
  <c r="QZ2" i="1"/>
  <c r="QZ3" i="1"/>
  <c r="QZ4" i="1"/>
  <c r="QZ5" i="1"/>
  <c r="QT6" i="1"/>
  <c r="QT7" i="1"/>
  <c r="QT2" i="1"/>
  <c r="QT3" i="1"/>
  <c r="QT4" i="1"/>
  <c r="QT5" i="1"/>
  <c r="QN6" i="1"/>
  <c r="QN7" i="1"/>
  <c r="QN2" i="1"/>
  <c r="QN3" i="1"/>
  <c r="QN4" i="1"/>
  <c r="QN5" i="1"/>
  <c r="QH6" i="1"/>
  <c r="QH7" i="1"/>
  <c r="QH2" i="1"/>
  <c r="QH3" i="1"/>
  <c r="QH4" i="1"/>
  <c r="QH5" i="1"/>
  <c r="QB6" i="1"/>
  <c r="QB7" i="1"/>
  <c r="QB2" i="1"/>
  <c r="QB3" i="1"/>
  <c r="QB4" i="1"/>
  <c r="QB5" i="1"/>
  <c r="PV6" i="1"/>
  <c r="PV7" i="1"/>
  <c r="PV2" i="1"/>
  <c r="PV3" i="1"/>
  <c r="PV4" i="1"/>
  <c r="PV5" i="1"/>
  <c r="PP6" i="1"/>
  <c r="PP7" i="1"/>
  <c r="PP2" i="1"/>
  <c r="PP3" i="1"/>
  <c r="PP4" i="1"/>
  <c r="PP5" i="1"/>
  <c r="PJ6" i="1"/>
  <c r="PJ7" i="1"/>
  <c r="PJ2" i="1"/>
  <c r="PJ3" i="1"/>
  <c r="PJ4" i="1"/>
  <c r="PJ5" i="1"/>
  <c r="PD6" i="1"/>
  <c r="PD7" i="1"/>
  <c r="PD2" i="1"/>
  <c r="PD3" i="1"/>
  <c r="PD4" i="1"/>
  <c r="PD5" i="1"/>
  <c r="OX6" i="1"/>
  <c r="OX7" i="1"/>
  <c r="OX2" i="1"/>
  <c r="OX3" i="1"/>
  <c r="OX4" i="1"/>
  <c r="OX5" i="1"/>
  <c r="OH2" i="1"/>
  <c r="OH3" i="1"/>
  <c r="OH4" i="1"/>
  <c r="OH5" i="1"/>
  <c r="OH6" i="1"/>
  <c r="OH7" i="1"/>
  <c r="MX2" i="1"/>
  <c r="MX3" i="1"/>
  <c r="MX4" i="1"/>
  <c r="MX5" i="1"/>
  <c r="MX6" i="1"/>
  <c r="MX7" i="1"/>
  <c r="LS2" i="1"/>
  <c r="LS3" i="1"/>
  <c r="LS4" i="1"/>
  <c r="LS5" i="1"/>
  <c r="LS6" i="1"/>
  <c r="LS7" i="1"/>
  <c r="KS2" i="1"/>
  <c r="KS3" i="1"/>
  <c r="KS4" i="1"/>
  <c r="KS5" i="1"/>
  <c r="KS6" i="1"/>
  <c r="KS7" i="1"/>
  <c r="JS2" i="1"/>
  <c r="JS3" i="1"/>
  <c r="JS4" i="1"/>
  <c r="JS5" i="1"/>
  <c r="JS6" i="1"/>
  <c r="JS7" i="1"/>
  <c r="JD2" i="1"/>
  <c r="JD3" i="1"/>
  <c r="JD4" i="1"/>
  <c r="JD5" i="1"/>
  <c r="JD6" i="1"/>
  <c r="JD7" i="1"/>
  <c r="TO7" i="1"/>
  <c r="TO2" i="1"/>
  <c r="TO3" i="1"/>
  <c r="TO4" i="1"/>
  <c r="TO5" i="1"/>
  <c r="TO6" i="1"/>
  <c r="TI7" i="1"/>
  <c r="TI2" i="1"/>
  <c r="TI3" i="1"/>
  <c r="TI4" i="1"/>
  <c r="TI5" i="1"/>
  <c r="TI6" i="1"/>
  <c r="TC7" i="1"/>
  <c r="TC2" i="1"/>
  <c r="TC3" i="1"/>
  <c r="TC4" i="1"/>
  <c r="TC5" i="1"/>
  <c r="TC6" i="1"/>
  <c r="SW7" i="1"/>
  <c r="SW2" i="1"/>
  <c r="SW3" i="1"/>
  <c r="SW4" i="1"/>
  <c r="SW5" i="1"/>
  <c r="SW6" i="1"/>
  <c r="SQ7" i="1"/>
  <c r="SQ2" i="1"/>
  <c r="SQ3" i="1"/>
  <c r="SQ4" i="1"/>
  <c r="SQ5" i="1"/>
  <c r="SQ6" i="1"/>
  <c r="SK7" i="1"/>
  <c r="SK2" i="1"/>
  <c r="SK3" i="1"/>
  <c r="SK4" i="1"/>
  <c r="SK5" i="1"/>
  <c r="SK6" i="1"/>
  <c r="SE7" i="1"/>
  <c r="SE2" i="1"/>
  <c r="SE3" i="1"/>
  <c r="SE4" i="1"/>
  <c r="SE5" i="1"/>
  <c r="SE6" i="1"/>
  <c r="SD2" i="1"/>
  <c r="SD3" i="1"/>
  <c r="SD4" i="1"/>
  <c r="SD5" i="1"/>
  <c r="SD6" i="1"/>
  <c r="RX7" i="1"/>
  <c r="RX2" i="1"/>
  <c r="RX3" i="1"/>
  <c r="RX4" i="1"/>
  <c r="RX5" i="1"/>
  <c r="RX6" i="1"/>
  <c r="RR7" i="1"/>
  <c r="RR2" i="1"/>
  <c r="RR3" i="1"/>
  <c r="RR4" i="1"/>
  <c r="RR5" i="1"/>
  <c r="RR6" i="1"/>
  <c r="RL7" i="1"/>
  <c r="RL2" i="1"/>
  <c r="RL3" i="1"/>
  <c r="RL4" i="1"/>
  <c r="RL5" i="1"/>
  <c r="RL6" i="1"/>
  <c r="RE7" i="1"/>
  <c r="RE2" i="1"/>
  <c r="RE3" i="1"/>
  <c r="RE4" i="1"/>
  <c r="RE5" i="1"/>
  <c r="RE6" i="1"/>
  <c r="QY7" i="1"/>
  <c r="QY2" i="1"/>
  <c r="QY3" i="1"/>
  <c r="QY4" i="1"/>
  <c r="QY5" i="1"/>
  <c r="QY6" i="1"/>
  <c r="QS7" i="1"/>
  <c r="QS2" i="1"/>
  <c r="QS3" i="1"/>
  <c r="QS4" i="1"/>
  <c r="QS5" i="1"/>
  <c r="QS6" i="1"/>
  <c r="QM7" i="1"/>
  <c r="QM2" i="1"/>
  <c r="QM3" i="1"/>
  <c r="QM4" i="1"/>
  <c r="QM5" i="1"/>
  <c r="QM6" i="1"/>
  <c r="QG7" i="1"/>
  <c r="QG2" i="1"/>
  <c r="QG3" i="1"/>
  <c r="QG4" i="1"/>
  <c r="QG5" i="1"/>
  <c r="QG6" i="1"/>
  <c r="QA7" i="1"/>
  <c r="QA2" i="1"/>
  <c r="QA3" i="1"/>
  <c r="QA4" i="1"/>
  <c r="QA5" i="1"/>
  <c r="QA6" i="1"/>
  <c r="PU7" i="1"/>
  <c r="PU2" i="1"/>
  <c r="PU3" i="1"/>
  <c r="PU4" i="1"/>
  <c r="PU5" i="1"/>
  <c r="PU6" i="1"/>
  <c r="PO7" i="1"/>
  <c r="PO2" i="1"/>
  <c r="PO3" i="1"/>
  <c r="PO4" i="1"/>
  <c r="PO5" i="1"/>
  <c r="PO6" i="1"/>
  <c r="PI7" i="1"/>
  <c r="PI2" i="1"/>
  <c r="PI3" i="1"/>
  <c r="PI4" i="1"/>
  <c r="PI5" i="1"/>
  <c r="PI6" i="1"/>
  <c r="PC7" i="1"/>
  <c r="PC2" i="1"/>
  <c r="PC3" i="1"/>
  <c r="PC4" i="1"/>
  <c r="PC5" i="1"/>
  <c r="PC6" i="1"/>
  <c r="OW7" i="1"/>
  <c r="OW2" i="1"/>
  <c r="OW3" i="1"/>
  <c r="OW4" i="1"/>
  <c r="OW5" i="1"/>
  <c r="OW6" i="1"/>
  <c r="OB2" i="1"/>
  <c r="OB3" i="1"/>
  <c r="OB4" i="1"/>
  <c r="OB5" i="1"/>
  <c r="OB6" i="1"/>
  <c r="OB7" i="1"/>
  <c r="MR2" i="1"/>
  <c r="MR3" i="1"/>
  <c r="MR4" i="1"/>
  <c r="MR5" i="1"/>
  <c r="MR6" i="1"/>
  <c r="MR7" i="1"/>
  <c r="JM2" i="1"/>
  <c r="JM3" i="1"/>
  <c r="JM4" i="1"/>
  <c r="JM5" i="1"/>
  <c r="JM6" i="1"/>
  <c r="JM7" i="1"/>
  <c r="HT2" i="1"/>
  <c r="HT3" i="1"/>
  <c r="HT4" i="1"/>
  <c r="HT5" i="1"/>
  <c r="HT6" i="1"/>
  <c r="HT7" i="1"/>
  <c r="FC2" i="1"/>
  <c r="FC3" i="1"/>
  <c r="FC4" i="1"/>
  <c r="FC5" i="1"/>
  <c r="FC6" i="1"/>
  <c r="FC7" i="1"/>
  <c r="OS3" i="1"/>
  <c r="OS4" i="1"/>
  <c r="OS5" i="1"/>
  <c r="OS6" i="1"/>
  <c r="OS7" i="1"/>
  <c r="OS2" i="1"/>
  <c r="OM3" i="1"/>
  <c r="OM4" i="1"/>
  <c r="OM5" i="1"/>
  <c r="OM6" i="1"/>
  <c r="OM7" i="1"/>
  <c r="OM2" i="1"/>
  <c r="OG3" i="1"/>
  <c r="OG4" i="1"/>
  <c r="OG5" i="1"/>
  <c r="OG6" i="1"/>
  <c r="OG7" i="1"/>
  <c r="OG2" i="1"/>
  <c r="OA3" i="1"/>
  <c r="OA4" i="1"/>
  <c r="OA5" i="1"/>
  <c r="OA6" i="1"/>
  <c r="OA7" i="1"/>
  <c r="OA2" i="1"/>
  <c r="NU3" i="1"/>
  <c r="NU4" i="1"/>
  <c r="NU5" i="1"/>
  <c r="NU6" i="1"/>
  <c r="NU7" i="1"/>
  <c r="NU2" i="1"/>
  <c r="NO3" i="1"/>
  <c r="NO4" i="1"/>
  <c r="NO5" i="1"/>
  <c r="NO6" i="1"/>
  <c r="NO7" i="1"/>
  <c r="NO2" i="1"/>
  <c r="NI3" i="1"/>
  <c r="NI4" i="1"/>
  <c r="NI5" i="1"/>
  <c r="NI6" i="1"/>
  <c r="NI7" i="1"/>
  <c r="NI2" i="1"/>
  <c r="NC3" i="1"/>
  <c r="NC4" i="1"/>
  <c r="NC5" i="1"/>
  <c r="NC6" i="1"/>
  <c r="NC7" i="1"/>
  <c r="NC2" i="1"/>
  <c r="MW3" i="1"/>
  <c r="MW4" i="1"/>
  <c r="MW5" i="1"/>
  <c r="MW6" i="1"/>
  <c r="MW7" i="1"/>
  <c r="MW2" i="1"/>
  <c r="MQ3" i="1"/>
  <c r="MQ4" i="1"/>
  <c r="MQ5" i="1"/>
  <c r="MQ6" i="1"/>
  <c r="MQ7" i="1"/>
  <c r="MQ2" i="1"/>
  <c r="MJ3" i="1"/>
  <c r="MJ4" i="1"/>
  <c r="MJ5" i="1"/>
  <c r="MJ6" i="1"/>
  <c r="MJ7" i="1"/>
  <c r="MJ2" i="1"/>
  <c r="MD3" i="1"/>
  <c r="MD4" i="1"/>
  <c r="MD5" i="1"/>
  <c r="MD6" i="1"/>
  <c r="MD7" i="1"/>
  <c r="MD2" i="1"/>
  <c r="LX3" i="1"/>
  <c r="LX4" i="1"/>
  <c r="LX5" i="1"/>
  <c r="LX6" i="1"/>
  <c r="LX7" i="1"/>
  <c r="LX2" i="1"/>
  <c r="LR3" i="1"/>
  <c r="LR4" i="1"/>
  <c r="LR5" i="1"/>
  <c r="LR6" i="1"/>
  <c r="LR7" i="1"/>
  <c r="LR2" i="1"/>
  <c r="LK3" i="1"/>
  <c r="LK4" i="1"/>
  <c r="LK5" i="1"/>
  <c r="LK6" i="1"/>
  <c r="LK7" i="1"/>
  <c r="LK2" i="1"/>
  <c r="LE3" i="1"/>
  <c r="LE4" i="1"/>
  <c r="LE5" i="1"/>
  <c r="LE6" i="1"/>
  <c r="LE7" i="1"/>
  <c r="LE2" i="1"/>
  <c r="KX3" i="1"/>
  <c r="KX4" i="1"/>
  <c r="KX5" i="1"/>
  <c r="KX6" i="1"/>
  <c r="KX7" i="1"/>
  <c r="KX2" i="1"/>
  <c r="KR3" i="1"/>
  <c r="KR4" i="1"/>
  <c r="KR5" i="1"/>
  <c r="KR6" i="1"/>
  <c r="KR7" i="1"/>
  <c r="KR2" i="1"/>
  <c r="KK3" i="1"/>
  <c r="KK4" i="1"/>
  <c r="KK5" i="1"/>
  <c r="KK6" i="1"/>
  <c r="KK7" i="1"/>
  <c r="KK2" i="1"/>
  <c r="KE3" i="1"/>
  <c r="KE4" i="1"/>
  <c r="KE5" i="1"/>
  <c r="KE6" i="1"/>
  <c r="KE7" i="1"/>
  <c r="KE2" i="1"/>
  <c r="JY3" i="1"/>
  <c r="JY4" i="1"/>
  <c r="JY5" i="1"/>
  <c r="JY6" i="1"/>
  <c r="JY7" i="1"/>
  <c r="JY2" i="1"/>
  <c r="JR3" i="1"/>
  <c r="JR4" i="1"/>
  <c r="JR5" i="1"/>
  <c r="JR6" i="1"/>
  <c r="JR7" i="1"/>
  <c r="JR2" i="1"/>
  <c r="JL3" i="1"/>
  <c r="JL4" i="1"/>
  <c r="JL5" i="1"/>
  <c r="JL6" i="1"/>
  <c r="JL7" i="1"/>
  <c r="JL2" i="1"/>
  <c r="JJ2" i="1"/>
  <c r="JJ3" i="1"/>
  <c r="JJ5" i="1"/>
  <c r="JJ6" i="1"/>
  <c r="JJ7" i="1"/>
  <c r="JJ4" i="1"/>
  <c r="IX2" i="1"/>
  <c r="IX3" i="1"/>
  <c r="IX4" i="1"/>
  <c r="IX5" i="1"/>
  <c r="IX6" i="1"/>
  <c r="IX7" i="1"/>
  <c r="HN2" i="1"/>
  <c r="HN3" i="1"/>
  <c r="HN4" i="1"/>
  <c r="HN5" i="1"/>
  <c r="HN6" i="1"/>
  <c r="HN7" i="1"/>
  <c r="OR4" i="1"/>
  <c r="OR5" i="1"/>
  <c r="OR6" i="1"/>
  <c r="OR7" i="1"/>
  <c r="OR2" i="1"/>
  <c r="OR3" i="1"/>
  <c r="OL4" i="1"/>
  <c r="OL5" i="1"/>
  <c r="OL6" i="1"/>
  <c r="OL7" i="1"/>
  <c r="OL2" i="1"/>
  <c r="OL3" i="1"/>
  <c r="OF4" i="1"/>
  <c r="OF5" i="1"/>
  <c r="OF6" i="1"/>
  <c r="OF7" i="1"/>
  <c r="OF2" i="1"/>
  <c r="OF3" i="1"/>
  <c r="NZ4" i="1"/>
  <c r="NZ5" i="1"/>
  <c r="NZ6" i="1"/>
  <c r="NZ7" i="1"/>
  <c r="NZ2" i="1"/>
  <c r="NZ3" i="1"/>
  <c r="NT4" i="1"/>
  <c r="NT5" i="1"/>
  <c r="NT6" i="1"/>
  <c r="NT7" i="1"/>
  <c r="NT2" i="1"/>
  <c r="NT3" i="1"/>
  <c r="NN4" i="1"/>
  <c r="NN5" i="1"/>
  <c r="NN6" i="1"/>
  <c r="NN7" i="1"/>
  <c r="NN2" i="1"/>
  <c r="NN3" i="1"/>
  <c r="NH4" i="1"/>
  <c r="NH5" i="1"/>
  <c r="NH6" i="1"/>
  <c r="NH7" i="1"/>
  <c r="NH2" i="1"/>
  <c r="NH3" i="1"/>
  <c r="NB4" i="1"/>
  <c r="NB5" i="1"/>
  <c r="NB6" i="1"/>
  <c r="NB7" i="1"/>
  <c r="NB2" i="1"/>
  <c r="NB3" i="1"/>
  <c r="MV4" i="1"/>
  <c r="MV5" i="1"/>
  <c r="MV6" i="1"/>
  <c r="MV7" i="1"/>
  <c r="MV2" i="1"/>
  <c r="MV3" i="1"/>
  <c r="MP4" i="1"/>
  <c r="MP5" i="1"/>
  <c r="MP6" i="1"/>
  <c r="MP7" i="1"/>
  <c r="MP2" i="1"/>
  <c r="MP3" i="1"/>
  <c r="MO4" i="1"/>
  <c r="MO5" i="1"/>
  <c r="MO6" i="1"/>
  <c r="MO2" i="1"/>
  <c r="MO3" i="1"/>
  <c r="MI4" i="1"/>
  <c r="MI5" i="1"/>
  <c r="MI6" i="1"/>
  <c r="MI7" i="1"/>
  <c r="MI2" i="1"/>
  <c r="MI3" i="1"/>
  <c r="MC4" i="1"/>
  <c r="MC5" i="1"/>
  <c r="MC6" i="1"/>
  <c r="MC7" i="1"/>
  <c r="MC2" i="1"/>
  <c r="MC3" i="1"/>
  <c r="LW4" i="1"/>
  <c r="LW5" i="1"/>
  <c r="LW6" i="1"/>
  <c r="LW7" i="1"/>
  <c r="LW2" i="1"/>
  <c r="LW3" i="1"/>
  <c r="LQ4" i="1"/>
  <c r="LQ5" i="1"/>
  <c r="LQ6" i="1"/>
  <c r="LQ7" i="1"/>
  <c r="LQ2" i="1"/>
  <c r="LQ3" i="1"/>
  <c r="LJ4" i="1"/>
  <c r="LJ5" i="1"/>
  <c r="LJ6" i="1"/>
  <c r="LJ7" i="1"/>
  <c r="LJ2" i="1"/>
  <c r="LJ3" i="1"/>
  <c r="LD4" i="1"/>
  <c r="LD5" i="1"/>
  <c r="LD6" i="1"/>
  <c r="LD7" i="1"/>
  <c r="LD2" i="1"/>
  <c r="LD3" i="1"/>
  <c r="KW4" i="1"/>
  <c r="KW5" i="1"/>
  <c r="KW6" i="1"/>
  <c r="KW7" i="1"/>
  <c r="KW2" i="1"/>
  <c r="KW3" i="1"/>
  <c r="KQ4" i="1"/>
  <c r="KQ5" i="1"/>
  <c r="KQ6" i="1"/>
  <c r="KQ7" i="1"/>
  <c r="KQ2" i="1"/>
  <c r="KQ3" i="1"/>
  <c r="KJ4" i="1"/>
  <c r="KJ5" i="1"/>
  <c r="KJ6" i="1"/>
  <c r="KJ7" i="1"/>
  <c r="KJ2" i="1"/>
  <c r="KJ3" i="1"/>
  <c r="KD4" i="1"/>
  <c r="KD5" i="1"/>
  <c r="KD6" i="1"/>
  <c r="KD7" i="1"/>
  <c r="KD2" i="1"/>
  <c r="KD3" i="1"/>
  <c r="JX4" i="1"/>
  <c r="JX5" i="1"/>
  <c r="JX6" i="1"/>
  <c r="JX7" i="1"/>
  <c r="JX2" i="1"/>
  <c r="JX3" i="1"/>
  <c r="JQ4" i="1"/>
  <c r="JQ5" i="1"/>
  <c r="JQ6" i="1"/>
  <c r="JQ7" i="1"/>
  <c r="JQ2" i="1"/>
  <c r="JQ3" i="1"/>
  <c r="JK4" i="1"/>
  <c r="JK5" i="1"/>
  <c r="JK6" i="1"/>
  <c r="JK7" i="1"/>
  <c r="JK2" i="1"/>
  <c r="JK3" i="1"/>
  <c r="IR2" i="1"/>
  <c r="IR3" i="1"/>
  <c r="IR4" i="1"/>
  <c r="IR5" i="1"/>
  <c r="IR6" i="1"/>
  <c r="IR7" i="1"/>
  <c r="HH2" i="1"/>
  <c r="HH3" i="1"/>
  <c r="HH4" i="1"/>
  <c r="HH5" i="1"/>
  <c r="HH6" i="1"/>
  <c r="HH7" i="1"/>
  <c r="OQ5" i="1"/>
  <c r="OQ6" i="1"/>
  <c r="OQ7" i="1"/>
  <c r="OQ2" i="1"/>
  <c r="OQ3" i="1"/>
  <c r="OQ4" i="1"/>
  <c r="OK5" i="1"/>
  <c r="OK6" i="1"/>
  <c r="OK7" i="1"/>
  <c r="OK2" i="1"/>
  <c r="OK3" i="1"/>
  <c r="OK4" i="1"/>
  <c r="OE5" i="1"/>
  <c r="OE6" i="1"/>
  <c r="OE7" i="1"/>
  <c r="OE2" i="1"/>
  <c r="OE3" i="1"/>
  <c r="OE4" i="1"/>
  <c r="NY5" i="1"/>
  <c r="NY6" i="1"/>
  <c r="NY7" i="1"/>
  <c r="NY2" i="1"/>
  <c r="NY3" i="1"/>
  <c r="NY4" i="1"/>
  <c r="NS5" i="1"/>
  <c r="NS6" i="1"/>
  <c r="NS7" i="1"/>
  <c r="NS2" i="1"/>
  <c r="NS3" i="1"/>
  <c r="NS4" i="1"/>
  <c r="NM5" i="1"/>
  <c r="NM6" i="1"/>
  <c r="NM7" i="1"/>
  <c r="NM2" i="1"/>
  <c r="NM3" i="1"/>
  <c r="NM4" i="1"/>
  <c r="NG5" i="1"/>
  <c r="NG6" i="1"/>
  <c r="NG7" i="1"/>
  <c r="NG2" i="1"/>
  <c r="NG3" i="1"/>
  <c r="NG4" i="1"/>
  <c r="NA5" i="1"/>
  <c r="NA6" i="1"/>
  <c r="NA7" i="1"/>
  <c r="NA2" i="1"/>
  <c r="NA3" i="1"/>
  <c r="NA4" i="1"/>
  <c r="MU5" i="1"/>
  <c r="MU6" i="1"/>
  <c r="MU7" i="1"/>
  <c r="MU2" i="1"/>
  <c r="MU3" i="1"/>
  <c r="MU4" i="1"/>
  <c r="MN5" i="1"/>
  <c r="MN6" i="1"/>
  <c r="MN7" i="1"/>
  <c r="MN2" i="1"/>
  <c r="MN3" i="1"/>
  <c r="MN4" i="1"/>
  <c r="MH5" i="1"/>
  <c r="MH6" i="1"/>
  <c r="MH7" i="1"/>
  <c r="MH2" i="1"/>
  <c r="MH3" i="1"/>
  <c r="MH4" i="1"/>
  <c r="MB5" i="1"/>
  <c r="MB6" i="1"/>
  <c r="MB7" i="1"/>
  <c r="MB2" i="1"/>
  <c r="MB3" i="1"/>
  <c r="MB4" i="1"/>
  <c r="LV5" i="1"/>
  <c r="LV6" i="1"/>
  <c r="LV7" i="1"/>
  <c r="LV2" i="1"/>
  <c r="LV3" i="1"/>
  <c r="LV4" i="1"/>
  <c r="LP5" i="1"/>
  <c r="LP6" i="1"/>
  <c r="LP7" i="1"/>
  <c r="LP2" i="1"/>
  <c r="LP3" i="1"/>
  <c r="LP4" i="1"/>
  <c r="LO5" i="1"/>
  <c r="LO6" i="1"/>
  <c r="LO2" i="1"/>
  <c r="LO3" i="1"/>
  <c r="LO4" i="1"/>
  <c r="LI5" i="1"/>
  <c r="LI6" i="1"/>
  <c r="LI7" i="1"/>
  <c r="LI2" i="1"/>
  <c r="LI3" i="1"/>
  <c r="LI4" i="1"/>
  <c r="LC5" i="1"/>
  <c r="LC6" i="1"/>
  <c r="LC7" i="1"/>
  <c r="LC2" i="1"/>
  <c r="LC3" i="1"/>
  <c r="LC4" i="1"/>
  <c r="LB5" i="1"/>
  <c r="LB6" i="1"/>
  <c r="LB2" i="1"/>
  <c r="LB3" i="1"/>
  <c r="LB4" i="1"/>
  <c r="KV5" i="1"/>
  <c r="KV6" i="1"/>
  <c r="KV7" i="1"/>
  <c r="KV2" i="1"/>
  <c r="KV3" i="1"/>
  <c r="KV4" i="1"/>
  <c r="KP5" i="1"/>
  <c r="KP6" i="1"/>
  <c r="KP7" i="1"/>
  <c r="KP2" i="1"/>
  <c r="KP3" i="1"/>
  <c r="KP4" i="1"/>
  <c r="KI5" i="1"/>
  <c r="KI6" i="1"/>
  <c r="KI7" i="1"/>
  <c r="KI2" i="1"/>
  <c r="KI3" i="1"/>
  <c r="KI4" i="1"/>
  <c r="KC5" i="1"/>
  <c r="KC6" i="1"/>
  <c r="KC7" i="1"/>
  <c r="KC2" i="1"/>
  <c r="KC3" i="1"/>
  <c r="KC4" i="1"/>
  <c r="JW5" i="1"/>
  <c r="JW6" i="1"/>
  <c r="JW7" i="1"/>
  <c r="JW2" i="1"/>
  <c r="JW3" i="1"/>
  <c r="JW4" i="1"/>
  <c r="JP5" i="1"/>
  <c r="JP6" i="1"/>
  <c r="JP7" i="1"/>
  <c r="JP2" i="1"/>
  <c r="JP3" i="1"/>
  <c r="JP4" i="1"/>
  <c r="IL2" i="1"/>
  <c r="IL3" i="1"/>
  <c r="IL4" i="1"/>
  <c r="IL5" i="1"/>
  <c r="IL6" i="1"/>
  <c r="IL7" i="1"/>
  <c r="HB2" i="1"/>
  <c r="HB3" i="1"/>
  <c r="HB4" i="1"/>
  <c r="HB5" i="1"/>
  <c r="HB6" i="1"/>
  <c r="HB7" i="1"/>
  <c r="OP6" i="1"/>
  <c r="OP7" i="1"/>
  <c r="OP2" i="1"/>
  <c r="OP3" i="1"/>
  <c r="OP4" i="1"/>
  <c r="OP5" i="1"/>
  <c r="OJ6" i="1"/>
  <c r="OJ7" i="1"/>
  <c r="OJ2" i="1"/>
  <c r="OJ3" i="1"/>
  <c r="OJ4" i="1"/>
  <c r="OJ5" i="1"/>
  <c r="OD6" i="1"/>
  <c r="OD7" i="1"/>
  <c r="OD2" i="1"/>
  <c r="OD3" i="1"/>
  <c r="OD4" i="1"/>
  <c r="OD5" i="1"/>
  <c r="NX6" i="1"/>
  <c r="NX7" i="1"/>
  <c r="NX2" i="1"/>
  <c r="NX3" i="1"/>
  <c r="NX4" i="1"/>
  <c r="NX5" i="1"/>
  <c r="NR6" i="1"/>
  <c r="NR7" i="1"/>
  <c r="NR2" i="1"/>
  <c r="NR3" i="1"/>
  <c r="NR4" i="1"/>
  <c r="NR5" i="1"/>
  <c r="NL6" i="1"/>
  <c r="NL7" i="1"/>
  <c r="NL2" i="1"/>
  <c r="NL3" i="1"/>
  <c r="NL4" i="1"/>
  <c r="NL5" i="1"/>
  <c r="NF6" i="1"/>
  <c r="NF7" i="1"/>
  <c r="NF2" i="1"/>
  <c r="NF3" i="1"/>
  <c r="NF4" i="1"/>
  <c r="NF5" i="1"/>
  <c r="MZ6" i="1"/>
  <c r="MZ7" i="1"/>
  <c r="MZ2" i="1"/>
  <c r="MZ3" i="1"/>
  <c r="MZ4" i="1"/>
  <c r="MZ5" i="1"/>
  <c r="MT6" i="1"/>
  <c r="MT7" i="1"/>
  <c r="MT2" i="1"/>
  <c r="MT3" i="1"/>
  <c r="MT4" i="1"/>
  <c r="MT5" i="1"/>
  <c r="MM6" i="1"/>
  <c r="MM7" i="1"/>
  <c r="MM2" i="1"/>
  <c r="MM3" i="1"/>
  <c r="MM4" i="1"/>
  <c r="MM5" i="1"/>
  <c r="MG6" i="1"/>
  <c r="MG7" i="1"/>
  <c r="MG2" i="1"/>
  <c r="MG3" i="1"/>
  <c r="MG4" i="1"/>
  <c r="MG5" i="1"/>
  <c r="MA6" i="1"/>
  <c r="MA7" i="1"/>
  <c r="MA2" i="1"/>
  <c r="MA3" i="1"/>
  <c r="MA4" i="1"/>
  <c r="MA5" i="1"/>
  <c r="LU6" i="1"/>
  <c r="LU7" i="1"/>
  <c r="LU2" i="1"/>
  <c r="LU3" i="1"/>
  <c r="LU4" i="1"/>
  <c r="LU5" i="1"/>
  <c r="LN6" i="1"/>
  <c r="LN7" i="1"/>
  <c r="LN2" i="1"/>
  <c r="LN3" i="1"/>
  <c r="LN4" i="1"/>
  <c r="LN5" i="1"/>
  <c r="LH6" i="1"/>
  <c r="LH7" i="1"/>
  <c r="LH2" i="1"/>
  <c r="LH3" i="1"/>
  <c r="LH4" i="1"/>
  <c r="LH5" i="1"/>
  <c r="LA6" i="1"/>
  <c r="LA7" i="1"/>
  <c r="LA2" i="1"/>
  <c r="LA3" i="1"/>
  <c r="LA4" i="1"/>
  <c r="LA5" i="1"/>
  <c r="KU6" i="1"/>
  <c r="KU7" i="1"/>
  <c r="KU2" i="1"/>
  <c r="KU3" i="1"/>
  <c r="KU4" i="1"/>
  <c r="KU5" i="1"/>
  <c r="KO6" i="1"/>
  <c r="KO7" i="1"/>
  <c r="KO2" i="1"/>
  <c r="KO3" i="1"/>
  <c r="KO4" i="1"/>
  <c r="KO5" i="1"/>
  <c r="KH6" i="1"/>
  <c r="KH7" i="1"/>
  <c r="KH2" i="1"/>
  <c r="KH3" i="1"/>
  <c r="KH4" i="1"/>
  <c r="KH5" i="1"/>
  <c r="KB6" i="1"/>
  <c r="KB7" i="1"/>
  <c r="KB2" i="1"/>
  <c r="KB3" i="1"/>
  <c r="KB4" i="1"/>
  <c r="KB5" i="1"/>
  <c r="JV6" i="1"/>
  <c r="JV7" i="1"/>
  <c r="JV2" i="1"/>
  <c r="JV3" i="1"/>
  <c r="JV4" i="1"/>
  <c r="JV5" i="1"/>
  <c r="JO6" i="1"/>
  <c r="JO7" i="1"/>
  <c r="JO2" i="1"/>
  <c r="JO3" i="1"/>
  <c r="JO4" i="1"/>
  <c r="JO5" i="1"/>
  <c r="IF2" i="1"/>
  <c r="IF3" i="1"/>
  <c r="IF4" i="1"/>
  <c r="IF5" i="1"/>
  <c r="IF6" i="1"/>
  <c r="IF7" i="1"/>
  <c r="DV2" i="1"/>
  <c r="DV3" i="1"/>
  <c r="DV4" i="1"/>
  <c r="DV5" i="1"/>
  <c r="DV6" i="1"/>
  <c r="DV7" i="1"/>
  <c r="OO7" i="1"/>
  <c r="OO2" i="1"/>
  <c r="OO3" i="1"/>
  <c r="OO4" i="1"/>
  <c r="OO5" i="1"/>
  <c r="OO6" i="1"/>
  <c r="OI7" i="1"/>
  <c r="OI2" i="1"/>
  <c r="OI3" i="1"/>
  <c r="OI4" i="1"/>
  <c r="OI5" i="1"/>
  <c r="OI6" i="1"/>
  <c r="OC7" i="1"/>
  <c r="OC2" i="1"/>
  <c r="OC3" i="1"/>
  <c r="OC4" i="1"/>
  <c r="OC5" i="1"/>
  <c r="OC6" i="1"/>
  <c r="NW7" i="1"/>
  <c r="NW2" i="1"/>
  <c r="NW3" i="1"/>
  <c r="NW4" i="1"/>
  <c r="NW5" i="1"/>
  <c r="NW6" i="1"/>
  <c r="NQ7" i="1"/>
  <c r="NQ2" i="1"/>
  <c r="NQ3" i="1"/>
  <c r="NQ4" i="1"/>
  <c r="NQ5" i="1"/>
  <c r="NQ6" i="1"/>
  <c r="NK7" i="1"/>
  <c r="NK2" i="1"/>
  <c r="NK3" i="1"/>
  <c r="NK4" i="1"/>
  <c r="NK5" i="1"/>
  <c r="NK6" i="1"/>
  <c r="NE7" i="1"/>
  <c r="NE2" i="1"/>
  <c r="NE3" i="1"/>
  <c r="NE4" i="1"/>
  <c r="NE5" i="1"/>
  <c r="NE6" i="1"/>
  <c r="MY7" i="1"/>
  <c r="MY2" i="1"/>
  <c r="MY3" i="1"/>
  <c r="MY4" i="1"/>
  <c r="MY5" i="1"/>
  <c r="MY6" i="1"/>
  <c r="MS7" i="1"/>
  <c r="MS2" i="1"/>
  <c r="MS3" i="1"/>
  <c r="MS4" i="1"/>
  <c r="MS5" i="1"/>
  <c r="MS6" i="1"/>
  <c r="ML7" i="1"/>
  <c r="ML2" i="1"/>
  <c r="ML3" i="1"/>
  <c r="ML4" i="1"/>
  <c r="ML5" i="1"/>
  <c r="ML6" i="1"/>
  <c r="MF7" i="1"/>
  <c r="MF2" i="1"/>
  <c r="MF3" i="1"/>
  <c r="MF4" i="1"/>
  <c r="MF5" i="1"/>
  <c r="MF6" i="1"/>
  <c r="LZ7" i="1"/>
  <c r="LZ2" i="1"/>
  <c r="LZ3" i="1"/>
  <c r="LZ4" i="1"/>
  <c r="LZ5" i="1"/>
  <c r="LZ6" i="1"/>
  <c r="LT7" i="1"/>
  <c r="LT2" i="1"/>
  <c r="LT3" i="1"/>
  <c r="LT4" i="1"/>
  <c r="LT5" i="1"/>
  <c r="LT6" i="1"/>
  <c r="LM7" i="1"/>
  <c r="LM2" i="1"/>
  <c r="LM3" i="1"/>
  <c r="LM4" i="1"/>
  <c r="LM5" i="1"/>
  <c r="LM6" i="1"/>
  <c r="LG7" i="1"/>
  <c r="LG2" i="1"/>
  <c r="LG3" i="1"/>
  <c r="LG4" i="1"/>
  <c r="LG5" i="1"/>
  <c r="LG6" i="1"/>
  <c r="KZ7" i="1"/>
  <c r="KZ2" i="1"/>
  <c r="KZ3" i="1"/>
  <c r="KZ4" i="1"/>
  <c r="KZ5" i="1"/>
  <c r="KZ6" i="1"/>
  <c r="KT7" i="1"/>
  <c r="KT2" i="1"/>
  <c r="KT3" i="1"/>
  <c r="KT4" i="1"/>
  <c r="KT5" i="1"/>
  <c r="KT6" i="1"/>
  <c r="KN7" i="1"/>
  <c r="KN2" i="1"/>
  <c r="KN3" i="1"/>
  <c r="KN4" i="1"/>
  <c r="KN5" i="1"/>
  <c r="KN6" i="1"/>
  <c r="KM2" i="1"/>
  <c r="KM3" i="1"/>
  <c r="KM4" i="1"/>
  <c r="KM5" i="1"/>
  <c r="KM6" i="1"/>
  <c r="KG7" i="1"/>
  <c r="KG2" i="1"/>
  <c r="KG3" i="1"/>
  <c r="KG4" i="1"/>
  <c r="KG5" i="1"/>
  <c r="KG6" i="1"/>
  <c r="KA7" i="1"/>
  <c r="KA2" i="1"/>
  <c r="KA3" i="1"/>
  <c r="KA4" i="1"/>
  <c r="KA5" i="1"/>
  <c r="KA6" i="1"/>
  <c r="JU7" i="1"/>
  <c r="JU2" i="1"/>
  <c r="JU3" i="1"/>
  <c r="JU4" i="1"/>
  <c r="JU5" i="1"/>
  <c r="JU6" i="1"/>
  <c r="JT2" i="1"/>
  <c r="JT3" i="1"/>
  <c r="JT4" i="1"/>
  <c r="JT5" i="1"/>
  <c r="JT6" i="1"/>
  <c r="JN7" i="1"/>
  <c r="JN2" i="1"/>
  <c r="JN3" i="1"/>
  <c r="JN4" i="1"/>
  <c r="JN5" i="1"/>
  <c r="JN6" i="1"/>
  <c r="HZ2" i="1"/>
  <c r="HZ3" i="1"/>
  <c r="HZ4" i="1"/>
  <c r="HZ5" i="1"/>
  <c r="HZ6" i="1"/>
  <c r="HZ7" i="1"/>
  <c r="GM2" i="1"/>
  <c r="GM3" i="1"/>
  <c r="GM4" i="1"/>
  <c r="GM5" i="1"/>
  <c r="GM6" i="1"/>
  <c r="GM7" i="1"/>
  <c r="JI3" i="1"/>
  <c r="JI4" i="1"/>
  <c r="JI2" i="1"/>
  <c r="JI5" i="1"/>
  <c r="JI6" i="1"/>
  <c r="JI7" i="1"/>
  <c r="JC3" i="1"/>
  <c r="JC4" i="1"/>
  <c r="JC5" i="1"/>
  <c r="JC6" i="1"/>
  <c r="JC7" i="1"/>
  <c r="JC2" i="1"/>
  <c r="IW3" i="1"/>
  <c r="IW4" i="1"/>
  <c r="IW5" i="1"/>
  <c r="IW6" i="1"/>
  <c r="IW7" i="1"/>
  <c r="IW2" i="1"/>
  <c r="IQ3" i="1"/>
  <c r="IQ4" i="1"/>
  <c r="IQ5" i="1"/>
  <c r="IQ6" i="1"/>
  <c r="IQ7" i="1"/>
  <c r="IQ2" i="1"/>
  <c r="IK3" i="1"/>
  <c r="IK4" i="1"/>
  <c r="IK5" i="1"/>
  <c r="IK6" i="1"/>
  <c r="IK7" i="1"/>
  <c r="IK2" i="1"/>
  <c r="IE3" i="1"/>
  <c r="IE4" i="1"/>
  <c r="IE5" i="1"/>
  <c r="IE6" i="1"/>
  <c r="IE7" i="1"/>
  <c r="IE2" i="1"/>
  <c r="HY3" i="1"/>
  <c r="HY4" i="1"/>
  <c r="HY5" i="1"/>
  <c r="HY6" i="1"/>
  <c r="HY7" i="1"/>
  <c r="HY2" i="1"/>
  <c r="HS3" i="1"/>
  <c r="HS4" i="1"/>
  <c r="HS5" i="1"/>
  <c r="HS6" i="1"/>
  <c r="HS7" i="1"/>
  <c r="HS2" i="1"/>
  <c r="HM3" i="1"/>
  <c r="HM4" i="1"/>
  <c r="HM5" i="1"/>
  <c r="HM6" i="1"/>
  <c r="HM7" i="1"/>
  <c r="HM2" i="1"/>
  <c r="HG3" i="1"/>
  <c r="HG4" i="1"/>
  <c r="HG5" i="1"/>
  <c r="HG6" i="1"/>
  <c r="HG7" i="1"/>
  <c r="HG2" i="1"/>
  <c r="HA3" i="1"/>
  <c r="HA4" i="1"/>
  <c r="HA5" i="1"/>
  <c r="HA6" i="1"/>
  <c r="HA7" i="1"/>
  <c r="HA2" i="1"/>
  <c r="GG2" i="1"/>
  <c r="GG3" i="1"/>
  <c r="GG4" i="1"/>
  <c r="GG5" i="1"/>
  <c r="GG6" i="1"/>
  <c r="GG7" i="1"/>
  <c r="EW2" i="1"/>
  <c r="EW3" i="1"/>
  <c r="EW4" i="1"/>
  <c r="EW5" i="1"/>
  <c r="EW6" i="1"/>
  <c r="EW7" i="1"/>
  <c r="CL2" i="1"/>
  <c r="CL3" i="1"/>
  <c r="CL4" i="1"/>
  <c r="CL5" i="1"/>
  <c r="CL6" i="1"/>
  <c r="CL7" i="1"/>
  <c r="JH4" i="1"/>
  <c r="JH5" i="1"/>
  <c r="JH6" i="1"/>
  <c r="JH2" i="1"/>
  <c r="JH3" i="1"/>
  <c r="JH7" i="1"/>
  <c r="JB4" i="1"/>
  <c r="JB5" i="1"/>
  <c r="JB6" i="1"/>
  <c r="JB7" i="1"/>
  <c r="JB2" i="1"/>
  <c r="JB3" i="1"/>
  <c r="IV4" i="1"/>
  <c r="IV5" i="1"/>
  <c r="IV6" i="1"/>
  <c r="IV7" i="1"/>
  <c r="IV2" i="1"/>
  <c r="IV3" i="1"/>
  <c r="IP4" i="1"/>
  <c r="IP5" i="1"/>
  <c r="IP6" i="1"/>
  <c r="IP7" i="1"/>
  <c r="IP2" i="1"/>
  <c r="IP3" i="1"/>
  <c r="IJ4" i="1"/>
  <c r="IJ5" i="1"/>
  <c r="IJ6" i="1"/>
  <c r="IJ7" i="1"/>
  <c r="IJ2" i="1"/>
  <c r="IJ3" i="1"/>
  <c r="ID4" i="1"/>
  <c r="ID5" i="1"/>
  <c r="ID6" i="1"/>
  <c r="ID7" i="1"/>
  <c r="ID2" i="1"/>
  <c r="ID3" i="1"/>
  <c r="HX4" i="1"/>
  <c r="HX5" i="1"/>
  <c r="HX6" i="1"/>
  <c r="HX7" i="1"/>
  <c r="HX2" i="1"/>
  <c r="HX3" i="1"/>
  <c r="HR4" i="1"/>
  <c r="HR5" i="1"/>
  <c r="HR6" i="1"/>
  <c r="HR7" i="1"/>
  <c r="HR2" i="1"/>
  <c r="HR3" i="1"/>
  <c r="HL4" i="1"/>
  <c r="HL5" i="1"/>
  <c r="HL6" i="1"/>
  <c r="HL7" i="1"/>
  <c r="HL2" i="1"/>
  <c r="HL3" i="1"/>
  <c r="HF4" i="1"/>
  <c r="HF5" i="1"/>
  <c r="HF6" i="1"/>
  <c r="HF7" i="1"/>
  <c r="HF2" i="1"/>
  <c r="HF3" i="1"/>
  <c r="GZ4" i="1"/>
  <c r="GZ5" i="1"/>
  <c r="GZ6" i="1"/>
  <c r="GZ7" i="1"/>
  <c r="GZ2" i="1"/>
  <c r="GZ3" i="1"/>
  <c r="GA2" i="1"/>
  <c r="GA3" i="1"/>
  <c r="GA4" i="1"/>
  <c r="GA5" i="1"/>
  <c r="GA6" i="1"/>
  <c r="GA7" i="1"/>
  <c r="EQ2" i="1"/>
  <c r="EQ3" i="1"/>
  <c r="EQ4" i="1"/>
  <c r="EQ5" i="1"/>
  <c r="EQ6" i="1"/>
  <c r="EQ7" i="1"/>
  <c r="JG5" i="1"/>
  <c r="JG6" i="1"/>
  <c r="JG7" i="1"/>
  <c r="JG2" i="1"/>
  <c r="JG3" i="1"/>
  <c r="JG4" i="1"/>
  <c r="JA5" i="1"/>
  <c r="JA6" i="1"/>
  <c r="JA7" i="1"/>
  <c r="JA2" i="1"/>
  <c r="JA3" i="1"/>
  <c r="JA4" i="1"/>
  <c r="IU5" i="1"/>
  <c r="IU6" i="1"/>
  <c r="IU7" i="1"/>
  <c r="IU2" i="1"/>
  <c r="IU3" i="1"/>
  <c r="IU4" i="1"/>
  <c r="IO5" i="1"/>
  <c r="IO6" i="1"/>
  <c r="IO7" i="1"/>
  <c r="IO2" i="1"/>
  <c r="IO3" i="1"/>
  <c r="IO4" i="1"/>
  <c r="II5" i="1"/>
  <c r="II6" i="1"/>
  <c r="II7" i="1"/>
  <c r="II2" i="1"/>
  <c r="II3" i="1"/>
  <c r="II4" i="1"/>
  <c r="IC5" i="1"/>
  <c r="IC6" i="1"/>
  <c r="IC7" i="1"/>
  <c r="IC2" i="1"/>
  <c r="IC3" i="1"/>
  <c r="IC4" i="1"/>
  <c r="HW5" i="1"/>
  <c r="HW6" i="1"/>
  <c r="HW7" i="1"/>
  <c r="HW2" i="1"/>
  <c r="HW3" i="1"/>
  <c r="HW4" i="1"/>
  <c r="HQ5" i="1"/>
  <c r="HQ6" i="1"/>
  <c r="HQ7" i="1"/>
  <c r="HQ2" i="1"/>
  <c r="HQ3" i="1"/>
  <c r="HQ4" i="1"/>
  <c r="HK5" i="1"/>
  <c r="HK6" i="1"/>
  <c r="HK7" i="1"/>
  <c r="HK2" i="1"/>
  <c r="HK3" i="1"/>
  <c r="HK4" i="1"/>
  <c r="HE5" i="1"/>
  <c r="HE6" i="1"/>
  <c r="HE7" i="1"/>
  <c r="HE2" i="1"/>
  <c r="HE3" i="1"/>
  <c r="HE4" i="1"/>
  <c r="GY5" i="1"/>
  <c r="GY6" i="1"/>
  <c r="GY7" i="1"/>
  <c r="GY2" i="1"/>
  <c r="GY3" i="1"/>
  <c r="GY4" i="1"/>
  <c r="FU2" i="1"/>
  <c r="FU3" i="1"/>
  <c r="FU4" i="1"/>
  <c r="FU5" i="1"/>
  <c r="FU6" i="1"/>
  <c r="FU7" i="1"/>
  <c r="EJ2" i="1"/>
  <c r="EJ3" i="1"/>
  <c r="EJ4" i="1"/>
  <c r="EJ6" i="1"/>
  <c r="EJ5" i="1"/>
  <c r="EJ7" i="1"/>
  <c r="JF6" i="1"/>
  <c r="JF7" i="1"/>
  <c r="JF2" i="1"/>
  <c r="JF3" i="1"/>
  <c r="JF4" i="1"/>
  <c r="JF5" i="1"/>
  <c r="IZ6" i="1"/>
  <c r="IZ7" i="1"/>
  <c r="IZ2" i="1"/>
  <c r="IZ3" i="1"/>
  <c r="IZ4" i="1"/>
  <c r="IZ5" i="1"/>
  <c r="IT6" i="1"/>
  <c r="IT7" i="1"/>
  <c r="IT2" i="1"/>
  <c r="IT3" i="1"/>
  <c r="IT4" i="1"/>
  <c r="IT5" i="1"/>
  <c r="IN6" i="1"/>
  <c r="IN7" i="1"/>
  <c r="IN2" i="1"/>
  <c r="IN3" i="1"/>
  <c r="IN4" i="1"/>
  <c r="IN5" i="1"/>
  <c r="IH6" i="1"/>
  <c r="IH7" i="1"/>
  <c r="IH2" i="1"/>
  <c r="IH3" i="1"/>
  <c r="IH4" i="1"/>
  <c r="IH5" i="1"/>
  <c r="IB6" i="1"/>
  <c r="IB7" i="1"/>
  <c r="IB2" i="1"/>
  <c r="IB3" i="1"/>
  <c r="IB4" i="1"/>
  <c r="IB5" i="1"/>
  <c r="HV6" i="1"/>
  <c r="HV7" i="1"/>
  <c r="HV2" i="1"/>
  <c r="HV3" i="1"/>
  <c r="HV4" i="1"/>
  <c r="HV5" i="1"/>
  <c r="HP6" i="1"/>
  <c r="HP7" i="1"/>
  <c r="HP2" i="1"/>
  <c r="HP3" i="1"/>
  <c r="HP4" i="1"/>
  <c r="HP5" i="1"/>
  <c r="HJ6" i="1"/>
  <c r="HJ7" i="1"/>
  <c r="HJ2" i="1"/>
  <c r="HJ3" i="1"/>
  <c r="HJ4" i="1"/>
  <c r="HJ5" i="1"/>
  <c r="HD6" i="1"/>
  <c r="HD7" i="1"/>
  <c r="HD2" i="1"/>
  <c r="HD3" i="1"/>
  <c r="HD4" i="1"/>
  <c r="HD5" i="1"/>
  <c r="GX6" i="1"/>
  <c r="GX7" i="1"/>
  <c r="GX2" i="1"/>
  <c r="GX3" i="1"/>
  <c r="GX4" i="1"/>
  <c r="GX5" i="1"/>
  <c r="FO2" i="1"/>
  <c r="FO3" i="1"/>
  <c r="FO4" i="1"/>
  <c r="FO5" i="1"/>
  <c r="FO6" i="1"/>
  <c r="FO7" i="1"/>
  <c r="JE7" i="1"/>
  <c r="JE2" i="1"/>
  <c r="JE3" i="1"/>
  <c r="JE4" i="1"/>
  <c r="JE5" i="1"/>
  <c r="JE6" i="1"/>
  <c r="IY7" i="1"/>
  <c r="IY2" i="1"/>
  <c r="IY3" i="1"/>
  <c r="IY4" i="1"/>
  <c r="IY5" i="1"/>
  <c r="IY6" i="1"/>
  <c r="IS7" i="1"/>
  <c r="IS2" i="1"/>
  <c r="IS3" i="1"/>
  <c r="IS4" i="1"/>
  <c r="IS5" i="1"/>
  <c r="IS6" i="1"/>
  <c r="IM7" i="1"/>
  <c r="IM2" i="1"/>
  <c r="IM3" i="1"/>
  <c r="IM4" i="1"/>
  <c r="IM5" i="1"/>
  <c r="IM6" i="1"/>
  <c r="IG7" i="1"/>
  <c r="IG2" i="1"/>
  <c r="IG3" i="1"/>
  <c r="IG4" i="1"/>
  <c r="IG5" i="1"/>
  <c r="IG6" i="1"/>
  <c r="IA7" i="1"/>
  <c r="IA2" i="1"/>
  <c r="IA3" i="1"/>
  <c r="IA4" i="1"/>
  <c r="IA5" i="1"/>
  <c r="IA6" i="1"/>
  <c r="HU7" i="1"/>
  <c r="HU2" i="1"/>
  <c r="HU3" i="1"/>
  <c r="HU4" i="1"/>
  <c r="HU5" i="1"/>
  <c r="HU6" i="1"/>
  <c r="HO7" i="1"/>
  <c r="HO2" i="1"/>
  <c r="HO3" i="1"/>
  <c r="HO4" i="1"/>
  <c r="HO5" i="1"/>
  <c r="HO6" i="1"/>
  <c r="HI7" i="1"/>
  <c r="HI2" i="1"/>
  <c r="HI3" i="1"/>
  <c r="HI4" i="1"/>
  <c r="HI5" i="1"/>
  <c r="HI6" i="1"/>
  <c r="HC7" i="1"/>
  <c r="HC2" i="1"/>
  <c r="HC3" i="1"/>
  <c r="HC4" i="1"/>
  <c r="HC5" i="1"/>
  <c r="HC6" i="1"/>
  <c r="GW7" i="1"/>
  <c r="GW2" i="1"/>
  <c r="GW3" i="1"/>
  <c r="GW4" i="1"/>
  <c r="GW5" i="1"/>
  <c r="GW6" i="1"/>
  <c r="GS2" i="1"/>
  <c r="GS3" i="1"/>
  <c r="GS4" i="1"/>
  <c r="GS5" i="1"/>
  <c r="GS6" i="1"/>
  <c r="GS7" i="1"/>
  <c r="FI2" i="1"/>
  <c r="FI3" i="1"/>
  <c r="FI4" i="1"/>
  <c r="FI5" i="1"/>
  <c r="FI6" i="1"/>
  <c r="FI7" i="1"/>
  <c r="GR3" i="1"/>
  <c r="GR4" i="1"/>
  <c r="GR5" i="1"/>
  <c r="GR6" i="1"/>
  <c r="GR7" i="1"/>
  <c r="GR2" i="1"/>
  <c r="GL3" i="1"/>
  <c r="GL4" i="1"/>
  <c r="GL5" i="1"/>
  <c r="GL6" i="1"/>
  <c r="GL7" i="1"/>
  <c r="GL2" i="1"/>
  <c r="GF3" i="1"/>
  <c r="GF4" i="1"/>
  <c r="GF5" i="1"/>
  <c r="GF6" i="1"/>
  <c r="GF7" i="1"/>
  <c r="GF2" i="1"/>
  <c r="FZ3" i="1"/>
  <c r="FZ4" i="1"/>
  <c r="FZ5" i="1"/>
  <c r="FZ6" i="1"/>
  <c r="FZ7" i="1"/>
  <c r="FZ2" i="1"/>
  <c r="FT3" i="1"/>
  <c r="FT4" i="1"/>
  <c r="FT5" i="1"/>
  <c r="FT6" i="1"/>
  <c r="FT7" i="1"/>
  <c r="FT2" i="1"/>
  <c r="FN3" i="1"/>
  <c r="FN4" i="1"/>
  <c r="FN5" i="1"/>
  <c r="FN6" i="1"/>
  <c r="FN7" i="1"/>
  <c r="FN2" i="1"/>
  <c r="FH3" i="1"/>
  <c r="FH4" i="1"/>
  <c r="FH5" i="1"/>
  <c r="FH6" i="1"/>
  <c r="FH7" i="1"/>
  <c r="FH2" i="1"/>
  <c r="FB3" i="1"/>
  <c r="FB4" i="1"/>
  <c r="FB5" i="1"/>
  <c r="FB6" i="1"/>
  <c r="FB7" i="1"/>
  <c r="FB2" i="1"/>
  <c r="EV3" i="1"/>
  <c r="EV4" i="1"/>
  <c r="EV5" i="1"/>
  <c r="EV6" i="1"/>
  <c r="EV7" i="1"/>
  <c r="EV2" i="1"/>
  <c r="EP3" i="1"/>
  <c r="EP4" i="1"/>
  <c r="EP5" i="1"/>
  <c r="EP6" i="1"/>
  <c r="EP7" i="1"/>
  <c r="EP2" i="1"/>
  <c r="DP2" i="1"/>
  <c r="DP3" i="1"/>
  <c r="DP4" i="1"/>
  <c r="DP5" i="1"/>
  <c r="DP6" i="1"/>
  <c r="DP7" i="1"/>
  <c r="CF2" i="1"/>
  <c r="CF3" i="1"/>
  <c r="CF4" i="1"/>
  <c r="CF5" i="1"/>
  <c r="CF6" i="1"/>
  <c r="CF7" i="1"/>
  <c r="GQ4" i="1"/>
  <c r="GQ5" i="1"/>
  <c r="GQ6" i="1"/>
  <c r="GQ7" i="1"/>
  <c r="GQ2" i="1"/>
  <c r="GQ3" i="1"/>
  <c r="GK4" i="1"/>
  <c r="GK5" i="1"/>
  <c r="GK6" i="1"/>
  <c r="GK7" i="1"/>
  <c r="GK2" i="1"/>
  <c r="GK3" i="1"/>
  <c r="GE4" i="1"/>
  <c r="GE5" i="1"/>
  <c r="GE6" i="1"/>
  <c r="GE7" i="1"/>
  <c r="GE2" i="1"/>
  <c r="GE3" i="1"/>
  <c r="FY4" i="1"/>
  <c r="FY5" i="1"/>
  <c r="FY6" i="1"/>
  <c r="FY7" i="1"/>
  <c r="FY2" i="1"/>
  <c r="FY3" i="1"/>
  <c r="FS4" i="1"/>
  <c r="FS5" i="1"/>
  <c r="FS6" i="1"/>
  <c r="FS7" i="1"/>
  <c r="FS2" i="1"/>
  <c r="FS3" i="1"/>
  <c r="FM4" i="1"/>
  <c r="FM5" i="1"/>
  <c r="FM6" i="1"/>
  <c r="FM7" i="1"/>
  <c r="FM2" i="1"/>
  <c r="FM3" i="1"/>
  <c r="FG4" i="1"/>
  <c r="FG5" i="1"/>
  <c r="FG6" i="1"/>
  <c r="FG7" i="1"/>
  <c r="FG2" i="1"/>
  <c r="FG3" i="1"/>
  <c r="FA4" i="1"/>
  <c r="FA5" i="1"/>
  <c r="FA6" i="1"/>
  <c r="FA7" i="1"/>
  <c r="FA2" i="1"/>
  <c r="FA3" i="1"/>
  <c r="EU4" i="1"/>
  <c r="EU5" i="1"/>
  <c r="EU6" i="1"/>
  <c r="EU7" i="1"/>
  <c r="EU2" i="1"/>
  <c r="EU3" i="1"/>
  <c r="EO4" i="1"/>
  <c r="EO5" i="1"/>
  <c r="EO6" i="1"/>
  <c r="EO7" i="1"/>
  <c r="EO2" i="1"/>
  <c r="EO3" i="1"/>
  <c r="DJ2" i="1"/>
  <c r="DJ3" i="1"/>
  <c r="DJ4" i="1"/>
  <c r="DJ5" i="1"/>
  <c r="DJ6" i="1"/>
  <c r="DJ7" i="1"/>
  <c r="BZ2" i="1"/>
  <c r="BZ3" i="1"/>
  <c r="BZ4" i="1"/>
  <c r="BZ5" i="1"/>
  <c r="BZ6" i="1"/>
  <c r="BZ7" i="1"/>
  <c r="GV5" i="1"/>
  <c r="GV6" i="1"/>
  <c r="GV2" i="1"/>
  <c r="GV3" i="1"/>
  <c r="GV4" i="1"/>
  <c r="GV7" i="1"/>
  <c r="GP5" i="1"/>
  <c r="GP6" i="1"/>
  <c r="GP7" i="1"/>
  <c r="GP2" i="1"/>
  <c r="GP3" i="1"/>
  <c r="GP4" i="1"/>
  <c r="GJ5" i="1"/>
  <c r="GJ6" i="1"/>
  <c r="GJ7" i="1"/>
  <c r="GJ2" i="1"/>
  <c r="GJ3" i="1"/>
  <c r="GJ4" i="1"/>
  <c r="GD5" i="1"/>
  <c r="GD6" i="1"/>
  <c r="GD7" i="1"/>
  <c r="GD2" i="1"/>
  <c r="GD3" i="1"/>
  <c r="GD4" i="1"/>
  <c r="FX5" i="1"/>
  <c r="FX6" i="1"/>
  <c r="FX7" i="1"/>
  <c r="FX2" i="1"/>
  <c r="FX3" i="1"/>
  <c r="FX4" i="1"/>
  <c r="FR5" i="1"/>
  <c r="FR6" i="1"/>
  <c r="FR7" i="1"/>
  <c r="FR2" i="1"/>
  <c r="FR3" i="1"/>
  <c r="FR4" i="1"/>
  <c r="FL5" i="1"/>
  <c r="FL6" i="1"/>
  <c r="FL7" i="1"/>
  <c r="FL2" i="1"/>
  <c r="FL3" i="1"/>
  <c r="FL4" i="1"/>
  <c r="FF5" i="1"/>
  <c r="FF6" i="1"/>
  <c r="FF7" i="1"/>
  <c r="FF2" i="1"/>
  <c r="FF3" i="1"/>
  <c r="FF4" i="1"/>
  <c r="EZ5" i="1"/>
  <c r="EZ6" i="1"/>
  <c r="EZ7" i="1"/>
  <c r="EZ2" i="1"/>
  <c r="EZ3" i="1"/>
  <c r="EZ4" i="1"/>
  <c r="ET5" i="1"/>
  <c r="ET6" i="1"/>
  <c r="ET7" i="1"/>
  <c r="ET2" i="1"/>
  <c r="ET3" i="1"/>
  <c r="ET4" i="1"/>
  <c r="EN5" i="1"/>
  <c r="EN6" i="1"/>
  <c r="EN7" i="1"/>
  <c r="EN2" i="1"/>
  <c r="EN3" i="1"/>
  <c r="EN4" i="1"/>
  <c r="ED2" i="1"/>
  <c r="ED3" i="1"/>
  <c r="ED4" i="1"/>
  <c r="ED5" i="1"/>
  <c r="ED6" i="1"/>
  <c r="ED7" i="1"/>
  <c r="DD2" i="1"/>
  <c r="DD3" i="1"/>
  <c r="DD4" i="1"/>
  <c r="DD5" i="1"/>
  <c r="DD6" i="1"/>
  <c r="DD7" i="1"/>
  <c r="GU6" i="1"/>
  <c r="GU7" i="1"/>
  <c r="GU2" i="1"/>
  <c r="GU3" i="1"/>
  <c r="GU4" i="1"/>
  <c r="GU5" i="1"/>
  <c r="GO6" i="1"/>
  <c r="GO7" i="1"/>
  <c r="GO2" i="1"/>
  <c r="GO3" i="1"/>
  <c r="GO4" i="1"/>
  <c r="GO5" i="1"/>
  <c r="GI6" i="1"/>
  <c r="GI7" i="1"/>
  <c r="GI2" i="1"/>
  <c r="GI3" i="1"/>
  <c r="GI4" i="1"/>
  <c r="GI5" i="1"/>
  <c r="GC6" i="1"/>
  <c r="GC7" i="1"/>
  <c r="GC2" i="1"/>
  <c r="GC3" i="1"/>
  <c r="GC4" i="1"/>
  <c r="GC5" i="1"/>
  <c r="FW6" i="1"/>
  <c r="FW7" i="1"/>
  <c r="FW2" i="1"/>
  <c r="FW3" i="1"/>
  <c r="FW4" i="1"/>
  <c r="FW5" i="1"/>
  <c r="FQ6" i="1"/>
  <c r="FQ7" i="1"/>
  <c r="FQ2" i="1"/>
  <c r="FQ3" i="1"/>
  <c r="FQ4" i="1"/>
  <c r="FQ5" i="1"/>
  <c r="FK6" i="1"/>
  <c r="FK7" i="1"/>
  <c r="FK2" i="1"/>
  <c r="FK3" i="1"/>
  <c r="FK4" i="1"/>
  <c r="FK5" i="1"/>
  <c r="FE6" i="1"/>
  <c r="FE7" i="1"/>
  <c r="FE2" i="1"/>
  <c r="FE3" i="1"/>
  <c r="FE4" i="1"/>
  <c r="FE5" i="1"/>
  <c r="EY6" i="1"/>
  <c r="EY7" i="1"/>
  <c r="EY2" i="1"/>
  <c r="EY3" i="1"/>
  <c r="EY4" i="1"/>
  <c r="EY5" i="1"/>
  <c r="ES6" i="1"/>
  <c r="ES7" i="1"/>
  <c r="ES2" i="1"/>
  <c r="ES3" i="1"/>
  <c r="ES4" i="1"/>
  <c r="ES5" i="1"/>
  <c r="EM6" i="1"/>
  <c r="EM7" i="1"/>
  <c r="EM2" i="1"/>
  <c r="EM3" i="1"/>
  <c r="EM4" i="1"/>
  <c r="EM5" i="1"/>
  <c r="CX2" i="1"/>
  <c r="CX3" i="1"/>
  <c r="CX4" i="1"/>
  <c r="CX5" i="1"/>
  <c r="CX6" i="1"/>
  <c r="CX7" i="1"/>
  <c r="AP2" i="1"/>
  <c r="AP3" i="1"/>
  <c r="AP4" i="1"/>
  <c r="AP5" i="1"/>
  <c r="AP6" i="1"/>
  <c r="AP7" i="1"/>
  <c r="GT7" i="1"/>
  <c r="GT2" i="1"/>
  <c r="GT3" i="1"/>
  <c r="GT4" i="1"/>
  <c r="GT5" i="1"/>
  <c r="GT6" i="1"/>
  <c r="GN7" i="1"/>
  <c r="GN2" i="1"/>
  <c r="GN3" i="1"/>
  <c r="GN4" i="1"/>
  <c r="GN5" i="1"/>
  <c r="GN6" i="1"/>
  <c r="GH7" i="1"/>
  <c r="GH2" i="1"/>
  <c r="GH3" i="1"/>
  <c r="GH4" i="1"/>
  <c r="GH5" i="1"/>
  <c r="GH6" i="1"/>
  <c r="GB7" i="1"/>
  <c r="GB2" i="1"/>
  <c r="GB3" i="1"/>
  <c r="GB4" i="1"/>
  <c r="GB5" i="1"/>
  <c r="GB6" i="1"/>
  <c r="FV7" i="1"/>
  <c r="FV2" i="1"/>
  <c r="FV3" i="1"/>
  <c r="FV4" i="1"/>
  <c r="FV5" i="1"/>
  <c r="FV6" i="1"/>
  <c r="FP7" i="1"/>
  <c r="FP2" i="1"/>
  <c r="FP3" i="1"/>
  <c r="FP4" i="1"/>
  <c r="FP5" i="1"/>
  <c r="FP6" i="1"/>
  <c r="FJ7" i="1"/>
  <c r="FJ2" i="1"/>
  <c r="FJ3" i="1"/>
  <c r="FJ4" i="1"/>
  <c r="FJ5" i="1"/>
  <c r="FJ6" i="1"/>
  <c r="FD7" i="1"/>
  <c r="FD2" i="1"/>
  <c r="FD3" i="1"/>
  <c r="FD4" i="1"/>
  <c r="FD5" i="1"/>
  <c r="FD6" i="1"/>
  <c r="EX7" i="1"/>
  <c r="EX2" i="1"/>
  <c r="EX3" i="1"/>
  <c r="EX4" i="1"/>
  <c r="EX5" i="1"/>
  <c r="EX6" i="1"/>
  <c r="ER7" i="1"/>
  <c r="ER2" i="1"/>
  <c r="ER3" i="1"/>
  <c r="ER4" i="1"/>
  <c r="ER5" i="1"/>
  <c r="ER6" i="1"/>
  <c r="CR2" i="1"/>
  <c r="CR3" i="1"/>
  <c r="CR4" i="1"/>
  <c r="CR5" i="1"/>
  <c r="CR6" i="1"/>
  <c r="CR7" i="1"/>
  <c r="F2" i="1"/>
  <c r="F3" i="1"/>
  <c r="F4" i="1"/>
  <c r="F5" i="1"/>
  <c r="F6" i="1"/>
  <c r="F7" i="1"/>
  <c r="EI3" i="1"/>
  <c r="EI4" i="1"/>
  <c r="EI5" i="1"/>
  <c r="EI7" i="1"/>
  <c r="EI2" i="1"/>
  <c r="EI6" i="1"/>
  <c r="EC3" i="1"/>
  <c r="EC4" i="1"/>
  <c r="EC5" i="1"/>
  <c r="EC6" i="1"/>
  <c r="EC7" i="1"/>
  <c r="EC2" i="1"/>
  <c r="DU3" i="1"/>
  <c r="DU4" i="1"/>
  <c r="DU5" i="1"/>
  <c r="DU6" i="1"/>
  <c r="DU7" i="1"/>
  <c r="DU2" i="1"/>
  <c r="DO3" i="1"/>
  <c r="DO4" i="1"/>
  <c r="DO5" i="1"/>
  <c r="DO6" i="1"/>
  <c r="DO7" i="1"/>
  <c r="DO2" i="1"/>
  <c r="DI3" i="1"/>
  <c r="DI4" i="1"/>
  <c r="DI5" i="1"/>
  <c r="DI6" i="1"/>
  <c r="DI7" i="1"/>
  <c r="DI2" i="1"/>
  <c r="DC3" i="1"/>
  <c r="DC4" i="1"/>
  <c r="DC5" i="1"/>
  <c r="DC6" i="1"/>
  <c r="DC7" i="1"/>
  <c r="DC2" i="1"/>
  <c r="CW3" i="1"/>
  <c r="CW4" i="1"/>
  <c r="CW5" i="1"/>
  <c r="CW6" i="1"/>
  <c r="CW7" i="1"/>
  <c r="CW2" i="1"/>
  <c r="CQ3" i="1"/>
  <c r="CQ4" i="1"/>
  <c r="CQ5" i="1"/>
  <c r="CQ6" i="1"/>
  <c r="CQ7" i="1"/>
  <c r="CQ2" i="1"/>
  <c r="CK3" i="1"/>
  <c r="CK4" i="1"/>
  <c r="CK5" i="1"/>
  <c r="CK6" i="1"/>
  <c r="CK7" i="1"/>
  <c r="CK2" i="1"/>
  <c r="CE3" i="1"/>
  <c r="CE4" i="1"/>
  <c r="CE5" i="1"/>
  <c r="CE6" i="1"/>
  <c r="CE7" i="1"/>
  <c r="CE2" i="1"/>
  <c r="BT2" i="1"/>
  <c r="BT3" i="1"/>
  <c r="BT4" i="1"/>
  <c r="BT5" i="1"/>
  <c r="BT6" i="1"/>
  <c r="BT7" i="1"/>
  <c r="AJ2" i="1"/>
  <c r="AJ3" i="1"/>
  <c r="AJ4" i="1"/>
  <c r="AJ5" i="1"/>
  <c r="AJ6" i="1"/>
  <c r="AJ7" i="1"/>
  <c r="EH4" i="1"/>
  <c r="EH5" i="1"/>
  <c r="EH6" i="1"/>
  <c r="EH2" i="1"/>
  <c r="EH3" i="1"/>
  <c r="EH7" i="1"/>
  <c r="EB4" i="1"/>
  <c r="EB5" i="1"/>
  <c r="EB6" i="1"/>
  <c r="EB7" i="1"/>
  <c r="EB2" i="1"/>
  <c r="EB3" i="1"/>
  <c r="EA4" i="1"/>
  <c r="EA5" i="1"/>
  <c r="EA6" i="1"/>
  <c r="EA2" i="1"/>
  <c r="EA3" i="1"/>
  <c r="DT4" i="1"/>
  <c r="DT5" i="1"/>
  <c r="DT6" i="1"/>
  <c r="DT7" i="1"/>
  <c r="DT2" i="1"/>
  <c r="DT3" i="1"/>
  <c r="DN4" i="1"/>
  <c r="DN5" i="1"/>
  <c r="DN6" i="1"/>
  <c r="DN7" i="1"/>
  <c r="DN2" i="1"/>
  <c r="DN3" i="1"/>
  <c r="DH4" i="1"/>
  <c r="DH5" i="1"/>
  <c r="DH6" i="1"/>
  <c r="DH7" i="1"/>
  <c r="DH2" i="1"/>
  <c r="DH3" i="1"/>
  <c r="DB4" i="1"/>
  <c r="DB5" i="1"/>
  <c r="DB6" i="1"/>
  <c r="DB7" i="1"/>
  <c r="DB2" i="1"/>
  <c r="DB3" i="1"/>
  <c r="CV4" i="1"/>
  <c r="CV5" i="1"/>
  <c r="CV6" i="1"/>
  <c r="CV7" i="1"/>
  <c r="CV2" i="1"/>
  <c r="CV3" i="1"/>
  <c r="CP4" i="1"/>
  <c r="CP5" i="1"/>
  <c r="CP6" i="1"/>
  <c r="CP7" i="1"/>
  <c r="CP2" i="1"/>
  <c r="CP3" i="1"/>
  <c r="CJ4" i="1"/>
  <c r="CJ5" i="1"/>
  <c r="CJ6" i="1"/>
  <c r="CJ7" i="1"/>
  <c r="CJ2" i="1"/>
  <c r="CJ3" i="1"/>
  <c r="CD4" i="1"/>
  <c r="CD5" i="1"/>
  <c r="CD6" i="1"/>
  <c r="CD7" i="1"/>
  <c r="CD2" i="1"/>
  <c r="CD3" i="1"/>
  <c r="BN2" i="1"/>
  <c r="BN3" i="1"/>
  <c r="BN4" i="1"/>
  <c r="BN5" i="1"/>
  <c r="BN6" i="1"/>
  <c r="BN7" i="1"/>
  <c r="AD2" i="1"/>
  <c r="AD3" i="1"/>
  <c r="AD4" i="1"/>
  <c r="AD5" i="1"/>
  <c r="AD6" i="1"/>
  <c r="AD7" i="1"/>
  <c r="EG5" i="1"/>
  <c r="EG6" i="1"/>
  <c r="EG7" i="1"/>
  <c r="EG2" i="1"/>
  <c r="EG3" i="1"/>
  <c r="EG4" i="1"/>
  <c r="DZ5" i="1"/>
  <c r="DZ6" i="1"/>
  <c r="DZ7" i="1"/>
  <c r="DZ2" i="1"/>
  <c r="DZ3" i="1"/>
  <c r="DZ4" i="1"/>
  <c r="DY5" i="1"/>
  <c r="DY6" i="1"/>
  <c r="DY2" i="1"/>
  <c r="DY3" i="1"/>
  <c r="DY4" i="1"/>
  <c r="DS5" i="1"/>
  <c r="DS6" i="1"/>
  <c r="DS7" i="1"/>
  <c r="DS2" i="1"/>
  <c r="DS3" i="1"/>
  <c r="DS4" i="1"/>
  <c r="DM5" i="1"/>
  <c r="DM6" i="1"/>
  <c r="DM7" i="1"/>
  <c r="DM2" i="1"/>
  <c r="DM3" i="1"/>
  <c r="DM4" i="1"/>
  <c r="DG5" i="1"/>
  <c r="DG6" i="1"/>
  <c r="DG7" i="1"/>
  <c r="DG2" i="1"/>
  <c r="DG3" i="1"/>
  <c r="DG4" i="1"/>
  <c r="DA5" i="1"/>
  <c r="DA6" i="1"/>
  <c r="DA7" i="1"/>
  <c r="DA2" i="1"/>
  <c r="DA3" i="1"/>
  <c r="DA4" i="1"/>
  <c r="CU5" i="1"/>
  <c r="CU6" i="1"/>
  <c r="CU7" i="1"/>
  <c r="CU2" i="1"/>
  <c r="CU3" i="1"/>
  <c r="CU4" i="1"/>
  <c r="CO5" i="1"/>
  <c r="CO6" i="1"/>
  <c r="CO7" i="1"/>
  <c r="CO2" i="1"/>
  <c r="CO3" i="1"/>
  <c r="CO4" i="1"/>
  <c r="CI5" i="1"/>
  <c r="CI6" i="1"/>
  <c r="CI7" i="1"/>
  <c r="CI2" i="1"/>
  <c r="CI3" i="1"/>
  <c r="CI4" i="1"/>
  <c r="CC5" i="1"/>
  <c r="CC6" i="1"/>
  <c r="CC7" i="1"/>
  <c r="CC2" i="1"/>
  <c r="CC3" i="1"/>
  <c r="CC4" i="1"/>
  <c r="BH2" i="1"/>
  <c r="BH3" i="1"/>
  <c r="BH4" i="1"/>
  <c r="BH5" i="1"/>
  <c r="BH6" i="1"/>
  <c r="BH7" i="1"/>
  <c r="X2" i="1"/>
  <c r="X3" i="1"/>
  <c r="X4" i="1"/>
  <c r="X5" i="1"/>
  <c r="X6" i="1"/>
  <c r="X7" i="1"/>
  <c r="EL7" i="1"/>
  <c r="EL2" i="1"/>
  <c r="EL3" i="1"/>
  <c r="EL4" i="1"/>
  <c r="EL5" i="1"/>
  <c r="EL6" i="1"/>
  <c r="EF6" i="1"/>
  <c r="EF7" i="1"/>
  <c r="EF2" i="1"/>
  <c r="EF3" i="1"/>
  <c r="EF4" i="1"/>
  <c r="EF5" i="1"/>
  <c r="DX6" i="1"/>
  <c r="DX7" i="1"/>
  <c r="DX2" i="1"/>
  <c r="DX3" i="1"/>
  <c r="DX4" i="1"/>
  <c r="DX5" i="1"/>
  <c r="DR6" i="1"/>
  <c r="DR7" i="1"/>
  <c r="DR2" i="1"/>
  <c r="DR3" i="1"/>
  <c r="DR4" i="1"/>
  <c r="DR5" i="1"/>
  <c r="DL6" i="1"/>
  <c r="DL7" i="1"/>
  <c r="DL2" i="1"/>
  <c r="DL3" i="1"/>
  <c r="DL4" i="1"/>
  <c r="DL5" i="1"/>
  <c r="DF6" i="1"/>
  <c r="DF7" i="1"/>
  <c r="DF2" i="1"/>
  <c r="DF3" i="1"/>
  <c r="DF4" i="1"/>
  <c r="DF5" i="1"/>
  <c r="CZ6" i="1"/>
  <c r="CZ7" i="1"/>
  <c r="CZ2" i="1"/>
  <c r="CZ3" i="1"/>
  <c r="CZ4" i="1"/>
  <c r="CZ5" i="1"/>
  <c r="CT6" i="1"/>
  <c r="CT7" i="1"/>
  <c r="CT2" i="1"/>
  <c r="CT3" i="1"/>
  <c r="CT4" i="1"/>
  <c r="CT5" i="1"/>
  <c r="CN6" i="1"/>
  <c r="CN7" i="1"/>
  <c r="CN2" i="1"/>
  <c r="CN3" i="1"/>
  <c r="CN4" i="1"/>
  <c r="CN5" i="1"/>
  <c r="CH6" i="1"/>
  <c r="CH7" i="1"/>
  <c r="CH2" i="1"/>
  <c r="CH3" i="1"/>
  <c r="CH4" i="1"/>
  <c r="CH5" i="1"/>
  <c r="CB6" i="1"/>
  <c r="CB7" i="1"/>
  <c r="CB2" i="1"/>
  <c r="CB3" i="1"/>
  <c r="CB4" i="1"/>
  <c r="CB5" i="1"/>
  <c r="BB2" i="1"/>
  <c r="BB3" i="1"/>
  <c r="BB4" i="1"/>
  <c r="BB5" i="1"/>
  <c r="BB6" i="1"/>
  <c r="BB7" i="1"/>
  <c r="R2" i="1"/>
  <c r="R3" i="1"/>
  <c r="R4" i="1"/>
  <c r="R5" i="1"/>
  <c r="R6" i="1"/>
  <c r="R7" i="1"/>
  <c r="EK2" i="1"/>
  <c r="EK7" i="1"/>
  <c r="EK3" i="1"/>
  <c r="EK4" i="1"/>
  <c r="EK5" i="1"/>
  <c r="EK6" i="1"/>
  <c r="EE7" i="1"/>
  <c r="EE2" i="1"/>
  <c r="EE3" i="1"/>
  <c r="EE4" i="1"/>
  <c r="EE5" i="1"/>
  <c r="EE6" i="1"/>
  <c r="DW7" i="1"/>
  <c r="DW2" i="1"/>
  <c r="DW3" i="1"/>
  <c r="DW4" i="1"/>
  <c r="DW5" i="1"/>
  <c r="DW6" i="1"/>
  <c r="DQ7" i="1"/>
  <c r="DQ2" i="1"/>
  <c r="DQ3" i="1"/>
  <c r="DQ4" i="1"/>
  <c r="DQ5" i="1"/>
  <c r="DQ6" i="1"/>
  <c r="DK7" i="1"/>
  <c r="DK2" i="1"/>
  <c r="DK3" i="1"/>
  <c r="DK4" i="1"/>
  <c r="DK5" i="1"/>
  <c r="DK6" i="1"/>
  <c r="DE7" i="1"/>
  <c r="DE2" i="1"/>
  <c r="DE3" i="1"/>
  <c r="DE4" i="1"/>
  <c r="DE5" i="1"/>
  <c r="DE6" i="1"/>
  <c r="CY7" i="1"/>
  <c r="CY2" i="1"/>
  <c r="CY3" i="1"/>
  <c r="CY4" i="1"/>
  <c r="CY5" i="1"/>
  <c r="CY6" i="1"/>
  <c r="CS7" i="1"/>
  <c r="CS2" i="1"/>
  <c r="CS3" i="1"/>
  <c r="CS4" i="1"/>
  <c r="CS5" i="1"/>
  <c r="CS6" i="1"/>
  <c r="CM7" i="1"/>
  <c r="CM2" i="1"/>
  <c r="CM3" i="1"/>
  <c r="CM4" i="1"/>
  <c r="CM5" i="1"/>
  <c r="CM6" i="1"/>
  <c r="CG7" i="1"/>
  <c r="CG2" i="1"/>
  <c r="CG3" i="1"/>
  <c r="CG4" i="1"/>
  <c r="CG5" i="1"/>
  <c r="CG6" i="1"/>
  <c r="CA7" i="1"/>
  <c r="CA2" i="1"/>
  <c r="CA3" i="1"/>
  <c r="CA4" i="1"/>
  <c r="CA5" i="1"/>
  <c r="CA6" i="1"/>
  <c r="AV2" i="1"/>
  <c r="AV3" i="1"/>
  <c r="AV4" i="1"/>
  <c r="AV5" i="1"/>
  <c r="AV6" i="1"/>
  <c r="AV7" i="1"/>
  <c r="L2" i="1"/>
  <c r="L3" i="1"/>
  <c r="L4" i="1"/>
  <c r="L5" i="1"/>
  <c r="L6" i="1"/>
  <c r="L7" i="1"/>
  <c r="BY3" i="1"/>
  <c r="BY4" i="1"/>
  <c r="BY5" i="1"/>
  <c r="BY6" i="1"/>
  <c r="BY7" i="1"/>
  <c r="BY2" i="1"/>
  <c r="BS3" i="1"/>
  <c r="BS4" i="1"/>
  <c r="BS5" i="1"/>
  <c r="BS6" i="1"/>
  <c r="BS7" i="1"/>
  <c r="BS2" i="1"/>
  <c r="BM3" i="1"/>
  <c r="BM4" i="1"/>
  <c r="BM5" i="1"/>
  <c r="BM6" i="1"/>
  <c r="BM7" i="1"/>
  <c r="BM2" i="1"/>
  <c r="BG3" i="1"/>
  <c r="BG4" i="1"/>
  <c r="BG5" i="1"/>
  <c r="BG6" i="1"/>
  <c r="BG7" i="1"/>
  <c r="BG2" i="1"/>
  <c r="BA3" i="1"/>
  <c r="BA4" i="1"/>
  <c r="BA5" i="1"/>
  <c r="BA6" i="1"/>
  <c r="BA7" i="1"/>
  <c r="BA2" i="1"/>
  <c r="AU3" i="1"/>
  <c r="AU4" i="1"/>
  <c r="AU5" i="1"/>
  <c r="AU6" i="1"/>
  <c r="AU7" i="1"/>
  <c r="AU2" i="1"/>
  <c r="AO3" i="1"/>
  <c r="AO4" i="1"/>
  <c r="AO5" i="1"/>
  <c r="AO6" i="1"/>
  <c r="AO7" i="1"/>
  <c r="AO2" i="1"/>
  <c r="AI3" i="1"/>
  <c r="AI4" i="1"/>
  <c r="AI5" i="1"/>
  <c r="AI6" i="1"/>
  <c r="AI7" i="1"/>
  <c r="AI2" i="1"/>
  <c r="AC3" i="1"/>
  <c r="AC4" i="1"/>
  <c r="AC5" i="1"/>
  <c r="AC6" i="1"/>
  <c r="AC7" i="1"/>
  <c r="AC2" i="1"/>
  <c r="W3" i="1"/>
  <c r="W4" i="1"/>
  <c r="W5" i="1"/>
  <c r="W6" i="1"/>
  <c r="W7" i="1"/>
  <c r="W2" i="1"/>
  <c r="Q3" i="1"/>
  <c r="Q4" i="1"/>
  <c r="Q5" i="1"/>
  <c r="Q6" i="1"/>
  <c r="Q7" i="1"/>
  <c r="Q2" i="1"/>
  <c r="K3" i="1"/>
  <c r="K4" i="1"/>
  <c r="K5" i="1"/>
  <c r="K6" i="1"/>
  <c r="K7" i="1"/>
  <c r="K2" i="1"/>
  <c r="E3" i="1"/>
  <c r="E4" i="1"/>
  <c r="E5" i="1"/>
  <c r="E6" i="1"/>
  <c r="E7" i="1"/>
  <c r="E2" i="1"/>
  <c r="BX4" i="1"/>
  <c r="BX5" i="1"/>
  <c r="BX6" i="1"/>
  <c r="BX2" i="1"/>
  <c r="BX3" i="1"/>
  <c r="BX7" i="1"/>
  <c r="BR4" i="1"/>
  <c r="BR5" i="1"/>
  <c r="BR6" i="1"/>
  <c r="BR7" i="1"/>
  <c r="BR2" i="1"/>
  <c r="BR3" i="1"/>
  <c r="BL4" i="1"/>
  <c r="BL5" i="1"/>
  <c r="BL6" i="1"/>
  <c r="BL7" i="1"/>
  <c r="BL2" i="1"/>
  <c r="BL3" i="1"/>
  <c r="BF4" i="1"/>
  <c r="BF5" i="1"/>
  <c r="BF6" i="1"/>
  <c r="BF7" i="1"/>
  <c r="BF2" i="1"/>
  <c r="BF3" i="1"/>
  <c r="AZ4" i="1"/>
  <c r="AZ5" i="1"/>
  <c r="AZ6" i="1"/>
  <c r="AZ7" i="1"/>
  <c r="AZ2" i="1"/>
  <c r="AZ3" i="1"/>
  <c r="AT4" i="1"/>
  <c r="AT5" i="1"/>
  <c r="AT6" i="1"/>
  <c r="AT7" i="1"/>
  <c r="AT2" i="1"/>
  <c r="AT3" i="1"/>
  <c r="AN4" i="1"/>
  <c r="AN5" i="1"/>
  <c r="AN6" i="1"/>
  <c r="AN7" i="1"/>
  <c r="AN2" i="1"/>
  <c r="AN3" i="1"/>
  <c r="AH4" i="1"/>
  <c r="AH5" i="1"/>
  <c r="AH6" i="1"/>
  <c r="AH7" i="1"/>
  <c r="AH2" i="1"/>
  <c r="AH3" i="1"/>
  <c r="AB4" i="1"/>
  <c r="AB5" i="1"/>
  <c r="AB6" i="1"/>
  <c r="AB7" i="1"/>
  <c r="AB2" i="1"/>
  <c r="AB3" i="1"/>
  <c r="V4" i="1"/>
  <c r="V5" i="1"/>
  <c r="V6" i="1"/>
  <c r="V7" i="1"/>
  <c r="V2" i="1"/>
  <c r="V3" i="1"/>
  <c r="P4" i="1"/>
  <c r="P5" i="1"/>
  <c r="P6" i="1"/>
  <c r="P7" i="1"/>
  <c r="P2" i="1"/>
  <c r="P3" i="1"/>
  <c r="J4" i="1"/>
  <c r="J5" i="1"/>
  <c r="J6" i="1"/>
  <c r="J7" i="1"/>
  <c r="J2" i="1"/>
  <c r="J3" i="1"/>
  <c r="D4" i="1"/>
  <c r="D5" i="1"/>
  <c r="D6" i="1"/>
  <c r="D7" i="1"/>
  <c r="D2" i="1"/>
  <c r="D3" i="1"/>
  <c r="BW5" i="1"/>
  <c r="BW6" i="1"/>
  <c r="BW7" i="1"/>
  <c r="BW2" i="1"/>
  <c r="BW3" i="1"/>
  <c r="BW4" i="1"/>
  <c r="BQ5" i="1"/>
  <c r="BQ6" i="1"/>
  <c r="BQ7" i="1"/>
  <c r="BQ2" i="1"/>
  <c r="BQ3" i="1"/>
  <c r="BQ4" i="1"/>
  <c r="BK5" i="1"/>
  <c r="BK6" i="1"/>
  <c r="BK7" i="1"/>
  <c r="BK2" i="1"/>
  <c r="BK3" i="1"/>
  <c r="BK4" i="1"/>
  <c r="BE5" i="1"/>
  <c r="BE6" i="1"/>
  <c r="BE7" i="1"/>
  <c r="BE2" i="1"/>
  <c r="BE3" i="1"/>
  <c r="BE4" i="1"/>
  <c r="AY5" i="1"/>
  <c r="AY6" i="1"/>
  <c r="AY7" i="1"/>
  <c r="AY2" i="1"/>
  <c r="AY3" i="1"/>
  <c r="AY4" i="1"/>
  <c r="AS5" i="1"/>
  <c r="AS6" i="1"/>
  <c r="AS7" i="1"/>
  <c r="AS2" i="1"/>
  <c r="AS3" i="1"/>
  <c r="AS4" i="1"/>
  <c r="AM5" i="1"/>
  <c r="AM6" i="1"/>
  <c r="AM7" i="1"/>
  <c r="AM2" i="1"/>
  <c r="AM3" i="1"/>
  <c r="AM4" i="1"/>
  <c r="AG5" i="1"/>
  <c r="AG6" i="1"/>
  <c r="AG7" i="1"/>
  <c r="AG2" i="1"/>
  <c r="AG3" i="1"/>
  <c r="AG4" i="1"/>
  <c r="AA5" i="1"/>
  <c r="AA6" i="1"/>
  <c r="AA7" i="1"/>
  <c r="AA2" i="1"/>
  <c r="AA3" i="1"/>
  <c r="AA4" i="1"/>
  <c r="U5" i="1"/>
  <c r="U6" i="1"/>
  <c r="U7" i="1"/>
  <c r="U2" i="1"/>
  <c r="U3" i="1"/>
  <c r="U4" i="1"/>
  <c r="O5" i="1"/>
  <c r="O6" i="1"/>
  <c r="O7" i="1"/>
  <c r="O2" i="1"/>
  <c r="O3" i="1"/>
  <c r="O4" i="1"/>
  <c r="I5" i="1"/>
  <c r="I6" i="1"/>
  <c r="I7" i="1"/>
  <c r="I2" i="1"/>
  <c r="I3" i="1"/>
  <c r="I4" i="1"/>
  <c r="C5" i="1"/>
  <c r="C6" i="1"/>
  <c r="C7" i="1"/>
  <c r="C2" i="1"/>
  <c r="C3" i="1"/>
  <c r="C4" i="1"/>
  <c r="BV6" i="1"/>
  <c r="BV7" i="1"/>
  <c r="BV2" i="1"/>
  <c r="BV3" i="1"/>
  <c r="BV4" i="1"/>
  <c r="BV5" i="1"/>
  <c r="BP6" i="1"/>
  <c r="BP7" i="1"/>
  <c r="BP2" i="1"/>
  <c r="BP3" i="1"/>
  <c r="BP4" i="1"/>
  <c r="BP5" i="1"/>
  <c r="BJ6" i="1"/>
  <c r="BJ7" i="1"/>
  <c r="BJ2" i="1"/>
  <c r="BJ3" i="1"/>
  <c r="BJ4" i="1"/>
  <c r="BJ5" i="1"/>
  <c r="BD6" i="1"/>
  <c r="BD7" i="1"/>
  <c r="BD2" i="1"/>
  <c r="BD3" i="1"/>
  <c r="BD4" i="1"/>
  <c r="BD5" i="1"/>
  <c r="AX6" i="1"/>
  <c r="AX7" i="1"/>
  <c r="AX2" i="1"/>
  <c r="AX3" i="1"/>
  <c r="AX4" i="1"/>
  <c r="AX5" i="1"/>
  <c r="AR6" i="1"/>
  <c r="AR7" i="1"/>
  <c r="AR2" i="1"/>
  <c r="AR3" i="1"/>
  <c r="AR4" i="1"/>
  <c r="AR5" i="1"/>
  <c r="AL6" i="1"/>
  <c r="AL7" i="1"/>
  <c r="AL2" i="1"/>
  <c r="AL3" i="1"/>
  <c r="AL4" i="1"/>
  <c r="AL5" i="1"/>
  <c r="AF6" i="1"/>
  <c r="AF7" i="1"/>
  <c r="AF2" i="1"/>
  <c r="AF3" i="1"/>
  <c r="AF4" i="1"/>
  <c r="AF5" i="1"/>
  <c r="Z6" i="1"/>
  <c r="Z7" i="1"/>
  <c r="Z2" i="1"/>
  <c r="Z3" i="1"/>
  <c r="Z4" i="1"/>
  <c r="Z5" i="1"/>
  <c r="T6" i="1"/>
  <c r="T7" i="1"/>
  <c r="T2" i="1"/>
  <c r="T3" i="1"/>
  <c r="T4" i="1"/>
  <c r="T5" i="1"/>
  <c r="N6" i="1"/>
  <c r="N7" i="1"/>
  <c r="N2" i="1"/>
  <c r="N3" i="1"/>
  <c r="N4" i="1"/>
  <c r="N5" i="1"/>
  <c r="H6" i="1"/>
  <c r="H7" i="1"/>
  <c r="H2" i="1"/>
  <c r="H3" i="1"/>
  <c r="H4" i="1"/>
  <c r="H5" i="1"/>
  <c r="B6" i="1"/>
  <c r="B7" i="1"/>
  <c r="B2" i="1"/>
  <c r="B3" i="1"/>
  <c r="B4" i="1"/>
  <c r="B5" i="1"/>
  <c r="BU7" i="1"/>
  <c r="BU2" i="1"/>
  <c r="BU3" i="1"/>
  <c r="BU4" i="1"/>
  <c r="BU5" i="1"/>
  <c r="BU6" i="1"/>
  <c r="BO7" i="1"/>
  <c r="BO2" i="1"/>
  <c r="BO3" i="1"/>
  <c r="BO4" i="1"/>
  <c r="BO5" i="1"/>
  <c r="BO6" i="1"/>
  <c r="BI7" i="1"/>
  <c r="BI2" i="1"/>
  <c r="BI3" i="1"/>
  <c r="BI4" i="1"/>
  <c r="BI5" i="1"/>
  <c r="BI6" i="1"/>
  <c r="BC7" i="1"/>
  <c r="BC2" i="1"/>
  <c r="BC3" i="1"/>
  <c r="BC4" i="1"/>
  <c r="BC5" i="1"/>
  <c r="BC6" i="1"/>
  <c r="AW7" i="1"/>
  <c r="AW2" i="1"/>
  <c r="AW3" i="1"/>
  <c r="AW4" i="1"/>
  <c r="AW5" i="1"/>
  <c r="AW6" i="1"/>
  <c r="AQ7" i="1"/>
  <c r="AQ2" i="1"/>
  <c r="AQ3" i="1"/>
  <c r="AQ4" i="1"/>
  <c r="AQ5" i="1"/>
  <c r="AQ6" i="1"/>
  <c r="AK7" i="1"/>
  <c r="AK2" i="1"/>
  <c r="AK3" i="1"/>
  <c r="AK4" i="1"/>
  <c r="AK5" i="1"/>
  <c r="AK6" i="1"/>
  <c r="AE7" i="1"/>
  <c r="AE2" i="1"/>
  <c r="AE3" i="1"/>
  <c r="AE4" i="1"/>
  <c r="AE5" i="1"/>
  <c r="AE6" i="1"/>
  <c r="Y7" i="1"/>
  <c r="Y2" i="1"/>
  <c r="Y3" i="1"/>
  <c r="Y4" i="1"/>
  <c r="Y5" i="1"/>
  <c r="Y6" i="1"/>
  <c r="S7" i="1"/>
  <c r="S2" i="1"/>
  <c r="S3" i="1"/>
  <c r="S4" i="1"/>
  <c r="S5" i="1"/>
  <c r="S6" i="1"/>
  <c r="M7" i="1"/>
  <c r="M2" i="1"/>
  <c r="M3" i="1"/>
  <c r="M4" i="1"/>
  <c r="M5" i="1"/>
  <c r="M6" i="1"/>
  <c r="G7" i="1"/>
  <c r="G2" i="1"/>
  <c r="G3" i="1"/>
  <c r="G4" i="1"/>
  <c r="G5" i="1"/>
  <c r="G6" i="1"/>
  <c r="A7" i="1"/>
  <c r="A2" i="1"/>
  <c r="A3" i="1"/>
  <c r="A4" i="1"/>
  <c r="A5" i="1"/>
  <c r="A6" i="1"/>
</calcChain>
</file>

<file path=xl/comments1.xml><?xml version="1.0" encoding="utf-8"?>
<comments xmlns="http://schemas.openxmlformats.org/spreadsheetml/2006/main">
  <authors>
    <author>Li Yiran (SH/ER)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Timestamp="1671615388"&gt;&lt;FQL&gt;&lt;Q&gt;80737-HK^FF_EPS(ANN,-5AY,0)&lt;/Q&gt;&lt;R&gt;5&lt;/R&gt;&lt;C&gt;1&lt;/C&gt;&lt;D xsi:type="xsd:string"&gt;@NA&lt;/D&gt;&lt;D xsi:type="xsd:string"&gt;@NA&lt;/D&gt;&lt;D xsi:type="xsd:double"&gt;0.1986&lt;/D&gt;&lt;D xsi:type="xsd:double"&gt;0.2235&lt;/D&gt;&lt;D xsi:type="xsd:double"&gt;0.1977&lt;/D&gt;&lt;/FQL&gt;&lt;FQL&gt;&lt;Q&gt;9999-HK^FF_EPS(ANN,-5AY,0)&lt;/Q&gt;&lt;R&gt;6&lt;/R&gt;&lt;C&gt;1&lt;/C&gt;&lt;D xsi:type="xsd:double"&gt;3.9243&lt;/D&gt;&lt;D xsi:type="xsd:double"&gt;3.5736&lt;/D&gt;&lt;D xsi:type="xsd:double"&gt;2.1091&lt;/D&gt;&lt;D xsi:type="xsd:double"&gt;6.9698&lt;/D&gt;&lt;D xsi:type="xsd:double"&gt;4.1008&lt;/D&gt;&lt;D xsi:type="xsd:double"&gt;6.1085&lt;/D&gt;&lt;/FQL&gt;&lt;FQL&gt;&lt;Q&gt;9998-HK^FF_EPS(ANN,-5AY,0)&lt;/Q&gt;&lt;R&gt;6&lt;/R&gt;&lt;C&gt;1&lt;/C&gt;&lt;D xsi:type="xsd:double"&gt;0.0303&lt;/D&gt;&lt;D xsi:type="xsd:double"&gt;0.0534&lt;/D&gt;&lt;D xsi:type="xsd:double"&gt;0.0425&lt;/D&gt;&lt;D xsi:type="xsd:double"&gt;-0.1194&lt;/D&gt;&lt;D xsi:type="xsd:double"&gt;-0.0447&lt;/D&gt;&lt;D xsi:type="xsd:double"&gt;-0.0028&lt;/D&gt;&lt;/FQL&gt;&lt;FQL&gt;&lt;Q&gt;9997-HK^FF_EPS(ANN,-5AY,0)&lt;/Q&gt;&lt;R&gt;6&lt;/R&gt;&lt;C&gt;1&lt;/C&gt;&lt;D xsi:type="xsd:string"&gt;@NA&lt;/D&gt;&lt;D xsi:type="xsd:double"&gt;0.1084&lt;/D&gt;&lt;D xsi:type="xsd:double"&gt;0.1388&lt;/D&gt;&lt;D xsi:type="xsd:double"&gt;0.1869&lt;/D&gt;&lt;D xsi:type="xsd:double"&gt;0.2952&lt;/D&gt;&lt;D xsi:type="xsd:double"&gt;0.4497&lt;/D&gt;&lt;/FQL&gt;&lt;FQL&gt;&lt;Q&gt;9996-HK^FF_EPS(ANN,-5AY,0)&lt;/Q&gt;&lt;R&gt;6&lt;/R&gt;&lt;C&gt;1&lt;/C&gt;&lt;D xsi:type="xsd:string"&gt;@NA&lt;/D&gt;&lt;D xsi:type="xsd:string"&gt;@NA&lt;/D&gt;&lt;D xsi:type="xsd:double"&gt;-0.1546&lt;/D&gt;&lt;D xsi:type="xsd:double"&gt;-0.9531&lt;/D&gt;&lt;D xsi:type="xsd:double"&gt;-4.9777&lt;/D&gt;&lt;D xsi:type="xsd:double"&gt;-1.0459&lt;/D&gt;&lt;/FQL&gt;&lt;FQL&gt;&lt;Q&gt;9995-HK^FF_EPS(ANN,-5AY,0)&lt;/Q&gt;&lt;R&gt;6&lt;/R&gt;&lt;C&gt;1&lt;/C&gt;&lt;D xsi:type="xsd:string"&gt;@NA&lt;/D&gt;&lt;D xsi:type="xsd:string"&gt;@NA&lt;/D&gt;&lt;D xsi:type="xsd:double"&gt;-0.5875&lt;/D&gt;&lt;D xsi:type="xsd:double"&gt;-0.8964&lt;/D&gt;&lt;D xsi:type="xsd:double"&gt;-1.4407&lt;/D&gt;&lt;D xsi:type="xsd:double"&gt;0.6117&lt;/D&gt;&lt;/FQL&gt;&lt;FQL&gt;&lt;Q&gt;9993-HK^FF_EPS(ANN,-5AY,0)&lt;/Q&gt;&lt;R&gt;6&lt;/R&gt;&lt;C&gt;1&lt;/C&gt;&lt;D xsi:type="xsd:string"&gt;@NA&lt;/D&gt;&lt;D xsi:type="xsd:double"&gt;0.5789&lt;/D&gt;&lt;D xsi:type="xsd:double"&gt;0.5879&lt;/D&gt;&lt;D xsi:type="xsd:double"&gt;0.703&lt;/D&gt;&lt;D xsi:type="xsd:double"&gt;1.0013&lt;/D&gt;&lt;D xsi:type="xsd:double"&gt;0.9757&lt;/D&gt;&lt;/FQL&gt;&lt;FQL&gt;&lt;Q&gt;9992-HK^FF_EPS(ANN,-5AY,0)&lt;/Q&gt;&lt;R&gt;6&lt;/R&gt;&lt;C&gt;1&lt;/C&gt;&lt;D xsi:type="xsd:string"&gt;@NA&lt;/D&gt;&lt;D xsi:type="xsd:double"&gt;0.0013&lt;/D&gt;&lt;D xsi:type="xsd:double"&gt;0.0856&lt;/D&gt;&lt;D xsi:type="xsd:double"&gt;0.3713&lt;/D&gt;&lt;D xsi:type="xsd:double"&gt;0.427&lt;/D&gt;&lt;D xsi:type="xsd:double"&gt;0.7472&lt;/D&gt;&lt;/FQL&gt;&lt;FQL&gt;&lt;Q&gt;9991-HK^FF_EPS(ANN,-5AY,0)&lt;/Q&gt;&lt;R&gt;6&lt;/R&gt;&lt;C&gt;1&lt;/C&gt;&lt;D xsi:type="xsd:double"&gt;0.6777&lt;/D&gt;&lt;D xsi:type="xsd:double"&gt;1.4875&lt;/D&gt;&lt;D xsi:type="xsd:double"&gt;1.8805&lt;/D&gt;&lt;D xsi:type="xsd:double"&gt;1.8338&lt;/D&gt;&lt;D xsi:type="xsd:double"&gt;2.5554&lt;/D&gt;&lt;D xsi:type="xsd:double"&gt;-1.2245&lt;/D&gt;&lt;/FQL&gt;&lt;FQL&gt;&lt;Q&gt;9990-HK^FF_EPS(ANN,-5AY,0)&lt;/Q&gt;&lt;R&gt;6&lt;/R&gt;&lt;C&gt;1&lt;/C&gt;&lt;D xsi:type="xsd:string"&gt;@NA&lt;/D&gt;&lt;D xsi:type="xsd:double"&gt;-0.2335&lt;/D&gt;&lt;D xsi:type="xsd:double"&gt;-0.1123&lt;/D&gt;&lt;D xsi:type="xsd:double"&gt;0.1722&lt;/D&gt;&lt;D xsi:type="xsd:double"&gt;-1.085&lt;/D&gt;&lt;D xsi:type="xsd:double"&gt;-0.4632&lt;/D&gt;&lt;/FQL&gt;&lt;FQL&gt;&lt;Q&gt;9989-HK^FF_EPS(ANN,-5AY,0)&lt;/Q&gt;&lt;R&gt;6&lt;/R&gt;&lt;C&gt;1&lt;/C&gt;&lt;D xsi:type="xsd:double"&gt;0.3718&lt;/D&gt;&lt;D xsi:type="xsd:double"&gt;0.1836&lt;/D&gt;&lt;D xsi:type="xsd:double"&gt;0.5054&lt;/D&gt;&lt;D xsi:type="xsd:string"&gt;@NA&lt;/D&gt;&lt;D xsi:type="xsd:double"&gt;0.8504&lt;/D&gt;&lt;D xsi:type="xsd:double"&gt;0.1978&lt;/D&gt;&lt;/FQL&gt;&lt;FQL&gt;&lt;Q&gt;9988-HK^FF_EPS(ANN,-5AY,0)&lt;/Q&gt;&lt;R&gt;6&lt;/R&gt;&lt;C&gt;1&lt;/C&gt;&lt;D xsi:type="xsd:double"&gt;2.5252&lt;/D&gt;&lt;D xsi:type="xsd:double"&gt;3.6915&lt;/D&gt;&lt;D xsi:type="xsd:double"&gt;4.9592&lt;/D&gt;&lt;D xsi:type="xsd:double"&gt;7.9683&lt;/D&gt;&lt;D xsi:type="xsd:double"&gt;7.9501&lt;/D&gt;&lt;D xsi:type="xsd:double"&gt;3.4864&lt;/D&gt;&lt;/FQL&gt;&lt;FQL&gt;&lt;Q&gt;9987-HK^FF_EPS(ANN,-5AY,0)&lt;/Q&gt;&lt;R&gt;6&lt;/R&gt;&lt;C&gt;1&lt;/C&gt;&lt;D xsi:type="xsd:double"&gt;10.6346&lt;/D&gt;&lt;D xsi:type="xsd:double"&gt;8.0143&lt;/D&gt;&lt;D xsi:type="xsd:double"&gt;14.4505&lt;/D&gt;&lt;D xsi:type="xsd:double"&gt;14.8183&lt;/D&gt;&lt;D xsi:type="xsd:double"&gt;15.5916&lt;/D&gt;&lt;D xsi:type="xsd:double"&gt;18.2348&lt;/D&gt;&lt;/FQL&gt;&lt;FQL&gt;&lt;Q&gt;9986-HK^FF_EPS(ANN,-5AY,0)&lt;/Q&gt;&lt;R&gt;6&lt;/R&gt;&lt;C&gt;1&lt;/C&gt;&lt;D xsi:type="xsd:string"&gt;@NA&lt;/D&gt;&lt;D xsi:type="xsd:double"&gt;0.0405&lt;/D&gt;&lt;D xsi:type="xsd:double"&gt;0.0665&lt;/D&gt;&lt;D xsi:type="xsd:double"&gt;0.0694&lt;/D&gt;&lt;D xsi:type="xsd:double"&gt;0.0034&lt;/D&gt;&lt;D xsi:type="xsd:double"&gt;-0.0881&lt;/D&gt;&lt;/FQL&gt;&lt;FQL&gt;&lt;Q&gt;9983-HK^FF_EPS(ANN,-5AY,0)&lt;/Q&gt;&lt;R&gt;6&lt;/R&gt;&lt;C&gt;1&lt;/C&gt;&lt;D xsi:type="xsd:double"&gt;0.0103&lt;/D&gt;&lt;D xsi:type="xsd:double"&gt;0.0217&lt;/D&gt;&lt;D xsi:type="xsd:double"&gt;0.0185&lt;/D&gt;&lt;D xsi:type="xsd:double"&gt;0.2054&lt;/D&gt;&lt;D xsi:type="xsd:double"&gt;0.3847&lt;/D&gt;&lt;D xsi:type="xsd:double"&gt;0.5913&lt;/D&gt;&lt;/FQL&gt;&lt;FQL&gt;&lt;Q&gt;9982-HK^FF_EPS(ANN,-5AY,0)&lt;/Q&gt;&lt;R&gt;6&lt;/R&gt;&lt;C&gt;1&lt;/C&gt;&lt;D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xsi:type="xsd:double"&gt;0.2939&lt;/D&gt;&lt;/FQL&gt;&lt;FQL&gt;&lt;Q&gt;9979-HK^FF_EPS(ANN,-5AY,0)&lt;/Q&gt;&lt;R&gt;6&lt;/R&gt;&lt;C&gt;1&lt;/C&gt;&lt;D xsi:type="xsd:string"&gt;@NA&lt;/D&gt;&lt;D xsi:type="xsd:double"&gt;0.1481&lt;/D&gt;&lt;D xsi:type="xsd:double"&gt;0.2064&lt;/D&gt;&lt;D xsi:type="xsd:double"&gt;0.1916&lt;/D&gt;&lt;D xsi:type="xsd:double"&gt;0.2568&lt;/D&gt;&lt;D xsi:type="xsd:double"&gt;0.3543&lt;/D&gt;&lt;/FQL&gt;&lt;FQL&gt;&lt;Q&gt;9978-HK^FF_EPS(ANN,-5AY,0)&lt;/Q&gt;&lt;R&gt;6&lt;/R&gt;&lt;C&gt;1&lt;/C&gt;&lt;D xsi:type="xsd:string"&gt;@NA&lt;/D&gt;&lt;D xsi:type="xsd:double"&gt;-0.0244&lt;/D&gt;&lt;D xsi:type="xsd:double"&gt;0.0892&lt;/D&gt;&lt;D xsi:type="xsd:double"&gt;0.0628&lt;/D&gt;&lt;D xsi:type="xsd:double"&gt;0.0307&lt;/D&gt;&lt;D xsi:type="xsd:double"&gt;0.0609&lt;/D&gt;&lt;/FQL&gt;&lt;FQL&gt;&lt;Q&gt;9977-HK^FF_EPS(ANN,-5AY,0)&lt;/Q&gt;&lt;R&gt;6&lt;/R&gt;&lt;C&gt;1&lt;/C&gt;&lt;D xsi:type="xsd:double"&gt;0.1002&lt;/D&gt;&lt;D xsi:type="xsd:double"&gt;0.0309&lt;/D&gt;&lt;D xsi:type="xsd:double"&gt;0.1188&lt;/D&gt;&lt;D xsi:type="xsd:double"&gt;0.6783&lt;/D&gt;&lt;D xsi:type="xsd:double"&gt;0.142&lt;/D&gt;&lt;D xsi:type="xsd:double"&gt;0.0438&lt;/D&gt;&lt;/FQL&gt;&lt;FQL&gt;&lt;Q&gt;9969-HK^FF_EPS(ANN,-5AY,0)&lt;/Q&gt;&lt;R&gt;6&lt;/R&gt;&lt;C&gt;1&lt;/C&gt;&lt;D xsi:type="xsd:string"&gt;@NA&lt;/D&gt;&lt;D xsi:type="xsd:double"&gt;-0.3057&lt;/D&gt;&lt;D xsi:type="xsd:double"&gt;-0.5053&lt;/D&gt;&lt;D xsi:type="xsd:double"&gt;-1.8835&lt;/D&gt;&lt;D xsi:type="xsd:double"&gt;-0.5386&lt;/D&gt;&lt;D xsi:type="xsd:double"&gt;-0.0569&lt;/D&gt;&lt;/FQL&gt;&lt;FQL&gt;&lt;Q&gt;9968-HK^FF_EPS(ANN,-5AY,0)&lt;/Q&gt;&lt;R&gt;6&lt;/R&gt;&lt;C&gt;1&lt;/C&gt;&lt;D xsi:type="xsd:double"&gt;0.0753&lt;/D&gt;&lt;D xsi:type="xsd:double"&gt;0.0347&lt;/D&gt;&lt;D xsi:type="xsd:double"&gt;0.0908&lt;/D&gt;&lt;D xsi:type="xsd:double"&gt;0.1328&lt;/D&gt;&lt;D xsi:type="xsd:double"&gt;0.1111&lt;/D&gt;&lt;D xsi:type="xsd:double"&gt;0.0588&lt;/D&gt;&lt;/FQL&gt;&lt;FQL&gt;&lt;Q&gt;9966-HK^FF_EPS(ANN,-5AY,0)&lt;/Q&gt;&lt;R&gt;6&lt;/R&gt;&lt;C&gt;1&lt;/C&gt;&lt;D xsi:type="xsd:string"&gt;@NA&lt;/D&gt;&lt;D xsi:type="xsd:double"&gt;-0.0425&lt;/D&gt;&lt;D xsi:type="xsd:double"&gt;-0.1979&lt;/D&gt;&lt;D xsi:type="xsd:double"&gt;-1.0527&lt;/D&gt;&lt;D xsi:type="xsd:double"&gt;-0.517&lt;/D&gt;&lt;D xsi:type="xsd:double"&gt;-0.5313&lt;/D&gt;&lt;/FQL&gt;&lt;FQL&gt;&lt;Q&gt;9963-HK^FF_EPS(ANN,-5AY,0)&lt;/Q&gt;&lt;R&gt;6&lt;/R&gt;&lt;C&gt;1&lt;/C&gt;&lt;D xsi:type="xsd:double"&gt;0.2458&lt;/D&gt;&lt;D xsi:type="xsd:double"&gt;0.4651&lt;/D&gt;&lt;D xsi:type="xsd:double"&gt;0.306&lt;/D&gt;&lt;D xsi:type="xsd:double"&gt;0.1375&lt;/D&gt;&lt;D xsi:type="xsd:double"&gt;0.1086&lt;/D&gt;&lt;D xsi:type="xsd:double"&gt;-0.3358&lt;/D&gt;&lt;/FQL&gt;&lt;FQL&gt;&lt;Q&gt;9961-HK^FF_EPS(ANN,-5AY,0)&lt;/Q&gt;&lt;R&gt;6&lt;/R&gt;&lt;C&gt;1&lt;/C&gt;&lt;D xsi:type="xsd:double"&gt;-28.2524&lt;/D&gt;&lt;D xsi:type="xsd:double"&gt;37.2562&lt;/D&gt;&lt;D xsi:type="xsd:double"&gt;19.2551&lt;/D&gt;&lt;D xsi:type="xsd:double"&gt;111.9955&lt;/D&gt;&lt;D xsi:type="xsd:double"&gt;-48.5765&lt;/D&gt;&lt;D xsi:type="xsd:double"&gt;-1.0454&lt;/D&gt;&lt;/FQL&gt;&lt;FQL&gt;&lt;Q&gt;9960-HK^FF_EPS(ANN,-5AY,0)&lt;/Q&gt;&lt;R&gt;6&lt;/R&gt;&lt;C&gt;1&lt;/C&gt;&lt;D xsi:type="xsd:string"&gt;@NA&lt;/D&gt;&lt;D xsi:type="xsd:string"&gt;@NA&lt;/D&gt;&lt;D xsi:type="xsd:double"&gt;-0.0692&lt;/D&gt;&lt;D xsi:type="xsd:double"&gt;-0.2137&lt;/D&gt;&lt;D xsi:type="xsd:double"&gt;-1.2147&lt;/D&gt;&lt;D xsi:type="xsd:double"&gt;-3.5369&lt;/D&gt;&lt;/FQL&gt;&lt;FQL&gt;&lt;Q&gt;9959-HK^FF_EPS(ANN,-5AY,0)&lt;/Q&gt;&lt;R&gt;6&lt;/R&gt;&lt;C&gt;1&lt;/C&gt;&lt;D xsi:type="xsd:string"&gt;@NA&lt;/D&gt;&lt;D xsi:type="xsd:string"&gt;@NA&lt;/D&gt;&lt;D xsi:type="xsd:double"&gt;-0.7162&lt;/D&gt;&lt;D xsi:type="xsd:double"&gt;-0.5259&lt;/D&gt;&lt;D xsi:type="xsd:double"&gt;-0.3455&lt;/D&gt;&lt;D xsi:type="xsd:double"&gt;-7.3331&lt;/D&gt;&lt;/FQL&gt;&lt;FQL&gt;&lt;Q&gt;9958-HK^FF_EPS(ANN,-5AY,0)&lt;/Q&gt;&lt;R&gt;6&lt;/R&gt;&lt;C&gt;1&lt;/C&gt;&lt;D xsi:type="xsd:double"&gt;0.0803&lt;/D&gt;&lt;D xsi:type="xsd:double"&gt;0.2182&lt;/D&gt;&lt;D xsi:type="xsd:double"&gt;0.2669&lt;/D&gt;&lt;D xsi:type="xsd:double"&gt;0.2912&lt;/D&gt;&lt;D xsi:type="xsd:double"&gt;0.2977&lt;/D&gt;&lt;D xsi:type="xsd:double"&gt;-0.3018&lt;/D&gt;&lt;/FQL&gt;&lt;FQL&gt;&lt;Q&gt;9956-HK^FF_EPS(ANN,-5AY,0)&lt;/Q&gt;&lt;R&gt;6&lt;/R&gt;&lt;C&gt;1&lt;/C&gt;&lt;D xsi:type="xsd:string"&gt;@NA&lt;/D&gt;&lt;D xsi:type="xsd:string"&gt;@NA&lt;/D&gt;&lt;D xsi:type="xsd:double"&gt;-2.1536&lt;/D&gt;&lt;D xsi:type="xsd:double"&gt;-0.2096&lt;/D&gt;&lt;D xsi:type="xsd:double"&gt;0.2108&lt;/D&gt;&lt;D xsi:type="xsd:double"&gt;-6.1263&lt;/D&gt;&lt;/FQL&gt;&lt;FQL&gt;&lt;Q&gt;9955-HK^FF_EPS(ANN,-5AY,0)&lt;/Q&gt;&lt;R&gt;6&lt;/R&gt;&lt;C&gt;1&lt;/C&gt;&lt;D xsi:type="xsd:string"&gt;@NA&lt;/D&gt;&lt;D xsi:type="xsd:string"&gt;@NA&lt;/D&gt;&lt;D xsi:type="xsd:double"&gt;-2.2903&lt;/D&gt;&lt;D xsi:type="xsd:double"&gt;-8.7326&lt;/D&gt;&lt;D xsi:type="xsd:double"&gt;-39.1784&lt;/D&gt;&lt;D xsi:type="xsd:double"&gt;-51.6742&lt;/D&gt;&lt;/FQL&gt;&lt;FQL&gt;&lt;Q&gt;9939-HK^FF_EPS(ANN,-5AY,0)&lt;/Q&gt;&lt;R&gt;6&lt;/R&gt;&lt;C&gt;1&lt;/C&gt;&lt;D xsi:type="xsd:string"&gt;@NA&lt;/D&gt;&lt;D xsi:type="xsd:double"&gt;-0.1407&lt;/D&gt;&lt;D xsi:type="xsd:double"&gt;-0.3501&lt;/D&gt;&lt;D xsi:type="xsd:double"&gt;-0.7185&lt;/D&gt;&lt;D xsi:type="xsd:double"&gt;-1.8464&lt;/D&gt;&lt;D xsi:type="xsd:double"&gt;-2.8477&lt;/D&gt;&lt;/FQL&gt;&lt;FQL&gt;&lt;Q&gt;9938-HK^FF_EPS(ANN,-5AY,0)&lt;/Q&gt;&lt;R&gt;6&lt;/R&gt;&lt;C&gt;1&lt;/C&gt;&lt;D xsi:type="xsd:double"&gt;0.0264&lt;/D&gt;&lt;D xsi:type="xsd:double"&gt;0.0272&lt;/D&gt;&lt;D xsi:type="xsd:double"&gt;0.0332&lt;/D&gt;&lt;D xsi:type="xsd:double"&gt;0.0345&lt;/D&gt;&lt;D xsi:type="xsd:double"&gt;0.006&lt;/D&gt;&lt;D xsi:type="xsd:double"&gt;0.0014&lt;/D&gt;&lt;/FQL&gt;&lt;FQL&gt;&lt;Q&gt;9936-HK^FF_EPS(ANN,-5AY,0)&lt;/Q&gt;&lt;R&gt;6&lt;/R&gt;&lt;C&gt;1&lt;/C&gt;&lt;D xsi:type="xsd:double"&gt;0.0926&lt;/D&gt;&lt;D xsi:type="xsd:double"&gt;0.1483&lt;/D&gt;&lt;D xsi:type="xsd:double"&gt;0.3043&lt;/D&gt;&lt;D xsi:type="xsd:double"&gt;0.2633&lt;/D&gt;&lt;D xsi:type="xsd:double"&gt;0.2633&lt;/D&gt;&lt;D xsi:type="xsd:double"&gt;0.41&lt;/D&gt;&lt;/FQL&gt;&lt;FQL&gt;&lt;Q&gt;9933-HK^FF_EPS(ANN,-5AY,0)&lt;/Q&gt;&lt;R&gt;6&lt;/R&gt;&lt;C&gt;1&lt;/C&gt;&lt;D xsi:type="xsd:double"&gt;0.0224&lt;/D&gt;&lt;D xsi:type="xsd:double"&gt;0.0902&lt;/D&gt;&lt;D xsi:type="xsd:double"&gt;0.088&lt;/D&gt;&lt;D xsi:type="xsd:double"&gt;0.033&lt;/D&gt;&lt;D xsi:type="xsd:double"&gt;-0.0059&lt;/D&gt;&lt;D xsi:type="xsd:double"&gt;0.1575&lt;/D&gt;&lt;/FQL&gt;&lt;FQL&gt;&lt;Q&gt;9929-HK^FF_EPS(ANN,-5AY,0)&lt;/Q&gt;&lt;R&gt;6&lt;/R&gt;&lt;C&gt;1&lt;/C&gt;&lt;D xsi:type="xsd:double"&gt;0.0093&lt;/D&gt;&lt;D xsi:type="xsd:double"&gt;0.0189&lt;/D&gt;&lt;D xsi:type="xsd:double"&gt;0.0201&lt;/D&gt;&lt;D xsi:type="xsd:double"&gt;0.0098&lt;/D&gt;&lt;D xsi:type="xsd:double"&gt;-0.0098&lt;/D&gt;&lt;D xsi:type="xsd:double"&gt;-0.0024&lt;/D&gt;&lt;/FQL&gt;&lt;FQL&gt;&lt;Q&gt;9928-HK^FF_EPS(ANN,-5AY,0)&lt;/Q&gt;&lt;R&gt;6&lt;/R&gt;&lt;C&gt;1&lt;/C&gt;&lt;D xsi:type="xsd:double"&gt;0.0257&lt;/D&gt;&lt;D xsi:type="xsd:double"&gt;0.0429&lt;/D&gt;&lt;D xsi:type="xsd:double"&gt;0.0828&lt;/D&gt;&lt;D xsi:type="xsd:double"&gt;0.1451&lt;/D&gt;&lt;D xsi:type="xsd:double"&gt;0.2772&lt;/D&gt;&lt;D xsi:type="xsd:double"&gt;0.3779&lt;/D&gt;&lt;/FQL&gt;&lt;FQL&gt;&lt;Q&gt;9926-HK^FF_EPS(ANN,-5AY,0)&lt;/Q&gt;&lt;R&gt;6&lt;/R&gt;&lt;C&gt;1&lt;/C&gt;&lt;D xsi:type="xsd:string"&gt;@NA&lt;/D&gt;&lt;D xsi:type="xsd:double"&gt;-0.0056&lt;/D&gt;&lt;D xsi:type="xsd:double"&gt;-0.2142&lt;/D&gt;&lt;D xsi:type="xsd:double"&gt;-0.4832&lt;/D&gt;&lt;D xsi:type="xsd:double"&gt;-1.8516&lt;/D&gt;&lt;D xsi:type="xsd:double"&gt;-1.5878&lt;/D&gt;&lt;/FQL&gt;&lt;FQL&gt;&lt;Q&gt;9923-HK^FF_EPS(ANN,-5AY,0)&lt;/Q&gt;&lt;R&gt;6&lt;/R&gt;&lt;C&gt;1&lt;/C&gt;&lt;D xsi:type="xsd:double"&gt;-0.5489&lt;/D&gt;&lt;D xsi:type="xsd:double"&gt;-1.0171&lt;/D&gt;&lt;D xsi:type="xsd:double"&gt;-0.5584&lt;/D&gt;&lt;D xsi:type="xsd:double"&gt;0.2476&lt;/D&gt;&lt;D xsi:type="xsd:double"&gt;1.626&lt;/D&gt;&lt;D xsi:type="xsd:double"&gt;1.2005&lt;/D&gt;&lt;/FQL&gt;&lt;FQL&gt;&lt;Q&gt;9922-HK^FF_EPS(ANN,-5AY,0)&lt;/Q&gt;&lt;R&gt;6&lt;/R&gt;&lt;C&gt;1&lt;/C&gt;&lt;D xsi:type="xsd:double"&gt;0.0438&lt;/D&gt;&lt;D xsi:type="xsd:double"&gt;0.0557&lt;/D&gt;&lt;D xsi:type="xsd:double"&gt;0.0596&lt;/D&gt;&lt;D xsi:type="xsd:double"&gt;0.1348&lt;/D&gt;&lt;D xsi:type="xsd:double"&gt;0.1001&lt;/D&gt;&lt;D xsi:type="xsd:double"&gt;0.2819&lt;/D&gt;&lt;/FQL&gt;&lt;FQL&gt;&lt;Q&gt;9919-HK^FF_EPS(ANN,-5AY,0)&lt;/Q&gt;&lt;R&gt;6&lt;/R&gt;&lt;C&gt;1&lt;/C&gt;&lt;D xsi:type="xsd:double"&gt;0.0491&lt;/D&gt;&lt;D xsi:type="xsd:double"&gt;0.0313&lt;/D&gt;&lt;D xsi:type="xsd:double"&gt;0.057&lt;/D&gt;&lt;D xsi:type="xsd:double"&gt;0.044&lt;/D&gt;&lt;D xsi:type="xsd:double"&gt;0.0342&lt;/D&gt;&lt;D xsi:type="xsd:double"&gt;0.1507&lt;/D&gt;&lt;/FQL&gt;&lt;FQL&gt;&lt;Q&gt;9918-HK^FF_EPS(ANN,-5AY,0)&lt;/Q&gt;&lt;R&gt;6&lt;/R&gt;&lt;C&gt;1&lt;/C&gt;&lt;D xsi:type="xsd:double"&gt;0.0098&lt;/D&gt;&lt;D xsi:type="xsd:double"&gt;0.7418&lt;/D&gt;&lt;D xsi:type="xsd:double"&gt;0.788&lt;/D&gt;&lt;D xsi:type="xsd:double"&gt;0.334&lt;/D&gt;&lt;D xsi:type="xsd:double"&gt;0.0146&lt;/D&gt;&lt;D xsi:type="xsd:double"&gt;0.2012&lt;/D&gt;&lt;/FQL&gt;&lt;FQL&gt;&lt;Q&gt;9916-HK^FF_EPS(ANN,-5AY,0)&lt;/Q&gt;&lt;R&gt;6&lt;/R&gt;&lt;C&gt;1&lt;/C&gt;&lt;D xsi:type="xsd:double"&gt;0.0323&lt;/D&gt;&lt;D xsi:type="xsd:double"&gt;0.0536&lt;/D&gt;&lt;D xsi:type="xsd:double"&gt;0.0977&lt;/D&gt;&lt;D xsi:type="xsd:double"&gt;0.0961&lt;/D&gt;&lt;D xsi:type="xsd:double"&gt;0.1282&lt;/D&gt;&lt;D xsi:type="xsd:double"&gt;0.1643&lt;/D&gt;&lt;/FQL&gt;&lt;FQL&gt;&lt;Q&gt;9913-HK^FF_EPS(ANN,-5AY,0)&lt;/Q&gt;&lt;R&gt;6&lt;/R&gt;&lt;C&gt;1&lt;/C&gt;&lt;D xsi:type="xsd:double"&gt;0.0565&lt;/D&gt;&lt;D xsi:type="xsd:double"&gt;0.0616&lt;/D&gt;&lt;D xsi:type="xsd:double"&gt;0.0416&lt;/D&gt;&lt;D xsi:type="xsd:double"&gt;0.0396&lt;/D&gt;&lt;D xsi:type="xsd:double"&gt;0.0471&lt;/D&gt;&lt;D xsi:type="xsd:double"&gt;0.0388&lt;/D&gt;&lt;/FQL&gt;&lt;FQL&gt;&lt;Q&gt;9911-HK^FF_EPS(ANN,-5AY,0)&lt;/Q&gt;&lt;R&gt;6&lt;/R&gt;&lt;C&gt;1&lt;/C&gt;&lt;D xsi:type="xsd:double"&gt;0.0482&lt;/D&gt;&lt;D xsi:type="xsd:double"&gt;0.0369&lt;/D&gt;&lt;D xsi:type="xsd:double"&gt;0.0708&lt;/D&gt;&lt;D xsi:type="xsd:double"&gt;0.0776&lt;/D&gt;&lt;D xsi:type="xsd:double"&gt;0.0446&lt;/D&gt;&lt;D xsi:type="xsd:double"&gt;-0.3453&lt;/D&gt;&lt;/FQL&gt;&lt;FQL&gt;&lt;Q&gt;9909-HK^FF_EPS(ANN,-5AY,0)&lt;/Q&gt;&lt;R&gt;6&lt;/R&gt;&lt;C&gt;1&lt;/C&gt;&lt;D xsi:type="xsd:double"&gt;0.1226&lt;/D&gt;&lt;D xsi:type="xsd:double"&gt;0.151&lt;/D&gt;&lt;D xsi:type="xsd:double"&gt;0.2632&lt;/D&gt;&lt;D xsi:type="xsd:double"&gt;0.3376&lt;/D&gt;&lt;D xsi:type="xsd:double"&gt;0.5519&lt;/D&gt;&lt;D xsi:type="xsd:double"&gt;0.835&lt;/D&gt;&lt;/FQL&gt;&lt;FQL&gt;&lt;Q&gt;9908-HK^FF_EPS(ANN,-5AY,0)&lt;/Q&gt;&lt;R&gt;6&lt;/R&gt;&lt;C&gt;1&lt;/C&gt;&lt;D xsi:type="xsd:string"&gt;@NA&lt;/D&gt;&lt;D xsi:type="xsd:string"&gt;@NA&lt;/D&gt;&lt;D xsi:type="xsd:double"&gt;0.5894&lt;/D&gt;&lt;D xsi:type="xsd:double"&gt;0.7148&lt;/D&gt;&lt;D xsi:type="xsd:double"&gt;0.8875&lt;/D&gt;&lt;D xsi:type="xsd:double"&gt;1.0263&lt;/D&gt;&lt;/FQL&gt;&lt;FQL&gt;&lt;Q&gt;9906-HK^FF_EPS(ANN,-5AY,0)&lt;/Q&gt;&lt;R&gt;6&lt;/R&gt;&lt;C&gt;1&lt;/C&gt;&lt;D xsi:type="xsd:double"&gt;0.1478&lt;/D&gt;&lt;D xsi:type="xsd:double"&gt;0.1365&lt;/D&gt;&lt;D xsi:type="xsd:double"&gt;0.1436&lt;/D&gt;&lt;D xsi:type="xsd:double"&gt;0.0933&lt;/D&gt;&lt;D xsi:type="xsd:double"&gt;0.0472&lt;/D&gt;&lt;D xsi:type="xsd:double"&gt;0.0735&lt;/D&gt;&lt;/FQL&gt;&lt;FQL&gt;&lt;Q&gt;9901-HK^FF_EPS(ANN,-5AY,0)&lt;/Q&gt;&lt;R&gt;6&lt;/R&gt;&lt;C&gt;1&lt;/C&gt;&lt;D xsi:type="xsd:double"&gt;1.351&lt;/D&gt;&lt;D xsi:type="xsd:double"&gt;1.4642&lt;/D&gt;&lt;D xsi:type="xsd:double"&gt;1.1793&lt;/D&gt;&lt;D xsi:type="xsd:double"&gt;2.0352&lt;/D&gt;&lt;D xsi:type="xsd:double"&gt;1.5761&lt;/D&gt;&lt;D xsi:type="xsd:double"&gt;-5.459&lt;/D&gt;&lt;/FQL&gt;&lt;FQL&gt;&lt;Q&gt;9900-HK^FF_EPS(ANN,-5AY,0)&lt;/Q&gt;&lt;R&gt;6&lt;/R&gt;&lt;C&gt;1&lt;/C&gt;&lt;D xsi:type="xsd:double"&gt;0.0635&lt;/D&gt;&lt;D xsi:type="xsd:double"&gt;0.0333&lt;/D&gt;&lt;D xsi:type="xsd:double"&gt;0.1029&lt;/D&gt;&lt;D xsi:type="xsd:double"&gt;0.0659&lt;/D&gt;&lt;D xsi:type="xsd:double"&gt;0.0916&lt;/D&gt;&lt;D xsi:type="xsd:double"&gt;0.0358&lt;/D&gt;&lt;/FQL&gt;&lt;FQL&gt;&lt;Q&gt;9899-HK^FF_EPS(ANN,-5AY,0)&lt;/Q&gt;&lt;R&gt;6&lt;/R&gt;&lt;C&gt;1&lt;/C&gt;&lt;D xsi:type="xsd:string"&gt;@NA&lt;/D&gt;&lt;D xsi:type="xsd:string"&gt;@NA&lt;/D&gt;&lt;D xsi:type="xsd:double"&gt;-11.4379&lt;/D&gt;&lt;D xsi:type="xsd:double"&gt;-11.0018&lt;/D&gt;&lt;D xsi:type="xsd:double"&gt;-15.9636&lt;/D&gt;&lt;D xsi:type="xsd:double"&gt;-19.185&lt;/D&gt;&lt;/FQL&gt;&lt;FQL&gt;&lt;Q&gt;9898-HK^FF_EPS(ANN,-5AY,0)&lt;/Q&gt;&lt;R&gt;6&lt;/R&gt;&lt;C&gt;1&lt;/C&gt;&lt;D xsi:type="xsd:double"&gt;3.8812&lt;/D&gt;&lt;D xsi:type="xsd:double"&gt;12.4685&lt;/D&gt;&lt;D xsi:type="xsd:double"&gt;20.0298&lt;/D&gt;&lt;D xsi:type="xsd:double"&gt;17.1916&lt;/D&gt;&lt;D xsi:type="xsd:double"&gt;10.7106&lt;/D&gt;&lt;D xsi:type="xsd:double"&gt;14.5501&lt;/D&gt;&lt;/FQL&gt;&lt;FQL&gt;&lt;Q&gt;9896-HK^FF_EPS(ANN,-5AY,0)&lt;/Q&gt;&lt;R&gt;6&lt;/R&gt;&lt;C&gt;1&lt;/C&gt;&lt;D xsi:type="xsd:string"&gt;@NA&lt;/D&gt;&lt;D xsi:type="xsd:string"&gt;@NA&lt;/D&gt;&lt;D xsi:type="xsd:double"&gt;-0.2706&lt;/D&gt;&lt;D xsi:type="xsd:double"&gt;-0.2453&lt;/D&gt;&lt;D xsi:type="xsd:double"&gt;-1.352&lt;/D&gt;&lt;D xsi:type="xsd:double"&gt;0.6295&lt;/D&gt;&lt;/FQL&gt;&lt;FQL&gt;&lt;Q&gt;9889-HK^FF_EPS(ANN,-5AY,0)&lt;/Q&gt;&lt;R&gt;6&lt;/R&gt;&lt;C&gt;1&lt;/C&gt;&lt;D xsi:type="xsd:string"&gt;@NA&lt;/D&gt;&lt;D xsi:type="xsd:double"&gt;0.6907&lt;/D&gt;&lt;D xsi:type="xsd:double"&gt;0.7707&lt;/D&gt;&lt;D xsi:type="xsd:double"&gt;0.8125&lt;/D&gt;&lt;D xsi:type="xsd:double"&gt;0.7923&lt;/D&gt;&lt;D xsi:type="xsd:double"&gt;1.1177&lt;/D&gt;&lt;/FQL&gt;&lt;FQL&gt;&lt;Q&gt;9888-HK^FF_EPS(ANN,-5AY,0)&lt;/Q&gt;&lt;R&gt;6&lt;/R&gt;&lt;C&gt;1&lt;/C&gt;&lt;D xsi:type="xsd:double"&gt;4.6659&lt;/D&gt;&lt;D xsi:type="xsd:double"&gt;7.6033&lt;/D&gt;&lt;D xsi:type="xsd:double"&gt;11.6426&lt;/D&gt;&lt;D xsi:type="xsd:double"&gt;0.8056&lt;/D&gt;&lt;D xsi:type="xsd:double"&gt;9.2067&lt;/D&gt;&lt;D xsi:type="xsd:double"&gt;4.3157&lt;/D&gt;&lt;/FQL&gt;&lt;FQL&gt;&lt;Q&gt;9886-HK^FF_EPS(ANN,-5AY,0)&lt;/Q&gt;&lt;R&gt;6&lt;/R&gt;&lt;C&gt;1&lt;/C&gt;&lt;D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xsi:type="xsd:double"&gt;-1.4177&lt;/D&gt;&lt;/FQL&gt;&lt;FQL&gt;&lt;Q&gt;9878-HK^FF_EPS(ANN,-5AY,0)&lt;/Q&gt;&lt;R&gt;6&lt;/R&gt;&lt;C&gt;1&lt;/C&gt;&lt;D xsi:type="xsd:string"&gt;@NA&lt;/D&gt;&lt;D xsi:type="xsd:string"&gt;@NA&lt;/D&gt;&lt;D xsi:type="xsd:double"&gt;-0.4045&lt;/D&gt;&lt;D xsi:type="xsd:double"&gt;-0.5048&lt;/D&gt;&lt;D xsi:type="xsd:double"&gt;-0.4876&lt;/D&gt;&lt;D xsi:type="xsd:double"&gt;-0.5202&lt;/D&gt;&lt;/FQL&gt;&lt;FQL&gt;&lt;Q&gt;9877-HK^FF_EPS(ANN,-5AY,0)&lt;/Q&gt;&lt;R&gt;6&lt;/R&gt;&lt;C&gt;1&lt;/C&gt;&lt;D xsi:type="xsd:string"&gt;@NA&lt;/D&gt;&lt;D xsi:type="xsd:string"&gt;@NA&lt;/D&gt;&lt;D xsi:type="xsd:string"&gt;@NA&lt;/D&gt;&lt;D xsi:type="xsd:double"&gt;-0.0746&lt;/D&gt;&lt;D xsi:type="xsd:double"&gt;-0.8066&lt;/D&gt;&lt;D xsi:type="xsd:double"&gt;-1.446&lt;/D&gt;&lt;/FQL&gt;&lt;FQL&gt;&lt;Q&gt;9869-HK^FF_EPS(ANN,-5AY,0)&lt;/Q&gt;&lt;R&gt;6&lt;/R&gt;&lt;C&gt;1&lt;/C&gt;&lt;D xsi:type="xsd:string"&gt;@NA&lt;/D&gt;&lt;D xsi:type="xsd:string"&gt;@NA&lt;/D&gt;&lt;D xsi:type="xsd:double"&gt;0.0095&lt;/D&gt;&lt;D xsi:type="xsd:double"&gt;0.0736&lt;/D&gt;&lt;D xsi:type="xsd:double"&gt;0.0646&lt;/D&gt;&lt;D xsi:type="xsd:double"&gt;-0.2274&lt;/D&gt;&lt;/FQL&gt;&lt;FQL&gt;&lt;Q&gt;9868-HK^FF_EPS(ANN,-5AY,0)&lt;/Q&gt;&lt;R&gt;6&lt;/R&gt;&lt;C&gt;1&lt;/C&gt;&lt;D xsi:type="xsd:string"&gt;@NA&lt;/D&gt;&lt;D xsi:type="xsd:string"&gt;@NA&lt;/D&gt;&lt;D xsi:type="xsd:double"&gt;-1.5614&lt;/D&gt;&lt;D xsi:type="xsd:double"&gt;-3.0777&lt;/D&gt;&lt;D xsi:type="xsd:double"&gt;-3.2122&lt;/D&gt;&lt;D xsi:type="xsd:double"&gt;-3.5675&lt;/D&gt;&lt;/FQL&gt;&lt;FQL&gt;&lt;Q&gt;9866-HK^FF_EPS(ANN,-5AY,0)&lt;/Q&gt;&lt;R&gt;6&lt;/R&gt;&lt;C&gt;1&lt;/C&gt;&lt;D xsi:type="xsd:double"&gt;-3.9142&lt;/D&gt;&lt;D xsi:type="xsd:double"&gt;-8.304&lt;/D&gt;&lt;D xsi:type="xsd:double"&gt;-83.1868&lt;/D&gt;&lt;D xsi:type="xsd:double"&gt;-12.5654&lt;/D&gt;&lt;D xsi:type="xsd:double"&gt;-5.331&lt;/D&gt;&lt;D xsi:type="xsd:double"&gt;-8.1019&lt;/D&gt;&lt;/FQL&gt;&lt;FQL&gt;&lt;Q&gt;9863-HK^FF_EPS(ANN,-5AY,0)&lt;/Q&gt;&lt;R&gt;6&lt;/R&gt;&lt;C&gt;1&lt;/C&gt;&lt;D xsi:type="xsd:string"&gt;@NA&lt;/D&gt;&lt;D xsi:type="xsd:string"&gt;@NA&lt;/D&gt;&lt;D xsi:type="xsd:string"&gt;@NA&lt;/D&gt;&lt;D xsi:type="xsd:double"&gt;-0.8942&lt;/D&gt;&lt;D xsi:type="xsd:double"&gt;-1.0818&lt;/D&gt;&lt;D xsi:type="xsd:double"&gt;-3.0014&lt;/D&gt;&lt;/FQL&gt;&lt;FQL&gt;&lt;Q&gt;9858-HK^FF_EPS(ANN,-5AY,0)&lt;/Q&gt;&lt;R&gt;6&lt;/R&gt;&lt;C&gt;1&lt;/C&gt;&lt;D xsi:type="xsd:string"&gt;@NA&lt;/D&gt;&lt;D xsi:type="xsd:double"&gt;0.0844&lt;/D&gt;&lt;D xsi:type="xsd:double"&gt;0.2037&lt;/D&gt;&lt;D xsi:type="xsd:double"&gt;0.2396&lt;/D&gt;&lt;D xsi:type="xsd:double"&gt;0.3969&lt;/D&gt;&lt;D xsi:type="xsd:double"&gt;0.5264&lt;/D&gt;&lt;/FQL&gt;&lt;FQL&gt;&lt;Q&gt;9857-HK^FF_EPS(ANN,-5AY,0)&lt;/Q&gt;&lt;R&gt;6&lt;/R&gt;&lt;C&gt;1&lt;/C&gt;&lt;D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xsi:type="xsd:double"&gt;0.2037&lt;/D&gt;&lt;/FQL&gt;&lt;FQL&gt;&lt;Q&gt;9699-HK^FF_EPS(ANN,-5AY,0)&lt;/Q&gt;&lt;R&gt;6&lt;/R&gt;&lt;C&gt;1&lt;/C&gt;&lt;D xsi:type="xsd:string"&gt;@NA&lt;/D&gt;&lt;D xsi:type="xsd:string"&gt;@NA&lt;/D&gt;&lt;D xsi:type="xsd:double"&gt;-0.4167&lt;/D&gt;&lt;D xsi:type="xsd:double"&gt;-0.5707&lt;/D&gt;&lt;D xsi:type="xsd:double"&gt;-0.9121&lt;/D&gt;&lt;D xsi:type="xsd:double"&gt;-1.1605&lt;/D&gt;&lt;/FQL&gt;&lt;FQL&gt;&lt;Q&gt;9698-HK^FF_EPS(ANN,-5AY,0)&lt;/Q&gt;&lt;R&gt;6&lt;/R&gt;&lt;C&gt;1&lt;/C&gt;&lt;D xsi:type="xsd:double"&gt;-0.3152&lt;/D&gt;&lt;D xsi:type="xsd:double"&gt;-0.2521&lt;/D&gt;&lt;D xsi:type="xsd:double"&gt;-0.3409&lt;/D&gt;&lt;D xsi:type="xsd:double"&gt;-0.3793&lt;/D&gt;&lt;D xsi:type="xsd:double"&gt;-0.6613&lt;/D&gt;&lt;D xsi:type="xsd:double"&gt;-1.0899&lt;/D&gt;&lt;/FQL&gt;&lt;FQL&gt;&lt;Q&gt;9696-HK^FF_EPS(ANN,-5AY,0)&lt;/Q&gt;&lt;R&gt;6&lt;/R&gt;&lt;C&gt;1&lt;/C&gt;&lt;D xsi:type="xsd:double"&gt;1.3322&lt;/D&gt;&lt;D xsi:type="xsd:double"&gt;1.8165&lt;/D&gt;&lt;D xsi:type="xsd:double"&gt;1.9138&lt;/D&gt;&lt;D xsi:type="xsd:double"&gt;-4.5932&lt;/D&gt;&lt;D xsi:type="xsd:double"&gt;-1.395&lt;/D&gt;&lt;D xsi:type="xsd:double"&gt;1.5266&lt;/D&gt;&lt;/FQL&gt;&lt;FQL&gt;&lt;Q&gt;9688-HK^FF_EPS(ANN,-5AY,0)&lt;/Q&gt;&lt;R&gt;6&lt;/R&gt;&lt;C&gt;1&lt;/C&gt;&lt;D xsi:type="xsd:double"&gt;-0.3316&lt;/D&gt;&lt;D xsi:type="xsd:double"&gt;-0.4471&lt;/D&gt;&lt;D xsi:type="xsd:double"&gt;-1.2413&lt;/D&gt;&lt;D xsi:type="xsd:double"&gt;-1.7406&lt;/D&gt;&lt;D xsi:type="xsd:double"&gt;-2.6853&lt;/D&gt;&lt;D xsi:type="xsd:double"&gt;-5.8884&lt;/D&gt;&lt;/FQL&gt;&lt;FQL&gt;&lt;Q&gt;9677-HK^FF_EPS(ANN,-5AY,0)&lt;/Q&gt;&lt;R&gt;6&lt;/R&gt;&lt;C&gt;1&lt;/C&gt;&lt;D xsi:type="xsd:string"&gt;@NA&lt;/D&gt;&lt;D xsi:type="xsd:double"&gt;0.4332&lt;/D&gt;&lt;D xsi:type="xsd:double"&gt;0.2733&lt;/D&gt;&lt;D xsi:type="xsd:double"&gt;0.3284&lt;/D&gt;&lt;D xsi:type="xsd:double"&gt;0.2951&lt;/D&gt;&lt;D xsi:type="xsd:double"&gt;0.3191&lt;/D&gt;&lt;/FQL&gt;&lt;FQL&gt;&lt;Q&gt;9668-HK^FF_EPS(ANN,-5AY,0)&lt;/Q&gt;&lt;R&gt;6&lt;/R&gt;&lt;C&gt;1&lt;/C&gt;&lt;D xsi:type="xsd:double"&gt;0.5492&lt;/D&gt;&lt;D xsi:type="xsd:double"&gt;0.4384&lt;/D&gt;&lt;D xsi:type="xsd:double"&gt;0.4721&lt;/D&gt;&lt;D xsi:type="xsd:double"&gt;0.523&lt;/D&gt;&lt;D xsi:type="xsd:double"&gt;0.5281&lt;/D&gt;&lt;D xsi:type="xsd:double"&gt;0.5211&lt;/D&gt;&lt;/FQL&gt;&lt;FQL&gt;&lt;Q&gt;9666-HK^FF_EPS(ANN,-5AY,0)&lt;/Q&gt;&lt;R&gt;6&lt;/R&gt;&lt;C&gt;1&lt;/C&gt;&lt;D xsi:type="xsd:string"&gt;@NA&lt;/D&gt;&lt;D xsi:type="xsd:double"&gt;0.2006&lt;/D&gt;&lt;D xsi:type="xsd:double"&gt;0.2935&lt;/D&gt;&lt;D xsi:type="xsd:double"&gt;0.6365&lt;/D&gt;&lt;D xsi:type="xsd:double"&gt;1.3963&lt;/D&gt;&lt;D xsi:type="xsd:double"&gt;1.9517&lt;/D&gt;&lt;/FQL&gt;&lt;FQL&gt;&lt;Q&gt;9638-HK^FF_EPS(ANN,-5AY,0)&lt;/Q&gt;&lt;R&gt;5&lt;/R&gt;&lt;C&gt;1&lt;/C&gt;&lt;D xsi:type="xsd:string"&gt;@NA&lt;/D&gt;&lt;D xsi:type="xsd:double"&gt;1.5759&lt;/D&gt;&lt;D xsi:type="xsd:double"&gt;1.1514&lt;/D&gt;&lt;D xsi:type="xsd:double"&gt;0.776&lt;/D&gt;&lt;D xsi:type="xsd:double"&gt;1.3757&lt;/D&gt;&lt;/FQL&gt;&lt;FQL&gt;&lt;Q&gt;9633-HK^FF_EPS(ANN,-5AY,0)&lt;/Q&gt;&lt;R&gt;6&lt;/R&gt;&lt;C&gt;1&lt;/C&gt;&lt;D xsi:type="xsd:string"&gt;@NA&lt;/D&gt;&lt;D xsi:type="xsd:double"&gt;0.3466&lt;/D&gt;&lt;D xsi:type="xsd:double"&gt;0.3798&lt;/D&gt;&lt;D xsi:type="xsd:double"&gt;0.4989&lt;/D&gt;&lt;D xsi:type="xsd:double"&gt;0.5273&lt;/D&gt;&lt;D xsi:type="xsd:double"&gt;0.7675&lt;/D&gt;&lt;/FQL&gt;&lt;FQL&gt;&lt;Q&gt;9626-HK^FF_EPS(ANN,-5AY,0)&lt;/Q&gt;&lt;R&gt;6&lt;/R&gt;&lt;C&gt;1&lt;/C&gt;&lt;D xsi:type="xsd:double"&gt;-3.6541&lt;/D&gt;&lt;D xsi:type="xsd:double"&gt;-1.7391&lt;/D&gt;&lt;D xsi:type="xsd:double"&gt;-1.9263&lt;/D&gt;&lt;D xsi:type="xsd:double"&gt;-3.8568&lt;/D&gt;&lt;D xsi:type="xsd:double"&gt;-8.9694&lt;/D&gt;&lt;D xsi:type="xsd:double"&gt;-21.5385&lt;/D&gt;&lt;/FQL&gt;&lt;FQL&gt;&lt;Q&gt;9618-HK^FF_EPS(ANN,-5AY,0)&lt;/Q&gt;&lt;R&gt;6&lt;/R&gt;&lt;C&gt;1&lt;/C&gt;&lt;D xsi:type="xsd:double"&gt;-1.4451&lt;/D&gt;&lt;D xsi:type="xsd:double"&gt;-0.057&lt;/D&gt;&lt;D xsi:type="xsd:double"&gt;-0.9588&lt;/D&gt;&lt;D xsi:type="xsd:double"&gt;4.4887&lt;/D&gt;&lt;D xsi:type="xsd:double"&gt;18.3719&lt;/D&gt;&lt;D xsi:type="xsd:double"&gt;-1.3807&lt;/D&gt;&lt;/FQL&gt;&lt;FQL&gt;&lt;Q&gt;9616-HK^FF_EPS(ANN,-5AY,0)&lt;/Q&gt;&lt;R&gt;6&lt;/R&gt;&lt;C&gt;1&lt;/C&gt;&lt;D xsi:type="xsd:string"&gt;@NA&lt;/D&gt;&lt;D xsi:type="xsd:string"&gt;@NA&lt;/D&gt;&lt;D xsi:type="xsd:string"&gt;@NA&lt;/D&gt;&lt;D xsi:type="xsd:double"&gt;0.2368&lt;/D&gt;&lt;D xsi:type="xsd:double"&gt;0.1538&lt;/D&gt;&lt;D xsi:type="xsd:double"&gt;0.5136&lt;/D&gt;&lt;/FQL&gt;&lt;FQL&gt;&lt;Q&gt;9608-HK^FF_EPS(ANN,-5AY,0)&lt;/Q&gt;&lt;R&gt;6&lt;/R&gt;&lt;C&gt;1&lt;/C&gt;&lt;D xsi:type="xsd:string"&gt;@NA&lt;/D&gt;&lt;D xsi:type="xsd:double"&gt;0.005&lt;/D&gt;&lt;D xsi:type="xsd:double"&gt;0.0077&lt;/D&gt;&lt;D xsi:type="xsd:double"&gt;0.0125&lt;/D&gt;&lt;D xsi:type="xsd:double"&gt;0.0115&lt;/D&gt;&lt;D xsi:type="xsd:double"&gt;0.0206&lt;/D&gt;&lt;/FQL&gt;&lt;FQL&gt;&lt;Q&gt;9600-HK^FF_EPS(ANN,-5AY,0)&lt;/Q&gt;&lt;R&gt;6&lt;/R&gt;&lt;C&gt;1&lt;/C&gt;&lt;D xsi:type="xsd:string"&gt;@NA&lt;/D&gt;&lt;D xsi:type="xsd:double"&gt;0.0022&lt;/D&gt;&lt;D xsi:type="xsd:double"&gt;0.0461&lt;/D&gt;&lt;D xsi:type="xsd:double"&gt;0.0469&lt;/D&gt;&lt;D xsi:type="xsd:double"&gt;0.045&lt;/D&gt;&lt;D xsi:type="xsd:double"&gt;0.0198&lt;/D&gt;&lt;/FQL&gt;&lt;FQL&gt;&lt;Q&gt;7841-HK^FF_EPS(ANN,-5AY,0)&lt;/Q&gt;&lt;R&gt;5&lt;/R&gt;&lt;C&gt;1&lt;/C&gt;&lt;D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xsi:type="xsd:string"&gt;@NA&lt;/D&gt;&lt;/FQL&gt;&lt;FQL&gt;&lt;Q&gt;7836-HK^FF_EPS(ANN,-5AY,0)&lt;/Q&gt;&lt;R&gt;6&lt;/R&gt;&lt;C&gt;1&lt;/C&gt;&lt;D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xsi:type="xsd:double"&gt;-0.0008&lt;/D&gt;&lt;/FQL&gt;&lt;FQL&gt;&lt;Q&gt;7827-HK^FF_EPS(ANN,-5AY,0)&lt;/Q&gt;&lt;R&gt;5&lt;/R&gt;&lt;C&gt;1&lt;/C&gt;&lt;D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xsi:type="xsd:string"&gt;@NA&lt;/D&gt;&lt;/FQL&gt;&lt;FQL&gt;&lt;Q&gt;7801-HK^FF_EPS(ANN,-5AY,0)&lt;/Q&gt;&lt;R&gt;5&lt;/R&gt;&lt;C&gt;1&lt;/C&gt;&lt;D xsi:type="xsd:string"&gt;@NA&lt;/D&gt;&lt;D xsi:type="xsd:string"&gt;@NA&lt;/D&gt;&lt;D xsi:type="xsd:string"&gt;@NA&lt;/D&gt;&lt;D xsi:type="xsd:string"&gt;@NA&lt;/D&gt;&lt;D xsi:type="xsd:string"&gt;@NA&lt;/D&gt;&lt;/FQL&gt;&lt;FQL&gt;&lt;Q&gt;6999-HK^FF_EPS(ANN,-5AY,0)&lt;/Q&gt;&lt;R&gt;6&lt;/R&gt;&lt;C&gt;1&lt;/C&gt;&lt;D xsi:type="xsd:string"&gt;@NA&lt;/D&gt;&lt;D xsi:type="xsd:string"&gt;@NA&lt;/D&gt;&lt;D xsi:type="xsd:string"&gt;@NA&lt;/D&gt;&lt;D xsi:type="xsd:string"&gt;@NA&lt;/D&gt;&lt;D xsi:type="xsd:double"&gt;1.2636&lt;/D&gt;&lt;D xsi:type="xsd:double"&gt;0.5734&lt;/D&gt;&lt;/FQL&gt;&lt;FQL&gt;&lt;Q&gt;6998-HK^FF_EPS(ANN,-5AY,0)&lt;/Q&gt;&lt;R&gt;6&lt;/R&gt;&lt;C&gt;1&lt;/C&gt;&lt;D xsi:type="xsd:string"&gt;@NA&lt;/D&gt;&lt;D xsi:type="xsd:string"&gt;@NA&lt;/D&gt;&lt;D xsi:type="xsd:double"&gt;-0.6977&lt;/D&gt;&lt;D xsi:type="xsd:double"&gt;-1.2106&lt;/D&gt;&lt;D xsi:type="xsd:double"&gt;-6.9557&lt;/D&gt;&lt;D xsi:type="xsd:double"&gt;-2.1059&lt;/D&gt;&lt;/FQL&gt;&lt;FQL&gt;&lt;Q&gt;6996-HK^FF_EPS(ANN,-5AY,0)&lt;/Q&gt;&lt;R&gt;6&lt;/R&gt;&lt;C&gt;1&lt;/C&gt;&lt;D xsi:type="xsd:string"&gt;@NA&lt;/D&gt;&lt;D xsi:type="xsd:string"&gt;@NA&lt;/D&gt;&lt;D xsi:type="xsd:double"&gt;-0.2764&lt;/D&gt;&lt;D xsi:type="xsd:double"&gt;-0.587&lt;/D&gt;&lt;D xsi:type="xsd:double"&gt;-5.2619&lt;/D&gt;&lt;D xsi:type="xsd:double"&gt;-1.2641&lt;/D&gt;&lt;/FQL&gt;&lt;FQL&gt;&lt;Q&gt;6993-HK^FF_EPS(ANN,-5AY,0)&lt;/Q&gt;&lt;R&gt;6&lt;/R&gt;&lt;C&gt;1&lt;/C&gt;&lt;D xsi:type="xsd:string"&gt;@NA&lt;/D&gt;&lt;D xsi:type="xsd:double"&gt;0.015&lt;/D&gt;&lt;D xsi:type="xsd:double"&gt;0.0964&lt;/D&gt;&lt;D xsi:type="xsd:double"&gt;0.1878&lt;/D&gt;&lt;D xsi:type="xsd:double"&gt;0.2603&lt;/D&gt;&lt;D xsi:type="xsd:double"&gt;0.1749&lt;/D&gt;&lt;/FQL&gt;&lt;FQL&gt;&lt;Q&gt;6989-HK^FF_EPS(ANN,-5AY,0)&lt;/Q&gt;&lt;R&gt;6&lt;/R&gt;&lt;C&gt;1&lt;/C&gt;&lt;D xsi:type="xsd:string"&gt;@NA&lt;/D&gt;&lt;D xsi:type="xsd:double"&gt;0.1029&lt;/D&gt;&lt;D xsi:type="xsd:double"&gt;0.1219&lt;/D&gt;&lt;D xsi:type="xsd:double"&gt;0.1656&lt;/D&gt;&lt;D xsi:type="xsd:double"&gt;0.2987&lt;/D&gt;&lt;D xsi:type="xsd:double"&gt;0.5029&lt;/D&gt;&lt;/FQL&gt;&lt;FQL&gt;&lt;Q&gt;6988-HK^FF_EPS(ANN,-5AY,0)&lt;/Q&gt;&lt;R&gt;6&lt;/R&gt;&lt;C&gt;1&lt;/C&gt;&lt;D xsi:type="xsd:string"&gt;@NA&lt;/D&gt;&lt;D xsi:type="xsd:double"&gt;0.0169&lt;/D&gt;&lt;D xsi:type="xsd:double"&gt;0.0246&lt;/D&gt;&lt;D xsi:type="xsd:double"&gt;0.035&lt;/D&gt;&lt;D xsi:type="xsd:double"&gt;0.0635&lt;/D&gt;&lt;D xsi:type="xsd:double"&gt;0.113&lt;/D&gt;&lt;/FQL&gt;&lt;FQL&gt;&lt;Q&gt;6978-HK^FF_EPS(ANN,-5AY,0)&lt;/Q&gt;&lt;R&gt;6&lt;/R&gt;&lt;C&gt;1&lt;/C&gt;&lt;D xsi:type="xsd:string"&gt;@NA&lt;/D&gt;&lt;D xsi:type="xsd:double"&gt;-0.0364&lt;/D&gt;&lt;D xsi:type="xsd:double"&gt;-0.08&lt;/D&gt;&lt;D xsi:type="xsd:double"&gt;-0.2397&lt;/D&gt;&lt;D xsi:type="xsd:double"&gt;-1.1116&lt;/D&gt;&lt;D xsi:type="xsd:double"&gt;-0.8296&lt;/D&gt;&lt;/FQL&gt;&lt;FQL&gt;&lt;Q&gt;6969-HK^FF_EPS(ANN,-5AY,0)&lt;/Q&gt;&lt;R&gt;6&lt;/R&gt;&lt;C&gt;1&lt;/C&gt;&lt;D xsi:type="xsd:double"&gt;0.0212&lt;/D&gt;&lt;D xsi:type="xsd:double"&gt;0.0372&lt;/D&gt;&lt;D xsi:type="xsd:double"&gt;0.1482&lt;/D&gt;&lt;D xsi:type="xsd:double"&gt;0.4203&lt;/D&gt;&lt;D xsi:type="xsd:double"&gt;0.4999&lt;/D&gt;&lt;D xsi:type="xsd:double"&gt;1.067&lt;/D&gt;&lt;/FQL&gt;&lt;FQL&gt;&lt;Q&gt;6968-HK^FF_EPS(ANN,-5AY,0)&lt;/Q&gt;&lt;R&gt;6&lt;/R&gt;&lt;C&gt;1&lt;/C&gt;&lt;D xsi:type="xsd:double"&gt;0.0282&lt;/D&gt;&lt;D xsi:type="xsd:double"&gt;0.0222&lt;/D&gt;&lt;D xsi:type="xsd:double"&gt;0.2577&lt;/D&gt;&lt;D xsi:type="xsd:double"&gt;0.4646&lt;/D&gt;&lt;D xsi:type="xsd:double"&gt;0.7625&lt;/D&gt;&lt;D xsi:type="xsd:double"&gt;0.3555&lt;/D&gt;&lt;/FQL&gt;&lt;FQL&gt;&lt;Q&gt;6966-HK^FF_EPS(ANN,-5AY,0)&lt;/Q&gt;&lt;R&gt;6&lt;/R&gt;&lt;C&gt;1&lt;/C&gt;&lt;D xsi:type="xsd:string"&gt;@NA&lt;/D&gt;&lt;D xsi:type="xsd:double"&gt;0.0104&lt;/D&gt;&lt;D xsi:type="xsd:double"&gt;0.0335&lt;/D&gt;&lt;D xsi:type="xsd:double"&gt;0.0267&lt;/D&gt;&lt;D xsi:type="xsd:double"&gt;0.0197&lt;/D&gt;&lt;D xsi:type="xsd:double"&gt;0.0219&lt;/D&gt;&lt;/FQL&gt;&lt;FQL&gt;&lt;Q&gt;6958-HK^FF_EPS(ANN,-5AY,0)&lt;/Q&gt;&lt;R&gt;6&lt;/R&gt;&lt;C&gt;1&lt;/C&gt;&lt;D xsi:type="xsd:string"&gt;@NA&lt;/D&gt;&lt;D xsi:type="xsd:double"&gt;0.0234&lt;/D&gt;&lt;D xsi:type="xsd:double"&gt;0.0469&lt;/D&gt;&lt;D xsi:type="xsd:double"&gt;0.1195&lt;/D&gt;&lt;D xsi:type="xsd:double"&gt;0.1859&lt;/D&gt;&lt;D xsi:type="xsd:double"&gt;0.2028&lt;/D&gt;&lt;/FQL&gt;&lt;FQL&gt;&lt;Q&gt;6939-HK^FF_EPS(ANN,-5AY,0)&lt;/Q&gt;&lt;R&gt;6&lt;/R&gt;&lt;C&gt;1&lt;/C&gt;&lt;D xsi:type="xsd:string"&gt;@NA&lt;/D&gt;&lt;D xsi:type="xsd:double"&gt;0.141&lt;/D&gt;&lt;D xsi:type="xsd:double"&gt;0.1431&lt;/D&gt;&lt;D xsi:type="xsd:double"&gt;0.0903&lt;/D&gt;&lt;D xsi:type="xsd:double"&gt;0.0623&lt;/D&gt;&lt;D xsi:type="xsd:double"&gt;0.0726&lt;/D&gt;&lt;/FQL&gt;&lt;FQL&gt;&lt;Q&gt;6933-HK^FF_EPS(ANN,-5AY,0)&lt;/Q&gt;&lt;R&gt;6&lt;/R&gt;&lt;C&gt;1&lt;/C&gt;&lt;D xsi:type="xsd:double"&gt;0.0104&lt;/D&gt;&lt;D xsi:type="xsd:double"&gt;0.1209&lt;/D&gt;&lt;D xsi:type="xsd:double"&gt;0.1555&lt;/D&gt;&lt;D xsi:type="xsd:double"&gt;0.1909&lt;/D&gt;&lt;D xsi:type="xsd:double"&gt;0.1581&lt;/D&gt;&lt;D xsi:type="xsd:double"&gt;-0.0089&lt;/D&gt;&lt;/FQL&gt;&lt;FQL&gt;&lt;Q&gt;6928-HK^FF_EPS(ANN,-5AY,0)&lt;/Q&gt;&lt;R&gt;6&lt;/R&gt;&lt;C&gt;1&lt;/C&gt;&lt;D xsi:type="xsd:double"&gt;0.0377&lt;/D&gt;&lt;D xsi:type="xsd:double"&gt;0.0056&lt;/D&gt;&lt;D xsi:type="xsd:double"&gt;0.0548&lt;/D&gt;&lt;D xsi:type="xsd:double"&gt;0.0286&lt;/D&gt;&lt;D xsi:type="xsd:double"&gt;0.0021&lt;/D&gt;&lt;D xsi:type="xsd:double"&gt;0.0015&lt;/D&gt;&lt;/FQL&gt;&lt;FQL&gt;&lt;Q&gt;6919-HK^FF_EPS(ANN,-5AY,0)&lt;/Q&gt;&lt;R&gt;6&lt;/R&gt;&lt;C&gt;1&lt;/C&gt;&lt;D xsi:type="xsd:double"&gt;-0.2749&lt;/D&gt;&lt;D xsi:type="xsd:double"&gt;-0.3371&lt;/D&gt;&lt;D xsi:type="xsd:double"&gt;-1.0774&lt;/D&gt;&lt;D xsi:type="xsd:double"&gt;-14.0853&lt;/D&gt;&lt;D xsi:type="xsd:double"&gt;1.3412&lt;/D&gt;&lt;D xsi:type="xsd:double"&gt;0.8015&lt;/D&gt;&lt;/FQL&gt;&lt;FQL&gt;&lt;Q&gt;6918-HK^FF_EPS(ANN,-5AY,0)&lt;/Q&gt;&lt;R&gt;6&lt;/R&gt;&lt;C&gt;1&lt;/C&gt;&lt;D xsi:type="xsd:double"&gt;0.075&lt;/D&gt;&lt;D xsi:type="xsd:double"&gt;0.0799&lt;/D&gt;&lt;D xsi:type="xsd:double"&gt;0.0745&lt;/D&gt;&lt;D xsi:type="xsd:double"&gt;0.0772&lt;/D&gt;&lt;D xsi:type="xsd:double"&gt;0.054&lt;/D&gt;&lt;D xsi:type="xsd:double"&gt;0.0604&lt;/D&gt;&lt;/FQL&gt;&lt;FQL&gt;&lt;Q&gt;6913-HK^FF_EPS(ANN,-5AY,0)&lt;/Q&gt;&lt;R&gt;6&lt;/R&gt;&lt;C&gt;1&lt;/C&gt;&lt;D xsi:type="xsd:string"&gt;@NA&lt;/D&gt;&lt;D xsi:type="xsd:double"&gt;0.0911&lt;/D&gt;&lt;D xsi:type="xsd:double"&gt;0.1169&lt;/D&gt;&lt;D xsi:type="xsd:double"&gt;0.1275&lt;/D&gt;&lt;D xsi:type="xsd:double"&gt;0.1436&lt;/D&gt;&lt;D xsi:type="xsd:double"&gt;0.1391&lt;/D&gt;&lt;/FQL&gt;&lt;FQL&gt;&lt;Q&gt;6909-HK^FF_EPS(ANN,-5AY,0)&lt;/Q&gt;&lt;R&gt;6&lt;/R&gt;&lt;C&gt;1&lt;/C&gt;&lt;D xsi:type="xsd:string"&gt;@NA&lt;/D&gt;&lt;D xsi:type="xsd:string"&gt;@NA&lt;/D&gt;&lt;D xsi:type="xsd:double"&gt;0.3938&lt;/D&gt;&lt;D xsi:type="xsd:double"&gt;0.2912&lt;/D&gt;&lt;D xsi:type="xsd:double"&gt;0.4242&lt;/D&gt;&lt;D xsi:type="xsd:double"&gt;0.8829&lt;/D&gt;&lt;/FQL&gt;&lt;FQL&gt;&lt;Q&gt;6908-HK^FF_EPS(ANN,-5AY,0)&lt;/Q&gt;&lt;R&gt;6&lt;/R&gt;&lt;C&gt;1&lt;/C&gt;&lt;D xsi:type="xsd:double"&gt;0.0229&lt;/D&gt;&lt;D xsi:type="xsd:double"&gt;0.037&lt;/D&gt;&lt;D xsi:type="xsd:double"&gt;0.0708&lt;/D&gt;&lt;D xsi:type="xsd:double"&gt;0.049&lt;/D&gt;&lt;D xsi:type="xsd:double"&gt;0.0128&lt;/D&gt;&lt;D xsi:type="xsd:double"&gt;-1.1114&lt;/D&gt;&lt;/FQL&gt;&lt;FQL&gt;&lt;Q&gt;6900-HK^FF_EPS(ANN,-5AY,0)&lt;/Q&gt;&lt;R&gt;6&lt;/R&gt;&lt;C&gt;1&lt;/C&gt;&lt;D xsi:type="xsd:string"&gt;@NA&lt;/D&gt;&lt;D xsi:type="xsd:double"&gt;0.0278&lt;/D&gt;&lt;D xsi:type="xsd:double"&gt;0.0883&lt;/D&gt;&lt;D xsi:type="xsd:double"&gt;0.1201&lt;/D&gt;&lt;D xsi:type="xsd:double"&gt;0.2555&lt;/D&gt;&lt;D xsi:type="xsd:double"&gt;0.1454&lt;/D&gt;&lt;/FQL&gt;&lt;FQL&gt;&lt;Q&gt;6899-HK^FF_EPS(ANN,-5AY,0)&lt;/Q&gt;&lt;R&gt;6&lt;/R&gt;&lt;C&gt;1&lt;/C&gt;&lt;D xsi:type="xsd:double"&gt;0.2207&lt;/D&gt;&lt;D xsi:type="xsd:double"&gt;-0.0351&lt;/D&gt;&lt;D xsi:type="xsd:double"&gt;-0.6806&lt;/D&gt;&lt;D xsi:type="xsd:double"&gt;-0.439&lt;/D&gt;&lt;D xsi:type="xsd:double"&gt;-0.1984&lt;/D&gt;&lt;D xsi:type="xsd:double"&gt;0.0303&lt;/D&gt;&lt;/FQL&gt;&lt;FQL&gt;&lt;Q&gt;6898-HK^FF_EPS(ANN,-5AY,0)&lt;/Q&gt;&lt;R&gt;6&lt;/R&gt;&lt;C&gt;1&lt;/C&gt;&lt;D xsi:type="xsd:double"&gt;0.153&lt;/D&gt;&lt;D xsi:type="xsd:double"&gt;0.092&lt;/D&gt;&lt;D xsi:type="xsd:double"&gt;0.0851&lt;/D&gt;&lt;D xsi:type="xsd:double"&gt;0.0419&lt;/D&gt;&lt;D xsi:type="xsd:double"&gt;0.024&lt;/D&gt;&lt;D xsi:type="xsd:double"&gt;0.0201&lt;/D&gt;&lt;/FQL&gt;&lt;FQL&gt;&lt;Q&gt;6896-HK^FF_EPS(ANN,-5AY,0)&lt;/Q&gt;&lt;R&gt;6&lt;/R&gt;&lt;C&gt;1&lt;/C&gt;&lt;D xsi:type="xsd:double"&gt;0.1609&lt;/D&gt;&lt;D xsi:type="xsd:double"&gt;0.0957&lt;/D&gt;&lt;D xsi:type="xsd:double"&gt;0.1637&lt;/D&gt;&lt;D xsi:type="xsd:double"&gt;0.2571&lt;/D&gt;&lt;D xsi:type="xsd:double"&gt;0.2341&lt;/D&gt;&lt;D xsi:type="xsd:double"&gt;0.3059&lt;/D&gt;&lt;/FQL&gt;&lt;FQL&gt;&lt;Q&gt;6893-HK^FF_EPS(ANN,-5AY,0)&lt;/Q&gt;&lt;R&gt;6&lt;/R&gt;&lt;C&gt;1&lt;/C&gt;&lt;D xsi:type="xsd:double"&gt;0.0096&lt;/D&gt;&lt;D xsi:type="xsd:double"&gt;0.0005&lt;/D&gt;&lt;D xsi:type="xsd:double"&gt;0.0043&lt;/D&gt;&lt;D xsi:type="xsd:double"&gt;-0.0181&lt;/D&gt;&lt;D xsi:type="xsd:double"&gt;-0.0293&lt;/D&gt;&lt;D xsi:type="xsd:double"&gt;-0.0109&lt;/D&gt;&lt;/FQL&gt;&lt;FQL&gt;&lt;Q&gt;6890-HK^FF_EPS(ANN,-5AY,0)&lt;/Q&gt;&lt;R&gt;6&lt;/R&gt;&lt;C&gt;1&lt;/C&gt;&lt;D xsi:type="xsd:double"&gt;0.0654&lt;/D&gt;&lt;D xsi:type="xsd:double"&gt;0.1258&lt;/D&gt;&lt;D xsi:type="xsd:double"&gt;0.1289&lt;/D&gt;&lt;D xsi:type="xsd:double"&gt;0.0462&lt;/D&gt;&lt;D xsi:type="xsd:double"&gt;0.1342&lt;/D&gt;&lt;D xsi:type="xsd:double"&gt;0.195&lt;/D&gt;&lt;/FQL&gt;&lt;FQL&gt;&lt;Q&gt;6889-HK^FF_EPS(ANN,-5AY,0)&lt;/Q&gt;&lt;R&gt;6&lt;/R&gt;&lt;C&gt;1&lt;/C&gt;&lt;D xsi:type="xsd:double"&gt;0.8763&lt;/D&gt;&lt;D xsi:type="xsd:double"&gt;0.9999&lt;/D&gt;&lt;D xsi:type="xsd:double"&gt;1.1629&lt;/D&gt;&lt;D xsi:type="xsd:double"&gt;1.1965&lt;/D&gt;&lt;D xsi:type="xsd:double"&gt;0.2269&lt;/D&gt;&lt;D xsi:type="xsd:double"&gt;0.4693&lt;/D&gt;&lt;/FQL&gt;&lt;FQL&gt;&lt;Q&gt;6888-HK^FF_EPS(ANN,-5AY,0)&lt;/Q&gt;&lt;R&gt;6&lt;/R&gt;&lt;C&gt;1&lt;/C&gt;&lt;D xsi:type="xsd:double"&gt;0.0406&lt;/D&gt;&lt;D xsi:type="xsd:double"&gt;-0.2496&lt;/D&gt;&lt;D xsi:type="xsd:double"&gt;-0.131&lt;/D&gt;&lt;D xsi:type="xsd:double"&gt;0.0039&lt;/D&gt;&lt;D xsi:type="xsd:double"&gt;0.0298&lt;/D&gt;&lt;D xsi:type="xsd:double"&gt;0.0313&lt;/D&gt;&lt;/FQL&gt;&lt;FQL&gt;&lt;Q&gt;6886-HK^FF_EPS(ANN,-5AY,0)&lt;/Q&gt;&lt;R&gt;6&lt;/R&gt;&lt;C&gt;1&lt;/C&gt;&lt;D xsi:type="xsd:double"&gt;0.8755&lt;/D&gt;&lt;D xsi:type="xsd:double"&gt;1.2951&lt;/D&gt;&lt;D xsi:type="xsd:double"&gt;0.6605&lt;/D&gt;&lt;D xsi:type="xsd:double"&gt;1.0363&lt;/D&gt;&lt;D xsi:type="xsd:double"&gt;1.1989&lt;/D&gt;&lt;D xsi:type="xsd:double"&gt;1.4745&lt;/D&gt;&lt;/FQL&gt;&lt;FQL&gt;&lt;Q&gt;6885-HK^FF_EPS(ANN,-5AY,0)&lt;/Q&gt;&lt;R&gt;6&lt;/R&gt;&lt;C&gt;1&lt;/C&gt;&lt;D xsi:type="xsd:double"&gt;0.5842&lt;/D&gt;&lt;D xsi:type="xsd:double"&gt;1.4298&lt;/D&gt;&lt;D xsi:type="xsd:double"&gt;1.8414&lt;/D&gt;&lt;D xsi:type="xsd:double"&gt;1.2436&lt;/D&gt;&lt;D xsi:type="xsd:double"&gt;1.0189&lt;/D&gt;&lt;D xsi:type="xsd:double"&gt;1.0951&lt;/D&gt;&lt;/FQL&gt;&lt;FQL&gt;&lt;Q&gt;6882-HK^FF_EPS(ANN,-5AY,0)&lt;/Q&gt;&lt;R&gt;6&lt;/R&gt;&lt;C&gt;1&lt;/C&gt;&lt;D xsi:type="xsd:double"&gt;0.0372&lt;/D&gt;&lt;D xsi:type="xsd:double"&gt;0.0568&lt;/D&gt;&lt;D xsi:type="xsd:double"&gt;0.0693&lt;/D&gt;&lt;D xsi:type="xsd:double"&gt;0.0279&lt;/D&gt;&lt;D xsi:type="xsd:double"&gt;-0.2165&lt;/D&gt;&lt;D xsi:type="xsd:double"&gt;-0.3098&lt;/D&gt;&lt;/FQL&gt;&lt;FQL&gt;&lt;Q&gt;6881-HK^FF_EPS(ANN,-5AY,0)&lt;/Q&gt;&lt;R&gt;6&lt;/R&gt;&lt;C&gt;1&lt;/C&gt;&lt;D xsi:type="xsd:double"&gt;0.5404&lt;/D&gt;&lt;D xsi:type="xsd:double"&gt;0.39&lt;/D&gt;&lt;D xsi:type="xsd:double"&gt;0.2848&lt;/D&gt;&lt;D xsi:type="xsd:double"&gt;0.5158&lt;/D&gt;&lt;D xsi:type="xsd:double"&gt;0.7146&lt;/D&gt;&lt;D xsi:type="xsd:double"&gt;1.173&lt;/D&gt;&lt;/FQL&gt;&lt;FQL&gt;&lt;Q&gt;6880-HK^FF_EPS(ANN,-5AY,0)&lt;/Q&gt;&lt;R&gt;6&lt;/R&gt;&lt;C&gt;1&lt;/C&gt;&lt;D xsi:type="xsd:double"&gt;-0.05&lt;/D&gt;&lt;D xsi:type="xsd:double"&gt;0.07&lt;/D&gt;&lt;D xsi:type="xsd:double"&gt;-0.097&lt;/D&gt;&lt;D xsi:type="xsd:double"&gt;-0.7057&lt;/D&gt;&lt;D xsi:type="xsd:double"&gt;-0.2353&lt;/D&gt;&lt;D xsi:type="xsd:double"&gt;-0.2134&lt;/D&gt;&lt;/FQL&gt;&lt;FQL&gt;&lt;Q&gt;6878-HK^FF_EPS(ANN,-5AY,0)&lt;/Q&gt;&lt;R&gt;6&lt;/R&gt;&lt;C&gt;1&lt;/C&gt;&lt;D xsi:type="xsd:double"&gt;0.0374&lt;/D&gt;&lt;D xsi:type="xsd:double"&gt;0.0436&lt;/D&gt;&lt;D xsi:type="xsd:double"&gt;0.0659&lt;/D&gt;&lt;D xsi:type="xsd:double"&gt;0.0604&lt;/D&gt;&lt;D xsi:type="xsd:double"&gt;0.0588&lt;/D&gt;&lt;D xsi:type="xsd:double"&gt;0.0737&lt;/D&gt;&lt;/FQL&gt;&lt;FQL&gt;&lt;Q&gt;6877-HK^FF_EPS(ANN,-5AY,0)&lt;/Q&gt;&lt;R&gt;6&lt;/R&gt;&lt;C&gt;1&lt;/C&gt;&lt;D xsi:type="xsd:double"&gt;0.019&lt;/D&gt;&lt;D xsi:type="xsd:double"&gt;0.0135&lt;/D&gt;&lt;D xsi:type="xsd:double"&gt;0.0168&lt;/D&gt;&lt;D xsi:type="xsd:double"&gt;-0.0885&lt;/D&gt;&lt;D xsi:type="xsd:double"&gt;-0.0352&lt;/D&gt;&lt;D xsi:type="xsd:double"&gt;-0.0278&lt;/D&gt;&lt;/FQL&gt;&lt;FQL&gt;&lt;Q&gt;6869-HK^FF_EPS(ANN,-5AY,0)&lt;/Q&gt;&lt;R&gt;6&lt;/R&gt;&lt;C&gt;1&lt;/C&gt;&lt;D xsi:type="xsd:double"&gt;1.2035&lt;/D&gt;&lt;D xsi:type="xsd:double"&gt;2.1441&lt;/D&gt;&lt;D xsi:type="xsd:double"&gt;2.4755&lt;/D&gt;&lt;D xsi:type="xsd:double"&gt;1.2019&lt;/D&gt;&lt;D xsi:type="xsd:double"&gt;0.8082&lt;/D&gt;&lt;D xsi:type="xsd:double"&gt;1.1296&lt;/D&gt;&lt;/FQL&gt;&lt;FQL&gt;&lt;Q&gt;6868-HK^FF_EPS(ANN,-5AY,0)&lt;/Q&gt;&lt;R&gt;6&lt;/R&gt;&lt;C&gt;1&lt;/C&gt;&lt;D xsi:type="xsd:double"&gt;0.1519&lt;/D&gt;&lt;D xsi:type="xsd:double"&gt;0.2306&lt;/D&gt;&lt;D xsi:type="xsd:double"&gt;0.2602&lt;/D&gt;&lt;D xsi:type="xsd:double"&gt;0.268&lt;/D&gt;&lt;D xsi:type="xsd:double"&gt;0.3102&lt;/D&gt;&lt;D xsi:type="xsd:double"&gt;0.3948&lt;/D&gt;&lt;/FQL&gt;&lt;FQL&gt;&lt;Q&gt;6866-HK^FF_EPS(ANN,-5AY,0)&lt;/Q&gt;&lt;R&gt;6&lt;/R&gt;&lt;C&gt;1&lt;/C&gt;&lt;D xsi:type="xsd:double"&gt;0.1402&lt;/D&gt;&lt;D xsi:type="xsd:double"&gt;0.1499&lt;/D&gt;&lt;D xsi:type="xsd:double"&gt;0.1375&lt;/D&gt;&lt;D xsi:type="xsd:double"&gt;0.1264&lt;/D&gt;&lt;D xsi:type="xsd:double"&gt;0.105&lt;/D&gt;&lt;D xsi:type="xsd:double"&gt;0.119&lt;/D&gt;&lt;/FQL&gt;&lt;FQL&gt;&lt;Q&gt;6865-HK^FF_EPS(ANN,-5AY,0)&lt;/Q&gt;&lt;R&gt;6&lt;/R&gt;&lt;C&gt;1&lt;/C&gt;&lt;D xsi:type="xsd:double"&gt;0.3934&lt;/D&gt;&lt;D xsi:type="xsd:double"&gt;0.2751&lt;/D&gt;&lt;D xsi:type="xsd:double"&gt;0.2704&lt;/D&gt;&lt;D xsi:type="xsd:double"&gt;0.4171&lt;/D&gt;&lt;D xsi:type="xsd:double"&gt;0.935&lt;/D&gt;&lt;D xsi:type="xsd:double"&gt;1.1931&lt;/D&gt;&lt;/FQL&gt;&lt;FQL&gt;&lt;Q&gt;6862-HK^FF_EPS(ANN,-5AY,0)&lt;/Q&gt;&lt;R&gt;6&lt;/R&gt;&lt;C&gt;1&lt;/C&gt;&lt;D xsi:type="xsd:double"&gt;0.1621&lt;/D&gt;&lt;D xsi:type="xsd:double"&gt;0.2236&lt;/D&gt;&lt;D xsi:type="xsd:double"&gt;0.3909&lt;/D&gt;&lt;D xsi:type="xsd:double"&gt;0.5016&lt;/D&gt;&lt;D xsi:type="xsd:double"&gt;0.0656&lt;/D&gt;&lt;D xsi:type="xsd:double"&gt;-0.9446&lt;/D&gt;&lt;/FQL&gt;&lt;FQL&gt;&lt;Q&gt;6860-HK^FF_EPS(ANN,-5AY,0)&lt;/Q&gt;&lt;R&gt;6&lt;/R&gt;&lt;C&gt;1&lt;/C&gt;&lt;D xsi:type="xsd:double"&gt;0.1271&lt;/D&gt;&lt;D xsi:type="xsd:double"&gt;0.1395&lt;/D&gt;&lt;D xsi:type="xsd:double"&gt;0.1103&lt;/D&gt;&lt;D xsi:type="xsd:double"&gt;0.0231&lt;/D&gt;&lt;D xsi:type="xsd:double"&gt;0.0759&lt;/D&gt;&lt;D xsi:type="xsd:double"&gt;-0.3286&lt;/D&gt;&lt;/FQL&gt;&lt;FQL&gt;&lt;Q&gt;6858-HK^FF_EPS(ANN,-5AY,0)&lt;/Q&gt;&lt;R&gt;6&lt;/R&gt;&lt;C&gt;1&lt;/C&gt;&lt;D xsi:type="xsd:double"&gt;0.6069&lt;/D&gt;&lt;D xsi:type="xsd:double"&gt;0.4552&lt;/D&gt;&lt;D xsi:type="xsd:double"&gt;0.4887&lt;/D&gt;&lt;D xsi:type="xsd:double"&gt;-0.0865&lt;/D&gt;&lt;D xsi:type="xsd:double"&gt;0.2244&lt;/D&gt;&lt;D xsi:type="xsd:double"&gt;0.7082&lt;/D&gt;&lt;/FQL&gt;&lt;FQL&gt;&lt;Q&gt;6855-HK^FF_EPS(ANN,-5AY,0)&lt;/Q&gt;&lt;R&gt;6&lt;/R&gt;&lt;C&gt;1&lt;/C&gt;&lt;D xsi:type="xsd:double"&gt;-0.6406&lt;/D&gt;&lt;D xsi:type="xsd:double"&gt;-0.6943&lt;/D&gt;&lt;D xsi:type="xsd:double"&gt;-2.0789&lt;/D&gt;&lt;D xsi:type="xsd:double"&gt;-14.384&lt;/D&gt;&lt;D xsi:type="xsd:double"&gt;-3.5266&lt;/D&gt;&lt;D xsi:type="xsd:double"&gt;-3.7036&lt;/D&gt;&lt;/FQL&gt;&lt;FQL&gt;&lt;Q&gt;6839-HK^F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F_EPS(ANN,-5AY,0)&lt;/Q&gt;&lt;R&gt;6&lt;/R&gt;&lt;C&gt;1&lt;/C&gt;&lt;D xsi:type="xsd:double"&gt;0.3797&lt;/D&gt;&lt;D xsi:type="xsd:double"&gt;0.4082&lt;/D&gt;&lt;D xsi:type="xsd:double"&gt;0.3948&lt;/D&gt;&lt;D xsi:type="xsd:double"&gt;0.3784&lt;/D&gt;&lt;D xsi:type="xsd:double"&gt;0.2101&lt;/D&gt;&lt;D xsi:type="xsd:double"&gt;-1.012&lt;/D&gt;&lt;/FQL&gt;&lt;FQL&gt;&lt;Q&gt;6838-HK^FF_EPS(ANN,-5AY,0)&lt;/Q&gt;&lt;R&gt;6&lt;/R&gt;&lt;C&gt;1&lt;/C&gt;&lt;D xsi:type="xsd:double"&gt;0.0808&lt;/D&gt;&lt;D xsi:type="xsd:double"&gt;0.1942&lt;/D&gt;&lt;D xsi:type="xsd:double"&gt;0.2569&lt;/D&gt;&lt;D xsi:type="xsd:double"&gt;0.2307&lt;/D&gt;&lt;D xsi:type="xsd:double"&gt;0.1601&lt;/D&gt;&lt;D xsi:type="xsd:double"&gt;0.1574&lt;/D&gt;&lt;/FQL&gt;&lt;FQL&gt;&lt;Q&gt;6837-HK^FF_EPS(ANN,-5AY,0)&lt;/Q&gt;&lt;R&gt;6&lt;/R&gt;&lt;C&gt;1&lt;/C&gt;&lt;D xsi:type="xsd:double"&gt;0.8171&lt;/D&gt;&lt;D xsi:type="xsd:double"&gt;0.75&lt;/D&gt;&lt;D xsi:type="xsd:double"&gt;0.4531&lt;/D&gt;&lt;D xsi:type="xsd:double"&gt;0.9389&lt;/D&gt;&lt;D xsi:type="xsd:double"&gt;1.0165&lt;/D&gt;&lt;D xsi:type="xsd:double"&gt;1.1833&lt;/D&gt;&lt;/FQL&gt;&lt;FQL&gt;&lt;Q&gt;6836-HK^FF_EPS(ANN,-5AY,0)&lt;/Q&gt;&lt;R&gt;6&lt;/R&gt;&lt;C&gt;1&lt;/C&gt;&lt;D xsi:type="xsd:double"&gt;0.1511&lt;/D&gt;&lt;D xsi:type="xsd:double"&gt;0.1454&lt;/D&gt;&lt;D xsi:type="xsd:double"&gt;0.1784&lt;/D&gt;&lt;D xsi:type="xsd:double"&gt;0.195&lt;/D&gt;&lt;D xsi:type="xsd:double"&gt;0.1703&lt;/D&gt;&lt;D xsi:type="xsd:double"&gt;-0.0011&lt;/D&gt;&lt;/FQL&gt;&lt;FQL&gt;&lt;Q&gt;6833-HK^FF_EPS(ANN,-5AY,0)&lt;/Q&gt;&lt;R&gt;6&lt;/R&gt;&lt;C&gt;1&lt;/C&gt;&lt;D xsi:type="xsd:double"&gt;0.0152&lt;/D&gt;&lt;D xsi:type="xsd:double"&gt;-0.1326&lt;/D&gt;&lt;D xsi:type="xsd:double"&gt;-0.1968&lt;/D&gt;&lt;D xsi:type="xsd:double"&gt;0.0153&lt;/D&gt;&lt;D xsi:type="xsd:double"&gt;0.0785&lt;/D&gt;&lt;D xsi:type="xsd:double"&gt;0.0937&lt;/D&gt;&lt;/FQL&gt;&lt;FQL&gt;&lt;Q&gt;6830-HK^FF_EPS(ANN,-5AY,0)&lt;/Q&gt;&lt;R&gt;6&lt;/R&gt;&lt;C&gt;1&lt;/C&gt;&lt;D xsi:type="xsd:double"&gt;0.0695&lt;/D&gt;&lt;D xsi:type="xsd:double"&gt;0.0901&lt;/D&gt;&lt;D xsi:type="xsd:double"&gt;0.0929&lt;/D&gt;&lt;D xsi:type="xsd:double"&gt;0.0539&lt;/D&gt;&lt;D xsi:type="xsd:double"&gt;0.0683&lt;/D&gt;&lt;D xsi:type="xsd:double"&gt;0.0345&lt;/D&gt;&lt;/FQL&gt;&lt;FQL&gt;&lt;Q&gt;6829-HK^FF_EPS(ANN,-5AY,0)&lt;/Q&gt;&lt;R&gt;6&lt;/R&gt;&lt;C&gt;1&lt;/C&gt;&lt;D xsi:type="xsd:double"&gt;0.0394&lt;/D&gt;&lt;D xsi:type="xsd:double"&gt;0.0541&lt;/D&gt;&lt;D xsi:type="xsd:double"&gt;0.0082&lt;/D&gt;&lt;D xsi:type="xsd:double"&gt;-0.0168&lt;/D&gt;&lt;D xsi:type="xsd:double"&gt;-0.0168&lt;/D&gt;&lt;D xsi:type="xsd:double"&gt;0.0062&lt;/D&gt;&lt;/FQL&gt;&lt;FQL&gt;&lt;Q&gt;6828-HK^FF_EPS(ANN,-5AY,0)&lt;/Q&gt;&lt;R&gt;6&lt;/R&gt;&lt;C&gt;1&lt;/C&gt;&lt;D xsi:type="xsd:double"&gt;0.0128&lt;/D&gt;&lt;D xsi:type="xsd:double"&gt;-0.0087&lt;/D&gt;&lt;D xsi:type="xsd:double"&gt;0.0227&lt;/D&gt;&lt;D xsi:type="xsd:double"&gt;-0.0008&lt;/D&gt;&lt;D xsi:type="xsd:double"&gt;-0.2862&lt;/D&gt;&lt;D xsi:type="xsd:double"&gt;-0.0212&lt;/D&gt;&lt;/FQL&gt;&lt;FQL&gt;&lt;Q&gt;6826-HK^FF_EPS(ANN,-5AY,0)&lt;/Q&gt;&lt;R&gt;6&lt;/R&gt;&lt;C&gt;1&lt;/C&gt;&lt;D xsi:type="xsd:double"&gt;2.0041&lt;/D&gt;&lt;D xsi:type="xsd:double"&gt;2.4146&lt;/D&gt;&lt;D xsi:type="xsd:double"&gt;2.7608&lt;/D&gt;&lt;D xsi:type="xsd:double"&gt;2.364&lt;/D&gt;&lt;D xsi:type="xsd:double"&gt;1.4608&lt;/D&gt;&lt;D xsi:type="xsd:double"&gt;2.4103&lt;/D&gt;&lt;/FQL&gt;&lt;FQL&gt;&lt;Q&gt;6823-HK^FF_EPS(ANN,-5AY,0)&lt;/Q&gt;&lt;R&gt;6&lt;/R&gt;&lt;C&gt;1&lt;/C&gt;&lt;D xsi:type="xsd:double"&gt;0.6462&lt;/D&gt;&lt;D xsi:type="xsd:double"&gt;0.6734&lt;/D&gt;&lt;D xsi:type="xsd:double"&gt;0.6373&lt;/D&gt;&lt;D xsi:type="xsd:double"&gt;0.6891&lt;/D&gt;&lt;D xsi:type="xsd:double"&gt;0.7001&lt;/D&gt;&lt;D xsi:type="xsd:double"&gt;0.6349&lt;/D&gt;&lt;/FQL&gt;&lt;FQL&gt;&lt;Q&gt;6822-HK^FF_EPS(ANN,-5AY,0)&lt;/Q&gt;&lt;R&gt;6&lt;/R&gt;&lt;C&gt;1&lt;/C&gt;&lt;D xsi:type="xsd:double"&gt;0.191&lt;/D&gt;&lt;D xsi:type="xsd:double"&gt;0.205&lt;/D&gt;&lt;D xsi:type="xsd:double"&gt;0.1686&lt;/D&gt;&lt;D xsi:type="xsd:double"&gt;0.1785&lt;/D&gt;&lt;D xsi:type="xsd:double"&gt;0.163&lt;/D&gt;&lt;D xsi:type="xsd:double"&gt;0.1356&lt;/D&gt;&lt;/FQL&gt;&lt;FQL&gt;&lt;Q&gt;6821-HK^FF_EPS(ANN,-5AY,0)&lt;/Q&gt;&lt;R&gt;6&lt;/R&gt;&lt;C&gt;1&lt;/C&gt;&lt;D xsi:type="xsd:double"&gt;0.9347&lt;/D&gt;&lt;D xsi:type="xsd:double"&gt;1.2437&lt;/D&gt;&lt;D xsi:type="xsd:double"&gt;1.5906&lt;/D&gt;&lt;D xsi:type="xsd:string"&gt;@NA&lt;/D&gt;&lt;D xsi:type="xsd:string"&gt;@NA&lt;/D&gt;&lt;D xsi:type="xsd:double"&gt;3.7878&lt;/D&gt;&lt;/FQL&gt;&lt;FQL&gt;&lt;Q&gt;6820-HK^FF_EPS(ANN,-5AY,0)&lt;/Q&gt;&lt;R&gt;6&lt;/R&gt;&lt;C&gt;1&lt;/C&gt;&lt;D xsi:type="xsd:double"&gt;0.0434&lt;/D&gt;&lt;D xsi:type="xsd:double"&gt;0.0621&lt;/D&gt;&lt;D xsi:type="xsd:double"&gt;0.182&lt;/D&gt;&lt;D xsi:type="xsd:double"&gt;0.215&lt;/D&gt;&lt;D xsi:type="xsd:double"&gt;0.2588&lt;/D&gt;&lt;D xsi:type="xsd:double"&gt;0.1522&lt;/D&gt;&lt;/FQL&gt;&lt;FQL&gt;&lt;Q&gt;6819-HK^FF_EPS(ANN,-5AY,0)&lt;/Q&gt;&lt;R&gt;6&lt;/R&gt;&lt;C&gt;1&lt;/C&gt;&lt;D xsi:type="xsd:double"&gt;0.1354&lt;/D&gt;&lt;D xsi:type="xsd:double"&gt;0.0531&lt;/D&gt;&lt;D xsi:type="xsd:string"&gt;@NA&lt;/D&gt;&lt;D xsi:type="xsd:double"&gt;0.0412&lt;/D&gt;&lt;D xsi:type="xsd:double"&gt;-0.0514&lt;/D&gt;&lt;D xsi:type="xsd:double"&gt;-0.1989&lt;/D&gt;&lt;/FQL&gt;&lt;FQL&gt;&lt;Q&gt;6818-HK^FF_EPS(ANN,-5AY,0)&lt;/Q&gt;&lt;R&gt;6&lt;/R&gt;&lt;C&gt;1&lt;/C&gt;&lt;D xsi:type="xsd:double"&gt;0.627&lt;/D&gt;&lt;D xsi:type="xsd:double"&gt;0.7434&lt;/D&gt;&lt;D xsi:type="xsd:double"&gt;0.6136&lt;/D&gt;&lt;D xsi:type="xsd:double"&gt;0.684&lt;/D&gt;&lt;D xsi:type="xsd:double"&gt;0.675&lt;/D&gt;&lt;D xsi:type="xsd:double"&gt;0.8611&lt;/D&gt;&lt;/FQL&gt;&lt;FQL&gt;&lt;Q&gt;6816-HK^FF_EPS(ANN,-5AY,0)&lt;/Q&gt;&lt;R&gt;6&lt;/R&gt;&lt;C&gt;1&lt;/C&gt;&lt;D xsi:type="xsd:double"&gt;0.1013&lt;/D&gt;&lt;D xsi:type="xsd:double"&gt;0.0806&lt;/D&gt;&lt;D xsi:type="xsd:double"&gt;0.038&lt;/D&gt;&lt;D xsi:type="xsd:double"&gt;0.0151&lt;/D&gt;&lt;D xsi:type="xsd:double"&gt;0.017&lt;/D&gt;&lt;D xsi:type="xsd:double"&gt;0.0032&lt;/D&gt;&lt;/FQL&gt;&lt;FQL&gt;&lt;Q&gt;6812-HK^FF_EPS(ANN,-5AY,0)&lt;/Q&gt;&lt;R&gt;6&lt;/R&gt;&lt;C&gt;1&lt;/C&gt;&lt;D xsi:type="xsd:double"&gt;0.019&lt;/D&gt;&lt;D xsi:type="xsd:double"&gt;0.0363&lt;/D&gt;&lt;D xsi:type="xsd:double"&gt;0.0347&lt;/D&gt;&lt;D xsi:type="xsd:double"&gt;0.0345&lt;/D&gt;&lt;D xsi:type="xsd:double"&gt;0.123&lt;/D&gt;&lt;D xsi:type="xsd:double"&gt;0.0368&lt;/D&gt;&lt;/FQL&gt;&lt;FQL&gt;&lt;Q&gt;6811-HK^FF_EPS(ANN,-5AY,0)&lt;/Q&gt;&lt;R&gt;6&lt;/R&gt;&lt;C&gt;1&lt;/C&gt;&lt;D xsi:type="xsd:double"&gt;0.1086&lt;/D&gt;&lt;D xsi:type="xsd:double"&gt;0.1157&lt;/D&gt;&lt;D xsi:type="xsd:double"&gt;0.3049&lt;/D&gt;&lt;D xsi:type="xsd:double"&gt;0.0865&lt;/D&gt;&lt;D xsi:type="xsd:double"&gt;0.1189&lt;/D&gt;&lt;D xsi:type="xsd:double"&gt;0.0994&lt;/D&gt;&lt;/FQL&gt;&lt;FQL&gt;&lt;Q&gt;6808-HK^FF_EPS(ANN,-5AY,0)&lt;/Q&gt;&lt;R&gt;5&lt;/R&gt;&lt;C&gt;1&lt;/C&gt;&lt;D xsi:type="xsd:double"&gt;0.3344&lt;/D&gt;&lt;D xsi:type="xsd:double"&gt;0.3213&lt;/D&gt;&lt;D xsi:type="xsd:double"&gt;0.3369&lt;/D&gt;&lt;D xsi:type="xsd:double"&gt;0.4282&lt;/D&gt;&lt;D xsi:type="xsd:double"&gt;-0.094&lt;/D&gt;&lt;/FQL&gt;&lt;FQL&gt;&lt;Q&gt;6806-HK^FF_EPS(ANN,-5AY,0)&lt;/Q&gt;&lt;R&gt;6&lt;/R&gt;&lt;C&gt;1&lt;/C&gt;&lt;D xsi:type="xsd:double"&gt;0.3155&lt;/D&gt;&lt;D xsi:type="xsd:string"&gt;@NA&lt;/D&gt;&lt;D xsi:type="xsd:string"&gt;@NA&lt;/D&gt;&lt;D xsi:type="xsd:double"&gt;0.2687&lt;/D&gt;&lt;D xsi:type="xsd:double"&gt;0.3485&lt;/D&gt;&lt;D xsi:type="xsd:double"&gt;0.4524&lt;/D&gt;&lt;/FQL&gt;&lt;FQL&gt;&lt;Q&gt;6805-HK^FF_EPS(ANN,-5AY,0)&lt;/Q&gt;&lt;R&gt;6&lt;/R&gt;&lt;C&gt;1&lt;/C&gt;&lt;D xsi:type="xsd:double"&gt;0.0171&lt;/D&gt;&lt;D xsi:type="xsd:double"&gt;0.0208&lt;/D&gt;&lt;D xsi:type="xsd:double"&gt;0.0507&lt;/D&gt;&lt;D xsi:type="xsd:double"&gt;0.0558&lt;/D&gt;&lt;D xsi:type="xsd:double"&gt;0.103&lt;/D&gt;&lt;D xsi:type="xsd:double"&gt;0.0602&lt;/D&gt;&lt;/FQL&gt;&lt;FQL&gt;&lt;Q&gt;6699-HK^FF_EPS(ANN,-5AY,0)&lt;/Q&gt;&lt;R&gt;6&lt;/R&gt;&lt;C&gt;1&lt;/C&gt;&lt;D xsi:type="xsd:string"&gt;@NA&lt;/D&gt;&lt;D xsi:type="xsd:string"&gt;@NA&lt;/D&gt;&lt;D xsi:type="xsd:double"&gt;0.4269&lt;/D&gt;&lt;D xsi:type="xsd:double"&gt;0.4708&lt;/D&gt;&lt;D xsi:type="xsd:double"&gt;1.0212&lt;/D&gt;&lt;D xsi:type="xsd:double"&gt;2.3288&lt;/D&gt;&lt;/FQL&gt;&lt;FQL&gt;&lt;Q&gt;6696-HK^FF_EPS(ANN,-5AY,0)&lt;/Q&gt;&lt;R&gt;6&lt;/R&gt;&lt;C&gt;1&lt;/C&gt;&lt;D xsi:type="xsd:string"&gt;@NA&lt;/D&gt;&lt;D xsi:type="xsd:string"&gt;@NA&lt;/D&gt;&lt;D xsi:type="xsd:string"&gt;@NA&lt;/D&gt;&lt;D xsi:type="xsd:double"&gt;0.0814&lt;/D&gt;&lt;D xsi:type="xsd:double"&gt;0.032&lt;/D&gt;&lt;D xsi:type="xsd:double"&gt;0.073&lt;/D&gt;&lt;/FQL&gt;&lt;FQL&gt;&lt;Q&gt;6690-HK^FF_EPS(ANN,-5AY,0)&lt;/Q&gt;&lt;R&gt;6&lt;/R&gt;&lt;C&gt;1&lt;/C&gt;&lt;D xsi:type="xsd:double"&gt;0.9651&lt;/D&gt;&lt;D xsi:type="xsd:double"&gt;1.3132&lt;/D&gt;&lt;D xsi:type="xsd:double"&gt;1.4418&lt;/D&gt;&lt;D xsi:type="xsd:double"&gt;1.4582&lt;/D&gt;&lt;D xsi:type="xsd:double"&gt;1.5057&lt;/D&gt;&lt;D xsi:type="xsd:double"&gt;1.6978&lt;/D&gt;&lt;/FQL&gt;&lt;FQL&gt;&lt;Q&gt;6689-HK^FF_EPS(ANN,-5AY,0)&lt;/Q&gt;&lt;R&gt;6&lt;/R&gt;&lt;C&gt;1&lt;/C&gt;&lt;D xsi:type="xsd:string"&gt;@NA&lt;/D&gt;&lt;D xsi:type="xsd:string"&gt;@NA&lt;/D&gt;&lt;D xsi:type="xsd:double"&gt;0.4997&lt;/D&gt;&lt;D xsi:type="xsd:double"&gt;0.6364&lt;/D&gt;&lt;D xsi:type="xsd:double"&gt;0.04&lt;/D&gt;&lt;D xsi:type="xsd:double"&gt;0.7525&lt;/D&gt;&lt;/FQL&gt;&lt;FQL&gt;&lt;Q&gt;6686-HK^FF_EPS(ANN,-5AY,0)&lt;/Q&gt;&lt;R&gt;6&lt;/R&gt;&lt;C&gt;1&lt;/C&gt;&lt;D xsi:type="xsd:double"&gt;26.7232&lt;/D&gt;&lt;D xsi:type="xsd:double"&gt;31.1122&lt;/D&gt;&lt;D xsi:type="xsd:double"&gt;32.8097&lt;/D&gt;&lt;D xsi:type="xsd:double"&gt;30.745&lt;/D&gt;&lt;D xsi:type="xsd:double"&gt;-26.9952&lt;/D&gt;&lt;D xsi:type="xsd:double"&gt;47.157&lt;/D&gt;&lt;/FQL&gt;&lt;FQL&gt;&lt;Q&gt;6680-HK^FF_EPS(ANN,-5AY,0)&lt;/Q&gt;&lt;R&gt;6&lt;/R&gt;&lt;C&gt;1&lt;/C&gt;&lt;D xsi:type="xsd:double"&gt;0.1943&lt;/D&gt;&lt;D xsi:type="xsd:double"&gt;0.3887&lt;/D&gt;&lt;D xsi:type="xsd:string"&gt;@NA&lt;/D&gt;&lt;D xsi:type="xsd:string"&gt;@NA&lt;/D&gt;&lt;D xsi:type="xsd:double"&gt;0.5098&lt;/D&gt;&lt;D xsi:type="xsd:double"&gt;0.7834&lt;/D&gt;&lt;/FQL&gt;&lt;FQL&gt;&lt;Q&gt;6677-HK^FF_EPS(ANN,-5AY,0)&lt;/Q&gt;&lt;R&gt;6&lt;/R&gt;&lt;C&gt;1&lt;/C&gt;&lt;D xsi:type="xsd:string"&gt;@NA&lt;/D&gt;&lt;D xsi:type="xsd:double"&gt;0.1014&lt;/D&gt;&lt;D xsi:type="xsd:double"&gt;0.1372&lt;/D&gt;&lt;D xsi:type="xsd:double"&gt;0.1978&lt;/D&gt;&lt;D xsi:type="xsd:double"&gt;0.3216&lt;/D&gt;&lt;D xsi:type="xsd:double"&gt;0.4469&lt;/D&gt;&lt;/FQL&gt;&lt;FQL&gt;&lt;Q&gt;6669-HK^FF_EPS(ANN,-5AY,0)&lt;/Q&gt;&lt;R&gt;6&lt;/R&gt;&lt;C&gt;1&lt;/C&gt;&lt;D xsi:type="xsd:string"&gt;@NA&lt;/D&gt;&lt;D xsi:type="xsd:string"&gt;@NA&lt;/D&gt;&lt;D xsi:type="xsd:string"&gt;@NA&lt;/D&gt;&lt;D xsi:type="xsd:double"&gt;0.0836&lt;/D&gt;&lt;D xsi:type="xsd:double"&gt;-0.1572&lt;/D&gt;&lt;D xsi:type="xsd:double"&gt;-0.3041&lt;/D&gt;&lt;/FQL&gt;&lt;FQL&gt;&lt;Q&gt;6668-HK^FF_EPS(ANN,-5AY,0)&lt;/Q&gt;&lt;R&gt;6&lt;/R&gt;&lt;C&gt;1&lt;/C&gt;&lt;D xsi:type="xsd:string"&gt;@NA&lt;/D&gt;&lt;D xsi:type="xsd:double"&gt;0.0462&lt;/D&gt;&lt;D xsi:type="xsd:double"&gt;0.0769&lt;/D&gt;&lt;D xsi:type="xsd:double"&gt;0.094&lt;/D&gt;&lt;D xsi:type="xsd:double"&gt;0.1396&lt;/D&gt;&lt;D xsi:type="xsd:double"&gt;0.2228&lt;/D&gt;&lt;/FQL&gt;&lt;FQL&gt;&lt;Q&gt;6667-HK^FF_EPS(ANN,-5AY,0)&lt;/Q&gt;&lt;R&gt;6&lt;/R&gt;&lt;C&gt;1&lt;/C&gt;&lt;D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xsi:type="xsd:double"&gt;0.4762&lt;/D&gt;&lt;/FQL&gt;&lt;FQL&gt;&lt;Q&gt;6666-HK^FF_EPS(ANN,-5AY,0)&lt;/Q&gt;&lt;R&gt;6&lt;/R&gt;&lt;C&gt;1&lt;/C&gt;&lt;D xsi:type="xsd:string"&gt;@NA&lt;/D&gt;&lt;D xsi:type="xsd:string"&gt;@NA&lt;/D&gt;&lt;D xsi:type="xsd:double"&gt;0.0114&lt;/D&gt;&lt;D xsi:type="xsd:double"&gt;0.0262&lt;/D&gt;&lt;D xsi:type="xsd:double"&gt;0.0976&lt;/D&gt;&lt;D xsi:type="xsd:double"&gt;0.2956&lt;/D&gt;&lt;/FQL&gt;&lt;FQL&gt;&lt;Q&gt;6663-HK^FF_EPS(ANN,-5AY,0)&lt;/Q&gt;&lt;R&gt;6&lt;/R&gt;&lt;C&gt;1&lt;/C&gt;&lt;D xsi:type="xsd:string"&gt;@NA&lt;/D&gt;&lt;D xsi:type="xsd:string"&gt;@NA&lt;/D&gt;&lt;D xsi:type="xsd:double"&gt;0.0222&lt;/D&gt;&lt;D xsi:type="xsd:double"&gt;0.0589&lt;/D&gt;&lt;D xsi:type="xsd:double"&gt;0.0828&lt;/D&gt;&lt;D xsi:type="xsd:double"&gt;0.0707&lt;/D&gt;&lt;/FQL&gt;&lt;FQL&gt;&lt;Q&gt;6661-HK^FF_EPS(ANN,-5AY,0)&lt;/Q&gt;&lt;R&gt;6&lt;/R&gt;&lt;C&gt;1&lt;/C&gt;&lt;D xsi:type="xsd:string"&gt;@NA&lt;/D&gt;&lt;D xsi:type="xsd:string"&gt;@NA&lt;/D&gt;&lt;D xsi:type="xsd:double"&gt;0.3943&lt;/D&gt;&lt;D xsi:type="xsd:double"&gt;0.5384&lt;/D&gt;&lt;D xsi:type="xsd:double"&gt;0.8178&lt;/D&gt;&lt;D xsi:type="xsd:double"&gt;0.7214&lt;/D&gt;&lt;/FQL&gt;&lt;FQL&gt;&lt;Q&gt;6660-HK^FF_EPS(ANN,-5AY,0)&lt;/Q&gt;&lt;R&gt;6&lt;/R&gt;&lt;C&gt;1&lt;/C&gt;&lt;D xsi:type="xsd:string"&gt;@NA&lt;/D&gt;&lt;D xsi:type="xsd:string"&gt;@NA&lt;/D&gt;&lt;D xsi:type="xsd:double"&gt;0.0166&lt;/D&gt;&lt;D xsi:type="xsd:double"&gt;0.1596&lt;/D&gt;&lt;D xsi:type="xsd:double"&gt;0.4428&lt;/D&gt;&lt;D xsi:type="xsd:double"&gt;-0.7182&lt;/D&gt;&lt;/FQL&gt;&lt;FQL&gt;&lt;Q&gt;6655-HK^FF_EPS(ANN,-5AY,0)&lt;/Q&gt;&lt;R&gt;6&lt;/R&gt;&lt;C&gt;1&lt;/C&gt;&lt;D xsi:type="xsd:double"&gt;0.2504&lt;/D&gt;&lt;D xsi:type="xsd:double"&gt;1.1449&lt;/D&gt;&lt;D xsi:type="xsd:double"&gt;2.9272&lt;/D&gt;&lt;D xsi:type="xsd:double"&gt;3.4301&lt;/D&gt;&lt;D xsi:type="xsd:double"&gt;3.0227&lt;/D&gt;&lt;D xsi:type="xsd:double"&gt;3.1169&lt;/D&gt;&lt;/FQL&gt;&lt;FQL&gt;&lt;Q&gt;6639-HK^FF_EPS(ANN,-5AY,0)&lt;/Q&gt;&lt;R&gt;6&lt;/R&gt;&lt;C&gt;1&lt;/C&gt;&lt;D xsi:type="xsd:string"&gt;@NA&lt;/D&gt;&lt;D xsi:type="xsd:string"&gt;@NA&lt;/D&gt;&lt;D xsi:type="xsd:double"&gt;-0.6101&lt;/D&gt;&lt;D xsi:type="xsd:double"&gt;-0.6163&lt;/D&gt;&lt;D xsi:type="xsd:double"&gt;-1.1883&lt;/D&gt;&lt;D xsi:type="xsd:double"&gt;-1.4743&lt;/D&gt;&lt;/FQL&gt;&lt;FQL&gt;&lt;Q&gt;6638-HK^FF_EPS(ANN,-5AY,0)&lt;/Q&gt;&lt;R&gt;6&lt;/R&gt;&lt;C&gt;1&lt;/C&gt;&lt;D xsi:type="xsd:string"&gt;@NA&lt;/D&gt;&lt;D xsi:type="xsd:double"&gt;-0.6297&lt;/D&gt;&lt;D xsi:type="xsd:double"&gt;-1.2744&lt;/D&gt;&lt;D xsi:type="xsd:double"&gt;-2.0047&lt;/D&gt;&lt;D xsi:type="xsd:double"&gt;-1.4286&lt;/D&gt;&lt;D xsi:type="xsd:double"&gt;-1.3938&lt;/D&gt;&lt;/FQL&gt;&lt;FQL&gt;&lt;Q&gt;6633-HK^FF_EPS(ANN,-5AY,0)&lt;/Q&gt;&lt;R&gt;6&lt;/R&gt;&lt;C&gt;1&lt;/C&gt;&lt;D xsi:type="xsd:string"&gt;@NA&lt;/D&gt;&lt;D xsi:type="xsd:string"&gt;@NA&lt;/D&gt;&lt;D xsi:type="xsd:double"&gt;0.043&lt;/D&gt;&lt;D xsi:type="xsd:double"&gt;0.0325&lt;/D&gt;&lt;D xsi:type="xsd:double"&gt;0.1702&lt;/D&gt;&lt;D xsi:type="xsd:double"&gt;-1.1517&lt;/D&gt;&lt;/FQL&gt;&lt;FQL&gt;&lt;Q&gt;6628-HK^FF_EPS(ANN,-5AY,0)&lt;/Q&gt;&lt;R&gt;6&lt;/R&gt;&lt;C&gt;1&lt;/C&gt;&lt;D xsi:type="xsd:string"&gt;@NA&lt;/D&gt;&lt;D xsi:type="xsd:string"&gt;@NA&lt;/D&gt;&lt;D xsi:type="xsd:string"&gt;@NA&lt;/D&gt;&lt;D xsi:type="xsd:double"&gt;-1.0299&lt;/D&gt;&lt;D xsi:type="xsd:double"&gt;-0.8175&lt;/D&gt;&lt;D xsi:type="xsd:double"&gt;-4.7509&lt;/D&gt;&lt;/FQL&gt;&lt;FQL&gt;&lt;Q&gt;6626-HK^FF_EPS(ANN,-5AY,0)&lt;/Q&gt;&lt;R&gt;6&lt;/R&gt;&lt;C&gt;1&lt;/C&gt;&lt;D xsi:type="xsd:string"&gt;@NA&lt;/D&gt;&lt;D xsi:type="xsd:string"&gt;@NA&lt;/D&gt;&lt;D xsi:type="xsd:double"&gt;0.0364&lt;/D&gt;&lt;D xsi:type="xsd:double"&gt;0.07&lt;/D&gt;&lt;D xsi:type="xsd:double"&gt;0.1513&lt;/D&gt;&lt;D xsi:type="xsd:double"&gt;0.3312&lt;/D&gt;&lt;/FQL&gt;&lt;FQL&gt;&lt;Q&gt;6622-HK^FF_EPS(ANN,-5AY,0)&lt;/Q&gt;&lt;R&gt;6&lt;/R&gt;&lt;C&gt;1&lt;/C&gt;&lt;D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xsi:type="xsd:double"&gt;-6.2244&lt;/D&gt;&lt;/FQL&gt;&lt;FQL&gt;&lt;Q&gt;6618-HK^FF_EPS(ANN,-5AY,0)&lt;/Q&gt;&lt;R&gt;6&lt;/R&gt;&lt;C&gt;1&lt;/C&gt;&lt;D xsi:type="xsd:string"&gt;@NA&lt;/D&gt;&lt;D xsi:type="xsd:double"&gt;0.0647&lt;/D&gt;&lt;D xsi:type="xsd:double"&gt;0.0799&lt;/D&gt;&lt;D xsi:type="xsd:double"&gt;-0.346&lt;/D&gt;&lt;D xsi:type="xsd:double"&gt;-6.0816&lt;/D&gt;&lt;D xsi:type="xsd:double"&gt;-0.418&lt;/D&gt;&lt;/FQL&gt;&lt;FQL&gt;&lt;Q&gt;6616-HK^FF_EPS(ANN,-5AY,0)&lt;/Q&gt;&lt;R&gt;6&lt;/R&gt;&lt;C&gt;1&lt;/C&gt;&lt;D xsi:type="xsd:string"&gt;@NA&lt;/D&gt;&lt;D xsi:type="xsd:double"&gt;0.0378&lt;/D&gt;&lt;D xsi:type="xsd:double"&gt;0.0769&lt;/D&gt;&lt;D xsi:type="xsd:double"&gt;0.0978&lt;/D&gt;&lt;D xsi:type="xsd:double"&gt;0.1397&lt;/D&gt;&lt;D xsi:type="xsd:double"&gt;0.1916&lt;/D&gt;&lt;/FQL&gt;&lt;FQL&gt;&lt;Q&gt;6611-HK^FF_EPS(ANN,-5AY,0)&lt;/Q&gt;&lt;R&gt;6&lt;/R&gt;&lt;C&gt;1&lt;/C&gt;&lt;D xsi:type="xsd:double"&gt;0.0679&lt;/D&gt;&lt;D xsi:type="xsd:double"&gt;-0.0096&lt;/D&gt;&lt;D xsi:type="xsd:double"&gt;0.101&lt;/D&gt;&lt;D xsi:type="xsd:double"&gt;0.7421&lt;/D&gt;&lt;D xsi:type="xsd:double"&gt;0.6109&lt;/D&gt;&lt;D xsi:type="xsd:double"&gt;0.0063&lt;/D&gt;&lt;/FQL&gt;&lt;FQL&gt;&lt;Q&gt;6610-HK^FF_EPS(ANN,-5AY,0)&lt;/Q&gt;&lt;R&gt;6&lt;/R&gt;&lt;C&gt;1&lt;/C&gt;&lt;D xsi:type="xsd:string"&gt;@NA&lt;/D&gt;&lt;D xsi:type="xsd:string"&gt;@NA&lt;/D&gt;&lt;D xsi:type="xsd:double"&gt;0.0282&lt;/D&gt;&lt;D xsi:type="xsd:double"&gt;0.0262&lt;/D&gt;&lt;D xsi:type="xsd:double"&gt;0.0366&lt;/D&gt;&lt;D xsi:type="xsd:double"&gt;0.0468&lt;/D&gt;&lt;/FQL&gt;&lt;FQL&gt;&lt;Q&gt;6609-HK^FF_EPS(ANN,-5AY,0)&lt;/Q&gt;&lt;R&gt;6&lt;/R&gt;&lt;C&gt;1&lt;/C&gt;&lt;D xsi:type="xsd:string"&gt;@NA&lt;/D&gt;&lt;D xsi:type="xsd:string"&gt;@NA&lt;/D&gt;&lt;D xsi:type="xsd:string"&gt;@NA&lt;/D&gt;&lt;D xsi:type="xsd:double"&gt;-2.7121&lt;/D&gt;&lt;D xsi:type="xsd:double"&gt;-7.6061&lt;/D&gt;&lt;D xsi:type="xsd:double"&gt;-7.4807&lt;/D&gt;&lt;/FQL&gt;&lt;FQL&gt;&lt;Q&gt;6608-HK^FF_EPS(ANN,-5AY,0)&lt;/Q&gt;&lt;R&gt;6&lt;/R&gt;&lt;C&gt;1&lt;/C&gt;&lt;D xsi:type="xsd:string"&gt;@NA&lt;/D&gt;&lt;D xsi:type="xsd:double"&gt;-0.8025&lt;/D&gt;&lt;D xsi:type="xsd:double"&gt;-0.4283&lt;/D&gt;&lt;D xsi:type="xsd:double"&gt;-0.2133&lt;/D&gt;&lt;D xsi:type="xsd:double"&gt;-0.2508&lt;/D&gt;&lt;D xsi:type="xsd:double"&gt;-9.2261&lt;/D&gt;&lt;/FQL&gt;&lt;FQL&gt;&lt;Q&gt;6606-HK^FF_EPS(ANN,-5AY,0)&lt;/Q&gt;&lt;R&gt;6&lt;/R&gt;&lt;C&gt;1&lt;/C&gt;&lt;D xsi:type="xsd:string"&gt;@NA&lt;/D&gt;&lt;D xsi:type="xsd:string"&gt;@NA&lt;/D&gt;&lt;D xsi:type="xsd:double"&gt;-0.6202&lt;/D&gt;&lt;D xsi:type="xsd:double"&gt;-0.2811&lt;/D&gt;&lt;D xsi:type="xsd:double"&gt;-2.0638&lt;/D&gt;&lt;D xsi:type="xsd:double"&gt;-9.8243&lt;/D&gt;&lt;/FQL&gt;&lt;FQL&gt;&lt;Q&gt;6601-HK^FF_EPS(ANN,-5AY,0)&lt;/Q&gt;&lt;R&gt;6&lt;/R&gt;&lt;C&gt;1&lt;/C&gt;&lt;D xsi:type="xsd:string"&gt;@NA&lt;/D&gt;&lt;D xsi:type="xsd:double"&gt;0.1472&lt;/D&gt;&lt;D xsi:type="xsd:double"&gt;0.1573&lt;/D&gt;&lt;D xsi:type="xsd:double"&gt;0.1575&lt;/D&gt;&lt;D xsi:type="xsd:double"&gt;0.1886&lt;/D&gt;&lt;D xsi:type="xsd:double"&gt;0.0874&lt;/D&gt;&lt;/FQL&gt;&lt;FQL&gt;&lt;Q&gt;6600-HK^FF_EPS(ANN,-5AY,0)&lt;/Q&gt;&lt;R&gt;6&lt;/R&gt;&lt;C&gt;1&lt;/C&gt;&lt;D xsi:type="xsd:string"&gt;@NA&lt;/D&gt;&lt;D xsi:type="xsd:double"&gt;0.0336&lt;/D&gt;&lt;D xsi:type="xsd:double"&gt;0.9443&lt;/D&gt;&lt;D xsi:type="xsd:double"&gt;1.0383&lt;/D&gt;&lt;D xsi:type="xsd:double"&gt;1.2618&lt;/D&gt;&lt;D xsi:type="xsd:double"&gt;1.7073&lt;/D&gt;&lt;/FQL&gt;&lt;FQL&gt;&lt;Q&gt;6199-HK^FF_EPS(ANN,-5AY,0)&lt;/Q&gt;&lt;R&gt;6&lt;/R&gt;&lt;C&gt;1&lt;/C&gt;&lt;D xsi:type="xsd:double"&gt;0.1571&lt;/D&gt;&lt;D xsi:type="xsd:double"&gt;0.1782&lt;/D&gt;&lt;D xsi:type="xsd:double"&gt;0.2336&lt;/D&gt;&lt;D xsi:type="xsd:double"&gt;0.3259&lt;/D&gt;&lt;D xsi:type="xsd:double"&gt;0.2827&lt;/D&gt;&lt;D xsi:type="xsd:double"&gt;0.3061&lt;/D&gt;&lt;/FQL&gt;&lt;FQL&gt;&lt;Q&gt;6198-HK^FF_EPS(ANN,-5AY,0)&lt;/Q&gt;&lt;R&gt;6&lt;/R&gt;&lt;C&gt;1&lt;/C&gt;&lt;D xsi:type="xsd:double"&gt;0.5346&lt;/D&gt;&lt;D xsi:type="xsd:double"&gt;0.6342&lt;/D&gt;&lt;D xsi:type="xsd:double"&gt;0.7051&lt;/D&gt;&lt;D xsi:type="xsd:double"&gt;0.6621&lt;/D&gt;&lt;D xsi:type="xsd:double"&gt;0.6651&lt;/D&gt;&lt;D xsi:type="xsd:double"&gt;0.736&lt;/D&gt;&lt;/FQL&gt;&lt;FQL&gt;&lt;Q&gt;6196-HK^FF_EPS(ANN,-5AY,0)&lt;/Q&gt;&lt;R&gt;6&lt;/R&gt;&lt;C&gt;1&lt;/C&gt;&lt;D xsi:type="xsd:double"&gt;0.7242&lt;/D&gt;&lt;D xsi:type="xsd:double"&gt;0.7664&lt;/D&gt;&lt;D xsi:type="xsd:double"&gt;0.4226&lt;/D&gt;&lt;D xsi:type="xsd:double"&gt;0.4387&lt;/D&gt;&lt;D xsi:type="xsd:double"&gt;0.4141&lt;/D&gt;&lt;D xsi:type="xsd:double"&gt;0.4019&lt;/D&gt;&lt;/FQL&gt;&lt;FQL&gt;&lt;Q&gt;6193-HK^FF_EPS(ANN,-5AY,0)&lt;/Q&gt;&lt;R&gt;6&lt;/R&gt;&lt;C&gt;1&lt;/C&gt;&lt;D xsi:type="xsd:double"&gt;0.0276&lt;/D&gt;&lt;D xsi:type="xsd:double"&gt;0.0763&lt;/D&gt;&lt;D xsi:type="xsd:double"&gt;0.0927&lt;/D&gt;&lt;D xsi:type="xsd:double"&gt;0.0707&lt;/D&gt;&lt;D xsi:type="xsd:double"&gt;0.041&lt;/D&gt;&lt;D xsi:type="xsd:double"&gt;0.0052&lt;/D&gt;&lt;/FQL&gt;&lt;FQL&gt;&lt;Q&gt;6190-HK^FF_EPS(ANN,-5AY,0)&lt;/Q&gt;&lt;R&gt;6&lt;/R&gt;&lt;C&gt;1&lt;/C&gt;&lt;D xsi:type="xsd:double"&gt;0.766&lt;/D&gt;&lt;D xsi:type="xsd:double"&gt;0.8461&lt;/D&gt;&lt;D xsi:type="xsd:double"&gt;0.9494&lt;/D&gt;&lt;D xsi:type="xsd:double"&gt;0.8654&lt;/D&gt;&lt;D xsi:type="xsd:double"&gt;0.7808&lt;/D&gt;&lt;D xsi:type="xsd:double"&gt;0.8654&lt;/D&gt;&lt;/FQL&gt;&lt;FQL&gt;&lt;Q&gt;6189-HK^FF_EPS(ANN,-5AY,0)&lt;/Q&gt;&lt;R&gt;6&lt;/R&gt;&lt;C&gt;1&lt;/C&gt;&lt;D xsi:type="xsd:double"&gt;0.7691&lt;/D&gt;&lt;D xsi:type="xsd:double"&gt;0.6329&lt;/D&gt;&lt;D xsi:type="xsd:double"&gt;0.7306&lt;/D&gt;&lt;D xsi:type="xsd:double"&gt;0.3475&lt;/D&gt;&lt;D xsi:type="xsd:double"&gt;-1.5473&lt;/D&gt;&lt;D xsi:type="xsd:double"&gt;-2.8919&lt;/D&gt;&lt;/FQL&gt;&lt;FQL&gt;&lt;Q&gt;6188-HK^FF_EPS(ANN,-5AY,0)&lt;/Q&gt;&lt;R&gt;6&lt;/R&gt;&lt;C&gt;1&lt;/C&gt;&lt;D xsi:type="xsd:double"&gt;0.6193&lt;/D&gt;&lt;D xsi:type="xsd:double"&gt;0.5535&lt;/D&gt;&lt;D xsi:type="xsd:double"&gt;0.5697&lt;/D&gt;&lt;D xsi:type="xsd:double"&gt;0.4379&lt;/D&gt;&lt;D xsi:type="xsd:double"&gt;0.1753&lt;/D&gt;&lt;D xsi:type="xsd:double"&gt;-5.87&lt;/D&gt;&lt;/FQL&gt;&lt;FQL&gt;&lt;Q&gt;6186-HK^FF_EPS(ANN,-5AY,0)&lt;/Q&gt;&lt;R&gt;6&lt;/R&gt;&lt;C&gt;1&lt;/C&gt;&lt;D xsi:type="xsd:double"&gt;0.0545&lt;/D&gt;&lt;D xsi:type="xsd:double"&gt;0.1498&lt;/D&gt;&lt;D xsi:type="xsd:double"&gt;0.2973&lt;/D&gt;&lt;D xsi:type="xsd:double"&gt;0.5469&lt;/D&gt;&lt;D xsi:type="xsd:double"&gt;0.9355&lt;/D&gt;&lt;D xsi:type="xsd:double"&gt;0.928&lt;/D&gt;&lt;/FQL&gt;&lt;FQL&gt;&lt;Q&gt;6185-HK^FF_EPS(ANN,-5AY,0)&lt;/Q&gt;&lt;R&gt;6&lt;/R&gt;&lt;C&gt;1&lt;/C&gt;&lt;D xsi:type="xsd:double"&gt;-0.2616&lt;/D&gt;&lt;D xsi:type="xsd:double"&gt;-0.3338&lt;/D&gt;&lt;D xsi:type="xsd:double"&gt;-0.7356&lt;/D&gt;&lt;D xsi:type="xsd:double"&gt;-0.8746&lt;/D&gt;&lt;D xsi:type="xsd:double"&gt;-1.9301&lt;/D&gt;&lt;D xsi:type="xsd:double"&gt;9.3241&lt;/D&gt;&lt;/FQL&gt;&lt;FQL&gt;&lt;Q&gt;6182-HK^FF_EPS(ANN,-5AY,0)&lt;/Q&gt;&lt;R&gt;6&lt;/R&gt;&lt;C&gt;1&lt;/C&gt;&lt;D xsi:type="xsd:double"&gt;0.0354&lt;/D&gt;&lt;D xsi:type="xsd:double"&gt;0.0036&lt;/D&gt;&lt;D xsi:type="xsd:double"&gt;0.001&lt;/D&gt;&lt;D xsi:type="xsd:double"&gt;-0.0298&lt;/D&gt;&lt;D xsi:type="xsd:double"&gt;0.0141&lt;/D&gt;&lt;D xsi:type="xsd:double"&gt;0.0172&lt;/D&gt;&lt;/FQL&gt;&lt;FQL&gt;&lt;Q&gt;6178-HK^FF_EPS(ANN,-5AY,0)&lt;/Q&gt;&lt;R&gt;6&lt;/R&gt;&lt;C&gt;1&lt;/C&gt;&lt;D xsi:type="xsd:double"&gt;0.7391&lt;/D&gt;&lt;D xsi:type="xsd:double"&gt;0.6542&lt;/D&gt;&lt;D xsi:type="xsd:double"&gt;0.0224&lt;/D&gt;&lt;D xsi:type="xsd:double"&gt;0.1232&lt;/D&gt;&lt;D xsi:type="xsd:double"&gt;0.5062&lt;/D&gt;&lt;D xsi:type="xsd:double"&gt;0.7557&lt;/D&gt;&lt;/FQL&gt;&lt;FQL&gt;&lt;Q&gt;6169-HK^FF_EPS(ANN,-5AY,0)&lt;/Q&gt;&lt;R&gt;6&lt;/R&gt;&lt;C&gt;1&lt;/C&gt;&lt;D xsi:type="xsd:double"&gt;0.1239&lt;/D&gt;&lt;D xsi:type="xsd:double"&gt;0.1368&lt;/D&gt;&lt;D xsi:type="xsd:double"&gt;0.1993&lt;/D&gt;&lt;D xsi:type="xsd:double"&gt;0.1712&lt;/D&gt;&lt;D xsi:type="xsd:double"&gt;0.068&lt;/D&gt;&lt;D xsi:type="xsd:double"&gt;0.2922&lt;/D&gt;&lt;/FQL&gt;&lt;FQL&gt;&lt;Q&gt;6168-HK^FF_EPS(ANN,-5AY,0)&lt;/Q&gt;&lt;R&gt;6&lt;/R&gt;&lt;C&gt;1&lt;/C&gt;&lt;D xsi:type="xsd:double"&gt;0.0342&lt;/D&gt;&lt;D xsi:type="xsd:double"&gt;-0.1607&lt;/D&gt;&lt;D xsi:type="xsd:double"&gt;-0.1068&lt;/D&gt;&lt;D xsi:type="xsd:double"&gt;-0.0753&lt;/D&gt;&lt;D xsi:type="xsd:double"&gt;-0.0872&lt;/D&gt;&lt;D xsi:type="xsd:double"&gt;-0.1752&lt;/D&gt;&lt;/FQL&gt;&lt;FQL&gt;&lt;Q&gt;6163-HK^FF_EPS(ANN,-5AY,0)&lt;/Q&gt;&lt;R&gt;6&lt;/R&gt;&lt;C&gt;1&lt;/C&gt;&lt;D xsi:type="xsd:double"&gt;0.0657&lt;/D&gt;&lt;D xsi:type="xsd:double"&gt;0.0374&lt;/D&gt;&lt;D xsi:type="xsd:double"&gt;-0.0454&lt;/D&gt;&lt;D xsi:type="xsd:double"&gt;0.1154&lt;/D&gt;&lt;D xsi:type="xsd:double"&gt;0.0129&lt;/D&gt;&lt;D xsi:type="xsd:double"&gt;0.0255&lt;/D&gt;&lt;/FQL&gt;&lt;FQL&gt;&lt;Q&gt;6162-HK^FF_EPS(ANN,-5AY,0)&lt;/Q&gt;&lt;R&gt;6&lt;/R&gt;&lt;C&gt;1&lt;/C&gt;&lt;D xsi:type="xsd:double"&gt;0.0146&lt;/D&gt;&lt;D xsi:type="xsd:double"&gt;0.0202&lt;/D&gt;&lt;D xsi:type="xsd:double"&gt;0.0166&lt;/D&gt;&lt;D xsi:type="xsd:double"&gt;0.0254&lt;/D&gt;&lt;D xsi:type="xsd:double"&gt;0.0286&lt;/D&gt;&lt;D xsi:type="xsd:double"&gt;0.0044&lt;/D&gt;&lt;/FQL&gt;&lt;FQL&gt;&lt;Q&gt;6161-HK^FF_EPS(ANN,-5AY,0)&lt;/Q&gt;&lt;R&gt;6&lt;/R&gt;&lt;C&gt;1&lt;/C&gt;&lt;D xsi:type="xsd:double"&gt;0.1095&lt;/D&gt;&lt;D xsi:type="xsd:double"&gt;-0.0095&lt;/D&gt;&lt;D xsi:type="xsd:double"&gt;0.0386&lt;/D&gt;&lt;D xsi:type="xsd:double"&gt;-0.2432&lt;/D&gt;&lt;D xsi:type="xsd:double"&gt;-0.3807&lt;/D&gt;&lt;D xsi:type="xsd:double"&gt;0.119&lt;/D&gt;&lt;/FQL&gt;&lt;FQL&gt;&lt;Q&gt;6160-HK^FF_EPS(ANN,-5AY,0)&lt;/Q&gt;&lt;R&gt;6&lt;/R&gt;&lt;C&gt;1&lt;/C&gt;&lt;D xsi:type="xsd:double"&gt;-1.2002&lt;/D&gt;&lt;D xsi:type="xsd:double"&gt;-0.941&lt;/D&gt;&lt;D xsi:type="xsd:double"&gt;-7.3266&lt;/D&gt;&lt;D xsi:type="xsd:double"&gt;-9.5205&lt;/D&gt;&lt;D xsi:type="xsd:double"&gt;-11.4139&lt;/D&gt;&lt;D xsi:type="xsd:double"&gt;-9.1077&lt;/D&gt;&lt;/FQL&gt;&lt;FQL&gt;&lt;Q&gt;6158-HK^FF_EPS(ANN,-5AY,0)&lt;/Q&gt;&lt;R&gt;6&lt;/R&gt;&lt;C&gt;1&lt;/C&gt;&lt;D xsi:type="xsd:double"&gt;0.3353&lt;/D&gt;&lt;D xsi:type="xsd:double"&gt;0.394&lt;/D&gt;&lt;D xsi:type="xsd:double"&gt;0.6173&lt;/D&gt;&lt;D xsi:type="xsd:double"&gt;0.6724&lt;/D&gt;&lt;D xsi:type="xsd:double"&gt;0.682&lt;/D&gt;&lt;D xsi:type="xsd:double"&gt;0.2232&lt;/D&gt;&lt;/FQL&gt;&lt;FQL&gt;&lt;Q&gt;6138-HK^FF_EPS(ANN,-5AY,0)&lt;/Q&gt;&lt;R&gt;6&lt;/R&gt;&lt;C&gt;1&lt;/C&gt;&lt;D xsi:type="xsd:double"&gt;0.5141&lt;/D&gt;&lt;D xsi:type="xsd:double"&gt;0.5535&lt;/D&gt;&lt;D xsi:type="xsd:double"&gt;0.5977&lt;/D&gt;&lt;D xsi:type="xsd:double"&gt;0.367&lt;/D&gt;&lt;D xsi:type="xsd:double"&gt;0.0762&lt;/D&gt;&lt;D xsi:type="xsd:double"&gt;0.03&lt;/D&gt;&lt;/FQL&gt;&lt;FQL&gt;&lt;Q&gt;6136-HK^FF_EPS(ANN,-5AY,0)&lt;/Q&gt;&lt;R&gt;6&lt;/R&gt;&lt;C&gt;1&lt;/C&gt;&lt;D xsi:type="xsd:double"&gt;0.1891&lt;/D&gt;&lt;D xsi:type="xsd:double"&gt;0.2312&lt;/D&gt;&lt;D xsi:type="xsd:double"&gt;0.1757&lt;/D&gt;&lt;D xsi:type="xsd:double"&gt;0.2103&lt;/D&gt;&lt;D xsi:type="xsd:double"&gt;0.2517&lt;/D&gt;&lt;D xsi:type="xsd:double"&gt;0.2325&lt;/D&gt;&lt;/FQL&gt;&lt;FQL&gt;&lt;Q&gt;6133-HK^FF_EPS(ANN,-5AY,0)&lt;/Q&gt;&lt;R&gt;6&lt;/R&gt;&lt;C&gt;1&lt;/C&gt;&lt;D xsi:type="xsd:double"&gt;0.0234&lt;/D&gt;&lt;D xsi:type="xsd:double"&gt;-0.1499&lt;/D&gt;&lt;D xsi:type="xsd:double"&gt;0.0203&lt;/D&gt;&lt;D xsi:type="xsd:double"&gt;-0.0074&lt;/D&gt;&lt;D xsi:type="xsd:double"&gt;-0.1291&lt;/D&gt;&lt;D xsi:type="xsd:double"&gt;-0.0291&lt;/D&gt;&lt;/FQL&gt;&lt;FQL&gt;&lt;Q&gt;6128-HK^FF_EPS(ANN,-5AY,0)&lt;/Q&gt;&lt;R&gt;6&lt;/R&gt;&lt;C&gt;1&lt;/C&gt;&lt;D xsi:type="xsd:double"&gt;-0.023&lt;/D&gt;&lt;D xsi:type="xsd:double"&gt;-0.139&lt;/D&gt;&lt;D xsi:type="xsd:double"&gt;-0.0847&lt;/D&gt;&lt;D xsi:type="xsd:double"&gt;-0.1286&lt;/D&gt;&lt;D xsi:type="xsd:double"&gt;-0.1941&lt;/D&gt;&lt;D xsi:type="xsd:double"&gt;-0.1098&lt;/D&gt;&lt;/FQL&gt;&lt;FQL&gt;&lt;Q&gt;6127-HK^FF_EPS(ANN,-5AY,0)&lt;/Q&gt;&lt;R&gt;6&lt;/R&gt;&lt;C&gt;1&lt;/C&gt;&lt;D xsi:type="xsd:double"&gt;0.1922&lt;/D&gt;&lt;D xsi:type="xsd:string"&gt;@NA&lt;/D&gt;&lt;D xsi:type="xsd:string"&gt;@NA&lt;/D&gt;&lt;D xsi:type="xsd:string"&gt;@NA&lt;/D&gt;&lt;D xsi:type="xsd:double"&gt;1.1153&lt;/D&gt;&lt;D xsi:type="xsd:double"&gt;1.3014&lt;/D&gt;&lt;/FQL&gt;&lt;FQL&gt;&lt;Q&gt;6123-HK^FF_EPS(ANN,-5AY,0)&lt;/Q&gt;&lt;R&gt;6&lt;/R&gt;&lt;C&gt;1&lt;/C&gt;&lt;D xsi:type="xsd:double"&gt;0.012&lt;/D&gt;&lt;D xsi:type="xsd:double"&gt;0.2356&lt;/D&gt;&lt;D xsi:type="xsd:double"&gt;0.2514&lt;/D&gt;&lt;D xsi:type="xsd:double"&gt;0.0632&lt;/D&gt;&lt;D xsi:type="xsd:double"&gt;0.6084&lt;/D&gt;&lt;D xsi:type="xsd:double"&gt;0.6576&lt;/D&gt;&lt;/FQL&gt;&lt;FQL&gt;&lt;Q&gt;6122-HK^FF_EPS(ANN,-5AY,0)&lt;/Q&gt;&lt;R&gt;6&lt;/R&gt;&lt;C&gt;1&lt;/C&gt;&lt;D xsi:type="xsd:double"&gt;0.4345&lt;/D&gt;&lt;D xsi:type="xsd:double"&gt;0.2915&lt;/D&gt;&lt;D xsi:type="xsd:double"&gt;0.2294&lt;/D&gt;&lt;D xsi:type="xsd:double"&gt;0.2329&lt;/D&gt;&lt;D xsi:type="xsd:double"&gt;0.2446&lt;/D&gt;&lt;D xsi:type="xsd:double"&gt;0.2682&lt;/D&gt;&lt;/FQL&gt;&lt;FQL&gt;&lt;Q&gt;6119-HK^FF_EPS(ANN,-5AY,0)&lt;/Q&gt;&lt;R&gt;6&lt;/R&gt;&lt;C&gt;1&lt;/C&gt;&lt;D xsi:type="xsd:double"&gt;0.0241&lt;/D&gt;&lt;D xsi:type="xsd:double"&gt;0.037&lt;/D&gt;&lt;D xsi:type="xsd:double"&gt;0.0129&lt;/D&gt;&lt;D xsi:type="xsd:double"&gt;0.0273&lt;/D&gt;&lt;D xsi:type="xsd:double"&gt;0.039&lt;/D&gt;&lt;D xsi:type="xsd:double"&gt;0.0256&lt;/D&gt;&lt;/FQL&gt;&lt;FQL&gt;&lt;Q&gt;6118-HK^FF_EPS(ANN,-5AY,0)&lt;/Q&gt;&lt;R&gt;6&lt;/R&gt;&lt;C&gt;1&lt;/C&gt;&lt;D xsi:type="xsd:double"&gt;-0.0467&lt;/D&gt;&lt;D xsi:type="xsd:double"&gt;-0.1268&lt;/D&gt;&lt;D xsi:type="xsd:double"&gt;0.0002&lt;/D&gt;&lt;D xsi:type="xsd:double"&gt;0.0179&lt;/D&gt;&lt;D xsi:type="xsd:double"&gt;0.0726&lt;/D&gt;&lt;D xsi:type="xsd:double"&gt;0.652&lt;/D&gt;&lt;/FQL&gt;&lt;FQL&gt;&lt;Q&gt;6117-HK^FF_EPS(ANN,-5AY,0)&lt;/Q&gt;&lt;R&gt;6&lt;/R&gt;&lt;C&gt;1&lt;/C&gt;&lt;D xsi:type="xsd:double"&gt;0.0552&lt;/D&gt;&lt;D xsi:type="xsd:double"&gt;0.0882&lt;/D&gt;&lt;D xsi:type="xsd:double"&gt;0.1064&lt;/D&gt;&lt;D xsi:type="xsd:double"&gt;0.1109&lt;/D&gt;&lt;D xsi:type="xsd:double"&gt;0.1023&lt;/D&gt;&lt;D xsi:type="xsd:double"&gt;0.1222&lt;/D&gt;&lt;/FQL&gt;&lt;FQL&gt;&lt;Q&gt;6116-HK^FF_EPS(ANN,-5AY,0)&lt;/Q&gt;&lt;R&gt;6&lt;/R&gt;&lt;C&gt;1&lt;/C&gt;&lt;D xsi:type="xsd:double"&gt;1.2619&lt;/D&gt;&lt;D xsi:type="xsd:double"&gt;1.13&lt;/D&gt;&lt;D xsi:type="xsd:double"&gt;-0.345&lt;/D&gt;&lt;D xsi:type="xsd:double"&gt;-4.4855&lt;/D&gt;&lt;D xsi:type="xsd:double"&gt;-3.802&lt;/D&gt;&lt;D xsi:type="xsd:double"&gt;-1.8192&lt;/D&gt;&lt;/FQL&gt;&lt;FQL&gt;&lt;Q&gt;6113-HK^FF_EPS(ANN,-5AY,0)&lt;/Q&gt;&lt;R&gt;6&lt;/R&gt;&lt;C&gt;1&lt;/C&gt;&lt;D xsi:type="xsd:double"&gt;0.075&lt;/D&gt;&lt;D xsi:type="xsd:double"&gt;0.0274&lt;/D&gt;&lt;D xsi:type="xsd:double"&gt;0.0735&lt;/D&gt;&lt;D xsi:type="xsd:double"&gt;0.0632&lt;/D&gt;&lt;D xsi:type="xsd:double"&gt;0.0742&lt;/D&gt;&lt;D xsi:type="xsd:double"&gt;0.0898&lt;/D&gt;&lt;/FQL&gt;&lt;FQL&gt;&lt;Q&gt;6111-HK^FF_EPS(ANN,-5AY,0)&lt;/Q&gt;&lt;R&gt;6&lt;/R&gt;&lt;C&gt;1&lt;/C&gt;&lt;D xsi:type="xsd:double"&gt;0.0349&lt;/D&gt;&lt;D xsi:type="xsd:double"&gt;0.1915&lt;/D&gt;&lt;D xsi:type="xsd:double"&gt;0.8692&lt;/D&gt;&lt;D xsi:type="xsd:double"&gt;0.7065&lt;/D&gt;&lt;D xsi:type="xsd:double"&gt;0.4599&lt;/D&gt;&lt;D xsi:type="xsd:double"&gt;-0.7013&lt;/D&gt;&lt;/FQL&gt;&lt;FQL&gt;&lt;Q&gt;6110-HK^FF_EPS(ANN,-5AY,0)&lt;/Q&gt;&lt;R&gt;6&lt;/R&gt;&lt;C&gt;1&lt;/C&gt;&lt;D xsi:type="xsd:double"&gt;0.2462&lt;/D&gt;&lt;D xsi:type="xsd:double"&gt;0.2706&lt;/D&gt;&lt;D xsi:type="xsd:double"&gt;0.4164&lt;/D&gt;&lt;D xsi:type="xsd:double"&gt;0.4608&lt;/D&gt;&lt;D xsi:type="xsd:double"&gt;0.5074&lt;/D&gt;&lt;D xsi:type="xsd:double"&gt;0.4772&lt;/D&gt;&lt;/FQL&gt;&lt;FQL&gt;&lt;Q&gt;6108-HK^FF_EPS(ANN,-5AY,0)&lt;/Q&gt;&lt;R&gt;6&lt;/R&gt;&lt;C&gt;1&lt;/C&gt;&lt;D xsi:type="xsd:double"&gt;-0.0546&lt;/D&gt;&lt;D xsi:type="xsd:double"&gt;-0.0722&lt;/D&gt;&lt;D xsi:type="xsd:double"&gt;0.0199&lt;/D&gt;&lt;D xsi:type="xsd:double"&gt;-0.0264&lt;/D&gt;&lt;D xsi:type="xsd:double"&gt;-0.0417&lt;/D&gt;&lt;D xsi:type="xsd:double"&gt;-0.0017&lt;/D&gt;&lt;/FQL&gt;&lt;FQL&gt;&lt;Q&gt;6100-HK^FF_EPS(ANN,-5AY,0)&lt;/Q&gt;&lt;R&gt;6&lt;/R&gt;&lt;C&gt;1&lt;/C&gt;&lt;D xsi:type="xsd:double"&gt;-0.3282&lt;/D&gt;&lt;D xsi:type="xsd:double"&gt;0.0209&lt;/D&gt;&lt;D xsi:type="xsd:double"&gt;0.0202&lt;/D&gt;&lt;D xsi:type="xsd:double"&gt;0.265&lt;/D&gt;&lt;D xsi:type="xsd:double"&gt;0.1171&lt;/D&gt;&lt;D xsi:type="xsd:double"&gt;0.3173&lt;/D&gt;&lt;/FQL&gt;&lt;FQL&gt;&lt;Q&gt;6099-HK^FF_EPS(ANN,-5AY,0)&lt;/Q&gt;&lt;R&gt;6&lt;/R&gt;&lt;C&gt;1&lt;/C&gt;&lt;D xsi:type="xsd:double"&gt;0.8951&lt;/D&gt;&lt;D xsi:type="xsd:double"&gt;0.7409&lt;/D&gt;&lt;D xsi:type="xsd:double"&gt;0.5136&lt;/D&gt;&lt;D xsi:type="xsd:double"&gt;0.9191&lt;/D&gt;&lt;D xsi:type="xsd:double"&gt;1.0581&lt;/D&gt;&lt;D xsi:type="xsd:double"&gt;1.5027&lt;/D&gt;&lt;/FQL&gt;&lt;FQL&gt;&lt;Q&gt;6098-HK^FF_EPS(ANN,-5AY,0)&lt;/Q&gt;&lt;R&gt;6&lt;/R&gt;&lt;C&gt;1&lt;/C&gt;&lt;D xsi:type="xsd:double"&gt;0.1515&lt;/D&gt;&lt;D xsi:type="xsd:double"&gt;0.1853&lt;/D&gt;&lt;D xsi:type="xsd:double"&gt;0.4374&lt;/D&gt;&lt;D xsi:type="xsd:double"&gt;0.7114&lt;/D&gt;&lt;D xsi:type="xsd:double"&gt;1.097&lt;/D&gt;&lt;D xsi:type="xsd:double"&gt;1.5478&lt;/D&gt;&lt;/FQL&gt;&lt;FQL&gt;&lt;Q&gt;6093-HK^FF_EPS(ANN,-5AY,0)&lt;/Q&gt;&lt;R&gt;6&lt;/R&gt;&lt;C&gt;1&lt;/C&gt;&lt;D xsi:type="xsd:double"&gt;0.0547&lt;/D&gt;&lt;D xsi:type="xsd:double"&gt;0.0631&lt;/D&gt;&lt;D xsi:type="xsd:double"&gt;0.05&lt;/D&gt;&lt;D xsi:type="xsd:double"&gt;0.045&lt;/D&gt;&lt;D xsi:type="xsd:double"&gt;0.1434&lt;/D&gt;&lt;D xsi:type="xsd:double"&gt;0.188&lt;/D&gt;&lt;/FQL&gt;&lt;FQL&gt;&lt;Q&gt;6090-HK^FF_EPS(ANN,-5AY,0)&lt;/Q&gt;&lt;R&gt;6&lt;/R&gt;&lt;C&gt;1&lt;/C&gt;&lt;D xsi:type="xsd:double"&gt;0.217&lt;/D&gt;&lt;D xsi:type="xsd:double"&gt;0.2354&lt;/D&gt;&lt;D xsi:type="xsd:double"&gt;0.548&lt;/D&gt;&lt;D xsi:type="xsd:double"&gt;0.6828&lt;/D&gt;&lt;D xsi:type="xsd:double"&gt;0.1148&lt;/D&gt;&lt;D xsi:type="xsd:double"&gt;0.3624&lt;/D&gt;&lt;/FQL&gt;&lt;FQL&gt;&lt;Q&gt;6088-HK^FF_EPS(ANN,-5AY,0)&lt;/Q&gt;&lt;R&gt;6&lt;/R&gt;&lt;C&gt;1&lt;/C&gt;&lt;D xsi:type="xsd:double"&gt;0.1943&lt;/D&gt;&lt;D xsi:type="xsd:double"&gt;0.2299&lt;/D&gt;&lt;D xsi:type="xsd:double"&gt;0.2746&lt;/D&gt;&lt;D xsi:type="xsd:double"&gt;0.2801&lt;/D&gt;&lt;D xsi:type="xsd:double"&gt;0.0494&lt;/D&gt;&lt;D xsi:type="xsd:double"&gt;0.1584&lt;/D&gt;&lt;/FQL&gt;&lt;FQL&gt;&lt;Q&gt;6083-HK^FF_EPS(ANN,-5AY,0)&lt;/Q&gt;&lt;R&gt;6&lt;/R&gt;&lt;C&gt;1&lt;/C&gt;&lt;D xsi:type="xsd:double"&gt;0.049&lt;/D&gt;&lt;D xsi:type="xsd:double"&gt;0.0492&lt;/D&gt;&lt;D xsi:type="xsd:double"&gt;0.0231&lt;/D&gt;&lt;D xsi:type="xsd:double"&gt;0.0461&lt;/D&gt;&lt;D xsi:type="xsd:double"&gt;0.0413&lt;/D&gt;&lt;D xsi:type="xsd:double"&gt;0.0304&lt;/D&gt;&lt;/FQL&gt;&lt;FQL&gt;&lt;Q&gt;6080-HK^FF_EPS(ANN,-5AY,0)&lt;/Q&gt;&lt;R&gt;6&lt;/R&gt;&lt;C&gt;1&lt;/C&gt;&lt;D xsi:type="xsd:double"&gt;0.026&lt;/D&gt;&lt;D xsi:type="xsd:double"&gt;0.015&lt;/D&gt;&lt;D xsi:type="xsd:double"&gt;-0.037&lt;/D&gt;&lt;D xsi:type="xsd:double"&gt;-0.0147&lt;/D&gt;&lt;D xsi:type="xsd:double"&gt;-0.0496&lt;/D&gt;&lt;D xsi:type="xsd:double"&gt;0.0047&lt;/D&gt;&lt;/FQL&gt;&lt;FQL&gt;&lt;Q&gt;6078-HK^FF_EPS(ANN,-5AY,0)&lt;/Q&gt;&lt;R&gt;6&lt;/R&gt;&lt;C&gt;1&lt;/C&gt;&lt;D xsi:type="xsd:string"&gt;@NA&lt;/D&gt;&lt;D xsi:type="xsd:double"&gt;-0.0866&lt;/D&gt;&lt;D xsi:type="xsd:double"&gt;0.005&lt;/D&gt;&lt;D xsi:type="xsd:double"&gt;0.073&lt;/D&gt;&lt;D xsi:type="xsd:double"&gt;0.3093&lt;/D&gt;&lt;D xsi:type="xsd:double"&gt;0.8609&lt;/D&gt;&lt;/FQL&gt;&lt;FQL&gt;&lt;Q&gt;6069-HK^FF_EPS(ANN,-5AY,0)&lt;/Q&gt;&lt;R&gt;6&lt;/R&gt;&lt;C&gt;1&lt;/C&gt;&lt;D xsi:type="xsd:double"&gt;0.0758&lt;/D&gt;&lt;D xsi:type="xsd:double"&gt;0.1614&lt;/D&gt;&lt;D xsi:type="xsd:double"&gt;0.3063&lt;/D&gt;&lt;D xsi:type="xsd:double"&gt;0.3616&lt;/D&gt;&lt;D xsi:type="xsd:double"&gt;0.4127&lt;/D&gt;&lt;D xsi:type="xsd:double"&gt;0.5194&lt;/D&gt;&lt;/FQL&gt;&lt;FQL&gt;&lt;Q&gt;6068-HK^FF_EPS(ANN,-5AY,0)&lt;/Q&gt;&lt;R&gt;6&lt;/R&gt;&lt;C&gt;1&lt;/C&gt;&lt;D xsi:type="xsd:double"&gt;0.1254&lt;/D&gt;&lt;D xsi:type="xsd:double"&gt;0.1828&lt;/D&gt;&lt;D xsi:type="xsd:double"&gt;0.1962&lt;/D&gt;&lt;D xsi:type="xsd:double"&gt;0.2776&lt;/D&gt;&lt;D xsi:type="xsd:double"&gt;-1.1615&lt;/D&gt;&lt;D xsi:type="xsd:double"&gt;0.0533&lt;/D&gt;&lt;/FQL&gt;&lt;FQL&gt;&lt;Q&gt;6066-HK^FF_EPS(ANN,-5AY,0)&lt;/Q&gt;&lt;R&gt;6&lt;/R&gt;&lt;C&gt;1&lt;/C&gt;&lt;D xsi:type="xsd:double"&gt;0.9411&lt;/D&gt;&lt;D xsi:type="xsd:double"&gt;0.5881&lt;/D&gt;&lt;D xsi:type="xsd:double"&gt;0.3751&lt;/D&gt;&lt;D xsi:type="xsd:double"&gt;0.6709&lt;/D&gt;&lt;D xsi:type="xsd:double"&gt;1.3428&lt;/D&gt;&lt;D xsi:type="xsd:double"&gt;1.2494&lt;/D&gt;&lt;/FQL&gt;&lt;FQL&gt;&lt;Q&gt;6063-HK^FF_EPS(ANN,-5AY,0)&lt;/Q&gt;&lt;R&gt;6&lt;/R&gt;&lt;C&gt;1&lt;/C&gt;&lt;D xsi:type="xsd:double"&gt;0.0082&lt;/D&gt;&lt;D xsi:type="xsd:double"&gt;0.0163&lt;/D&gt;&lt;D xsi:type="xsd:double"&gt;0.0182&lt;/D&gt;&lt;D xsi:type="xsd:double"&gt;0.0171&lt;/D&gt;&lt;D xsi:type="xsd:double"&gt;0.011&lt;/D&gt;&lt;D xsi:type="xsd:double"&gt;-0.0113&lt;/D&gt;&lt;/FQL&gt;&lt;FQL&gt;&lt;Q&gt;6060-HK^FF_EPS(ANN,-5AY,0)&lt;/Q&gt;&lt;R&gt;6&lt;/R&gt;&lt;C&gt;1&lt;/C&gt;&lt;D xsi:type="xsd:double"&gt;0.0075&lt;/D&gt;&lt;D xsi:type="xsd:double"&gt;-0.8879&lt;/D&gt;&lt;D xsi:type="xsd:double"&gt;-1.4053&lt;/D&gt;&lt;D xsi:type="xsd:double"&gt;-0.3503&lt;/D&gt;&lt;D xsi:type="xsd:double"&gt;0.4234&lt;/D&gt;&lt;D xsi:type="xsd:double"&gt;0.9549&lt;/D&gt;&lt;/FQL&gt;&lt;FQL&gt;&lt;Q&gt;6058-HK^FF_EPS(ANN,-5AY,0)&lt;/Q&gt;&lt;R&gt;6&lt;/R&gt;&lt;C&gt;1&lt;/C&gt;&lt;D xsi:type="xsd:double"&gt;0.042&lt;/D&gt;&lt;D xsi:type="xsd:double"&gt;0.04&lt;/D&gt;&lt;D xsi:type="xsd:double"&gt;0.036&lt;/D&gt;&lt;D xsi:type="xsd:double"&gt;-0.1155&lt;/D&gt;&lt;D xsi:type="xsd:double"&gt;-0.1231&lt;/D&gt;&lt;D xsi:type="xsd:double"&gt;0.01&lt;/D&gt;&lt;/FQL&gt;&lt;FQL&gt;&lt;Q&gt;6055-HK^FF_EPS(ANN,-5AY,0)&lt;/Q&gt;&lt;R&gt;6&lt;/R&gt;&lt;C&gt;1&lt;/C&gt;&lt;D xsi:type="xsd:double"&gt;0.5018&lt;/D&gt;&lt;D xsi:type="xsd:double"&gt;0.5165&lt;/D&gt;&lt;D xsi:type="xsd:double"&gt;0.3892&lt;/D&gt;&lt;D xsi:type="xsd:double"&gt;0.527&lt;/D&gt;&lt;D xsi:type="xsd:double"&gt;0.1376&lt;/D&gt;&lt;D xsi:type="xsd:double"&gt;1.0161&lt;/D&gt;&lt;/FQL&gt;&lt;FQL&gt;&lt;Q&gt;6049-HK^FF_EPS(ANN,-5AY,0)&lt;/Q&gt;&lt;R&gt;6&lt;/R&gt;&lt;C&gt;1&lt;/C&gt;&lt;D xsi:type="xsd:double"&gt;0.3073&lt;/D&gt;&lt;D xsi:type="xsd:double"&gt;0.4573&lt;/D&gt;&lt;D xsi:type="xsd:double"&gt;0.7031&lt;/D&gt;&lt;D xsi:type="xsd:double"&gt;1.0052&lt;/D&gt;&lt;D xsi:type="xsd:double"&gt;1.3678&lt;/D&gt;&lt;D xsi:type="xsd:double"&gt;1.842&lt;/D&gt;&lt;/FQL&gt;&lt;FQL&gt;&lt;Q&gt;6038-HK^FF_EPS(ANN,-5AY,0)&lt;/Q&gt;&lt;R&gt;6&lt;/R&gt;&lt;C&gt;1&lt;/C&gt;&lt;D xsi:type="xsd:double"&gt;0.05&lt;/D&gt;&lt;D xsi:type="xsd:double"&gt;0.059&lt;/D&gt;&lt;D xsi:type="xsd:double"&gt;0.0369&lt;/D&gt;&lt;D xsi:type="xsd:double"&gt;0.0264&lt;/D&gt;&lt;D xsi:type="xsd:double"&gt;0.0233&lt;/D&gt;&lt;D xsi:type="xsd:double"&gt;0.0368&lt;/D&gt;&lt;/FQL&gt;&lt;FQL&gt;&lt;Q&gt;6036-HK^FF_EPS(ANN,-5AY,0)&lt;/Q&gt;&lt;R&gt;6&lt;/R&gt;&lt;C&gt;1&lt;/C&gt;&lt;D xsi:type="xsd:double"&gt;0.0397&lt;/D&gt;&lt;D xsi:type="xsd:double"&gt;0.035&lt;/D&gt;&lt;D xsi:type="xsd:double"&gt;0.0226&lt;/D&gt;&lt;D xsi:type="xsd:double"&gt;-0.017&lt;/D&gt;&lt;D xsi:type="xsd:double"&gt;-0.0051&lt;/D&gt;&lt;D xsi:type="xsd:double"&gt;0.0067&lt;/D&gt;&lt;/FQL&gt;&lt;FQL&gt;&lt;Q&gt;6033-HK^FF_EPS(ANN,-5AY,0)&lt;/Q&gt;&lt;R&gt;6&lt;/R&gt;&lt;C&gt;1&lt;/C&gt;&lt;D xsi:type="xsd:double"&gt;0.24&lt;/D&gt;&lt;D xsi:type="xsd:double"&gt;0.32&lt;/D&gt;&lt;D xsi:type="xsd:double"&gt;0.3263&lt;/D&gt;&lt;D xsi:type="xsd:double"&gt;0.1986&lt;/D&gt;&lt;D xsi:type="xsd:double"&gt;0.3349&lt;/D&gt;&lt;D xsi:type="xsd:double"&gt;0.28&lt;/D&gt;&lt;/FQL&gt;&lt;FQL&gt;&lt;Q&gt;6030-HK^FF_EPS(ANN,-5AY,0)&lt;/Q&gt;&lt;R&gt;6&lt;/R&gt;&lt;C&gt;1&lt;/C&gt;&lt;D xsi:type="xsd:double"&gt;0.8366&lt;/D&gt;&lt;D xsi:type="xsd:double"&gt;0.9193&lt;/D&gt;&lt;D xsi:type="xsd:double"&gt;0.7579&lt;/D&gt;&lt;D xsi:type="xsd:double"&gt;0.987&lt;/D&gt;&lt;D xsi:type="xsd:double"&gt;1.1333&lt;/D&gt;&lt;D xsi:type="xsd:double"&gt;2.092&lt;/D&gt;&lt;/FQL&gt;&lt;FQL&gt;&lt;Q&gt;4621-HK^FF_EPS(ANN,-5AY,0)&lt;/Q&gt;&lt;R&gt;0&lt;/R&gt;&lt;C&gt;0&lt;/C&gt;&lt;/FQL&gt;&lt;FQL&gt;&lt;Q&gt;4620-HK^FF_EPS(ANN,-5AY,0)&lt;/Q&gt;&lt;R&gt;0&lt;/R&gt;&lt;C&gt;0&lt;/C&gt;&lt;/FQL&gt;&lt;FQL&gt;&lt;Q&gt;4619-HK^FF_EPS(ANN,-5AY,0)&lt;/Q&gt;&lt;R&gt;0&lt;/R&gt;&lt;C&gt;0&lt;/C&gt;&lt;/FQL&gt;&lt;FQL&gt;&lt;Q&gt;4618-HK^FF_EPS(ANN,-5AY,0)&lt;/Q&gt;&lt;R&gt;0&lt;/R&gt;&lt;C&gt;0&lt;/C&gt;&lt;/FQL&gt;&lt;FQL&gt;&lt;Q&gt;4617-HK^FF_EPS(ANN,-5AY,0)&lt;/Q&gt;&lt;R&gt;0&lt;/R&gt;&lt;C&gt;0&lt;/C&gt;&lt;/FQL&gt;&lt;FQL&gt;&lt;Q&gt;4616-HK^FF_EPS(ANN,-5AY,0)&lt;/Q&gt;&lt;R&gt;0&lt;/R&gt;&lt;C&gt;0&lt;/C&gt;&lt;/FQL&gt;&lt;FQL&gt;&lt;Q&gt;3999-HK^FF_EPS(ANN,-5AY,0)&lt;/Q&gt;&lt;R&gt;6&lt;/R&gt;&lt;C&gt;1&lt;/C&gt;&lt;D xsi:type="xsd:double"&gt;0.0622&lt;/D&gt;&lt;D xsi:type="xsd:double"&gt;0.0331&lt;/D&gt;&lt;D xsi:type="xsd:double"&gt;0.0153&lt;/D&gt;&lt;D xsi:type="xsd:double"&gt;0.1492&lt;/D&gt;&lt;D xsi:type="xsd:double"&gt;0.2244&lt;/D&gt;&lt;D xsi:type="xsd:double"&gt;0.1844&lt;/D&gt;&lt;/FQL&gt;&lt;FQL&gt;&lt;Q&gt;3998-HK^FF_EPS(ANN,-5AY,0)&lt;/Q&gt;&lt;R&gt;6&lt;/R&gt;&lt;C&gt;1&lt;/C&gt;&lt;D xsi:type="xsd:double"&gt;0.0487&lt;/D&gt;&lt;D xsi:type="xsd:double"&gt;0.0686&lt;/D&gt;&lt;D xsi:type="xsd:double"&gt;0.1089&lt;/D&gt;&lt;D xsi:type="xsd:double"&gt;0.1264&lt;/D&gt;&lt;D xsi:type="xsd:double"&gt;0.1828&lt;/D&gt;&lt;D xsi:type="xsd:double"&gt;0.2321&lt;/D&gt;&lt;/FQL&gt;&lt;FQL&gt;&lt;Q&gt;3997-HK^FF_EPS(ANN,-5AY,0)&lt;/Q&gt;&lt;R&gt;6&lt;/R&gt;&lt;C&gt;1&lt;/C&gt;&lt;D xsi:type="xsd:double"&gt;0.1863&lt;/D&gt;&lt;D xsi:type="xsd:double"&gt;0.1972&lt;/D&gt;&lt;D xsi:type="xsd:double"&gt;0.0733&lt;/D&gt;&lt;D xsi:type="xsd:double"&gt;0.0195&lt;/D&gt;&lt;D xsi:type="xsd:double"&gt;0.0746&lt;/D&gt;&lt;D xsi:type="xsd:double"&gt;-0.0078&lt;/D&gt;&lt;/FQL&gt;&lt;FQL&gt;&lt;Q&gt;3996-HK^FF_EPS(ANN,-5AY,0)&lt;/Q&gt;&lt;R&gt;6&lt;/R&gt;&lt;C&gt;1&lt;/C&gt;&lt;D xsi:type="xsd:double"&gt;0.1636&lt;/D&gt;&lt;D xsi:type="xsd:double"&gt;0.2076&lt;/D&gt;&lt;D xsi:type="xsd:double"&gt;0.1818&lt;/D&gt;&lt;D xsi:type="xsd:double"&gt;0.1929&lt;/D&gt;&lt;D xsi:type="xsd:double"&gt;0.1762&lt;/D&gt;&lt;D xsi:type="xsd:double"&gt;0.188&lt;/D&gt;&lt;/FQL&gt;&lt;FQL&gt;&lt;Q&gt;3993-HK^FF_EPS(ANN,-5AY,0)&lt;/Q&gt;&lt;R&gt;6&lt;/R&gt;&lt;C&gt;1&lt;/C&gt;&lt;D xsi:type="xsd:double"&gt;0.0701&lt;/D&gt;&lt;D xsi:type="xsd:double"&gt;0.1614&lt;/D&gt;&lt;D xsi:type="xsd:double"&gt;0.2542&lt;/D&gt;&lt;D xsi:type="xsd:double"&gt;0.0975&lt;/D&gt;&lt;D xsi:type="xsd:double"&gt;0.1212&lt;/D&gt;&lt;D xsi:type="xsd:double"&gt;0.2869&lt;/D&gt;&lt;/FQL&gt;&lt;FQL&gt;&lt;Q&gt;3991-HK^FF_EPS(ANN,-5AY,0)&lt;/Q&gt;&lt;R&gt;6&lt;/R&gt;&lt;C&gt;1&lt;/C&gt;&lt;D xsi:type="xsd:double"&gt;0.0876&lt;/D&gt;&lt;D xsi:type="xsd:double"&gt;0.0951&lt;/D&gt;&lt;D xsi:type="xsd:double"&gt;0.1051&lt;/D&gt;&lt;D xsi:type="xsd:double"&gt;0.1125&lt;/D&gt;&lt;D xsi:type="xsd:double"&gt;0.1344&lt;/D&gt;&lt;D xsi:type="xsd:double"&gt;0.1608&lt;/D&gt;&lt;/FQL&gt;&lt;FQL&gt;&lt;Q&gt;3990-HK^FF_EPS(ANN,-5AY,0)&lt;/Q&gt;&lt;R&gt;6&lt;/R&gt;&lt;C&gt;1&lt;/C&gt;&lt;D xsi:type="xsd:double"&gt;0.9886&lt;/D&gt;&lt;D xsi:type="xsd:double"&gt;1.8522&lt;/D&gt;&lt;D xsi:type="xsd:double"&gt;3.6487&lt;/D&gt;&lt;D xsi:type="xsd:double"&gt;4.0932&lt;/D&gt;&lt;D xsi:type="xsd:double"&gt;3.9507&lt;/D&gt;&lt;D xsi:type="xsd:double"&gt;3.669&lt;/D&gt;&lt;/FQL&gt;&lt;FQL&gt;&lt;Q&gt;3989-HK^FF_EPS(ANN,-5AY,0)&lt;/Q&gt;&lt;R&gt;6&lt;/R&gt;&lt;C&gt;1&lt;/C&gt;&lt;D xsi:type="xsd:double"&gt;0.0036&lt;/D&gt;&lt;D xsi:type="xsd:double"&gt;0.012&lt;/D&gt;&lt;D xsi:type="xsd:double"&gt;0.0151&lt;/D&gt;&lt;D xsi:type="xsd:double"&gt;0.024&lt;/D&gt;&lt;D xsi:type="xsd:double"&gt;0.0366&lt;/D&gt;&lt;D xsi:type="xsd:double"&gt;0.0431&lt;/D&gt;&lt;/FQL&gt;&lt;FQL&gt;&lt;Q&gt;3988-HK^FF_EPS(ANN,-5AY,0)&lt;/Q&gt;&lt;R&gt;6&lt;/R&gt;&lt;C&gt;1&lt;/C&gt;&lt;D xsi:type="xsd:double"&gt;0.6266&lt;/D&gt;&lt;D xsi:type="xsd:double"&gt;0.56&lt;/D&gt;&lt;D xsi:type="xsd:double"&gt;0.5887&lt;/D&gt;&lt;D xsi:type="xsd:double"&gt;0.6134&lt;/D&gt;&lt;D xsi:type="xsd:double"&gt;0.6143&lt;/D&gt;&lt;D xsi:type="xsd:double"&gt;0.6995&lt;/D&gt;&lt;/FQL&gt;&lt;FQL&gt;&lt;Q&gt;3983-HK^FF_EPS(ANN,-5AY,0)&lt;/Q&gt;&lt;R&gt;6&lt;/R&gt;&lt;C&gt;1&lt;/C&gt;&lt;D xsi:type="xsd:double"&gt;-0.0584&lt;/D&gt;&lt;D xsi:type="xsd:double"&gt;0.0115&lt;/D&gt;&lt;D xsi:type="xsd:double"&gt;0.3543&lt;/D&gt;&lt;D xsi:type="xsd:double"&gt;0.173&lt;/D&gt;&lt;D xsi:type="xsd:double"&gt;0.1817&lt;/D&gt;&lt;D xsi:type="xsd:double"&gt;0.3915&lt;/D&gt;&lt;/FQL&gt;&lt;FQL&gt;&lt;Q&gt;3978-HK^FF_EPS(ANN,-5AY,0)&lt;/Q&gt;&lt;R&gt;6&lt;/R&gt;&lt;C&gt;1&lt;/C&gt;&lt;D xsi:type="xsd:double"&gt;0.0639&lt;/D&gt;&lt;D xsi:type="xsd:double"&gt;0.0666&lt;/D&gt;&lt;D xsi:type="xsd:double"&gt;0.086&lt;/D&gt;&lt;D xsi:type="xsd:double"&gt;0.1959&lt;/D&gt;&lt;D xsi:type="xsd:double"&gt;0.1843&lt;/D&gt;&lt;D xsi:type="xsd:double"&gt;-0.5201&lt;/D&gt;&lt;/FQL&gt;&lt;FQL&gt;&lt;Q&gt;3969-HK^FF_EPS(ANN,-5AY,0)&lt;/Q&gt;&lt;R&gt;6&lt;/R&gt;&lt;C&gt;1&lt;/C&gt;&lt;D xsi:type="xsd:double"&gt;0.4089&lt;/D&gt;&lt;D xsi:type="xsd:double"&gt;0.4227&lt;/D&gt;&lt;D xsi:type="xsd:double"&gt;0.4718&lt;/D&gt;&lt;D xsi:type="xsd:double"&gt;0.4536&lt;/D&gt;&lt;D xsi:type="xsd:double"&gt;0.385&lt;/D&gt;&lt;D xsi:type="xsd:double"&gt;0.3727&lt;/D&gt;&lt;/FQL&gt;&lt;FQL&gt;&lt;Q&gt;3968-HK^FF_EPS(ANN,-5AY,0)&lt;/Q&gt;&lt;R&gt;6&lt;/R&gt;&lt;C&gt;1&lt;/C&gt;&lt;D xsi:type="xsd:double"&gt;2.4616&lt;/D&gt;&lt;D xsi:type="xsd:double"&gt;2.78&lt;/D&gt;&lt;D xsi:type="xsd:double"&gt;3.1285&lt;/D&gt;&lt;D xsi:type="xsd:double"&gt;3.6161&lt;/D&gt;&lt;D xsi:type="xsd:double"&gt;3.7943&lt;/D&gt;&lt;D xsi:type="xsd:double"&gt;5.5582&lt;/D&gt;&lt;/FQL&gt;&lt;FQL&gt;&lt;Q&gt;3963-HK^FF_EPS(ANN,-5AY,0)&lt;/Q&gt;&lt;R&gt;6&lt;/R&gt;&lt;C&gt;1&lt;/C&gt;&lt;D xsi:type="xsd:double"&gt;-0.67&lt;/D&gt;&lt;D xsi:type="xsd:double"&gt;-0.85&lt;/D&gt;&lt;D xsi:type="xsd:double"&gt;-0.2216&lt;/D&gt;&lt;D xsi:type="xsd:double"&gt;-0.1593&lt;/D&gt;&lt;D xsi:type="xsd:double"&gt;-0.2943&lt;/D&gt;&lt;D xsi:type="xsd:double"&gt;-1.3758&lt;/D&gt;&lt;/FQL&gt;&lt;FQL&gt;&lt;Q&gt;3958-HK^FF_EPS(ANN,-5AY,0)&lt;/Q&gt;&lt;R&gt;6&lt;/R&gt;&lt;C&gt;1&lt;/C&gt;&lt;D xsi:type="xsd:double"&gt;0.41&lt;/D&gt;&lt;D xsi:type="xsd:double"&gt;0.57&lt;/D&gt;&lt;D xsi:type="xsd:double"&gt;0.176&lt;/D&gt;&lt;D xsi:type="xsd:double"&gt;0.3482&lt;/D&gt;&lt;D xsi:type="xsd:double"&gt;0.3894&lt;/D&gt;&lt;D xsi:type="xsd:double"&gt;0.7681&lt;/D&gt;&lt;/FQL&gt;&lt;FQL&gt;&lt;Q&gt;3948-HK^FF_EPS(ANN,-5AY,0)&lt;/Q&gt;&lt;R&gt;6&lt;/R&gt;&lt;C&gt;1&lt;/C&gt;&lt;D xsi:type="xsd:double"&gt;0.713&lt;/D&gt;&lt;D xsi:type="xsd:double"&gt;1.7412&lt;/D&gt;&lt;D xsi:type="xsd:double"&gt;1.5058&lt;/D&gt;&lt;D xsi:type="xsd:double"&gt;1.3205&lt;/D&gt;&lt;D xsi:type="xsd:double"&gt;-0.2269&lt;/D&gt;&lt;D xsi:ty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pe="xsd:double"&gt;3.2013&lt;/D&gt;&lt;/FQL&gt;&lt;FQL&gt;&lt;Q&gt;3939-HK^FF_EPS(ANN,-5AY,0)&lt;/Q&gt;&lt;R&gt;6&lt;/R&gt;&lt;C&gt;1&lt;/C&gt;&lt;D xsi:type="xsd:double"&gt;0.0432&lt;/D&gt;&lt;D xsi:type="xsd:double"&gt;0.1338&lt;/D&gt;&lt;D xsi:type="xsd:double"&gt;0.1201&lt;/D&gt;&lt;D xsi:type="xsd:double"&gt;0.0875&lt;/D&gt;&lt;D xsi:type="xsd:double"&gt;0.1353&lt;/D&gt;&lt;D xsi:type="xsd:double"&gt;0.2877&lt;/D&gt;&lt;/FQL&gt;&lt;FQL&gt;&lt;Q&gt;3938-HK^FF_EPS(ANN,-5AY,0)&lt;/Q&gt;&lt;R&gt;6&lt;/R&gt;&lt;C&gt;1&lt;/C&gt;&lt;D xsi:type="xsd:double"&gt;0.0884&lt;/D&gt;&lt;D xsi:type="xsd:double"&gt;0.1238&lt;/D&gt;&lt;D xsi:type="xsd:double"&gt;0.1207&lt;/D&gt;&lt;D xsi:type="xsd:double"&gt;0.0385&lt;/D&gt;&lt;D xsi:type="xsd:double"&gt;0.0397&lt;/D&gt;&lt;D xsi:type="xsd:double"&gt;-0.0081&lt;/D&gt;&lt;/FQL&gt;&lt;FQL&gt;&lt;Q&gt;3933-HK^FF_EPS(ANN,-5AY,0)&lt;/Q&gt;&lt;R&gt;6&lt;/R&gt;&lt;C&gt;1&lt;/C&gt;&lt;D xsi:type="xsd:double"&gt;-0.1913&lt;/D&gt;&lt;D xsi:type="xsd:double"&gt;0.058&lt;/D&gt;&lt;D xsi:type="xsd:double"&gt;0.4951&lt;/D&gt;&lt;D xsi:type="xsd:double"&gt;0.4438&lt;/D&gt;&lt;D xsi:type="xsd:double"&gt;0.4473&lt;/D&gt;&lt;D xsi:type="xsd:double"&gt;0.6472&lt;/D&gt;&lt;/FQL&gt;&lt;FQL&gt;&lt;Q&gt;3931-HK^FF_EPS(ANN,-5AY,0)&lt;/Q&gt;&lt;R&gt;6&lt;/R&gt;&lt;C&gt;1&lt;/C&gt;&lt;D xsi:type="xsd:string"&gt;@NA&lt;/D&gt;&lt;D xsi:type="xsd:string"&gt;@NA&lt;/D&gt;&lt;D xsi:type="xsd:string"&gt;@NA&lt;/D&gt;&lt;D xsi:type="xsd:double"&gt;-0.0759&lt;/D&gt;&lt;D xsi:type="xsd:double"&gt;0.0033&lt;/D&gt;&lt;D xsi:type="xsd:double"&gt;0.0952&lt;/D&gt;&lt;/FQL&gt;&lt;FQL&gt;&lt;Q&gt;3928-HK^FF_EPS(ANN,-5AY,0)&lt;/Q&gt;&lt;R&gt;6&lt;/R&gt;&lt;C&gt;1&lt;/C&gt;&lt;D xsi:type="xsd:double"&gt;0.0303&lt;/D&gt;&lt;D xsi:type="xsd:double"&gt;0.046&lt;/D&gt;&lt;D xsi:type="xsd:double"&gt;0.0823&lt;/D&gt;&lt;D xsi:type="xsd:double"&gt;0.058&lt;/D&gt;&lt;D xsi:type="xsd:double"&gt;-0.083&lt;/D&gt;&lt;D xsi:type="xsd:double"&gt;-0.135&lt;/D&gt;&lt;/FQL&gt;&lt;FQL&gt;&lt;Q&gt;3919-HK^FF_EPS(ANN,-5AY,0)&lt;/Q&gt;&lt;R&gt;6&lt;/R&gt;&lt;C&gt;1&lt;/C&gt;&lt;D xsi:type="xsd:double"&gt;0.1123&lt;/D&gt;&lt;D xsi:type="xsd:double"&gt;0.0959&lt;/D&gt;&lt;D xsi:type="xsd:double"&gt;0.0242&lt;/D&gt;&lt;D xsi:type="xsd:double"&gt;0.0289&lt;/D&gt;&lt;D xsi:type="xsd:double"&gt;0.0482&lt;/D&gt;&lt;D xsi:type="xsd:double"&gt;0.0151&lt;/D&gt;&lt;/FQL&gt;&lt;FQL&gt;&lt;Q&gt;3918-HK^FF_EPS(ANN,-5AY,0)&lt;/Q&gt;&lt;R&gt;6&lt;/R&gt;&lt;C&gt;1&lt;/C&gt;&lt;D xsi:type="xsd:double"&gt;0.6067&lt;/D&gt;&lt;D xsi:type="xsd:double"&gt;0.6129&lt;/D&gt;&lt;D xsi:type="xsd:double"&gt;0.6985&lt;/D&gt;&lt;D xsi:type="xsd:double"&gt;0.932&lt;/D&gt;&lt;D xsi:type="xsd:double"&gt;0.1811&lt;/D&gt;&lt;D xsi:type="xsd:double"&gt;-0.2608&lt;/D&gt;&lt;/FQL&gt;&lt;FQL&gt;&lt;Q&gt;3913-HK^FF_EPS(ANN,-5AY,0)&lt;/Q&gt;&lt;R&gt;6&lt;/R&gt;&lt;C&gt;1&lt;/C&gt;&lt;D xsi:type="xsd:string"&gt;@NA&lt;/D&gt;&lt;D xsi:type="xsd:double"&gt;0.0252&lt;/D&gt;&lt;D xsi:type="xsd:double"&gt;0.0468&lt;/D&gt;&lt;D xsi:type="xsd:double"&gt;0.1039&lt;/D&gt;&lt;D xsi:type="xsd:double"&gt;0.1799&lt;/D&gt;&lt;D xsi:type="xsd:double"&gt;0.4031&lt;/D&gt;&lt;/FQL&gt;&lt;FQL&gt;&lt;Q&gt;3908-HK^FF_EPS(ANN,-5AY,0)&lt;/Q&gt;&lt;R&gt;6&lt;/R&gt;&lt;C&gt;1&lt;/C&gt;&lt;D xsi:type="xsd:double"&gt;0.888&lt;/D&gt;&lt;D xsi:type="xsd:double"&gt;0.8763&lt;/D&gt;&lt;D xsi:type="xsd:double"&gt;0.9866&lt;/D&gt;&lt;D xsi:type="xsd:double"&gt;1.1002&lt;/D&gt;&lt;D xsi:type="xsd:double"&gt;1.7961&lt;/D&gt;&lt;D xsi:type="xsd:double"&gt;2.6024&lt;/D&gt;&lt;/FQL&gt;&lt;FQL&gt;&lt;Q&gt;3903-HK^FF_EPS(ANN,-5AY,0)&lt;/Q&gt;&lt;R&gt;6&lt;/R&gt;&lt;C&gt;1&lt;/C&gt;&lt;D xsi:type="xsd:double"&gt;0.0584&lt;/D&gt;&lt;D xsi:type="xsd:double"&gt;0.0692&lt;/D&gt;&lt;D xsi:type="xsd:double"&gt;0.0745&lt;/D&gt;&lt;D xsi:type="xsd:double"&gt;0.0596&lt;/D&gt;&lt;D xsi:type="xsd:double"&gt;0.0369&lt;/D&gt;&lt;D xsi:type="xsd:double"&gt;0.0201&lt;/D&gt;&lt;/FQL&gt;&lt;FQL&gt;&lt;Q&gt;3900-HK^FF_EPS(ANN,-5AY,0)&lt;/Q&gt;&lt;R&gt;6&lt;/R&gt;&lt;C&gt;1&lt;/C&gt;&lt;D xsi:type="xsd:double"&gt;0.8179&lt;/D&gt;&lt;D xsi:type="xsd:double"&gt;0.8879&lt;/D&gt;&lt;D xsi:type="xsd:double"&gt;0.214&lt;/D&gt;&lt;D xsi:type="xsd:double"&gt;0.6247&lt;/D&gt;&lt;D xsi:type="xsd:double"&gt;1.1776&lt;/D&gt;&lt;D xsi:type="xsd:double"&gt;1.5735&lt;/D&gt;&lt;/FQL&gt;&lt;FQL&gt;&lt;Q&gt;3899-HK^FF_EPS(ANN,-5AY,0)&lt;/Q&gt;&lt;R&gt;6&lt;/R&gt;&lt;C&gt;1&lt;/C&gt;&lt;D xsi:type="xsd:double"&gt;-0.5608&lt;/D&gt;&lt;D xsi:type="xsd:double"&gt;0.2479&lt;/D&gt;&lt;D xsi:type="xsd:double"&gt;0.4777&lt;/D&gt;&lt;D xsi:type="xsd:double"&gt;0.5259&lt;/D&gt;&lt;D xsi:type="xsd:double"&gt;0.3297&lt;/D&gt;&lt;D xsi:type="xsd:double"&gt;0.5385&lt;/D&gt;&lt;/FQL&gt;&lt;FQL&gt;&lt;Q&gt;3898-HK^FF_EPS(ANN,-5AY,0)&lt;/Q&gt;&lt;R&gt;6&lt;/R&gt;&lt;C&gt;1&lt;/C&gt;&lt;D xsi:type="xsd:double"&gt;2.886&lt;/D&gt;&lt;D xsi:type="xsd:double"&gt;2.4791&lt;/D&gt;&lt;D xsi:type="xsd:double"&gt;2.1849&lt;/D&gt;&lt;D xsi:type="xsd:double"&gt;2.1291&lt;/D&gt;&lt;D xsi:type="xsd:double"&gt;1.9641&lt;/D&gt;&lt;D xsi:type="xsd:double"&gt;1.4676&lt;/D&gt;&lt;/FQL&gt;&lt;FQL&gt;&lt;Q&gt;3893-HK^FF_EPS(ANN,-5AY,0)&lt;/Q&gt;&lt;R&gt;6&lt;/R&gt;&lt;C&gt;1&lt;/C&gt;&lt;D xsi:type="xsd:double"&gt;-0.364&lt;/D&gt;&lt;D xsi:type="xsd:double"&gt;-0.384&lt;/D&gt;&lt;D xsi:type="xsd:double"&gt;-0.004&lt;/D&gt;&lt;D xsi:type="xsd:double"&gt;-0.4516&lt;/D&gt;&lt;D xsi:type="xsd:double"&gt;-0.1639&lt;/D&gt;&lt;D xsi:type="xsd:double"&gt;-0.304&lt;/D&gt;&lt;/FQL&gt;&lt;FQL&gt;&lt;Q&gt;3889-HK^FF_EPS(ANN,-5AY,0)&lt;/Q&gt;&lt;R&gt;6&lt;/R&gt;&lt;C&gt;1&lt;/C&gt;&lt;D xsi:type="xsd:double"&gt;-0.106&lt;/D&gt;&lt;D xsi:type="xsd:double"&gt;-0.092&lt;/D&gt;&lt;D xsi:type="xsd:double"&gt;-0.1365&lt;/D&gt;&lt;D xsi:type="xsd:double"&gt;-0.1064&lt;/D&gt;&lt;D xsi:type="xsd:double"&gt;-0.0057&lt;/D&gt;&lt;D xsi:type="xsd:double"&gt;-0.063&lt;/D&gt;&lt;/FQL&gt;&lt;FQL&gt;&lt;Q&gt;3888-HK^FF_EPS(ANN,-5AY,0)&lt;/Q&gt;&lt;R&gt;6&lt;/R&gt;&lt;C&gt;1&lt;/C&gt;&lt;D xsi:type="xsd:double"&gt;-0.2454&lt;/D&gt;&lt;D xsi:type="xsd:double"&gt;0.8678&lt;/D&gt;&lt;D xsi:type="xsd:double"&gt;0.3383&lt;/D&gt;&lt;D xsi:type="xsd:double"&gt;-1.284&lt;/D&gt;&lt;D xsi:type="xsd:double"&gt;0.7797&lt;/D&gt;&lt;D xsi:type="xsd:double"&gt;0.3482&lt;/D&gt;&lt;/FQL&gt;&lt;FQL&gt;&lt;Q&gt;3886-HK^FF_EPS(ANN,-5AY,0)&lt;/Q&gt;&lt;R&gt;6&lt;/R&gt;&lt;C&gt;1&lt;/C&gt;&lt;D xsi:type="xsd:double"&gt;0.0081&lt;/D&gt;&lt;D xsi:type="xsd:double"&gt;-0.0192&lt;/D&gt;&lt;D xsi:type="xsd:double"&gt;0.0085&lt;/D&gt;&lt;D xsi:type="xsd:double"&gt;-0.0011&lt;/D&gt;&lt;D xsi:type="xsd:double"&gt;-0.0373&lt;/D&gt;&lt;D xsi:type="xsd:double"&gt;0.0029&lt;/D&gt;&lt;/FQL&gt;&lt;FQL&gt;&lt;Q&gt;3883-HK^FF_EPS(ANN,-5AY,0)&lt;/Q&gt;&lt;R&gt;6&lt;/R&gt;&lt;C&gt;1&lt;/C&gt;&lt;D xsi:type="xsd:double"&gt;0.3599&lt;/D&gt;&lt;D xsi:type="xsd:double"&gt;0.3774&lt;/D&gt;&lt;D xsi:type="xsd:double"&gt;0.7074&lt;/D&gt;&lt;D xsi:type="xsd:double"&gt;1.0649&lt;/D&gt;&lt;D xsi:type="xsd:double"&gt;1.7743&lt;/D&gt;&lt;D xsi:type="xsd:double"&gt;2.4591&lt;/D&gt;&lt;/FQL&gt;&lt;FQL&gt;&lt;Q&gt;3882-HK^FF_EPS(ANN,-5AY,0)&lt;/Q&gt;&lt;R&gt;6&lt;/R&gt;&lt;C&gt;1&lt;/C&gt;&lt;D xsi:type="xsd:double"&gt;0.066&lt;/D&gt;&lt;D xsi:type="xsd:double"&gt;-0.575&lt;/D&gt;&lt;D xsi:type="xsd:double"&gt;-0.2975&lt;/D&gt;&lt;D xsi:type="xsd:double"&gt;-0.0877&lt;/D&gt;&lt;D xsi:type="xsd:double"&gt;-0.0672&lt;/D&gt;&lt;D xsi:type="xsd:double"&gt;-0.004&lt;/D&gt;&lt;/FQL&gt;&lt;FQL&gt;&lt;Q&gt;3878-HK^FF_EPS(ANN,-5AY,0)&lt;/Q&gt;&lt;R&gt;6&lt;/R&gt;&lt;C&gt;1&lt;/C&gt;&lt;D xsi:type="xsd:double"&gt;0.0755&lt;/D&gt;&lt;D xsi:type="xsd:double"&gt;0.0557&lt;/D&gt;&lt;D xsi:type="xsd:double"&gt;0.0729&lt;/D&gt;&lt;D xsi:type="xsd:double"&gt;0.0593&lt;/D&gt;&lt;D xsi:type="xsd:double"&gt;-0.1288&lt;/D&gt;&lt;D xsi:type="xsd:double"&gt;-0.0545&lt;/D&gt;&lt;/FQL&gt;&lt;FQL&gt;&lt;Q&gt;3877-HK^FF_EPS(ANN,-5AY,0)&lt;/Q&gt;&lt;R&gt;6&lt;/R&gt;&lt;C&gt;1&lt;/C&gt;&lt;D xsi:type="xsd:double"&gt;0.0707&lt;/D&gt;&lt;D xsi:type="xsd:double"&gt;0.0992&lt;/D&gt;&lt;D xsi:type="xsd:double"&gt;0.1499&lt;/D&gt;&lt;D xsi:type="xsd:double"&gt;0.1625&lt;/D&gt;&lt;D xsi:type="xsd:double"&gt;0.1807&lt;/D&gt;&lt;D xsi:type="xsd:double"&gt;0.2203&lt;/D&gt;&lt;/FQL&gt;&lt;FQL&gt;&lt;Q&gt;3869-HK^FF_EPS(ANN,-5AY,0)&lt;/Q&gt;&lt;R&gt;6&lt;/R&gt;&lt;C&gt;1&lt;/C&gt;&lt;D xsi:type="xsd:double"&gt;0.2035&lt;/D&gt;&lt;D xsi:type="xsd:double"&gt;-0.2454&lt;/D&gt;&lt;D xsi:type="xsd:double"&gt;-0.4357&lt;/D&gt;&lt;D xsi:type="xsd:double"&gt;1.2385&lt;/D&gt;&lt;D xsi:type="xsd:double"&gt;-3.2878&lt;/D&gt;&lt;D xsi:type="xsd:double"&gt;-2.4481&lt;/D&gt;&lt;/FQL&gt;&lt;FQL&gt;&lt;Q&gt;3868-HK^FF_EPS(ANN,-5AY,0)&lt;/Q&gt;&lt;R&gt;6&lt;/R&gt;&lt;C&gt;1&lt;/C&gt;&lt;D xsi:type="xsd:double"&gt;0.0976&lt;/D&gt;&lt;D xsi:type="xsd:double"&gt;0.1066&lt;/D&gt;&lt;D xsi:type="xsd:double"&gt;0.1103&lt;/D&gt;&lt;D xsi:type="xsd:double"&gt;0.1319&lt;/D&gt;&lt;D xsi:type="xsd:double"&gt;0.1344&lt;/D&gt;&lt;D xsi:type="xsd:double"&gt;0.1733&lt;/D&gt;&lt;/FQL&gt;&lt;FQL&gt;&lt;Q&gt;3866-HK^FF_EPS(ANN,-5AY,0)&lt;/Q&gt;&lt;R&gt;6&lt;/R&gt;&lt;C&gt;1&lt;/C&gt;&lt;D xsi:type="xsd:double"&gt;0.4515&lt;/D&gt;&lt;D xsi:type="xsd:double"&gt;0.4108&lt;/D&gt;&lt;D xsi:type="xsd:double"&gt;0.3649&lt;/D&gt;&lt;D xsi:type="xsd:double"&gt;0.3847&lt;/D&gt;&lt;D xsi:type="xsd:double"&gt;0.4101&lt;/D&gt;&lt;D xsi:type="xsd:double"&gt;0.6378&lt;/D&gt;&lt;/FQL&gt;&lt;FQL&gt;&lt;Q&gt;3860-HK^FF_EPS(ANN,-5AY,0)&lt;/Q&gt;&lt;R&gt;6&lt;/R&gt;&lt;C&gt;1&lt;/C&gt;&lt;D xsi:type="xsd:double"&gt;0.0163&lt;/D&gt;&lt;D xsi:type="xsd:double"&gt;0.0294&lt;/D&gt;&lt;D xsi:type="xsd:double"&gt;0.0545&lt;/D&gt;&lt;D xsi:type="xsd:double"&gt;0.0455&lt;/D&gt;&lt;D xsi:type="xsd:double"&gt;0.013&lt;/D&gt;&lt;D xsi:type="xsd:double"&gt;-0.0353&lt;/D&gt;&lt;/FQL&gt;&lt;FQL&gt;&lt;Q&gt;3848-HK^FF_EPS(ANN,-5AY,0)&lt;/Q&gt;&lt;R&gt;6&lt;/R&gt;&lt;C&gt;1&lt;/C&gt;&lt;D xsi:type="xsd:double"&gt;0.2399&lt;/D&gt;&lt;D xsi:type="xsd:double"&gt;0.2421&lt;/D&gt;&lt;D xsi:type="xsd:double"&gt;0.1945&lt;/D&gt;&lt;D xsi:type="xsd:double"&gt;0.271&lt;/D&gt;&lt;D xsi:type="xsd:double"&gt;-0.8066&lt;/D&gt;&lt;D xsi:type="xsd:double"&gt;0.2359&lt;/D&gt;&lt;/FQL&gt;&lt;FQL&gt;&lt;Q&gt;3839-HK^FF_EPS(ANN,-5AY,0)&lt;/Q&gt;&lt;R&gt;6&lt;/R&gt;&lt;C&gt;1&lt;/C&gt;&lt;D xsi:type="xsd:double"&gt;0.2468&lt;/D&gt;&lt;D xsi:type="xsd:double"&gt;0.5026&lt;/D&gt;&lt;D xsi:type="xsd:double"&gt;0.6547&lt;/D&gt;&lt;D xsi:type="xsd:double"&gt;0.4887&lt;/D&gt;&lt;D xsi:type="xsd:double"&gt;0.4977&lt;/D&gt;&lt;D xsi:type="xsd:double"&gt;0.6003&lt;/D&gt;&lt;/FQL&gt;&lt;FQL&gt;&lt;Q&gt;3838-HK^FF_EPS(ANN,-5AY,0)&lt;/Q&gt;&lt;R&gt;6&lt;/R&gt;&lt;C&gt;1&lt;/C&gt;&lt;D xsi:type="xsd:double"&gt;0.0416&lt;/D&gt;&lt;D xsi:type="xsd:double"&gt;0.0746&lt;/D&gt;&lt;D xsi:type="xsd:double"&gt;0.0456&lt;/D&gt;&lt;D xsi:type="xsd:double"&gt;0.0183&lt;/D&gt;&lt;D xsi:type="xsd:double"&gt;0.0356&lt;/D&gt;&lt;D xsi:type="xsd:double"&gt;0.0695&lt;/D&gt;&lt;/FQL&gt;&lt;FQL&gt;&lt;Q&gt;3836-HK^FF_EPS(ANN,-5AY,0)&lt;/Q&gt;&lt;R&gt;6&lt;/R&gt;&lt;C&gt;1&lt;/C&gt;&lt;D xsi:type="xsd:double"&gt;-0.2804&lt;/D&gt;&lt;D xsi:type="xsd:double"&gt;0.761&lt;/D&gt;&lt;D xsi:type="xsd:double"&gt;0.5297&lt;/D&gt;&lt;D xsi:type="xsd:double"&gt;0.3845&lt;/D&gt;&lt;D xsi:type="xsd:double"&gt;0.3003&lt;/D&gt;&lt;D xsi:type="xsd:double"&gt;0.5284&lt;/D&gt;&lt;/FQL&gt;&lt;FQL&gt;&lt;Q&gt;3833-HK^FF_EPS(ANN,-5AY,0)&lt;/Q&gt;&lt;R&gt;6&lt;/R&gt;&lt;C&gt;1&lt;/C&gt;&lt;D xsi:type="xsd:double"&gt;-0.1098&lt;/D&gt;&lt;D xsi:type="xsd:double"&gt;-0.0427&lt;/D&gt;&lt;D xsi:type="xsd:double"&gt;-0.029&lt;/D&gt;&lt;D xsi:type="xsd:double"&gt;0.0141&lt;/D&gt;&lt;D xsi:type="xsd:double"&gt;0.0772&lt;/D&gt;&lt;D xsi:type="xsd:double"&gt;0.2812&lt;/D&gt;&lt;/FQL&gt;&lt;FQL&gt;&lt;Q&gt;3830-HK^FF_EPS(ANN,-5AY,0)&lt;/Q&gt;&lt;R&gt;6&lt;/R&gt;&lt;C&gt;1&lt;/C&gt;&lt;D xsi:type="xsd:double"&gt;0.0226&lt;/D&gt;&lt;D xsi:type="xsd:double"&gt;-0.015&lt;/D&gt;&lt;D xsi:type="xsd:double"&gt;-0.0094&lt;/D&gt;&lt;D xsi:type="xsd:double"&gt;0.1638&lt;/D&gt;&lt;D xsi:type="xsd:double"&gt;0.0066&lt;/D&gt;&lt;D xsi:type="xsd:double"&gt;-0.0655&lt;/D&gt;&lt;/FQL&gt;&lt;FQL&gt;&lt;Q&gt;3828-HK^FF_EPS(ANN,-5AY,0)&lt;/Q&gt;&lt;R&gt;6&lt;/R&gt;&lt;C&gt;1&lt;/C&gt;&lt;D xsi:type="xsd:double"&gt;0.222&lt;/D&gt;&lt;D xsi:type="xsd:double"&gt;0.151&lt;/D&gt;&lt;D xsi:type="xsd:double"&gt;0.1386&lt;/D&gt;&lt;D xsi:type="xsd:double"&gt;0.1347&lt;/D&gt;&lt;D xsi:type="xsd:double"&gt;0.1084&lt;/D&gt;&lt;D xsi:type="xsd:double"&gt;-0.1283&lt;/D&gt;&lt;/FQL&gt;&lt;FQL&gt;&lt;Q&gt;3822-HK^FF_EPS(ANN,-5AY,0)&lt;/Q&gt;&lt;R&gt;6&lt;/R&gt;&lt;C&gt;1&lt;/C&gt;&lt;D xsi:type="xsd:double"&gt;0.047&lt;/D&gt;&lt;D xsi:type="xsd:double"&gt;0.0033&lt;/D&gt;&lt;D xsi:type="xsd:double"&gt;-0.03&lt;/D&gt;&lt;D xsi:type="xsd:double"&gt;0.0435&lt;/D&gt;&lt;D xsi:type="xsd:double"&gt;-0.0201&lt;/D&gt;&lt;D xsi:type="xsd:double"&gt;-0.0599&lt;/D&gt;&lt;/FQL&gt;&lt;FQL&gt;&lt;Q&gt;3818-HK^FF_EPS(ANN,-5AY,0)&lt;/Q&gt;&lt;R&gt;5&lt;/R&gt;&lt;C&gt;1&lt;/C&gt;&lt;D xsi:type="xsd:double"&gt;0.1673&lt;/D&gt;&lt;D xsi:type="xsd:double"&gt;0.1393&lt;/D&gt;&lt;D xsi:type="xsd:double"&gt;0.0701&lt;/D&gt;&lt;D xsi:type="xsd:double"&gt;0.3531&lt;/D&gt;&lt;D xsi:type="xsd:double"&gt;-0.3614&lt;/D&gt;&lt;/FQL&gt;&lt;FQL&gt;&lt;Q&gt;3816-HK^FF_EPS(ANN,-5AY,0)&lt;/Q&gt;&lt;R&gt;6&lt;/R&gt;&lt;C&gt;1&lt;/C&gt;&lt;D xsi:type="xsd:double"&gt;-0.0258&lt;/D&gt;&lt;D xsi:type="xsd:double"&gt;0.0584&lt;/D&gt;&lt;D xsi:type="xsd:double"&gt;0.0828&lt;/D&gt;&lt;D xsi:type="xsd:double"&gt;0.0011&lt;/D&gt;&lt;D xsi:type="xsd:double"&gt;0.0299&lt;/D&gt;&lt;D xsi:type="xsd:double"&gt;-0.0803&lt;/D&gt;&lt;/FQL&gt;&lt;FQL&gt;&lt;Q&gt;3813-HK^FF_EPS(ANN,-5AY,0)&lt;/Q&gt;&lt;R&gt;6&lt;/R&gt;&lt;C&gt;1&lt;/C&gt;&lt;D xsi:type="xsd:double"&gt;0.1253&lt;/D&gt;&lt;D xsi:type="xsd:double"&gt;0.0865&lt;/D&gt;&lt;D xsi:type="xsd:double"&gt;0.1231&lt;/D&gt;&lt;D xsi:type="xsd:double"&gt;0.18&lt;/D&gt;&lt;D xsi:type="xsd:double"&gt;0.0646&lt;/D&gt;&lt;D xsi:type="xsd:double"&gt;0.0827&lt;/D&gt;&lt;/FQL&gt;&lt;FQL&gt;&lt;Q&gt;3808-HK^FF_EPS(ANN,-5AY,0)&lt;/Q&gt;&lt;R&gt;6&lt;/R&gt;&lt;C&gt;1&lt;/C&gt;&lt;D xsi:type="xsd:double"&gt;0.222&lt;/D&gt;&lt;D xsi:type="xsd:double"&gt;1.2569&lt;/D&gt;&lt;D xsi:type="xsd:double"&gt;1.8638&lt;/D&gt;&lt;D xsi:type="xsd:double"&gt;1.3692&lt;/D&gt;&lt;D xsi:type="xsd:double"&gt;2.7881&lt;/D&gt;&lt;D xsi:type="xsd:double"&gt;1.8866&lt;/D&gt;&lt;/FQL&gt;&lt;FQL&gt;&lt;Q&gt;3800-HK^FF_EPS(ANN,-5AY,0)&lt;/Q&gt;&lt;R&gt;6&lt;/R&gt;&lt;C&gt;1&lt;/C&gt;&lt;D xsi:type="xsd:double"&gt;0.1362&lt;/D&gt;&lt;D xsi:type="xsd:double"&gt;0.118&lt;/D&gt;&lt;D xsi:type="xsd:double"&gt;-0.0452&lt;/D&gt;&lt;D xsi:type="xsd:double"&gt;-0.0119&lt;/D&gt;&lt;D xsi:type="xsd:double"&gt;-0.3153&lt;/D&gt;&lt;D xsi:type="xsd:double"&gt;0.2493&lt;/D&gt;&lt;/FQL&gt;&lt;FQL&gt;&lt;Q&gt;3799-HK^FF_EPS(ANN,-5AY,0)&lt;/Q&gt;&lt;R&gt;6&lt;/R&gt;&lt;C&gt;1&lt;/C&gt;&lt;D xsi:type="xsd:double"&gt;0.2687&lt;/D&gt;&lt;D xsi:type="xsd:double"&gt;0.2883&lt;/D&gt;&lt;D xsi:type="xsd:double"&gt;0.3215&lt;/D&gt;&lt;D xsi:type="xsd:double"&gt;0.318&lt;/D&gt;&lt;D xsi:type="xsd:double"&gt;0.3158&lt;/D&gt;&lt;D xsi:type="xsd:double"&gt;0.3279&lt;/D&gt;&lt;/FQL&gt;&lt;FQL&gt;&lt;Q&gt;3798-HK^FF_EPS(ANN,-5AY,0)&lt;/Q&gt;&lt;R&gt;6&lt;/R&gt;&lt;C&gt;1&lt;/C&gt;&lt;D xsi:type="xsd:double"&gt;0.0216&lt;/D&gt;&lt;D xsi:type="xsd:double"&gt;0.1089&lt;/D&gt;&lt;D xsi:type="xsd:double"&gt;0.1925&lt;/D&gt;&lt;D xsi:type="xsd:double"&gt;0.2291&lt;/D&gt;&lt;D xsi:type="xsd:double"&gt;0.3528&lt;/D&gt;&lt;D xsi:type="xsd:double"&gt;0.4794&lt;/D&gt;&lt;/FQL&gt;&lt;FQL&gt;&lt;Q&gt;3789-HK^FF_EPS(ANN,-5AY,0)&lt;/Q&gt;&lt;R&gt;6&lt;/R&gt;&lt;C&gt;1&lt;/C&gt;&lt;D xsi:type="xsd:double"&gt;0.0629&lt;/D&gt;&lt;D xsi:type="xsd:double"&gt;0.0467&lt;/D&gt;&lt;D xsi:type="xsd:double"&gt;0.0362&lt;/D&gt;&lt;D xsi:type="xsd:double"&gt;0.0225&lt;/D&gt;&lt;D xsi:type="xsd:double"&gt;0.0309&lt;/D&gt;&lt;D xsi:type="xsd:double"&gt;0.0056&lt;/D&gt;&lt;/FQL&gt;&lt;FQL&gt;&lt;Q&gt;3788-HK^FF_EPS(ANN,-5AY,0)&lt;/Q&gt;&lt;R&gt;6&lt;/R&gt;&lt;C&gt;1&lt;/C&gt;&lt;D xsi:type="xsd:double"&gt;-0.132&lt;/D&gt;&lt;D xsi:type="xsd:double"&gt;0.0888&lt;/D&gt;&lt;D xsi:type="xsd:double"&gt;0.1163&lt;/D&gt;&lt;D xsi:type="xsd:double"&gt;0.2039&lt;/D&gt;&lt;D xsi:type="xsd:double"&gt;0.2333&lt;/D&gt;&lt;D xsi:type="xsd:double"&gt;0.4087&lt;/D&gt;&lt;/FQL&gt;&lt;FQL&gt;&lt;Q&gt;3778-HK^FF_EPS(ANN,-5AY,0)&lt;/Q&gt;&lt;R&gt;6&lt;/R&gt;&lt;C&gt;1&lt;/C&gt;&lt;D xsi:type="xsd:double"&gt;0.0139&lt;/D&gt;&lt;D xsi:type="xsd:double"&gt;0.0464&lt;/D&gt;&lt;D xsi:type="xsd:double"&gt;0.076&lt;/D&gt;&lt;D xsi:type="xsd:double"&gt;-0.0013&lt;/D&gt;&lt;D xsi:type="xsd:double"&gt;0.0563&lt;/D&gt;&lt;D xsi:type="xsd:double"&gt;0.1949&lt;/D&gt;&lt;/FQL&gt;&lt;FQL&gt;&lt;Q&gt;3773-HK^FF_EPS(ANN,-5AY,0)&lt;/Q&gt;&lt;R&gt;6&lt;/R&gt;&lt;C&gt;1&lt;/C&gt;&lt;D xsi:type="xsd:double"&gt;0.0935&lt;/D&gt;&lt;D xsi:type="xsd:double"&gt;-0.0577&lt;/D&gt;&lt;D xsi:type="xsd:double"&gt;-0.0737&lt;/D&gt;&lt;D xsi:type="xsd:double"&gt;0.0018&lt;/D&gt;&lt;D xsi:type="xsd:double"&gt;0.0818&lt;/D&gt;&lt;D xsi:type="xsd:double"&gt;0.0769&lt;/D&gt;&lt;/FQL&gt;&lt;FQL&gt;&lt;Q&gt;3768-HK^FF_EPS(ANN,-5AY,0)&lt;/Q&gt;&lt;R&gt;6&lt;/R&gt;&lt;C&gt;1&lt;/C&gt;&lt;D xsi:type="xsd:double"&gt;0.3122&lt;/D&gt;&lt;D xsi:type="xsd:double"&gt;0.3805&lt;/D&gt;&lt;D xsi:type="xsd:double"&gt;0.4012&lt;/D&gt;&lt;D xsi:type="xsd:double"&gt;0.4059&lt;/D&gt;&lt;D xsi:type="xsd:double"&gt;0.3806&lt;/D&gt;&lt;D xsi:type="xsd:double"&gt;0.3962&lt;/D&gt;&lt;/FQL&gt;&lt;FQL&gt;&lt;Q&gt;3759-HK^FF_EPS(ANN,-5AY,0)&lt;/Q&gt;&lt;R&gt;6&lt;/R&gt;&lt;C&gt;1&lt;/C&gt;&lt;D xsi:type="xsd:double"&gt;0.2665&lt;/D&gt;&lt;D xsi:type="xsd:double"&gt;0.2896&lt;/D&gt;&lt;D xsi:type="xsd:double"&gt;0.3389&lt;/D&gt;&lt;D xsi:type="xsd:double"&gt;0.6262&lt;/D&gt;&lt;D xsi:type="xsd:double"&gt;1.1106&lt;/D&gt;&lt;D xsi:type="xsd:double"&gt;1.6858&lt;/D&gt;&lt;/FQL&gt;&lt;FQL&gt;&lt;Q&gt;3738-HK^FF_EPS(ANN,-5AY,0)&lt;/Q&gt;&lt;R&gt;6&lt;/R&gt;&lt;C&gt;1&lt;/C&gt;&lt;D xsi:type="xsd:double"&gt;0.013&lt;/D&gt;&lt;D xsi:type="xsd:double"&gt;-0.0117&lt;/D&gt;&lt;D xsi:type="xsd:double"&gt;-0.0116&lt;/D&gt;&lt;D xsi:type="xsd:double"&gt;-0.0291&lt;/D&gt;&lt;D xsi:type="xsd:double"&gt;0.0474&lt;/D&gt;&lt;D xsi:type="xsd:double"&gt;-0.0118&lt;/D&gt;&lt;/FQL&gt;&lt;FQL&gt;&lt;Q&gt;3737-HK^FF_EPS(ANN,-5AY,0)&lt;/Q&gt;&lt;R&gt;6&lt;/R&gt;&lt;C&gt;1&lt;/C&gt;&lt;D xsi:type="xsd:double"&gt;0.0793&lt;/D&gt;&lt;D xsi:type="xsd:double"&gt;0.1011&lt;/D&gt;&lt;D xsi:type="xsd:double"&gt;0.1209&lt;/D&gt;&lt;D xsi:type="xsd:double"&gt;0.1561&lt;/D&gt;&lt;D xsi:type="xsd:double"&gt;0.1878&lt;/D&gt;&lt;D xsi:type="xsd:double"&gt;0.0751&lt;/D&gt;&lt;/FQL&gt;&lt;FQL&gt;&lt;Q&gt;3728-HK^FF_EPS(ANN,-5AY,0)&lt;/Q&gt;&lt;R&gt;6&lt;/R&gt;&lt;C&gt;1&lt;/C&gt;&lt;D xsi:type="xsd:double"&gt;0.0255&lt;/D&gt;&lt;D xsi:type="xsd:double"&gt;0.0197&lt;/D&gt;&lt;D xsi:type="xsd:double"&gt;0.0109&lt;/D&gt;&lt;D xsi:type="xsd:double"&gt;0.012&lt;/D&gt;&lt;D xsi:type="xsd:double"&gt;0.0114&lt;/D&gt;&lt;D xsi:type="xsd:double"&gt;-0.0179&lt;/D&gt;&lt;/FQL&gt;&lt;FQL&gt;&lt;Q&gt;3718-HK^FF_EPS(ANN,-5AY,0)&lt;/Q&gt;&lt;R&gt;6&lt;/R&gt;&lt;C&gt;1&lt;/C&gt;&lt;D xsi:type="xsd:double"&gt;-0.0075&lt;/D&gt;&lt;D xsi:type="xsd:double"&gt;-0.0074&lt;/D&gt;&lt;D xsi:type="xsd:double"&gt;0.0323&lt;/D&gt;&lt;D xsi:type="xsd:double"&gt;0.0764&lt;/D&gt;&lt;D xsi:type="xsd:double"&gt;0.1186&lt;/D&gt;&lt;D xsi:type="xsd:double"&gt;0.1394&lt;/D&gt;&lt;/FQL&gt;&lt;FQL&gt;&lt;Q&gt;3709-HK^FF_EPS(ANN,-5AY,0)&lt;/Q&gt;&lt;R&gt;6&lt;/R&gt;&lt;C&gt;1&lt;/C&gt;&lt;D xsi:type="xsd:double"&gt;0.5492&lt;/D&gt;&lt;D xsi:type="xsd:double"&gt;0.5996&lt;/D&gt;&lt;D xsi:type="xsd:double"&gt;0.6643&lt;/D&gt;&lt;D xsi:type="xsd:double"&gt;0.7856&lt;/D&gt;&lt;D xsi:type="xsd:double"&gt;0.7576&lt;/D&gt;&lt;D xsi:type="xsd:double"&gt;1.0091&lt;/D&gt;&lt;/FQL&gt;&lt;FQL&gt;&lt;Q&gt;3708-HK^FF_EPS(ANN,-5AY,0)&lt;/Q&gt;&lt;R&gt;6&lt;/R&gt;&lt;C&gt;1&lt;/C&gt;&lt;D xsi:type="xsd:double"&gt;0.002&lt;/D&gt;&lt;D xsi:type="xsd:double"&gt;0.002&lt;/D&gt;&lt;D xsi:type="xsd:double"&gt;0.0002&lt;/D&gt;&lt;D xsi:type="xsd:double"&gt;0.0007&lt;/D&gt;&lt;D xsi:type="xsd:double"&gt;-0.0024&lt;/D&gt;&lt;D xsi:type="xsd:double"&gt;-0.0026&lt;/D&gt;&lt;/FQL&gt;&lt;FQL&gt;&lt;Q&gt;3700-HK^FF_EPS(ANN,-5AY,0)&lt;/Q&gt;&lt;R&gt;6&lt;/R&gt;&lt;C&gt;1&lt;/C&gt;&lt;D xsi:type="xsd:double"&gt;-0.8348&lt;/D&gt;&lt;D xsi:type="xsd:double"&gt;-0.1344&lt;/D&gt;&lt;D xsi:type="xsd:double"&gt;0.9243&lt;/D&gt;&lt;D xsi:type="xsd:double"&gt;0.0307&lt;/D&gt;&lt;D xsi:type="xsd:double"&gt;0.1132&lt;/D&gt;&lt;D xsi:type="xsd:double"&gt;0.2682&lt;/D&gt;&lt;/FQL&gt;&lt;FQL&gt;&lt;Q&gt;3699-HK^FF_EPS(ANN,-5AY,0)&lt;/Q&gt;&lt;R&gt;6&lt;/R&gt;&lt;C&gt;1&lt;/C&gt;&lt;D xsi:type="xsd:double"&gt;0.0818&lt;/D&gt;&lt;D xsi:type="xsd:double"&gt;0.0634&lt;/D&gt;&lt;D xsi:type="xsd:double"&gt;0.0991&lt;/D&gt;&lt;D xsi:type="xsd:double"&gt;0.0958&lt;/D&gt;&lt;D xsi:type="xsd:double"&gt;0.0865&lt;/D&gt;&lt;D xsi:type="xsd:double"&gt;0.0892&lt;/D&gt;&lt;/FQL&gt;&lt;FQL&gt;&lt;Q&gt;3698-HK^FF_EPS(ANN,-5AY,0)&lt;/Q&gt;&lt;R&gt;6&lt;/R&gt;&lt;C&gt;1&lt;/C&gt;&lt;D xsi:type="xsd:double"&gt;0.6586&lt;/D&gt;&lt;D xsi:type="xsd:double"&gt;0.6919&lt;/D&gt;&lt;D xsi:type="xsd:double"&gt;0.8156&lt;/D&gt;&lt;D xsi:type="xsd:double"&gt;0.916&lt;/D&gt;&lt;D xsi:type="xsd:double"&gt;0.806&lt;/D&gt;&lt;D xsi:type="xsd:double"&gt;0.9218&lt;/D&gt;&lt;/FQL&gt;&lt;FQL&gt;&lt;Q&gt;3692-HK^FF_EPS(ANN,-5AY,0)&lt;/Q&gt;&lt;R&gt;6&lt;/R&gt;&lt;C&gt;1&lt;/C&gt;&lt;D xsi:type="xsd:double"&gt;0.3022&lt;/D&gt;&lt;D xsi:type="xsd:double"&gt;0.3224&lt;/D&gt;&lt;D xsi:type="xsd:double"&gt;0.395&lt;/D&gt;&lt;D xsi:type="xsd:double"&gt;0.5293&lt;/D&gt;&lt;D xsi:type="xsd:double"&gt;0.4912&lt;/D&gt;&lt;D xsi:type="xsd:double"&gt;0.5522&lt;/D&gt;&lt;/FQL&gt;&lt;FQL&gt;&lt;Q&gt;3690-HK^FF_EPS(ANN,-5AY,0)&lt;/Q&gt;&lt;R&gt;6&lt;/R&gt;&lt;C&gt;1&lt;/C&gt;&lt;D xsi:type="xsd:double"&gt;-1.2318&lt;/D&gt;&lt;D xsi:type="xsd:double"&gt;-3.9717&lt;/D&gt;&lt;D xsi:type="xsd:double"&gt;-24.9016&lt;/D&gt;&lt;D xsi:type="xsd:double"&gt;0.4401&lt;/D&gt;&lt;D xsi:type="xsd:double"&gt;0.9051&lt;/D&gt;&lt;D xsi:type="xsd:double"&gt;-4.6986&lt;/D&gt;&lt;/FQL&gt;&lt;FQL&gt;&lt;Q&gt;3689-HK^FF_EPS(ANN,-5AY,0)&lt;/Q&gt;&lt;R&gt;6&lt;/R&gt;&lt;C&gt;1&lt;/C&gt;&lt;D xsi:type="xsd:double"&gt;0.6286&lt;/D&gt;&lt;D xsi:type="xsd:double"&gt;0.5396&lt;/D&gt;&lt;D xsi:type="xsd:double"&gt;0.5949&lt;/D&gt;&lt;D xsi:type="xsd:double"&gt;0.2518&lt;/D&gt;&lt;D xsi:type="xsd:double"&gt;-0.0853&lt;/D&gt;&lt;D xsi:type="xsd:double"&gt;0.3399&lt;/D&gt;&lt;/FQL&gt;&lt;FQL&gt;&lt;Q&gt;3688-HK^FF_EPS(ANN,-5AY,0)&lt;/Q&gt;&lt;R&gt;6&lt;/R&gt;&lt;C&gt;1&lt;/C&gt;&lt;D xsi:type="xsd:double"&gt;0.61&lt;/D&gt;&lt;D xsi:type="xsd:double"&gt;3.23&lt;/D&gt;&lt;D xsi:type="xsd:double"&gt;0.0671&lt;/D&gt;&lt;D xsi:type="xsd:double"&gt;-0.3812&lt;/D&gt;&lt;D xsi:type="xsd:double"&gt;-0.1852&lt;/D&gt;&lt;D xsi:type="xsd:double"&gt;0.0219&lt;/D&gt;&lt;/FQL&gt;&lt;FQL&gt;&lt;Q&gt;3686-HK^FF_EPS(ANN,-5AY,0)&lt;/Q&gt;&lt;R&gt;6&lt;/R&gt;&lt;C&gt;1&lt;/C&gt;&lt;D xsi:type="xsd:double"&gt;0.0304&lt;/D&gt;&lt;D xsi:type="xsd:double"&gt;0.0646&lt;/D&gt;&lt;D xsi:type="xsd:double"&gt;0.0853&lt;/D&gt;&lt;D xsi:type="xsd:double"&gt;0.107&lt;/D&gt;&lt;D xsi:type="xsd:double"&gt;0.1425&lt;/D&gt;&lt;D xsi:type="xsd:double"&gt;0.0963&lt;/D&gt;&lt;/FQL&gt;&lt;FQL&gt;&lt;Q&gt;3683-HK^FF_EPS(ANN,-5AY,0)&lt;/Q&gt;&lt;R&gt;6&lt;/R&gt;&lt;C&gt;1&lt;/C&gt;&lt;D xsi:type="xsd:double"&gt;-0.1854&lt;/D&gt;&lt;D xsi:type="xsd:double"&gt;-0.0234&lt;/D&gt;&lt;D xsi:type="xsd:double"&gt;0.084&lt;/D&gt;&lt;D xsi:type="xsd:double"&gt;-0.0838&lt;/D&gt;&lt;D xsi:type="xsd:double"&gt;-0.0265&lt;/D&gt;&lt;D xsi:type="xsd:double"&gt;0.202&lt;/D&gt;&lt;/FQL&gt;&lt;FQL&gt;&lt;Q&gt;3681-HK^FF_EPS(ANN,-5AY,0)&lt;/Q&gt;&lt;R&gt;6&lt;/R&gt;&lt;C&gt;1&lt;/C&gt;&lt;D xsi:type="xsd:string"&gt;@NA&lt;/D&gt;&lt;D xsi:type="xsd:double"&gt;-0.055&lt;/D&gt;&lt;D xsi:type="xsd:double"&gt;-0.0984&lt;/D&gt;&lt;D xsi:type="xsd:double"&gt;-0.3113&lt;/D&gt;&lt;D xsi:type="xsd:double"&gt;-0.1369&lt;/D&gt;&lt;D xsi:type="xsd:double"&gt;-0.3491&lt;/D&gt;&lt;/FQL&gt;&lt;FQL&gt;&lt;Q&gt;3680-HK^FF_EPS(ANN,-5AY,0)&lt;/Q&gt;&lt;R&gt;6&lt;/R&gt;&lt;C&gt;1&lt;/C&gt;&lt;D xsi:type="xsd:double"&gt;0.0396&lt;/D&gt;&lt;D xsi:type="xsd:double"&gt;0.0599&lt;/D&gt;&lt;D xsi:type="xsd:double"&gt;0.0686&lt;/D&gt;&lt;D xsi:type="xsd:double"&gt;0.0153&lt;/D&gt;&lt;D xsi:type="xsd:double"&gt;-0.0368&lt;/D&gt;&lt;D xsi:type="xsd:double"&gt;-0.2285&lt;/D&gt;&lt;/FQL&gt;&lt;FQL&gt;&lt;Q&gt;3678-HK^FF_EPS(ANN,-5AY,0)&lt;/Q&gt;&lt;R&gt;6&lt;/R&gt;&lt;C&gt;1&lt;/C&gt;&lt;D xsi:type="xsd:double"&gt;0.1017&lt;/D&gt;&lt;D xsi:type="xsd:double"&gt;0.1294&lt;/D&gt;&lt;D xsi:type="xsd:double"&gt;0.1155&lt;/D&gt;&lt;D xsi:type="xsd:double"&gt;0.0266&lt;/D&gt;&lt;D xsi:type="xsd:double"&gt;0.0822&lt;/D&gt;&lt;D xsi:type="xsd:double"&gt;0.1066&lt;/D&gt;&lt;/FQL&gt;&lt;FQL&gt;&lt;Q&gt;3669-HK^FF_EPS(ANN,-5AY,0)&lt;/Q&gt;&lt;R&gt;6&lt;/R&gt;&lt;C&gt;1&lt;/C&gt;&lt;D xsi:type="xsd:double"&gt;0.6777&lt;/D&gt;&lt;D xsi:type="xsd:double"&gt;1.0493&lt;/D&gt;&lt;D xsi:type="xsd:double"&gt;0.8081&lt;/D&gt;&lt;D xsi:type="xsd:double"&gt;0.9082&lt;/D&gt;&lt;D xsi:type="xsd:double"&gt;0.9561&lt;/D&gt;&lt;D xsi:type="xsd:double"&gt;1.5161&lt;/D&gt;&lt;/FQL&gt;&lt;FQL&gt;&lt;Q&gt;3668-HK^FF_EPS(ANN,-5AY,0)&lt;/Q&gt;&lt;R&gt;6&lt;/R&gt;&lt;C&gt;1&lt;/C&gt;&lt;D xsi:type="xsd:double"&gt;-28.5718&lt;/D&gt;&lt;D xsi:type="xsd:double"&gt;2.0907&lt;/D&gt;&lt;D xsi:type="xsd:double"&gt;3.9577&lt;/D&gt;&lt;D xsi:type="xsd:double"&gt;2.965&lt;/D&gt;&lt;D xsi:type="xsd:double"&gt;-4.2056&lt;/D&gt;&lt;D xsi:type="xsd:double"&gt;3.495&lt;/D&gt;&lt;/FQL&gt;&lt;FQL&gt;&lt;Q&gt;3666-HK^FF_EPS(ANN,-5AY,0)&lt;/Q&gt;&lt;R&gt;6&lt;/R&gt;&lt;C&gt;1&lt;/C&gt;&lt;D xsi:type="xsd:double"&gt;0.0234&lt;/D&gt;&lt;D xsi:type="xsd:double"&gt;0.053&lt;/D&gt;&lt;D xsi:type="xsd:double"&gt;-0.0408&lt;/D&gt;&lt;D xsi:type="xsd:double"&gt;-0.0846&lt;/D&gt;&lt;D xsi:type="xsd:double"&gt;-0.169&lt;/D&gt;&lt;D xsi:type="xsd:double"&gt;-0.0466&lt;/D&gt;&lt;/FQL&gt;&lt;FQL&gt;&lt;Q&gt;3662-HK^FF_EPS(ANN,-5AY,0)&lt;/Q&gt;&lt;R&gt;6&lt;/R&gt;&lt;C&gt;1&lt;/C&gt;&lt;D xsi:type="xsd:double"&gt;0.0457&lt;/D&gt;&lt;D xsi:type="xsd:double"&gt;0.066&lt;/D&gt;&lt;D xsi:type="xsd:double"&gt;0.1107&lt;/D&gt;&lt;D xsi:type="xsd:double"&gt;0.1274&lt;/D&gt;&lt;D xsi:type="xsd:double"&gt;0.2696&lt;/D&gt;&lt;D xsi:type="xsd:double"&gt;0.3874&lt;/D&gt;&lt;/FQL&gt;&lt;FQL&gt;&lt;Q&gt;3660-HK^FF_EPS(ANN,-5AY,0)&lt;/Q&gt;&lt;R&gt;6&lt;/R&gt;&lt;C&gt;1&lt;/C&gt;&lt;D xsi:type="xsd:string"&gt;@NA&lt;/D&gt;&lt;D xsi:type="xsd:double"&gt;-0.6669&lt;/D&gt;&lt;D xsi:type="xsd:double"&gt;-11.1255&lt;/D&gt;&lt;D xsi:type="xsd:double"&gt;9.8211&lt;/D&gt;&lt;D xsi:type="xsd:double"&gt;13.1751&lt;/D&gt;&lt;D xsi:type="xsd:double"&gt;22.6781&lt;/D&gt;&lt;/FQL&gt;&lt;FQL&gt;&lt;Q&gt;3658-HK^FF_EPS(ANN,-5AY,0)&lt;/Q&gt;&lt;R&gt;6&lt;/R&gt;&lt;C&gt;1&lt;/C&gt;&lt;D xsi:type="xsd:string"&gt;@NA&lt;/D&gt;&lt;D xsi:type="xsd:string"&gt;@NA&lt;/D&gt;&lt;D xsi:type="xsd:double"&gt;0.0598&lt;/D&gt;&lt;D xsi:type="xsd:double"&gt;0.089&lt;/D&gt;&lt;D xsi:type="xsd:double"&gt;0.1515&lt;/D&gt;&lt;D xsi:type="xsd:double"&gt;0.2456&lt;/D&gt;&lt;/FQL&gt;&lt;FQL&gt;&lt;Q&gt;3639-HK^FF_EPS(ANN,-5AY,0)&lt;/Q&gt;&lt;R&gt;6&lt;/R&gt;&lt;C&gt;1&lt;/C&gt;&lt;D xsi:type="xsd:double"&gt;0.2571&lt;/D&gt;&lt;D xsi:type="xsd:double"&gt;0.4382&lt;/D&gt;&lt;D xsi:type="xsd:double"&gt;0.3823&lt;/D&gt;&lt;D xsi:type="xsd:double"&gt;0.1975&lt;/D&gt;&lt;D xsi:type="xsd:double"&gt;0.0751&lt;/D&gt;&lt;D xsi:type="xsd:double"&gt;-0.4168&lt;/D&gt;&lt;/FQL&gt;&lt;FQL&gt;&lt;Q&gt;3638-HK^FF_EPS(ANN,-5AY,0)&lt;/Q&gt;&lt;R&gt;6&lt;/R&gt;&lt;C&gt;1&lt;/C&gt;&lt;D xsi:type="xsd:double"&gt;0.015&lt;/D&gt;&lt;D xsi:type="xsd:double"&gt;0.024&lt;/D&gt;&lt;D xsi:type="xsd:double"&gt;-0.081&lt;/D&gt;&lt;D xsi:type="xsd:double"&gt;0.0129&lt;/D&gt;&lt;D xsi:type="xsd:double"&gt;-0.2144&lt;/D&gt;&lt;D xsi:type="xsd:double"&gt;-0.5551&lt;/D&gt;&lt;/FQL&gt;&lt;FQL&gt;&lt;Q&gt;3636-HK^FF_EPS(ANN,-5AY,0)&lt;/Q&gt;&lt;R&gt;6&lt;/R&gt;&lt;C&gt;1&lt;/C&gt;&lt;D xsi:type="xsd:double"&gt;1.4722&lt;/D&gt;&lt;D xsi:type="xsd:double"&gt;1.1992&lt;/D&gt;&lt;D xsi:type="xsd:double"&gt;1.1637&lt;/D&gt;&lt;D xsi:type="xsd:double"&gt;0.2289&lt;/D&gt;&lt;D xsi:type="xsd:double"&gt;-1.6172&lt;/D&gt;&lt;D xsi:type="xsd:double"&gt;-0.6826&lt;/D&gt;&lt;/FQL&gt;&lt;FQL&gt;&lt;Q&gt;3633-HK^FF_EPS(ANN,-5AY,0)&lt;/Q&gt;&lt;R&gt;6&lt;/R&gt;&lt;C&gt;1&lt;/C&gt;&lt;D xsi:type="xsd:double"&gt;0.0816&lt;/D&gt;&lt;D xsi:type="xsd:double"&gt;0.221&lt;/D&gt;&lt;D xsi:type="xsd:double"&gt;0.2452&lt;/D&gt;&lt;D xsi:type="xsd:double"&gt;0.1693&lt;/D&gt;&lt;D xsi:type="xsd:double"&gt;0.3995&lt;/D&gt;&lt;D xsi:type="xsd:double"&gt;0.442&lt;/D&gt;&lt;/FQL&gt;&lt;FQL&gt;&lt;Q&gt;3628-HK^FF_EPS(ANN,-5AY,0)&lt;/Q&gt;&lt;R&gt;6&lt;/R&gt;&lt;C&gt;1&lt;/C&gt;&lt;D xsi:type="xsd:double"&gt;-0.016&lt;/D&gt;&lt;D xsi:type="xsd:double"&gt;-0.004&lt;/D&gt;&lt;D xsi:type="xsd:double"&gt;0.0115&lt;/D&gt;&lt;D xsi:type="xsd:double"&gt;0.0009&lt;/D&gt;&lt;D xsi:type="xsd:double"&gt;-0.001&lt;/D&gt;&lt;D xsi:type="xsd:double"&gt;0.0009&lt;/D&gt;&lt;/FQL&gt;&lt;FQL&gt;&lt;Q&gt;3626-HK^FF_EPS(ANN,-5AY,0)&lt;/Q&gt;&lt;R&gt;6&lt;/R&gt;&lt;C&gt;1&lt;/C&gt;&lt;D xsi:type="xsd:double"&gt;0.058&lt;/D&gt;&lt;D xsi:type="xsd:double"&gt;0.0691&lt;/D&gt;&lt;D xsi:type="xsd:double"&gt;0.0091&lt;/D&gt;&lt;D xsi:type="xsd:double"&gt;-0.0528&lt;/D&gt;&lt;D xsi:type="xsd:double"&gt;-0.0161&lt;/D&gt;&lt;D xsi:type="xsd:double"&gt;-0.0208&lt;/D&gt;&lt;/FQL&gt;&lt;FQL&gt;&lt;Q&gt;3623-HK^FF_EPS(ANN,-5AY,0)&lt;/Q&gt;&lt;R&gt;6&lt;/R&gt;&lt;C&gt;1&lt;/C&gt;&lt;D xsi:type="xsd:double"&gt;0.0467&lt;/D&gt;&lt;D xsi:type="xsd:double"&gt;0.0346&lt;/D&gt;&lt;D xsi:type="xsd:double"&gt;0.0127&lt;/D&gt;&lt;D xsi:type="xsd:double"&gt;-0.9295&lt;/D&gt;&lt;D xsi:type="xsd:double"&gt;-0.1782&lt;/D&gt;&lt;D xsi:type="xsd:double"&gt;-0.1582&lt;/D&gt;&lt;/FQL&gt;&lt;FQL&gt;&lt;Q&gt;3618-HK^FF_EPS(ANN,-5AY,0)&lt;/Q&gt;&lt;R&gt;6&lt;/R&gt;&lt;C&gt;1&lt;/C&gt;&lt;D xsi:type="xsd:double"&gt;0.9981&lt;/D&gt;&lt;D xsi:type="xsd:double"&gt;1.0839&lt;/D&gt;&lt;D xsi:type="xsd:double"&gt;1.0729&lt;/D&gt;&lt;D xsi:type="xsd:double"&gt;1.0767&lt;/D&gt;&lt;D xsi:type="xsd:double"&gt;0.8312&lt;/D&gt;&lt;D xsi:type="xsd:double"&gt;1.0145&lt;/D&gt;&lt;/FQL&gt;&lt;FQL&gt;&lt;Q&gt;3616-HK^FF_EPS(ANN,-5AY,0)&lt;/Q&gt;&lt;R&gt;6&lt;/R&gt;&lt;C&gt;1&lt;/C&gt;&lt;D xsi:type="xsd:double"&gt;0.0827&lt;/D&gt;&lt;D xsi:type="xsd:double"&gt;0.1309&lt;/D&gt;&lt;D xsi:type="xsd:double"&gt;0.2828&lt;/D&gt;&lt;D xsi:type="xsd:double"&gt;0.2769&lt;/D&gt;&lt;D xsi:type="xsd:double"&gt;0.266&lt;/D&gt;&lt;D xsi:type="xsd:double"&gt;0.3082&lt;/D&gt;&lt;/FQL&gt;&lt;FQL&gt;&lt;Q&gt;3613-HK^FF_EPS(ANN,-5AY,0)&lt;/Q&gt;&lt;R&gt;6&lt;/R&gt;&lt;C&gt;1&lt;/C&gt;&lt;D xsi:type="xsd:double"&gt;0.5&lt;/D&gt;&lt;D xsi:type="xsd:double"&gt;0.59&lt;/D&gt;&lt;D xsi:type="xsd:double"&gt;0.6937&lt;/D&gt;&lt;D xsi:type="xsd:double"&gt;0.6643&lt;/D&gt;&lt;D xsi:type="xsd:double"&gt;0.648&lt;/D&gt;&lt;D xsi:type="xsd:double"&gt;0.7261&lt;/D&gt;&lt;/FQL&gt;&lt;FQL&gt;&lt;Q&gt;3608-HK^FF_EPS(ANN,-5AY,0)&lt;/Q&gt;&lt;R&gt;6&lt;/R&gt;&lt;C&gt;1&lt;/C&gt;&lt;D xsi:type="xsd:double"&gt;0.2313&lt;/D&gt;&lt;D xsi:type="xsd:double"&gt;0.2652&lt;/D&gt;&lt;D xsi:type="xsd:double"&gt;0.2413&lt;/D&gt;&lt;D xsi:type="xsd:double"&gt;0.1457&lt;/D&gt;&lt;D xsi:type="xsd:double"&gt;0.111&lt;/D&gt;&lt;D xsi:type="xsd:double"&gt;-0.4036&lt;/D&gt;&lt;/FQL&gt;&lt;FQL&gt;&lt;Q&gt;3606-HK^FF_EPS(ANN,-5AY,0)&lt;/Q&gt;&lt;R&gt;6&lt;/R&gt;&lt;C&gt;1&lt;/C&gt;&lt;D xsi:type="xsd:double"&gt;1.2534&lt;/D&gt;&lt;D xsi:type="xsd:double"&gt;1.26&lt;/D&gt;&lt;D xsi:type="xsd:double"&gt;1.6425&lt;/D&gt;&lt;D xsi:type="xsd:double"&gt;1.1554&lt;/D&gt;&lt;D xsi:type="xsd:double"&gt;1.1647&lt;/D&gt;&lt;D xsi:type="xsd:double"&gt;1.4765&lt;/D&gt;&lt;/FQL&gt;&lt;FQL&gt;&lt;Q&gt;3603-HK^FF_EPS(ANN,-5AY,0)&lt;/Q&gt;&lt;R&gt;6&lt;/R&gt;&lt;C&gt;1&lt;/C&gt;&lt;D xsi:type="xsd:double"&gt;0.0459&lt;/D&gt;&lt;D xsi:type="xsd:double"&gt;0.0591&lt;/D&gt;&lt;D xsi:type="xsd:double"&gt;0.1494&lt;/D&gt;&lt;D xsi:type="xsd:double"&gt;0.0778&lt;/D&gt;&lt;D xsi:type="xsd:double"&gt;0.0247&lt;/D&gt;&lt;D xsi:type="xsd:double"&gt;-0.1728&lt;/D&gt;&lt;/FQL&gt;&lt;FQL&gt;&lt;Q&gt;3601-HK^FF_EPS(ANN,-5AY,0)&lt;/Q&gt;&lt;R&gt;6&lt;/R&gt;&lt;C&gt;1&lt;/C&gt;&lt;D xsi:type="xsd:double"&gt;0.138&lt;/D&gt;&lt;D xsi:type="xsd:double"&gt;0.2283&lt;/D&gt;&lt;D xsi:type="xsd:double"&gt;0.3194&lt;/D&gt;&lt;D xsi:type="xsd:double"&gt;0.551&lt;/D&gt;&lt;D xsi:type="xsd:double"&gt;0.3036&lt;/D&gt;&lt;D xsi:type="xsd:double"&gt;0.2466&lt;/D&gt;&lt;/FQL&gt;&lt;FQL&gt;&lt;Q&gt;3600-HK^FF_EPS(ANN,-5AY,0)&lt;/Q&gt;&lt;R&gt;6&lt;/R&gt;&lt;C&gt;1&lt;/C&gt;&lt;D xsi:type="xsd:double"&gt;0.1023&lt;/D&gt;&lt;D xsi:type="xsd:double"&gt;0.156&lt;/D&gt;&lt;D xsi:type="xsd:double"&gt;0.0856&lt;/D&gt;&lt;D xsi:type="xsd:double"&gt;0.1648&lt;/D&gt;&lt;D xsi:type="xsd:double"&gt;0.112&lt;/D&gt;&lt;D xsi:type="xsd:double"&gt;0.3769&lt;/D&gt;&lt;/FQL&gt;&lt;FQL&gt;&lt;Q&gt;3399-HK^FF_EPS(ANN,-5AY,0)&lt;/Q&gt;&lt;R&gt;6&lt;/R&gt;&lt;C&gt;1&lt;/C&gt;&lt;D xsi:type="xsd:double"&gt;0.5141&lt;/D&gt;&lt;D xsi:type="xsd:string"&gt;@NA&lt;/D&gt;&lt;D xsi:type="xsd:double"&gt;0.4363&lt;/D&gt;&lt;D xsi:type="xsd:double"&gt;0.4324&lt;/D&gt;&lt;D xsi:type="xsd:double"&gt;-0.322&lt;/D&gt;&lt;D xsi:type="xsd:double"&gt;-0.332&lt;/D&gt;&lt;/FQL&gt;&lt;FQL&gt;&lt;Q&gt;3398-HK^FF_EPS(ANN,-5AY,0)&lt;/Q&gt;&lt;R&gt;6&lt;/R&gt;&lt;C&gt;1&lt;/C&gt;&lt;D xsi:type="xsd:double"&gt;0.039&lt;/D&gt;&lt;D xsi:type="xsd:double"&gt;0.0713&lt;/D&gt;&lt;D xsi:type="xsd:double"&gt;0.01&lt;/D&gt;&lt;D xsi:type="xsd:double"&gt;-0.026&lt;/D&gt;&lt;D xsi:type="xsd:double"&gt;0.0695&lt;/D&gt;&lt;D xsi:type="xsd:double"&gt;-0.1587&lt;/D&gt;&lt;/FQL&gt;&lt;FQL&gt;&lt;Q&gt;3396-HK^FF_EPS(ANN,-5AY,0)&lt;/Q&gt;&lt;R&gt;6&lt;/R&gt;&lt;C&gt;1&lt;/C&gt;&lt;D xsi:type="xsd:double"&gt;2.6406&lt;/D&gt;&lt;D xsi:type="xsd:double"&gt;2.4907&lt;/D&gt;&lt;D xsi:type="xsd:double"&gt;2.2105&lt;/D&gt;&lt;D xsi:type="xsd:double"&gt;1.747&lt;/D&gt;&lt;D xsi:type="xsd:double"&gt;1.8676&lt;/D&gt;&lt;D xsi:type="xsd:double"&gt;2.9655&lt;/D&gt;&lt;/FQL&gt;&lt;FQL&gt;&lt;Q&gt;3395-HK^FF_EPS(ANN,-5AY,0)&lt;/Q&gt;&lt;R&gt;6&lt;/R&gt;&lt;C&gt;1&lt;/C&gt;&lt;D xsi:type="xsd:double"&gt;-0.0481&lt;/D&gt;&lt;D xsi:type="xsd:double"&gt;-0.2401&lt;/D&gt;&lt;D xsi:type="xsd:double"&gt;-0.1582&lt;/D&gt;&lt;D xsi:type="xsd:double"&gt;-1.0161&lt;/D&gt;&lt;D xsi:type="xsd:double"&gt;-0.4165&lt;/D&gt;&lt;D xsi:type="xsd:double"&gt;-0.0819&lt;/D&gt;&lt;/FQL&gt;&lt;FQL&gt;&lt;Q&gt;3393-HK^FF_EPS(ANN,-5AY,0)&lt;/Q&gt;&lt;R&gt;6&lt;/R&gt;&lt;C&gt;1&lt;/C&gt;&lt;D xsi:type="xsd:double"&gt;0.3505&lt;/D&gt;&lt;D xsi:type="xsd:double"&gt;0.3459&lt;/D&gt;&lt;D xsi:type="xsd:double"&gt;0.3242&lt;/D&gt;&lt;D xsi:type="xsd:double"&gt;0.3217&lt;/D&gt;&lt;D xsi:type="xsd:double"&gt;0.2641&lt;/D&gt;&lt;D xsi:type="xsd:double"&gt;0.328&lt;/D&gt;&lt;/FQL&gt;&lt;FQL&gt;&lt;Q&gt;3390-HK^FF_EPS(ANN,-5AY,0)&lt;/Q&gt;&lt;R&gt;6&lt;/R&gt;&lt;C&gt;1&lt;/C&gt;&lt;D xsi:type="xsd:double"&gt;0.055&lt;/D&gt;&lt;D xsi:type="xsd:double"&gt;0.0799&lt;/D&gt;&lt;D xsi:type="xsd:double"&gt;0.1261&lt;/D&gt;&lt;D xsi:type="xsd:double"&gt;0.0681&lt;/D&gt;&lt;D xsi:type="xsd:double"&gt;-0.0764&lt;/D&gt;&lt;D xsi:type="xsd:double"&gt;-0.0241&lt;/D&gt;&lt;/FQL&gt;&lt;FQL&gt;&lt;Q&gt;3389-HK^FF_EPS(ANN,-5AY,0)&lt;/Q&gt;&lt;R&gt;6&lt;/R&gt;&lt;C&gt;1&lt;/C&gt;&lt;D xsi:type="xsd:double"&gt;-0.0783&lt;/D&gt;&lt;D xsi:type="xsd:double"&gt;0.0381&lt;/D&gt;&lt;D xsi:type="xsd:double"&gt;0.0174&lt;/D&gt;&lt;D xsi:type="xsd:double"&gt;-0.081&lt;/D&gt;&lt;D xsi:type="xsd:double"&gt;-0.0923&lt;/D&gt;&lt;D xsi:type="xsd:double"&gt;0.0071&lt;/D&gt;&lt;/FQL&gt;&lt;FQL&gt;&lt;Q&gt;3383-HK^FF_EPS(ANN,-5AY,0)&lt;/Q&gt;&lt;R&gt;6&lt;/R&gt;&lt;C&gt;1&lt;/C&gt;&lt;D xsi:type="xsd:double"&gt;0.687&lt;/D&gt;&lt;D xsi:type="xsd:double"&gt;1.7896&lt;/D&gt;&lt;D xsi:type="xsd:double"&gt;2.1736&lt;/D&gt;&lt;D xsi:type="xsd:double"&gt;2.1938&lt;/D&gt;&lt;D xsi:type="xsd:double"&gt;2.7421&lt;/D&gt;&lt;D xsi:type="xsd:double"&gt;2.0835&lt;/D&gt;&lt;/FQL&gt;&lt;FQL&gt;&lt;Q&gt;3382-HK^FF_EPS(ANN,-5AY,0)&lt;/Q&gt;&lt;R&gt;6&lt;/R&gt;&lt;C&gt;1&lt;/C&gt;&lt;D xsi:type="xsd:double"&gt;0.086&lt;/D&gt;&lt;D xsi:type="xsd:double"&gt;0.126&lt;/D&gt;&lt;D xsi:type="xsd:double"&gt;0.0699&lt;/D&gt;&lt;D xsi:type="xsd:double"&gt;0.0631&lt;/D&gt;&lt;D xsi:type="xsd:double"&gt;0.1033&lt;/D&gt;&lt;D xsi:type="xsd:double"&gt;0.1499&lt;/D&gt;&lt;/FQL&gt;&lt;FQL&gt;&lt;Q&gt;3380-HK^FF_EPS(ANN,-5AY,0)&lt;/Q&gt;&lt;R&gt;6&lt;/R&gt;&lt;C&gt;1&lt;/C&gt;&lt;D xsi:type="xsd:double"&gt;0.9471&lt;/D&gt;&lt;D xsi:type="xsd:double"&gt;1.3495&lt;/D&gt;&lt;D xsi:type="xsd:double"&gt;1.7524&lt;/D&gt;&lt;D xsi:type="xsd:double"&gt;2.2932&lt;/D&gt;&lt;D xsi:type="xsd:double"&gt;2.6309&lt;/D&gt;&lt;D xsi:type="xsd:double"&gt;2.1914&lt;/D&gt;&lt;/FQL&gt;&lt;FQL&gt;&lt;Q&gt;3377-HK^FF_EPS(ANN,-5AY,0)&lt;/Q&gt;&lt;R&gt;6&lt;/R&gt;&lt;C&gt;1&lt;/C&gt;&lt;D xsi:type="xsd:double"&gt;0.5765&lt;/D&gt;&lt;D xsi:type="xsd:double"&gt;0.7841&lt;/D&gt;&lt;D xsi:type="xsd:double"&gt;0.5604&lt;/D&gt;&lt;D xsi:type="xsd:double"&gt;0.3955&lt;/D&gt;&lt;D xsi:type="xsd:double"&gt;0.4229&lt;/D&gt;&lt;D xsi:type="xsd:double"&gt;0.4329&lt;/D&gt;&lt;/FQL&gt;&lt;FQL&gt;&lt;Q&gt;3369-HK^FF_EPS(ANN,-5AY,0)&lt;/Q&gt;&lt;R&gt;6&lt;/R&gt;&lt;C&gt;1&lt;/C&gt;&lt;D xsi:type="xsd:double"&gt;0.0818&lt;/D&gt;&lt;D xsi:type="xsd:double"&gt;0.2076&lt;/D&gt;&lt;D xsi:type="xsd:double"&gt;0.1718&lt;/D&gt;&lt;D xsi:type="xsd:double"&gt;0.189&lt;/D&gt;&lt;D xsi:type="xsd:double"&gt;0.2001&lt;/D&gt;&lt;D xsi:type="xsd:double"&gt;0.224&lt;/D&gt;&lt;/FQL&gt;&lt;FQL&gt;&lt;Q&gt;3368-HK^FF_EPS(ANN,-5AY,0)&lt;/Q&gt;&lt;R&gt;6&lt;/R&gt;&lt;C&gt;1&lt;/C&gt;&lt;D xsi:type="xsd:double"&gt;0.0654&lt;/D&gt;&lt;D xsi:type="xsd:double"&gt;-0.06&lt;/D&gt;&lt;D xsi:type="xsd:double"&gt;-0.0356&lt;/D&gt;&lt;D xsi:type="xsd:double"&gt;-0.0959&lt;/D&gt;&lt;D xsi:type="xsd:double"&gt;-0.1067&lt;/D&gt;&lt;D xsi:type="xsd:double"&gt;-0.0805&lt;/D&gt;&lt;/FQL&gt;&lt;FQL&gt;&lt;Q&gt;3366-HK^FF_EPS(ANN,-5AY,0)&lt;/Q&gt;&lt;R&gt;6&lt;/R&gt;&lt;C&gt;1&lt;/C&gt;&lt;D xsi:type="xsd:double"&gt;0.666&lt;/D&gt;&lt;D xsi:type="xsd:double"&gt;1.8334&lt;/D&gt;&lt;D xsi:type="xsd:double"&gt;0.8271&lt;/D&gt;&lt;D xsi:type="xsd:double"&gt;0.043&lt;/D&gt;&lt;D xsi:type="xsd:double"&gt;-0.3295&lt;/D&gt;&lt;D xsi:type="xsd:double"&gt;-1.7908&lt;/D&gt;&lt;/FQL&gt;&lt;FQL&gt;&lt;Q&gt;3363-HK^FF_EPS(ANN,-5AY,0)&lt;/Q&gt;&lt;R&gt;6&lt;/R&gt;&lt;C&gt;1&lt;/C&gt;&lt;D xsi:type="xsd:double"&gt;0.2103&lt;/D&gt;&lt;D xsi:type="xsd:double"&gt;0.4266&lt;/D&gt;&lt;D xsi:type="xsd:double"&gt;0.2591&lt;/D&gt;&lt;D xsi:type="xsd:double"&gt;0.1864&lt;/D&gt;&lt;D xsi:type="xsd:double"&gt;0.1231&lt;/D&gt;&lt;D xsi:type="xsd:double"&gt;0.3877&lt;/D&gt;&lt;/FQL&gt;&lt;FQL&gt;&lt;Q&gt;3360-HK^FF_EPS(ANN,-5AY,0)&lt;/Q&gt;&lt;R&gt;6&lt;/R&gt;&lt;C&gt;1&lt;/C&gt;&lt;D xsi:type="xsd:double"&gt;0.8646&lt;/D&gt;&lt;D xsi:type="xsd:double"&gt;0.9686&lt;/D&gt;&lt;D xsi:type="xsd:double"&gt;1.2119&lt;/D&gt;&lt;D xsi:type="xsd:double"&gt;1.2919&lt;/D&gt;&lt;D xsi:type="xsd:double"&gt;1.3485&lt;/D&gt;&lt;D xsi:type="xsd:double"&gt;1.6396&lt;/D&gt;&lt;/FQL&gt;&lt;FQL&gt;&lt;Q&gt;3348-HK^FF_EPS(ANN,-5AY,0)&lt;/Q&gt;&lt;R&gt;6&lt;/R&gt;&lt;C&gt;1&lt;/C&gt;&lt;D xsi:type="xsd:double"&gt;0.0744&lt;/D&gt;&lt;D xsi:type="xsd:double"&gt;0.1354&lt;/D&gt;&lt;D xsi:type="xsd:double"&gt;0.1718&lt;/D&gt;&lt;D xsi:type="xsd:double"&gt;0.2289&lt;/D&gt;&lt;D xsi:type="xsd:double"&gt;0.2965&lt;/D&gt;&lt;D xsi:type="xsd:double"&gt;0.2633&lt;/D&gt;&lt;/FQL&gt;&lt;FQL&gt;&lt;Q&gt;3347-HK^FF_EPS(ANN,-5AY,0)&lt;/Q&gt;&lt;R&gt;6&lt;/R&gt;&lt;C&gt;1&lt;/C&gt;&lt;D xsi:type="xsd:double"&gt;0.3&lt;/D&gt;&lt;D xsi:type="xsd:double"&gt;0.6018&lt;/D&gt;&lt;D xsi:type="xsd:double"&gt;0.944&lt;/D&gt;&lt;D xsi:type="xsd:double"&gt;1.13&lt;/D&gt;&lt;D xsi:type="xsd:double"&gt;2.48&lt;/D&gt;&lt;D xsi:type="xsd:double"&gt;4.0086&lt;/D&gt;&lt;/FQL&gt;&lt;FQL&gt;&lt;Q&gt;3344-HK^FF_EPS(ANN,-5AY,0)&lt;/Q&gt;&lt;R&gt;6&lt;/R&gt;&lt;C&gt;1&lt;/C&gt;&lt;D xsi:type="xsd:double"&gt;-0.46&lt;/D&gt;&lt;D xsi:type="xsd:double"&gt;-0.0237&lt;/D&gt;&lt;D xsi:type="xsd:double"&gt;-0.0509&lt;/D&gt;&lt;D xsi:type="xsd:double"&gt;-0.094&lt;/D&gt;&lt;D xsi:type="xsd:double"&gt;-0.1028&lt;/D&gt;&lt;D xsi:type="xsd:double"&gt;-0.0636&lt;/D&gt;&lt;/FQL&gt;&lt;FQL&gt;&lt;Q&gt;3339-HK^FF_EPS(ANN,-5AY,0)&lt;/Q&gt;&lt;R&gt;6&lt;/R&gt;&lt;C&gt;1&lt;/C&gt;&lt;D xsi:type="xsd:double"&gt;0.1285&lt;/D&gt;&lt;D xsi:type="xsd:double"&gt;0.2767&lt;/D&gt;&lt;D xsi:type="xsd:double"&gt;0.3165&lt;/D&gt;&lt;D xsi:type="xsd:double"&gt;0.4354&lt;/D&gt;&lt;D xsi:type="xsd:double"&gt;0.5144&lt;/D&gt;&lt;D xsi:type="xsd:double"&gt;0.3591&lt;/D&gt;&lt;/FQL&gt;&lt;FQL&gt;&lt;Q&gt;3337-HK^FF_EPS(ANN,-5AY,0)&lt;/Q&gt;&lt;R&gt;6&lt;/R&gt;&lt;C&gt;1&lt;/C&gt;&lt;D xsi:type="xsd:double"&gt;-0.0841&lt;/D&gt;&lt;D xsi:type="xsd:double"&gt;0.0238&lt;/D&gt;&lt;D xsi:type="xsd:double"&gt;0.0938&lt;/D&gt;&lt;D xsi:type="xsd:double"&gt;0.1013&lt;/D&gt;&lt;D xsi:type="xsd:double"&gt;-0.0362&lt;/D&gt;&lt;D xsi:type="xsd:double"&gt;0.03&lt;/D&gt;&lt;/FQL&gt;&lt;FQL&gt;&lt;Q&gt;3336-HK^FF_EPS(ANN,-5AY,0)&lt;/Q&gt;&lt;R&gt;6&lt;/R&gt;&lt;C&gt;1&lt;/C&gt;&lt;D xsi:type="xsd:double"&gt;0.451&lt;/D&gt;&lt;D xsi:type="xsd:double"&gt;0.07&lt;/D&gt;&lt;D xsi:type="xsd:double"&gt;0.141&lt;/D&gt;&lt;D xsi:type="xsd:double"&gt;0.1586&lt;/D&gt;&lt;D xsi:type="xsd:double"&gt;0.1513&lt;/D&gt;&lt;D xsi:type="xsd:double"&gt;0.192&lt;/D&gt;&lt;/FQL&gt;&lt;FQL&gt;&lt;Q&gt;3333-HK^FF_EPS(ANN,-5AY,0)&lt;/Q&gt;&lt;R&gt;6&lt;/R&gt;&lt;C&gt;1&lt;/C&gt;&lt;D xsi:type="xsd:double"&gt;0.8795&lt;/D&gt;&lt;D xsi:type="xsd:double"&gt;0.4347&lt;/D&gt;&lt;D xsi:type="xsd:double"&gt;2.1136&lt;/D&gt;&lt;D xsi:type="xsd:double"&gt;3.3742&lt;/D&gt;&lt;D xsi:type="xsd:double"&gt;1.4914&lt;/D&gt;&lt;D xsi:type="xsd:double"&gt;0.6886&lt;/D&gt;&lt;/FQL&gt;&lt;FQL&gt;&lt;Q&gt;3332-HK^FF_EPS(ANN,-5AY,0)&lt;/Q&gt;&lt;R&gt;6&lt;/R&gt;&lt;C&gt;1&lt;/C&gt;&lt;D xsi:type="xsd:double"&gt;0.1168&lt;/D&gt;&lt;D xsi:type="xsd:double"&gt;0.0051&lt;/D&gt;&lt;D xsi:type="xsd:double"&gt;-0.1412&lt;/D&gt;&lt;D xsi:type="xsd:double"&gt;-0.2332&lt;/D&gt;&lt;D xsi:type="xsd:double"&gt;-0.0589&lt;/D&gt;&lt;D xsi:type="xsd:double"&gt;-0.0404&lt;/D&gt;&lt;/FQL&gt;&lt;FQL&gt;&lt;Q&gt;3331-HK^FF_EPS(ANN,-5AY,0)&lt;/Q&gt;&lt;R&gt;6&lt;/R&gt;&lt;C&gt;1&lt;/C&gt;&lt;D xsi:type="xsd:double"&gt;0.598&lt;/D&gt;&lt;D xsi:type="xsd:double"&gt;0.526&lt;/D&gt;&lt;D xsi:type="xsd:double"&gt;0.5436&lt;/D&gt;&lt;D xsi:type="xsd:double"&gt;0.9525&lt;/D&gt;&lt;D xsi:type="xsd:double"&gt;1.5647&lt;/D&gt;&lt;D xsi:type="xsd:double"&gt;1.3647&lt;/D&gt;&lt;/FQL&gt;&lt;FQL&gt;&lt;Q&gt;3330-HK^FF_EPS(ANN,-5AY,0)&lt;/Q&gt;&lt;R&gt;6&lt;/R&gt;&lt;C&gt;1&lt;/C&gt;&lt;D xsi:type="xsd:double"&gt;-0.1168&lt;/D&gt;&lt;D xsi:type="xsd:double"&gt;0.1199&lt;/D&gt;&lt;D xsi:type="xsd:double"&gt;-1.208&lt;/D&gt;&lt;D xsi:type="xsd:double"&gt;-0.3064&lt;/D&gt;&lt;D xsi:type="xsd:double"&gt;0.1166&lt;/D&gt;&lt;D xsi:type="xsd:double"&gt;0.1813&lt;/D&gt;&lt;/FQL&gt;&lt;FQL&gt;&lt;Q&gt;3329-HK^FF_EPS(ANN,-5AY,0)&lt;/Q&gt;&lt;R&gt;6&lt;/R&gt;&lt;C&gt;1&lt;/C&gt;&lt;D xsi:type="xsd:double"&gt;0.1282&lt;/D&gt;&lt;D xsi:type="xsd:double"&gt;0.16&lt;/D&gt;&lt;D xsi:type="xsd:double"&gt;0.15&lt;/D&gt;&lt;D xsi:type="xsd:double"&gt;0.1831&lt;/D&gt;&lt;D xsi:type="xsd:double"&gt;0.3084&lt;/D&gt;&lt;D xsi:type="xsd:double"&gt;0.096&lt;/D&gt;&lt;/FQL&gt;&lt;FQL&gt;&lt;Q&gt;3328-HK^FF_EPS(ANN,-5AY,0)&lt;/Q&gt;&lt;R&gt;6&lt;/R&gt;&lt;C&gt;1&lt;/C&gt;&lt;D xsi:type="xsd:double"&gt;0.8931&lt;/D&gt;&lt;D xsi:type="xsd:double"&gt;0.91&lt;/D&gt;&lt;D xsi:type="xsd:double"&gt;0.9562&lt;/D&gt;&lt;D xsi:type="xsd:double"&gt;1.0047&lt;/D&gt;&lt;D xsi:type="xsd:double"&gt;1.1179&lt;/D&gt;&lt;D xsi:type="xsd:double"&gt;1.3303&lt;/D&gt;&lt;/FQL&gt;&lt;FQL&gt;&lt;Q&gt;3326-HK^FF_EPS(ANN,-5AY,0)&lt;/Q&gt;&lt;R&gt;6&lt;/R&gt;&lt;C&gt;1&lt;/C&gt;&lt;D xsi:type="xsd:double"&gt;0.0257&lt;/D&gt;&lt;D xsi:type="xsd:double"&gt;0.0362&lt;/D&gt;&lt;D xsi:type="xsd:double"&gt;0.0409&lt;/D&gt;&lt;D xsi:type="xsd:double"&gt;0.1267&lt;/D&gt;&lt;D xsi:type="xsd:double"&gt;0.0567&lt;/D&gt;&lt;D xsi:type="xsd:double"&gt;0.0287&lt;/D&gt;&lt;/FQL&gt;&lt;FQL&gt;&lt;Q&gt;3323-HK^FF_EPS(ANN,-5AY,0)&lt;/Q&gt;&lt;R&gt;6&lt;/R&gt;&lt;C&gt;1&lt;/C&gt;&lt;D xsi:type="xsd:double"&gt;0.2337&lt;/D&gt;&lt;D xsi:type="xsd:double"&gt;0.6884&lt;/D&gt;&lt;D xsi:type="xsd:double"&gt;1.1328&lt;/D&gt;&lt;D xsi:type="xsd:double"&gt;1.4753&lt;/D&gt;&lt;D xsi:type="xsd:double"&gt;1.6723&lt;/D&gt;&lt;D xsi:type="xsd:double"&gt;2.3174&lt;/D&gt;&lt;/FQL&gt;&lt;FQL&gt;&lt;Q&gt;3322-HK^FF_EPS(ANN,-5AY,0)&lt;/Q&gt;&lt;R&gt;6&lt;/R&gt;&lt;C&gt;1&lt;/C&gt;&lt;D xsi:type="xsd:double"&gt;0.112&lt;/D&gt;&lt;D xsi:type="xsd:double"&gt;0.016&lt;/D&gt;&lt;D xsi:type="xsd:double"&gt;0.0329&lt;/D&gt;&lt;D xsi:type="xsd:double"&gt;0.05&lt;/D&gt;&lt;D xsi:type="xsd:double"&gt;-0.182&lt;/D&gt;&lt;D xsi:type="xsd:double"&gt;-0.0517&lt;/D&gt;&lt;/FQL&gt;&lt;FQL&gt;&lt;Q&gt;3321-HK^FF_EPS(ANN,-5AY,0)&lt;/Q&gt;&lt;R&gt;6&lt;/R&gt;&lt;C&gt;1&lt;/C&gt;&lt;D xsi:type="xsd:double"&gt;0.0515&lt;/D&gt;&lt;D xsi:type="xsd:double"&gt;0.0689&lt;/D&gt;&lt;D xsi:type="xsd:double"&gt;0.0618&lt;/D&gt;&lt;D xsi:type="xsd:double"&gt;0.0736&lt;/D&gt;&lt;D xsi:type="xsd:double"&gt;0.0888&lt;/D&gt;&lt;D xsi:type="xsd:double"&gt;-0.0565&lt;/D&gt;&lt;/FQL&gt;&lt;FQL&gt;&lt;Q&gt;3320-HK^FF_EPS(ANN,-5AY,0)&lt;/Q&gt;&lt;R&gt;6&lt;/R&gt;&lt;C&gt;1&lt;/C&gt;&lt;D xsi:type="xsd:double"&gt;0.57&lt;/D&gt;&lt;D xsi:type="xsd:double"&gt;0.55&lt;/D&gt;&lt;D xsi:type="xsd:double"&gt;0.6425&lt;/D&gt;&lt;D xsi:type="xsd:double"&gt;0.5229&lt;/D&gt;&lt;D xsi:type="xsd:double"&gt;0.5248&lt;/D&gt;&lt;D xsi:type="xsd:double"&gt;0.5999&lt;/D&gt;&lt;/FQL&gt;&lt;FQL&gt;&lt;Q&gt;3319-HK^FF_EPS(ANN,-5AY,0)&lt;/Q&gt;&lt;R&gt;6&lt;/R&gt;&lt;C&gt;1&lt;/C&gt;&lt;D xsi:type="xsd:double"&gt;0.1357&lt;/D&gt;&lt;D xsi:type="xsd:double"&gt;0.2415&lt;/D&gt;&lt;D xsi:type="xsd:double"&gt;0.7317&lt;/D&gt;&lt;D xsi:type="xsd:double"&gt;1.0467&lt;/D&gt;&lt;D xsi:type="xsd:double"&gt;1.4786&lt;/D&gt;&lt;D xsi:type="xsd:double"&gt;2.0111&lt;/D&gt;&lt;/FQL&gt;&lt;FQL&gt;&lt;Q&gt;3318-HK^FF_EPS(ANN,-5AY,0)&lt;/Q&gt;&lt;R&gt;6&lt;/R&gt;&lt;C&gt;1&lt;/C&gt;&lt;D xsi:type="xsd:double"&gt;0.1636&lt;/D&gt;&lt;D xsi:type="xsd:double"&gt;0.2191&lt;/D&gt;&lt;D xsi:type="xsd:double"&gt;0.192&lt;/D&gt;&lt;D xsi:type="xsd:double"&gt;0.1523&lt;/D&gt;&lt;D xsi:type="xsd:double"&gt;0.1324&lt;/D&gt;&lt;D xsi:type="xsd:double"&gt;0.2047&lt;/D&gt;&lt;/FQL&gt;&lt;FQL&gt;&lt;Q&gt;3316-HK^FF_EPS(ANN,-5AY,0)&lt;/Q&gt;&lt;R&gt;6&lt;/R&gt;&lt;C&gt;1&lt;/C&gt;&lt;D xsi:type="xsd:double"&gt;0.0943&lt;/D&gt;&lt;D xsi:type="xsd:double"&gt;0.2385&lt;/D&gt;&lt;D xsi:type="xsd:double"&gt;0.3007&lt;/D&gt;&lt;D xsi:type="xsd:double"&gt;0.4993&lt;/D&gt;&lt;D xsi:type="xsd:double"&gt;0.8925&lt;/D&gt;&lt;D xsi:type="xsd:double"&gt;1.4029&lt;/D&gt;&lt;/FQL&gt;&lt;FQL&gt;&lt;Q&gt;3315-HK^FF_EPS(ANN,-5AY,0)&lt;/Q&gt;&lt;R&gt;6&lt;/R&gt;&lt;C&gt;1&lt;/C&gt;&lt;D xsi:type="xsd:double"&gt;0.2874&lt;/D&gt;&lt;D xsi:type="xsd:d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ouble"&gt;0.2306&lt;/D&gt;&lt;D xsi:type="xsd:double"&gt;0.2512&lt;/D&gt;&lt;D xsi:type="xsd:double"&gt;0.2431&lt;/D&gt;&lt;D xsi:type="xsd:double"&gt;0.1982&lt;/D&gt;&lt;D xsi:type="xsd:double"&gt;0.2023&lt;/D&gt;&lt;/FQL&gt;&lt;FQL&gt;&lt;Q&gt;3313-HK^FF_EPS(ANN,-5AY,0)&lt;/Q&gt;&lt;R&gt;6&lt;/R&gt;&lt;C&gt;1&lt;/C&gt;&lt;D xsi:type="xsd:double"&gt;-0.0084&lt;/D&gt;&lt;D xsi:type="xsd:double"&gt;0.0922&lt;/D&gt;&lt;D xsi:type="xsd:double"&gt;-4.0693&lt;/D&gt;&lt;D xsi:type="xsd:double"&gt;-0.7053&lt;/D&gt;&lt;D xsi:type="xsd:double"&gt;-1.4671&lt;/D&gt;&lt;D xsi:type="xsd:double"&gt;-2.3719&lt;/D&gt;&lt;/FQL&gt;&lt;FQL&gt;&lt;Q&gt;3311-HK^FF_EPS(ANN,-5AY,0)&lt;/Q&gt;&lt;R&gt;6&lt;/R&gt;&lt;C&gt;1&lt;/C&gt;&lt;D xsi:type="xsd:double"&gt;1.1974&lt;/D&gt;&lt;D xsi:type="xsd:double"&gt;1.1885&lt;/D&gt;&lt;D xsi:type="xsd:double"&gt;0.8913&lt;/D&gt;&lt;D xsi:type="xsd:double"&gt;1.0721&lt;/D&gt;&lt;D xsi:type="xsd:double"&gt;1.1914&lt;/D&gt;&lt;D xsi:type="xsd:double"&gt;1.3494&lt;/D&gt;&lt;/FQL&gt;&lt;FQL&gt;&lt;Q&gt;3309-HK^FF_EPS(ANN,-5AY,0)&lt;/Q&gt;&lt;R&gt;6&lt;/R&gt;&lt;C&gt;1&lt;/C&gt;&lt;D xsi:type="xsd:double"&gt;0.05&lt;/D&gt;&lt;D xsi:type="xsd:double"&gt;0.039&lt;/D&gt;&lt;D xsi:type="xsd:double"&gt;0.0416&lt;/D&gt;&lt;D xsi:type="xsd:double"&gt;0.0396&lt;/D&gt;&lt;D xsi:type="xsd:double"&gt;-0.0057&lt;/D&gt;&lt;D xsi:type="xsd:double"&gt;0.019&lt;/D&gt;&lt;/FQL&gt;&lt;FQL&gt;&lt;Q&gt;3308-HK^FF_EPS(ANN,-5AY,0)&lt;/Q&gt;&lt;R&gt;6&lt;/R&gt;&lt;C&gt;1&lt;/C&gt;&lt;D xsi:type="xsd:double"&gt;0.2851&lt;/D&gt;&lt;D xsi:type="xsd:double"&gt;0.8798&lt;/D&gt;&lt;D xsi:type="xsd:double"&gt;0.637&lt;/D&gt;&lt;D xsi:type="xsd:double"&gt;0.8004&lt;/D&gt;&lt;D xsi:type="xsd:double"&gt;1.0537&lt;/D&gt;&lt;D xsi:type="xsd:double"&gt;1.1716&lt;/D&gt;&lt;/FQL&gt;&lt;FQL&gt;&lt;Q&gt;3306-HK^FF_EPS(ANN,-5AY,0)&lt;/Q&gt;&lt;R&gt;6&lt;/R&gt;&lt;C&gt;1&lt;/C&gt;&lt;D xsi:type="xsd:double"&gt;0.8096&lt;/D&gt;&lt;D xsi:type="xsd:double"&gt;0.9621&lt;/D&gt;&lt;D xsi:type="xsd:double"&gt;1.0902&lt;/D&gt;&lt;D xsi:type="xsd:double"&gt;0.7551&lt;/D&gt;&lt;D xsi:type="xsd:double"&gt;1.5217&lt;/D&gt;&lt;D xsi:type="xsd:double"&gt;1.3566&lt;/D&gt;&lt;/FQL&gt;&lt;FQL&gt;&lt;Q&gt;3303-HK^FF_EPS(ANN,-5AY,0)&lt;/Q&gt;&lt;R&gt;6&lt;/R&gt;&lt;C&gt;1&lt;/C&gt;&lt;D xsi:type="xsd:double"&gt;0.0169&lt;/D&gt;&lt;D xsi:type="xsd:double"&gt;0.0498&lt;/D&gt;&lt;D xsi:type="xsd:double"&gt;0.0193&lt;/D&gt;&lt;D xsi:type="xsd:double"&gt;0.0031&lt;/D&gt;&lt;D xsi:type="xsd:double"&gt;0.1009&lt;/D&gt;&lt;D xsi:type="xsd:double"&gt;0.008&lt;/D&gt;&lt;/FQL&gt;&lt;FQL&gt;&lt;Q&gt;3302-HK^FF_EPS(ANN,-5AY,0)&lt;/Q&gt;&lt;R&gt;6&lt;/R&gt;&lt;C&gt;1&lt;/C&gt;&lt;D xsi:type="xsd:double"&gt;0.0203&lt;/D&gt;&lt;D xsi:type="xsd:double"&gt;0.0528&lt;/D&gt;&lt;D xsi:type="xsd:double"&gt;0.0692&lt;/D&gt;&lt;D xsi:type="xsd:double"&gt;-0.0109&lt;/D&gt;&lt;D xsi:type="xsd:double"&gt;-0.0174&lt;/D&gt;&lt;D xsi:type="xsd:double"&gt;0.0763&lt;/D&gt;&lt;/FQL&gt;&lt;FQL&gt;&lt;Q&gt;3301-HK^FF_EPS(ANN,-5AY,0)&lt;/Q&gt;&lt;R&gt;6&lt;/R&gt;&lt;C&gt;1&lt;/C&gt;&lt;D xsi:type="xsd:double"&gt;1.1217&lt;/D&gt;&lt;D xsi:type="xsd:double"&gt;1.4068&lt;/D&gt;&lt;D xsi:type="xsd:double"&gt;1.6396&lt;/D&gt;&lt;D xsi:type="xsd:double"&gt;2.1174&lt;/D&gt;&lt;D xsi:type="xsd:double"&gt;1.602&lt;/D&gt;&lt;D xsi:type="xsd:double"&gt;0.927&lt;/D&gt;&lt;/FQL&gt;&lt;FQL&gt;&lt;Q&gt;3300-HK^FF_EPS(ANN,-5AY,0)&lt;/Q&gt;&lt;R&gt;6&lt;/R&gt;&lt;C&gt;1&lt;/C&gt;&lt;D xsi:type="xsd:double"&gt;0.0136&lt;/D&gt;&lt;D xsi:type="xsd:double"&gt;0.0414&lt;/D&gt;&lt;D xsi:type="xsd:double"&gt;0.0646&lt;/D&gt;&lt;D xsi:type="xsd:double"&gt;0.0553&lt;/D&gt;&lt;D xsi:type="xsd:double"&gt;-0.057&lt;/D&gt;&lt;D xsi:type="xsd:double"&gt;0.5332&lt;/D&gt;&lt;/FQL&gt;&lt;FQL&gt;&lt;Q&gt;2990-HK^FF_EPS(ANN,-5AY,0)&lt;/Q&gt;&lt;R&gt;0&lt;/R&gt;&lt;C&gt;0&lt;/C&gt;&lt;/FQL&gt;&lt;FQL&gt;&lt;Q&gt;2985-HK^FF_EPS(ANN,-5AY,0)&lt;/Q&gt;&lt;R&gt;0&lt;/R&gt;&lt;C&gt;0&lt;/C&gt;&lt;/FQL&gt;&lt;FQL&gt;&lt;Q&gt;2984-HK^FF_EPS(ANN,-5AY,0)&lt;/Q&gt;&lt;R&gt;0&lt;/R&gt;&lt;C&gt;0&lt;/C&gt;&lt;/FQL&gt;&lt;FQL&gt;&lt;Q&gt;2983-HK^FF_EPS(ANN,-5AY,0)&lt;/Q&gt;&lt;R&gt;0&lt;/R&gt;&lt;C&gt;0&lt;/C&gt;&lt;/FQL&gt;&lt;FQL&gt;&lt;Q&gt;2975-HK^FF_EPS(ANN,-5AY,0)&lt;/Q&gt;&lt;R&gt;0&lt;/R&gt;&lt;C&gt;0&lt;/C&gt;&lt;/FQL&gt;&lt;FQL&gt;&lt;Q&gt;2973-HK^FF_EPS(ANN,-5AY,0)&lt;/Q&gt;&lt;R&gt;0&lt;/R&gt;&lt;C&gt;0&lt;/C&gt;&lt;/FQL&gt;&lt;FQL&gt;&lt;Q&gt;2906-HK^FF_EPS(ANN,-5AY,0)&lt;/Q&gt;&lt;R&gt;0&lt;/R&gt;&lt;C&gt;0&lt;/C&gt;&lt;/FQL&gt;&lt;FQL&gt;&lt;Q&gt;2899-HK^FF_EPS(ANN,-5AY,0)&lt;/Q&gt;&lt;R&gt;6&lt;/R&gt;&lt;C&gt;1&lt;/C&gt;&lt;D xsi:type="xsd:double"&gt;0.1052&lt;/D&gt;&lt;D xsi:type="xsd:double"&gt;0.1756&lt;/D&gt;&lt;D xsi:type="xsd:double"&gt;0.2105&lt;/D&gt;&lt;D xsi:type="xsd:double"&gt;0.2086&lt;/D&gt;&lt;D xsi:type="xsd:double"&gt;0.2882&lt;/D&gt;&lt;D xsi:type="xsd:double"&gt;0.7204&lt;/D&gt;&lt;/FQL&gt;&lt;FQL&gt;&lt;Q&gt;2892-HK^FF_EPS(ANN,-5AY,0)&lt;/Q&gt;&lt;R&gt;6&lt;/R&gt;&lt;C&gt;1&lt;/C&gt;&lt;D xsi:type="xsd:double"&gt;0.106&lt;/D&gt;&lt;D xsi:type="xsd:double"&gt;0.0593&lt;/D&gt;&lt;D xsi:type="xsd:double"&gt;0.0695&lt;/D&gt;&lt;D xsi:type="xsd:double"&gt;0.0271&lt;/D&gt;&lt;D xsi:type="xsd:double"&gt;0.1689&lt;/D&gt;&lt;D xsi:type="xsd:double"&gt;0.2674&lt;/D&gt;&lt;/FQL&gt;&lt;FQL&gt;&lt;Q&gt;2888-HK^FF_EPS(ANN,-5AY,0)&lt;/Q&gt;&lt;R&gt;6&lt;/R&gt;&lt;C&gt;1&lt;/C&gt;&lt;D xsi:type="xsd:double"&gt;-1.1256&lt;/D&gt;&lt;D xsi:type="xsd:double"&gt;1.8313&lt;/D&gt;&lt;D xsi:type="xsd:double"&gt;1.4651&lt;/D&gt;&lt;D xsi:type="xsd:double"&gt;4.4639&lt;/D&gt;&lt;D xsi:type="xsd:double"&gt;0.8075&lt;/D&gt;&lt;D xsi:type="xsd:double"&gt;4.7642&lt;/D&gt;&lt;/FQL&gt;&lt;FQL&gt;&lt;Q&gt;2886-HK^FF_EPS(ANN,-5AY,0)&lt;/Q&gt;&lt;R&gt;6&lt;/R&gt;&lt;C&gt;1&lt;/C&gt;&lt;D xsi:type="xsd:double"&gt;0.147&lt;/D&gt;&lt;D xsi:type="xsd:double"&gt;0.189&lt;/D&gt;&lt;D xsi:type="xsd:double"&gt;0.0886&lt;/D&gt;&lt;D xsi:type="xsd:double"&gt;0.0691&lt;/D&gt;&lt;D xsi:type="xsd:double"&gt;0.2904&lt;/D&gt;&lt;D xsi:type="xsd:double"&gt;0.2956&lt;/D&gt;&lt;/FQL&gt;&lt;FQL&gt;&lt;Q&gt;2885-HK^FF_EPS(ANN,-5AY,0)&lt;/Q&gt;&lt;R&gt;6&lt;/R&gt;&lt;C&gt;1&lt;/C&gt;&lt;D xsi:type="xsd:double"&gt;0.0651&lt;/D&gt;&lt;D xsi:type="xsd:double"&gt;0.0862&lt;/D&gt;&lt;D xsi:type="xsd:double"&gt;0.0288&lt;/D&gt;&lt;D xsi:type="xsd:double"&gt;0.0763&lt;/D&gt;&lt;D xsi:type="xsd:double"&gt;0.068&lt;/D&gt;&lt;D xsi:type="xsd:double"&gt;0.0425&lt;/D&gt;&lt;/FQL&gt;&lt;FQL&gt;&lt;Q&gt;2883-HK^FF_EPS(ANN,-5AY,0)&lt;/Q&gt;&lt;R&gt;6&lt;/R&gt;&lt;C&gt;1&lt;/C&gt;&lt;D xsi:type="xsd:double"&gt;-2.4009&lt;/D&gt;&lt;D xsi:type="xsd:double"&gt;0.008&lt;/D&gt;&lt;D xsi:type="xsd:double"&gt;0.0148&lt;/D&gt;&lt;D xsi:type="xsd:double"&gt;0.5244&lt;/D&gt;&lt;D xsi:type="xsd:double"&gt;0.6366&lt;/D&gt;&lt;D xsi:type="xsd:double"&gt;0.0791&lt;/D&gt;&lt;/FQL&gt;&lt;FQL&gt;&lt;Q&gt;2882-HK^FF_EPS(ANN,-5AY,0)&lt;/Q&gt;&lt;R&gt;6&lt;/R&gt;&lt;C&gt;1&lt;/C&gt;&lt;D xsi:type="xsd:double"&gt;-1.64&lt;/D&gt;&lt;D xsi:type="xsd:double"&gt;-0.64&lt;/D&gt;&lt;D xsi:type="xsd:double"&gt;-1.7148&lt;/D&gt;&lt;D xsi:type="xsd:double"&gt;-0.4904&lt;/D&gt;&lt;D xsi:type="xsd:double"&gt;-0.0977&lt;/D&gt;&lt;D xsi:type="xsd:double"&gt;-0.3521&lt;/D&gt;&lt;/FQL&gt;&lt;FQL&gt;&lt;Q&gt;2880-HK^FF_EPS(ANN,-5AY,0)&lt;/Q&gt;&lt;R&gt;6&lt;/R&gt;&lt;C&gt;1&lt;/C&gt;&lt;D xsi:type="xsd:double"&gt;0.0467&lt;/D&gt;&lt;D xsi:type="xsd:double"&gt;0.0461&lt;/D&gt;&lt;D xsi:type="xsd:double"&gt;0.0481&lt;/D&gt;&lt;D xsi:type="xsd:double"&gt;0.0632&lt;/D&gt;&lt;D xsi:type="xsd:double"&gt;0.0708&lt;/D&gt;&lt;D xsi:type="xsd:double"&gt;0.0964&lt;/D&gt;&lt;/FQL&gt;&lt;FQL&gt;&lt;Q&gt;2878-HK^FF_EPS(ANN,-5AY,0)&lt;/Q&gt;&lt;R&gt;6&lt;/R&gt;&lt;C&gt;1&lt;/C&gt;&lt;D xsi:type="xsd:double"&gt;-0.0217&lt;/D&gt;&lt;D xsi:type="xsd:double"&gt;-0.032&lt;/D&gt;&lt;D xsi:type="xsd:double"&gt;-0.0432&lt;/D&gt;&lt;D xsi:type="xsd:double"&gt;-0.0862&lt;/D&gt;&lt;D xsi:type="xsd:double"&gt;0.0366&lt;/D&gt;&lt;D xsi:type="xsd:double"&gt;0.0743&lt;/D&gt;&lt;/FQL&gt;&lt;FQL&gt;&lt;Q&gt;2877-HK^FF_EPS(ANN,-5AY,0)&lt;/Q&gt;&lt;R&gt;6&lt;/R&gt;&lt;C&gt;1&lt;/C&gt;&lt;D xsi:type="xsd:double"&gt;0.8296&lt;/D&gt;&lt;D xsi:type="xsd:double"&gt;0.6342&lt;/D&gt;&lt;D xsi:type="xsd:double"&gt;0.7339&lt;/D&gt;&lt;D xsi:type="xsd:double"&gt;0.7307&lt;/D&gt;&lt;D xsi:type="xsd:double"&gt;0.4381&lt;/D&gt;&lt;D xsi:type="xsd:double"&gt;0.8885&lt;/D&gt;&lt;/FQL&gt;&lt;FQL&gt;&lt;Q&gt;2869-HK^FF_EPS(ANN,-5AY,0)&lt;/Q&gt;&lt;R&gt;6&lt;/R&gt;&lt;C&gt;1&lt;/C&gt;&lt;D xsi:type="xsd:double"&gt;0.1414&lt;/D&gt;&lt;D xsi:type="xsd:double"&gt;0.1614&lt;/D&gt;&lt;D xsi:type="xsd:double"&gt;0.2061&lt;/D&gt;&lt;D xsi:type="xsd:double"&gt;0.1947&lt;/D&gt;&lt;D xsi:type="xsd:double"&gt;0.2622&lt;/D&gt;&lt;D xsi:type="xsd:double"&gt;0.3149&lt;/D&gt;&lt;/FQL&gt;&lt;FQL&gt;&lt;Q&gt;2866-HK^FF_EPS(ANN,-5AY,0)&lt;/Q&gt;&lt;R&gt;6&lt;/R&gt;&lt;C&gt;1&lt;/C&gt;&lt;D xsi:type="xsd:double"&gt;0.0316&lt;/D&gt;&lt;D xsi:type="xsd:double"&gt;0.1251&lt;/D&gt;&lt;D xsi:type="xsd:double"&gt;0.1187&lt;/D&gt;&lt;D xsi:type="xsd:double"&gt;0.1508&lt;/D&gt;&lt;D xsi:type="xsd:double"&gt;0.1848&lt;/D&gt;&lt;D xsi:type="xsd:double"&gt;0.4509&lt;/D&gt;&lt;/FQL&gt;&lt;FQL&gt;&lt;Q&gt;2863-HK^FF_EPS(ANN,-5AY,0)&lt;/Q&gt;&lt;R&gt;6&lt;/R&gt;&lt;C&gt;1&lt;/C&gt;&lt;D xsi:type="xsd:double"&gt;0.06&lt;/D&gt;&lt;D xsi:type="xsd:double"&gt;0.05&lt;/D&gt;&lt;D xsi:type="xsd:double"&gt;0.05&lt;/D&gt;&lt;D xsi:type="xsd:double"&gt;0.0405&lt;/D&gt;&lt;D xsi:type="xsd:double"&gt;0.0414&lt;/D&gt;&lt;D xsi:type="xsd:double"&gt;0.0261&lt;/D&gt;&lt;/FQL&gt;&lt;FQL&gt;&lt;Q&gt;2858-HK^FF_EPS(ANN,-5AY,0)&lt;/Q&gt;&lt;R&gt;6&lt;/R&gt;&lt;C&gt;1&lt;/C&gt;&lt;D xsi:type="xsd:double"&gt;-0.2571&lt;/D&gt;&lt;D xsi:type="xsd:double"&gt;-3.3678&lt;/D&gt;&lt;D xsi:type="xsd:double"&gt;-0.0318&lt;/D&gt;&lt;D xsi:type="xsd:double"&gt;0.0056&lt;/D&gt;&lt;D xsi:type="xsd:double"&gt;-0.2063&lt;/D&gt;&lt;D xsi:type="xsd:double"&gt;0.0055&lt;/D&gt;&lt;/FQL&gt;&lt;FQL&gt;&lt;Q&gt;2799-HK^FF_EPS(ANN,-5AY,0)&lt;/Q&gt;&lt;R&gt;6&lt;/R&gt;&lt;C&gt;1&lt;/C&gt;&lt;D xsi:type="xsd:double"&gt;0.5842&lt;/D&gt;&lt;D xsi:type="xsd:double"&gt;0.6457&lt;/D&gt;&lt;D xsi:type="xsd:double"&gt;0.0478&lt;/D&gt;&lt;D xsi:type="xsd:double"&gt;0.0413&lt;/D&gt;&lt;D xsi:type="xsd:double"&gt;-2.9596&lt;/D&gt;&lt;D xsi:type="xsd:double"&gt;0.0116&lt;/D&gt;&lt;/FQL&gt;&lt;FQL&gt;&lt;Q&gt;2798-HK^FF_EPS(ANN,-5AY,0)&lt;/Q&gt;&lt;R&gt;6&lt;/R&gt;&lt;C&gt;1&lt;/C&gt;&lt;D xsi:type="xsd:double"&gt;0.0373&lt;/D&gt;&lt;D xsi:type="xsd:double"&gt;0.0597&lt;/D&gt;&lt;D xsi:type="xsd:double"&gt;0.1956&lt;/D&gt;&lt;D xsi:type="xsd:double"&gt;0.1545&lt;/D&gt;&lt;D xsi:type="xsd:double"&gt;0.2426&lt;/D&gt;&lt;D xsi:type="xsd:double"&gt;0.2273&lt;/D&gt;&lt;/FQL&gt;&lt;FQL&gt;&lt;Q&gt;2789-HK^FF_EPS(ANN,-5AY,0)&lt;/Q&gt;&lt;R&gt;6&lt;/R&gt;&lt;C&gt;1&lt;/C&gt;&lt;D xsi:type="xsd:double"&gt;0.0164&lt;/D&gt;&lt;D xsi:type="xsd:double"&gt;0.0113&lt;/D&gt;&lt;D xsi:type="xsd:double"&gt;0.015&lt;/D&gt;&lt;D xsi:type="xsd:double"&gt;0.0164&lt;/D&gt;&lt;D xsi:type="xsd:double"&gt;-0.125&lt;/D&gt;&lt;D xsi:type="xsd:double"&gt;-0.1933&lt;/D&gt;&lt;/FQL&gt;&lt;FQL&gt;&lt;Q&gt;2779-HK^FF_EPS(ANN,-5AY,0)&lt;/Q&gt;&lt;R&gt;6&lt;/R&gt;&lt;C&gt;1&lt;/C&gt;&lt;D xsi:type="xsd:double"&gt;0.1253&lt;/D&gt;&lt;D xsi:type="xsd:double"&gt;0.1233&lt;/D&gt;&lt;D xsi:type="xsd:double"&gt;0.2004&lt;/D&gt;&lt;D xsi:type="xsd:double"&gt;0.1908&lt;/D&gt;&lt;D xsi:type="xsd:double"&gt;0.2272&lt;/D&gt;&lt;D xsi:type="xsd:double"&gt;0.2656&lt;/D&gt;&lt;/FQL&gt;&lt;FQL&gt;&lt;Q&gt;2777-HK^FF_EPS(ANN,-5AY,0)&lt;/Q&gt;&lt;R&gt;6&lt;/R&gt;&lt;C&gt;1&lt;/C&gt;&lt;D xsi:type="xsd:double"&gt;2.4533&lt;/D&gt;&lt;D xsi:type="xsd:double"&gt;7.5813&lt;/D&gt;&lt;D xsi:type="xsd:double"&gt;3.077&lt;/D&gt;&lt;D xsi:type="xsd:double"&gt;3.4019&lt;/D&gt;&lt;D xsi:type="xsd:double"&gt;2.8444&lt;/D&gt;&lt;D xsi:type="xsd:double"&gt;-5.2897&lt;/D&gt;&lt;/FQL&gt;&lt;FQL&gt;&lt;Q&gt;2772-HK^FF_EPS(ANN,-5AY,0)&lt;/Q&gt;&lt;R&gt;6&lt;/R&gt;&lt;C&gt;1&lt;/C&gt;&lt;D xsi:type="xsd:double"&gt;-0.0558&lt;/D&gt;&lt;D xsi:type="xsd:double"&gt;0.1618&lt;/D&gt;&lt;D xsi:type="xsd:double"&gt;0.6387&lt;/D&gt;&lt;D xsi:type="xsd:double"&gt;1.3308&lt;/D&gt;&lt;D xsi:type="xsd:double"&gt;1.1744&lt;/D&gt;&lt;D xsi:type="xsd:double"&gt;0.9094&lt;/D&gt;&lt;/FQL&gt;&lt;FQL&gt;&lt;Q&gt;2768-HK^FF_EPS(ANN,-5AY,0)&lt;/Q&gt;&lt;R&gt;6&lt;/R&gt;&lt;C&gt;1&lt;/C&gt;&lt;D xsi:type="xsd:double"&gt;0.5358&lt;/D&gt;&lt;D xsi:type="xsd:double"&gt;0.7189&lt;/D&gt;&lt;D xsi:type="xsd:double"&gt;0.8553&lt;/D&gt;&lt;D xsi:type="xsd:double"&gt;0.59&lt;/D&gt;&lt;D xsi:type="xsd:double"&gt;0.9222&lt;/D&gt;&lt;D xsi:type="xsd:double"&gt;0.4911&lt;/D&gt;&lt;/FQL&gt;&lt;FQL&gt;&lt;Q&gt;2738-HK^FF_EPS(ANN,-5AY,0)&lt;/Q&gt;&lt;R&gt;6&lt;/R&gt;&lt;C&gt;1&lt;/C&gt;&lt;D xsi:type="xsd:double"&gt;0.1979&lt;/D&gt;&lt;D xsi:type="xsd:double"&gt;0.178&lt;/D&gt;&lt;D xsi:type="xsd:double"&gt;0.0127&lt;/D&gt;&lt;D xsi:type="xsd:double"&gt;0.0347&lt;/D&gt;&lt;D xsi:type="xsd:double"&gt;0.0682&lt;/D&gt;&lt;D xsi:type="xsd:double"&gt;0.1246&lt;/D&gt;&lt;/FQL&gt;&lt;FQL&gt;&lt;Q&gt;2728-HK^FF_EPS(ANN,-5AY,0)&lt;/Q&gt;&lt;R&gt;6&lt;/R&gt;&lt;C&gt;1&lt;/C&gt;&lt;D xsi:type="xsd:double"&gt;0.0082&lt;/D&gt;&lt;D xsi:type="xsd:double"&gt;0.0152&lt;/D&gt;&lt;D xsi:type="xsd:double"&gt;-0.1151&lt;/D&gt;&lt;D xsi:type="xsd:double"&gt;-0.1816&lt;/D&gt;&lt;D xsi:type="xsd:double"&gt;0.0801&lt;/D&gt;&lt;D xsi:type="xsd:double"&gt;0.0212&lt;/D&gt;&lt;/FQL&gt;&lt;FQL&gt;&lt;Q&gt;2727-HK^FF_EPS(ANN,-5AY,0)&lt;/Q&gt;&lt;R&gt;6&lt;/R&gt;&lt;C&gt;1&lt;/C&gt;&lt;D xsi:type="xsd:double"&gt;0.1817&lt;/D&gt;&lt;D xsi:type="xsd:double"&gt;0.2185&lt;/D&gt;&lt;D xsi:type="xsd:double"&gt;0.2426&lt;/D&gt;&lt;D xsi:type="xsd:double"&gt;0.2663&lt;/D&gt;&lt;D xsi:type="xsd:double"&gt;0.2783&lt;/D&gt;&lt;D xsi:type="xsd:double"&gt;-0.7686&lt;/D&gt;&lt;/FQL&gt;&lt;FQL&gt;&lt;Q&gt;2722-HK^FF_EPS(ANN,-5AY,0)&lt;/Q&gt;&lt;R&gt;6&lt;/R&gt;&lt;C&gt;1&lt;/C&gt;&lt;D xsi:type="xsd:double"&gt;0.1402&lt;/D&gt;&lt;D xsi:type="xsd:double"&gt;0.1038&lt;/D&gt;&lt;D xsi:type="xsd:double"&gt;0.1428&lt;/D&gt;&lt;D xsi:type="xsd:double"&gt;0.0569&lt;/D&gt;&lt;D xsi:type="xsd:double"&gt;0.0558&lt;/D&gt;&lt;D xsi:type="xsd:double"&gt;0.097&lt;/D&gt;&lt;/FQL&gt;&lt;FQL&gt;&lt;Q&gt;2718-HK^FF_EPS(ANN,-5AY,0)&lt;/Q&gt;&lt;R&gt;6&lt;/R&gt;&lt;C&gt;1&lt;/C&gt;&lt;D xsi:type="xsd:double"&gt;0.0953&lt;/D&gt;&lt;D xsi:type="xsd:double"&gt;0.1405&lt;/D&gt;&lt;D xsi:type="xsd:double"&gt;0.2505&lt;/D&gt;&lt;D xsi:type="xsd:double"&gt;0.2064&lt;/D&gt;&lt;D xsi:type="xsd:double"&gt;0.0289&lt;/D&gt;&lt;D xsi:type="xsd:double"&gt;-0.4732&lt;/D&gt;&lt;/FQL&gt;&lt;FQL&gt;&lt;Q&gt;2708-HK^FF_EPS(ANN,-5AY,0)&lt;/Q&gt;&lt;R&gt;6&lt;/R&gt;&lt;C&gt;1&lt;/C&gt;&lt;D xsi:type="xsd:double"&gt;0.0849&lt;/D&gt;&lt;D xsi:type="xsd:double"&gt;0.1283&lt;/D&gt;&lt;D xsi:type="xsd:double"&gt;0.0992&lt;/D&gt;&lt;D xsi:type="xsd:double"&gt;-0.1444&lt;/D&gt;&lt;D xsi:type="xsd:double"&gt;-0.1122&lt;/D&gt;&lt;D xsi:type="xsd:double"&gt;0.0323&lt;/D&gt;&lt;/FQL&gt;&lt;FQL&gt;&lt;Q&gt;2700-HK^FF_EPS(ANN,-5AY,0)&lt;/Q&gt;&lt;R&gt;6&lt;/R&gt;&lt;C&gt;1&lt;/C&gt;&lt;D xsi:type="xsd:double"&gt;-1.3214&lt;/D&gt;&lt;D xsi:type="xsd:double"&gt;-3.1736&lt;/D&gt;&lt;D xsi:type="xsd:double"&gt;-2.6701&lt;/D&gt;&lt;D xsi:type="xsd:double"&gt;-0.5338&lt;/D&gt;&lt;D xsi:type="xsd:double"&gt;-0.5448&lt;/D&gt;&lt;D xsi:type="xsd:double"&gt;-0.1077&lt;/D&gt;&lt;/FQL&gt;&lt;FQL&gt;&lt;Q&gt;2699-HK^FF_EPS(ANN,-5AY,0)&lt;/Q&gt;&lt;R&gt;6&lt;/R&gt;&lt;C&gt;1&lt;/C&gt;&lt;D xsi:type="xsd:double"&gt;0.0117&lt;/D&gt;&lt;D xsi:type="xsd:double"&gt;0.1499&lt;/D&gt;&lt;D xsi:type="xsd:double"&gt;0.0271&lt;/D&gt;&lt;D xsi:type="xsd:double"&gt;-0.0706&lt;/D&gt;&lt;D xsi:type="xsd:double"&gt;-0.5986&lt;/D&gt;&lt;D xsi:type="xsd:double"&gt;-0.5543&lt;/D&gt;&lt;/FQL&gt;&lt;FQL&gt;&lt;Q&gt;2698-HK^FF_EPS(ANN,-5AY,0)&lt;/Q&gt;&lt;R&gt;6&lt;/R&gt;&lt;C&gt;1&lt;/C&gt;&lt;D xsi:type="xsd:double"&gt;0.9698&lt;/D&gt;&lt;D xsi:type="xsd:double"&gt;0.5074&lt;/D&gt;&lt;D xsi:type="xsd:double"&gt;0.6386&lt;/D&gt;&lt;D xsi:type="xsd:double"&gt;0.2073&lt;/D&gt;&lt;D xsi:type="xsd:double"&gt;0.1927&lt;/D&gt;&lt;D xsi:type="xsd:double"&gt;0.6198&lt;/D&gt;&lt;/FQL&gt;&lt;FQL&gt;&lt;Q&gt;2696-HK^FF_EPS(ANN,-5AY,0)&lt;/Q&gt;&lt;R&gt;6&lt;/R&gt;&lt;C&gt;1&lt;/C&gt;&lt;D xsi:type="xsd:double"&gt;-0.1669&lt;/D&gt;&lt;D xsi:type="xsd:double"&gt;-0.5742&lt;/D&gt;&lt;D xsi:type="xsd:double"&gt;-1.1229&lt;/D&gt;&lt;D xsi:type="xsd:double"&gt;-1.9968&lt;/D&gt;&lt;D xsi:type="xsd:double"&gt;-2.1082&lt;/D&gt;&lt;D xsi:type="xsd:double"&gt;-2.201&lt;/D&gt;&lt;/FQL&gt;&lt;FQL&gt;&lt;Q&gt;2689-HK^FF_EPS(ANN,-5AY,0)&lt;/Q&gt;&lt;R&gt;6&lt;/R&gt;&lt;C&gt;1&lt;/C&gt;&lt;D xsi:type="xsd:double"&gt;1.0703&lt;/D&gt;&lt;D xsi:type="xsd:double"&gt;2.0192&lt;/D&gt;&lt;D xsi:type="xsd:double"&gt;0.9473&lt;/D&gt;&lt;D xsi:type="xsd:double"&gt;0.9847&lt;/D&gt;&lt;D xsi:type="xsd:double"&gt;1.7722&lt;/D&gt;&lt;D xsi:type="xsd:double"&gt;0.8439&lt;/D&gt;&lt;/FQL&gt;&lt;FQL&gt;&lt;Q&gt;2688-HK^FF_EPS(ANN,-5AY,0)&lt;/Q&gt;&lt;R&gt;6&lt;/R&gt;&lt;C&gt;1&lt;/C&gt;&lt;D xsi:type="xsd:double"&gt;2.3252&lt;/D&gt;&lt;D xsi:type="xsd:double"&gt;2.9865&lt;/D&gt;&lt;D xsi:type="xsd:double"&gt;3.0354&lt;/D&gt;&lt;D xsi:type="xsd:double"&gt;5.7253&lt;/D&gt;&lt;D xsi:type="xsd:double"&gt;6.2793&lt;/D&gt;&lt;D xsi:type="xsd:double"&gt;8.296&lt;/D&gt;&lt;/FQL&gt;&lt;FQL&gt;&lt;Q&gt;2686-HK^FF_EPS(ANN,-5AY,0)&lt;/Q&gt;&lt;R&gt;6&lt;/R&gt;&lt;C&gt;1&lt;/C&gt;&lt;D xsi:type="xsd:double"&gt;0.0351&lt;/D&gt;&lt;D xsi:type="xsd:double"&gt;0.0634&lt;/D&gt;&lt;D xsi:type="xsd:double"&gt;0.1456&lt;/D&gt;&lt;D xsi:type="xsd:double"&gt;0.2364&lt;/D&gt;&lt;D xsi:type="xsd:double"&gt;0.169&lt;/D&gt;&lt;D xsi:type="xsd:double"&gt;0.2896&lt;/D&gt;&lt;/FQL&gt;&lt;FQL&gt;&lt;Q&gt;2683-HK^FF_EPS(ANN,-5AY,0)&lt;/Q&gt;&lt;R&gt;6&lt;/R&gt;&lt;C&gt;1&lt;/C&gt;&lt;D xsi:type="xsd:double"&gt;0.1373&lt;/D&gt;&lt;D xsi:type="xsd:double"&gt;0.142&lt;/D&gt;&lt;D xsi:type="xsd:double"&gt;0.0995&lt;/D&gt;&lt;D xsi:type="xsd:double"&gt;0.0271&lt;/D&gt;&lt;D xsi:type="xsd:double"&gt;0.0136&lt;/D&gt;&lt;D xsi:type="xsd:double"&gt;0.0968&lt;/D&gt;&lt;/FQL&gt;&lt;FQL&gt;&lt;Q&gt;2682-HK^FF_EPS(ANN,-5AY,0)&lt;/Q&gt;&lt;R&gt;6&lt;/R&gt;&lt;C&gt;1&lt;/C&gt;&lt;D xsi:type="xsd:double"&gt;0.0222&lt;/D&gt;&lt;D xsi:type="xsd:double"&gt;0.0324&lt;/D&gt;&lt;D xsi:type="xsd:double"&gt;0.0143&lt;/D&gt;&lt;D xsi:type="xsd:double"&gt;0.0097&lt;/D&gt;&lt;D xsi:type="xsd:double"&gt;0.025&lt;/D&gt;&lt;D xsi:type="xsd:double"&gt;0.0408&lt;/D&gt;&lt;/FQL&gt;&lt;FQL&gt;&lt;Q&gt;2680-HK^FF_EPS(ANN,-5AY,0)&lt;/Q&gt;&lt;R&gt;6&lt;/R&gt;&lt;C&gt;1&lt;/C&gt;&lt;D xsi:type="xsd:double"&gt;0.0421&lt;/D&gt;&lt;D xsi:type="xsd:double"&gt;0.0848&lt;/D&gt;&lt;D xsi:type="xsd:double"&gt;0.0354&lt;/D&gt;&lt;D xsi:type="xsd:double"&gt;0.004&lt;/D&gt;&lt;D xsi:type="xsd:double"&gt;0.006&lt;/D&gt;&lt;D xsi:type="xsd:double"&gt;-0.0563&lt;/D&gt;&lt;/FQL&gt;&lt;FQL&gt;&lt;Q&gt;2678-HK^FF_EPS(ANN,-5AY,0)&lt;/Q&gt;&lt;R&gt;6&lt;/R&gt;&lt;C&gt;1&lt;/C&gt;&lt;D xsi:type="xsd:double"&gt;1.554&lt;/D&gt;&lt;D xsi:type="xsd:double"&gt;1.4529&lt;/D&gt;&lt;D xsi:type="xsd:double"&gt;1.5056&lt;/D&gt;&lt;D xsi:type="xsd:double"&gt;1.0952&lt;/D&gt;&lt;D xsi:type="xsd:double"&gt;0.635&lt;/D&gt;&lt;D xsi:type="xsd:double"&gt;3.5302&lt;/D&gt;&lt;/FQL&gt;&lt;FQL&gt;&lt;Q&gt;2669-HK^FF_EPS(ANN,-5AY,0)&lt;/Q&gt;&lt;R&gt;6&lt;/R&gt;&lt;C&gt;1&lt;/C&gt;&lt;D xsi:type="xsd:double"&gt;0.0688&lt;/D&gt;&lt;D xsi:type="xsd:double"&gt;0.0933&lt;/D&gt;&lt;D xsi:type="xsd:double"&gt;0.1223&lt;/D&gt;&lt;D xsi:type="xsd:double"&gt;0.1636&lt;/D&gt;&lt;D xsi:type="xsd:double"&gt;0.213&lt;/D&gt;&lt;D xsi:type="xsd:double"&gt;0.2993&lt;/D&gt;&lt;/FQL&gt;&lt;FQL&gt;&lt;Q&gt;2668-HK^FF_EPS(ANN,-5AY,0)&lt;/Q&gt;&lt;R&gt;6&lt;/R&gt;&lt;C&gt;1&lt;/C&gt;&lt;D xsi:type="xsd:string"&gt;@NA&lt;/D&gt;&lt;D xsi:type="xsd:double"&gt;0.0292&lt;/D&gt;&lt;D xsi:type="xsd:double"&gt;-0.0031&lt;/D&gt;&lt;D xsi:type="xsd:double"&gt;0.0064&lt;/D&gt;&lt;D xsi:type="xsd:double"&gt;0.0073&lt;/D&gt;&lt;D xsi:type="xsd:double"&gt;-0.0015&lt;/D&gt;&lt;/FQL&gt;&lt;FQL&gt;&lt;Q&gt;2666-HK^FF_EPS(ANN,-5AY,0)&lt;/Q&gt;&lt;R&gt;6&lt;/R&gt;&lt;C&gt;1&lt;/C&gt;&lt;D xsi:type="xsd:double"&gt;0.5959&lt;/D&gt;&lt;D xsi:type="xsd:double"&gt;0.7726&lt;/D&gt;&lt;D xsi:type="xsd:double"&gt;0.9332&lt;/D&gt;&lt;D xsi:type="xsd:double"&gt;0.9836&lt;/D&gt;&lt;D xsi:type="xsd:double"&gt;1.0787&lt;/D&gt;&lt;D xsi:type="xsd:double"&gt;1.1893&lt;/D&gt;&lt;/FQL&gt;&lt;FQL&gt;&lt;Q&gt;2663-HK^FF_EPS(ANN,-5AY,0)&lt;/Q&gt;&lt;R&gt;6&lt;/R&gt;&lt;C&gt;1&lt;/C&gt;&lt;D xsi:type="xsd:double"&gt;0.0516&lt;/D&gt;&lt;D xsi:type="xsd:double"&gt;0.0437&lt;/D&gt;&lt;D xsi:type="xsd:double"&gt;0.0472&lt;/D&gt;&lt;D xsi:type="xsd:double"&gt;0.0896&lt;/D&gt;&lt;D xsi:type="xsd:double"&gt;0.0836&lt;/D&gt;&lt;D xsi:type="xsd:double"&gt;0.0192&lt;/D&gt;&lt;/FQL&gt;&lt;FQL&gt;&lt;Q&gt;2660-HK^FF_EPS(ANN,-5AY,0)&lt;/Q&gt;&lt;R&gt;6&lt;/R&gt;&lt;C&gt;1&lt;/C&gt;&lt;D xsi:type="xsd:double"&gt;0.0462&lt;/D&gt;&lt;D xsi:type="xsd:double"&gt;0.0749&lt;/D&gt;&lt;D xsi:type="xsd:double"&gt;0.1261&lt;/D&gt;&lt;D xsi:type="xsd:double"&gt;0.1892&lt;/D&gt;&lt;D xsi:type="xsd:double"&gt;0.244&lt;/D&gt;&lt;D xsi:type="xsd:double"&gt;0.5958&lt;/D&gt;&lt;/FQL&gt;&lt;FQL&gt;&lt;Q&gt;2638-HK^FF_EPS(ANN,-5AY,0)&lt;/Q&gt;&lt;R&gt;6&lt;/R&gt;&lt;C&gt;1&lt;/C&gt;&lt;D xsi:type="xsd:double"&gt;0.4073&lt;/D&gt;&lt;D xsi:type="xsd:double"&gt;0.3781&lt;/D&gt;&lt;D xsi:type="xsd:double"&gt;0.3453&lt;/D&gt;&lt;D xsi:type="xsd:double"&gt;0.2633&lt;/D&gt;&lt;D xsi:type="xsd:double"&gt;0.3092&lt;/D&gt;&lt;D xsi:type="xsd:double"&gt;0.3319&lt;/D&gt;&lt;/FQL&gt;&lt;FQL&gt;&lt;Q&gt;2633-HK^FF_EPS(ANN,-5AY,0)&lt;/Q&gt;&lt;R&gt;6&lt;/R&gt;&lt;C&gt;1&lt;/C&gt;&lt;D xsi:type="xsd:double"&gt;0.1139&lt;/D&gt;&lt;D xsi:type="xsd:double"&gt;0.1114&lt;/D&gt;&lt;D xsi:type="xsd:double"&gt;0.1298&lt;/D&gt;&lt;D xsi:type="xsd:double"&gt;0.1087&lt;/D&gt;&lt;D xsi:type="xsd:double"&gt;0.0907&lt;/D&gt;&lt;D xsi:type="xsd:double"&gt;0.0927&lt;/D&gt;&lt;/FQL&gt;&lt;FQL&gt;&lt;Q&gt;2628-HK^FF_EPS(ANN,-5AY,0)&lt;/Q&gt;&lt;R&gt;6&lt;/R&gt;&lt;C&gt;1&lt;/C&gt;&lt;D xsi:type="xsd:double"&gt;0.66&lt;/D&gt;&lt;D xsi:type="xsd:double"&gt;1.1277&lt;/D&gt;&lt;D xsi:type="xsd:double"&gt;0.3896&lt;/D&gt;&lt;D xsi:type="xsd:double"&gt;2.05&lt;/D&gt;&lt;D xsi:type="xsd:double"&gt;1.77&lt;/D&gt;&lt;D xsi:type="xsd:double"&gt;1.8016&lt;/D&gt;&lt;/FQL&gt;&lt;FQL&gt;&lt;Q&gt;2623-HK^FF_EPS(ANN,-5AY,0)&lt;/Q&gt;&lt;R&gt;6&lt;/R&gt;&lt;C&gt;1&lt;/C&gt;&lt;D xsi:type="xsd:double"&gt;-0.0351&lt;/D&gt;&lt;D xsi:type="xsd:double"&gt;-0.0184&lt;/D&gt;&lt;D xsi:type="xsd:double"&gt;-0.0236&lt;/D&gt;&lt;D xsi:type="xsd:double"&gt;-0.0161&lt;/D&gt;&lt;D xsi:type="xsd:double"&gt;0.0128&lt;/D&gt;&lt;D xsi:type="xsd:double"&gt;-0.0069&lt;/D&gt;&lt;/FQL&gt;&lt;FQL&gt;&lt;Q&gt;2618-HK^FF_EPS(ANN,-5AY,0)&lt;/Q&gt;&lt;R&gt;6&lt;/R&gt;&lt;C&gt;1&lt;/C&gt;&lt;D xsi:type="xsd:string"&gt;@NA&lt;/D&gt;&lt;D xsi:type="xsd:string"&gt;@NA&lt;/D&gt;&lt;D xsi:type="xsd:double"&gt;-0.5296&lt;/D&gt;&lt;D xsi:type="xsd:double"&gt;-0.4097&lt;/D&gt;&lt;D xsi:type="xsd:double"&gt;-0.7513&lt;/D&gt;&lt;D xsi:type="xsd:double"&gt;-3.8467&lt;/D&gt;&lt;/FQL&gt;&lt;FQL&gt;&lt;Q&gt;2616-HK^FF_EPS(ANN,-5AY,0)&lt;/Q&gt;&lt;R&gt;6&lt;/R&gt;&lt;C&gt;1&lt;/C&gt;&lt;D xsi:type="xsd:double"&gt;-0.1368&lt;/D&gt;&lt;D xsi:type="xsd:double"&gt;-0.1065&lt;/D&gt;&lt;D xsi:type="xsd:double"&gt;-0.5717&lt;/D&gt;&lt;D xsi:type="xsd:double"&gt;-2.7065&lt;/D&gt;&lt;D xsi:type="xsd:double"&gt;-1.3117&lt;/D&gt;&lt;D xsi:type="xsd:double"&gt;-1.986&lt;/D&gt;&lt;/FQL&gt;&lt;FQL&gt;&lt;Q&gt;2611-HK^FF_EPS(ANN,-5AY,0)&lt;/Q&gt;&lt;R&gt;6&lt;/R&gt;&lt;C&gt;1&lt;/C&gt;&lt;D xsi:type="xsd:double"&gt;1.0617&lt;/D&gt;&lt;D xsi:type="xsd:double"&gt;1.134&lt;/D&gt;&lt;D xsi:type="xsd:double"&gt;0.7698&lt;/D&gt;&lt;D xsi:type="xsd:double"&gt;0.9767&lt;/D&gt;&lt;D xsi:type="xsd:double"&gt;1.2546&lt;/D&gt;&lt;D xsi:type="xsd:double"&gt;1.9907&lt;/D&gt;&lt;/FQL&gt;&lt;FQL&gt;&lt;Q&gt;2608-HK^FF_EPS(ANN,-5AY,0)&lt;/Q&gt;&lt;R&gt;6&lt;/R&gt;&lt;C&gt;1&lt;/C&gt;&lt;D xsi:type="xsd:double"&gt;0.333&lt;/D&gt;&lt;D xsi:type="xsd:double"&gt;0.0935&lt;/D&gt;&lt;D xsi:type="xsd:double"&gt;0.2883&lt;/D&gt;&lt;D xsi:type="xsd:double"&gt;-0.0136&lt;/D&gt;&lt;D xsi:type="xsd:double"&gt;0.7983&lt;/D&gt;&lt;D xsi:type="xsd:double"&gt;0.1928&lt;/D&gt;&lt;/FQL&gt;&lt;FQL&gt;&lt;Q&gt;2607-HK^FF_EPS(ANN,-5AY,0)&lt;/Q&gt;&lt;R&gt;6&lt;/R&gt;&lt;C&gt;1&lt;/C&gt;&lt;D xsi:type="xsd:double"&gt;1.3889&lt;/D&gt;&lt;D xsi:type="xsd:double"&gt;1.5097&lt;/D&gt;&lt;D xsi:type="xsd:double"&gt;1.6248&lt;/D&gt;&lt;D xsi:type="xsd:double"&gt;1.6282&lt;/D&gt;&lt;D xsi:type="xsd:double"&gt;1.7777&lt;/D&gt;&lt;D xsi:type="xsd:double"&gt;2.1599&lt;/D&gt;&lt;/FQL&gt;&lt;FQL&gt;&lt;Q&gt;2602-HK^FF_EPS(ANN,-5AY,0)&lt;/Q&gt;&lt;R&gt;6&lt;/R&gt;&lt;C&gt;1&lt;/C&gt;&lt;D xsi:type="xsd:string"&gt;@NA&lt;/D&gt;&lt;D xsi:type="xsd:string"&gt;@NA&lt;/D&gt;&lt;D xsi:type="xsd:string"&gt;@NA&lt;/D&gt;&lt;D xsi:type="xsd:double"&gt;0.9909&lt;/D&gt;&lt;D xsi:type="xsd:double"&gt;1.4095&lt;/D&gt;&lt;D xsi:type="xsd:double"&gt;1.7221&lt;/D&gt;&lt;/FQL&gt;&lt;FQL&gt;&lt;Q&gt;2601-HK^FF_EPS(ANN,-5AY,0)&lt;/Q&gt;&lt;R&gt;6&lt;/R&gt;&lt;C&gt;1&lt;/C&gt;&lt;D xsi:type="xsd:double"&gt;1.3305&lt;/D&gt;&lt;D xsi:type="xsd:double"&gt;1.62&lt;/D&gt;&lt;D xsi:type="xsd:double"&gt;1.9884&lt;/D&gt;&lt;D xsi:type="xsd:double"&gt;3.0612&lt;/D&gt;&lt;D xsi:type="xsd:double"&gt;2.6285&lt;/D&gt;&lt;D xsi:type="xsd:double"&gt;3.3617&lt;/D&gt;&lt;/FQL&gt;&lt;FQL&gt;&lt;Q&gt;2600-HK^FF_EPS(ANN,-5AY,0)&lt;/Q&gt;&lt;R&gt;6&lt;/R&gt;&lt;C&gt;1&lt;/C&gt;&lt;D xsi:type="xsd:double"&gt;0.0229&lt;/D&gt;&lt;D xsi:type="xsd:double"&gt;0.09&lt;/D&gt;&lt;D xsi:type="xsd:double"&gt;0.044&lt;/D&gt;&lt;D xsi:type="xsd:double"&gt;0.0371&lt;/D&gt;&lt;D xsi:type="xsd:double"&gt;0.0317&lt;/D&gt;&lt;D xsi:type="xsd:double"&gt;0.3448&lt;/D&gt;&lt;/FQL&gt;&lt;FQL&gt;&lt;Q&gt;2599-HK^FF_EPS(ANN,-5AY,0)&lt;/Q&gt;&lt;R&gt;6&lt;/R&gt;&lt;C&gt;1&lt;/C&gt;&lt;D xsi:type="xsd:string"&gt;@NA&lt;/D&gt;&lt;D xsi:type="xsd:double"&gt;-0.1137&lt;/D&gt;&lt;D xsi:type="xsd:double"&gt;0.1265&lt;/D&gt;&lt;D xsi:type="xsd:double"&gt;0.8615&lt;/D&gt;&lt;D xsi:type="xsd:double"&gt;1.2026&lt;/D&gt;&lt;D xsi:type="xsd:double"&gt;-0.0853&lt;/D&gt;&lt;/FQL&gt;&lt;FQL&gt;&lt;Q&gt;2588-HK^FF_EPS(ANN,-5AY,0)&lt;/Q&gt;&lt;R&gt;6&lt;/R&gt;&lt;C&gt;1&lt;/C&gt;&lt;D xsi:type="xsd:double"&gt;4.968&lt;/D&gt;&lt;D xsi:type="xsd:double"&gt;6.6239&lt;/D&gt;&lt;D xsi:type="xsd:double"&gt;7.0067&lt;/D&gt;&lt;D xsi:type="xsd:double"&gt;7.9284&lt;/D&gt;&lt;D xsi:type="xsd:double"&gt;5.6978&lt;/D&gt;&lt;D xsi:type="xsd:double"&gt;6.2867&lt;/D&gt;&lt;/FQL&gt;&lt;FQL&gt;&lt;Q&gt;2558-HK^FF_EPS(ANN,-5AY,0)&lt;/Q&gt;&lt;R&gt;6&lt;/R&gt;&lt;C&gt;1&lt;/C&gt;&lt;D xsi:type="xsd:double"&gt;0.2054&lt;/D&gt;&lt;D xsi:type="xsd:double"&gt;0.2423&lt;/D&gt;&lt;D xsi:type="xsd:double"&gt;0.2658&lt;/D&gt;&lt;D xsi:type="xsd:double"&gt;0.2881&lt;/D&gt;&lt;D xsi:type="xsd:double"&gt;0.3015&lt;/D&gt;&lt;D xsi:type="xsd:double"&gt;0.3479&lt;/D&gt;&lt;/FQL&gt;&lt;FQL&gt;&lt;Q&gt;2552-HK^FF_EPS(ANN,-5AY,0)&lt;/Q&gt;&lt;R&gt;6&lt;/R&gt;&lt;C&gt;1&lt;/C&gt;&lt;D xsi:type="xsd:double"&gt;-0.4499&lt;/D&gt;&lt;D xsi:type="xsd:double"&gt;-0.3351&lt;/D&gt;&lt;D xsi:type="xsd:double"&gt;-11.9242&lt;/D&gt;&lt;D xsi:type="xsd:double"&gt;-0.5119&lt;/D&gt;&lt;D xsi:type="xsd:double"&gt;-0.4648&lt;/D&gt;&lt;D xsi:type="xsd:double"&gt;-0.41&lt;/D&gt;&lt;/FQL&gt;&lt;FQL&gt;&lt;Q&gt;2528-HK^FF_EPS(ANN,-5AY,0)&lt;/Q&gt;&lt;R&gt;6&lt;/R&gt;&lt;C&gt;1&lt;/C&gt;&lt;D xsi:type="xsd:double"&gt;0.0198&lt;/D&gt;&lt;D xsi:type="xsd:double"&gt;0.152&lt;/D&gt;&lt;D xsi:type="xsd:double"&gt;0.2599&lt;/D&gt;&lt;D xsi:type="xsd:double"&gt;0.0929&lt;/D&gt;&lt;D xsi:type="xsd:double"&gt;-0.3313&lt;/D&gt;&lt;D xsi:type="xsd:double"&gt;0.0804&lt;/D&gt;&lt;/FQL&gt;&lt;FQL&gt;&lt;Q&gt;2518-HK^FF_EPS(ANN,-5AY,0)&lt;/Q&gt;&lt;R&gt;6&lt;/R&gt;&lt;C&gt;1&lt;/C&gt;&lt;D xsi:type="xsd:double"&gt;12.5605&lt;/D&gt;&lt;D xsi:type="xsd:double"&gt;4.5753&lt;/D&gt;&lt;D xsi:type="xsd:double"&gt;6.741&lt;/D&gt;&lt;D xsi:type="xsd:double"&gt;7.1928&lt;/D&gt;&lt;D xsi:type="xsd:double"&gt;7.5852&lt;/D&gt;&lt;D xsi:type="xsd:double"&gt;5.1804&lt;/D&gt;&lt;/FQL&gt;&lt;FQL&gt;&lt;Q&gt;2500-HK^FF_EPS(ANN,-5AY,0)&lt;/Q&gt;&lt;R&gt;6&lt;/R&gt;&lt;C&gt;1&lt;/C&gt;&lt;D xsi:type="xsd:string"&gt;@NA&lt;/D&gt;&lt;D xsi:type="xsd:double"&gt;-0.4463&lt;/D&gt;&lt;D xsi:type="xsd:double"&gt;-0.8798&lt;/D&gt;&lt;D xsi:type="xsd:double"&gt;-1.0673&lt;/D&gt;&lt;D xsi:type="xsd:double"&gt;-0.4997&lt;/D&gt;&lt;D xsi:type="xsd:double"&gt;-1.0268&lt;/D&gt;&lt;/FQL&gt;&lt;FQL&gt;&lt;Q&gt;2488-HK^FF_EPS(ANN,-5AY,0)&lt;/Q&gt;&lt;R&gt;6&lt;/R&gt;&lt;C&gt;1&lt;/C&gt;&lt;D xsi:type="xsd:double"&gt;0.0633&lt;/D&gt;&lt;D xsi:type="xsd:double"&gt;0.1675&lt;/D&gt;&lt;D xsi:type="xsd:double"&gt;0.1553&lt;/D&gt;&lt;D xsi:type="xsd:double"&gt;-0.3592&lt;/D&gt;&lt;D xsi:type="xsd:double"&gt;-0.3132&lt;/D&gt;&lt;D xsi:type="xsd:double"&gt;0.2576&lt;/D&gt;&lt;/FQL&gt;&lt;FQL&gt;&lt;Q&gt;2448-HK^FF_EPS(ANN,-5AY,0)&lt;/Q&gt;&lt;R&gt;6&lt;/R&gt;&lt;C&gt;1&lt;/C&gt;&lt;D xsi:type="xsd:double"&gt;0.0815&lt;/D&gt;&lt;D xsi:type="xsd:double"&gt;0.1068&lt;/D&gt;&lt;D xsi:type="xsd:double"&gt;0.0795&lt;/D&gt;&lt;D xsi:type="xsd:double"&gt;0.0791&lt;/D&gt;&lt;D xsi:type="xsd:double"&gt;0.0503&lt;/D&gt;&lt;D xsi:type="xsd:double"&gt;0.0635&lt;/D&gt;&lt;/FQL&gt;&lt;FQL&gt;&lt;Q&gt;2436-HK^FF_EPS(ANN,-5AY,0)&lt;/Q&gt;&lt;R&gt;6&lt;/R&gt;&lt;C&gt;1&lt;/C&gt;&lt;D xsi:type="xsd:string"&gt;@NA&lt;/D&gt;&lt;D xsi:type="xsd:string"&gt;@NA&lt;/D&gt;&lt;D xsi:type="xsd:string"&gt;@NA&lt;/D&gt;&lt;D xsi:type="xsd:double"&gt;-0.1932&lt;/D&gt;&lt;D xsi:type="xsd:double"&gt;-0.564&lt;/D&gt;&lt;D xsi:type="xsd:double"&gt;-1.5308&lt;/D&gt;&lt;/FQL&gt;&lt;FQL&gt;&lt;Q&gt;2423-HK^FF_EPS(ANN,-5AY,0)&lt;/Q&gt;&lt;R&gt;6&lt;/R&gt;&lt;C&gt;1&lt;/C&gt;&lt;D xsi:type="xsd:string"&gt;@NA&lt;/D&gt;&lt;D xsi:type="xsd:double"&gt;-0.1931&lt;/D&gt;&lt;D xsi:type="xsd:double"&gt;-0.1615&lt;/D&gt;&lt;D xsi:type="xsd:double"&gt;-0.7218&lt;/D&gt;&lt;D xsi:type="xsd:double"&gt;1.402&lt;/D&gt;&lt;D xsi:type="xsd:double"&gt;-0.178&lt;/D&gt;&lt;/FQL&gt;&lt;FQL&gt;&lt;Q&gt;2422-HK^FF_EPS(ANN,-5AY,0)&lt;/Q&gt;&lt;R&gt;6&lt;/R&gt;&lt;C&gt;1&lt;/C&gt;&lt;D xsi:type="xsd:string"&gt;@NA&lt;/D&gt;&lt;D xsi:type="xsd:string"&gt;@NA&lt;/D&gt;&lt;D xsi:type="xsd:double"&gt;0.027&lt;/D&gt;&lt;D xsi:type="xsd:double"&gt;0.03&lt;/D&gt;&lt;D xsi:type="xsd:double"&gt;0.0514&lt;/D&gt;&lt;D xsi:type="xsd:double"&gt;0.0602&lt;/D&gt;&lt;/FQL&gt;&lt;FQL&gt;&lt;Q&gt;2420-HK^FF_EPS(ANN,-5AY,0)&lt;/Q&gt;&lt;R&gt;6&lt;/R&gt;&lt;C&gt;1&lt;/C&gt;&lt;D xsi:type="xsd:string"&gt;@NA&lt;/D&gt;&lt;D xsi:type="xsd:string"&gt;@NA&lt;/D&gt;&lt;D xsi:type="xsd:double"&gt;0.1895&lt;/D&gt;&lt;D xsi:type="xsd:double"&gt;0.1839&lt;/D&gt;&lt;D xsi:type="xsd:double"&gt;0.2561&lt;/D&gt;&lt;D xsi:type="xsd:double"&gt;0.4833&lt;/D&gt;&lt;/FQL&gt;&lt;FQL&gt;&lt;Q&gt;2418-HK^FF_EPS(ANN,-5AY,0)&lt;/Q&gt;&lt;R&gt;6&lt;/R&gt;&lt;C&gt;1&lt;/C&gt;&lt;D xsi:type="xsd:string"&gt;@NA&lt;/D&gt;&lt;D xsi:type="xsd:string"&gt;@NA&lt;/D&gt;&lt;D xsi:type="xsd:double"&gt;0.0805&lt;/D&gt;&lt;D xsi:type="xsd:double"&gt;0.1083&lt;/D&gt;&lt;D xsi:type="xsd:double"&gt;0.1418&lt;/D&gt;&lt;D xsi:type="xsd:double"&gt;0.2013&lt;/D&gt;&lt;/FQL&gt;&lt;FQL&gt;&lt;Q&gt;2400-HK^FF_EPS(ANN,-5AY,0)&lt;/Q&gt;&lt;R&gt;6&lt;/R&gt;&lt;C&gt;1&lt;/C&gt;&lt;D xsi:type="xsd:double"&gt;0.0708&lt;/D&gt;&lt;D xsi:type="xsd:double"&gt;0.3236&lt;/D&gt;&lt;D xsi:type="xsd:double"&gt;0.8125&lt;/D&gt;&lt;D xsi:type="xsd:double"&gt;1.1062&lt;/D&gt;&lt;D xsi:type="xsd:double"&gt;0.0238&lt;/D&gt;&lt;D xsi:type="xsd:double"&gt;-2.241&lt;/D&gt;&lt;/FQL&gt;&lt;FQL&gt;&lt;Q&gt;2399-HK^FF_EPS(ANN,-5AY,0)&lt;/Q&gt;&lt;R&gt;6&lt;/R&gt;&lt;C&gt;1&lt;/C&gt;&lt;D xsi:type="xsd:double"&gt;0.0789&lt;/D&gt;&lt;D xsi:type="xsd:double"&gt;0.0133&lt;/D&gt;&lt;D xsi:type="xsd:double"&gt;-0.0274&lt;/D&gt;&lt;D xsi:type="xsd:double"&gt;-0.1833&lt;/D&gt;&lt;D xsi:type="xsd:double"&gt;-0.3226&lt;/D&gt;&lt;D xsi:type="xsd:double"&gt;-0.0908&lt;/D&gt;&lt;/FQL&gt;&lt;FQL&gt;&lt;Q&gt;2393-HK^FF_EPS(ANN,-5AY,0)&lt;/Q&gt;&lt;R&gt;6&lt;/R&gt;&lt;C&gt;1&lt;/C&gt;&lt;D xsi:type="xsd:double"&gt;0.1075&lt;/D&gt;&lt;D xsi:type="xsd:double"&gt;0.1326&lt;/D&gt;&lt;D xsi:type="xsd:double"&gt;0.1366&lt;/D&gt;&lt;D xsi:type="xsd:double"&gt;0.0961&lt;/D&gt;&lt;D xsi:type="xsd:double"&gt;-0.2809&lt;/D&gt;&lt;D xsi:type="xsd:double"&gt;0.0017&lt;/D&gt;&lt;/FQL&gt;&lt;FQL&gt;&lt;Q&gt;2392-HK^FF_EPS(ANN,-5AY,0)&lt;/Q&gt;&lt;R&gt;6&lt;/R&gt;&lt;C&gt;1&lt;/C&gt;&lt;D xsi:type="xsd:string"&gt;@NA&lt;/D&gt;&lt;D xsi:type="xsd:string"&gt;@NA&lt;/D&gt;&lt;D xsi:type="xsd:double"&gt;0.0634&lt;/D&gt;&lt;D xsi:type="xsd:double"&gt;0.0291&lt;/D&gt;&lt;D xsi:type="xsd:double"&gt;0.0556&lt;/D&gt;&lt;D xsi:type="xsd:double"&gt;0.0312&lt;/D&gt;&lt;/FQL&gt;&lt;FQL&gt;&lt;Q&gt;2391-HK^FF_EPS(ANN,-5AY,0)&lt;/Q&gt;&lt;R&gt;6&lt;/R&gt;&lt;C&gt;1&lt;/C&gt;&lt;D xsi:type="xsd:string"&gt;@NA&lt;/D&gt;&lt;D xsi:type="xsd:string"&gt;@NA&lt;/D&gt;&lt;D xsi:type="xsd:string"&gt;@NA&lt;/D&gt;&lt;D xsi:type="xsd:double"&gt;-1.0317&lt;/D&gt;&lt;D xsi:type="xsd:double"&gt;-0.9247&lt;/D&gt;&lt;D xsi:type="xsd:double"&gt;-2.7876&lt;/D&gt;&lt;/FQL&gt;&lt;FQL&gt;&lt;Q&gt;2390-HK^FF_EPS(ANN,-5AY,0)&lt;/Q&gt;&lt;R&gt;6&lt;/R&gt;&lt;C&gt;1&lt;/C&gt;&lt;D xsi:type="xsd:string"&gt;@NA&lt;/D&gt;&lt;D xsi:type="xsd:string"&gt;@NA&lt;/D&gt;&lt;D xsi:type="xsd:string"&gt;@NA&lt;/D&gt;&lt;D xsi:type="xsd:double"&gt;-5.6959&lt;/D&gt;&lt;D xsi:type="xsd:double"&gt;-4.7266&lt;/D&gt;&lt;D xsi:type="xsd:double"&gt;-5.9219&lt;/D&gt;&lt;/FQL&gt;&lt;FQL&gt;&lt;Q&gt;2389-HK^FF_EPS(ANN,-5AY,0)&lt;/Q&gt;&lt;R&gt;6&lt;/R&gt;&lt;C&gt;1&lt;/C&gt;&lt;D xsi:type="xsd:double"&gt;-0.0109&lt;/D&gt;&lt;D xsi:type="xsd:double"&gt;0.0347&lt;/D&gt;&lt;D xsi:type="xsd:double"&gt;0.0072&lt;/D&gt;&lt;D xsi:type="xsd:double"&gt;-0.0696&lt;/D&gt;&lt;D xsi:type="xsd:double"&gt;-0.0305&lt;/D&gt;&lt;D xsi:type="xsd:double"&gt;-0.0065&lt;/D&gt;&lt;/FQL&gt;&lt;FQL&gt;&lt;Q&gt;2388-HK^FF_EPS(ANN,-5AY,0)&lt;/Q&gt;&lt;R&gt;6&lt;/R&gt;&lt;C&gt;1&lt;/C&gt;&lt;D xsi:type="xsd:double"&gt;2.4163&lt;/D&gt;&lt;D xsi:type="xsd:double"&gt;2.7018&lt;/D&gt;&lt;D xsi:type="xsd:double"&gt;3.0266&lt;/D&gt;&lt;D xsi:type="xsd:double"&gt;3.044&lt;/D&gt;&lt;D xsi:type="xsd:double"&gt;2.5052&lt;/D&gt;&lt;D xsi:type="xsd:double"&gt;2.1726&lt;/D&gt;&lt;/FQL&gt;&lt;FQL&gt;&lt;Q&gt;2386-HK^FF_EPS(ANN,-5AY,0)&lt;/Q&gt;&lt;R&gt;6&lt;/R&gt;&lt;C&gt;1&lt;/C&gt;&lt;D xsi:type="xsd:double"&gt;0.444&lt;/D&gt;&lt;D xsi:type="xsd:double"&gt;0.2998&lt;/D&gt;&lt;D xsi:type="xsd:double"&gt;0.4492&lt;/D&gt;&lt;D xsi:type="xsd:double"&gt;0.5591&lt;/D&gt;&lt;D xsi:type="xsd:double"&gt;0.6045&lt;/D&gt;&lt;D xsi:type="xsd:double"&gt;0.5796&lt;/D&gt;&lt;/FQL&gt;&lt;FQL&gt;&lt;Q&gt;2385-HK^FF_EPS(ANN,-5AY,0)&lt;/Q&gt;&lt;R&gt;6&lt;/R&gt;&lt;C&gt;1&lt;/C&gt;&lt;D xsi:type="xsd:string"&gt;@NA&lt;/D&gt;&lt;D xsi:type="xsd:string"&gt;@NA&lt;/D&gt;&lt;D xsi:type="xsd:double"&gt;0.0903&lt;/D&gt;&lt;D xsi:type="xsd:double"&gt;0.2237&lt;/D&gt;&lt;D xsi:type="xsd:double"&gt;0.2937&lt;/D&gt;&lt;D xsi:type="xsd:double"&gt;0.2813&lt;/D&gt;&lt;/FQL&gt;&lt;FQL&gt;&lt;Q&gt;2383-HK^FF_EPS(ANN,-5AY,0)&lt;/Q&gt;&lt;R&gt;6&lt;/R&gt;&lt;C&gt;1&lt;/C&gt;&lt;D xsi:type="xsd:double"&gt;-0.0711&lt;/D&gt;&lt;D xsi:type="xsd:double"&gt;-0.0623&lt;/D&gt;&lt;D xsi:type="xsd:double"&gt;-0.0406&lt;/D&gt;&lt;D xsi:type="xsd:double"&gt;-0.0499&lt;/D&gt;&lt;D xsi:type="xsd:double"&gt;-0.269&lt;/D&gt;&lt;D xsi:type="xsd:double"&gt;-0.0288&lt;/D&gt;&lt;/FQL&gt;&lt;FQL&gt;&lt;Q&gt;2382-HK^FF_EPS(ANN,-5AY,0)&lt;/Q&gt;&lt;R&gt;6&lt;/R&gt;&lt;C&gt;1&lt;/C&gt;&lt;D xsi:type="xsd:double"&gt;1.3741&lt;/D&gt;&lt;D xsi:type="xsd:double"&gt;3.076&lt;/D&gt;&lt;D xsi:type="xsd:double"&gt;2.6996&lt;/D&gt;&lt;D xsi:type="xsd:double"&gt;4.1366&lt;/D&gt;&lt;D xsi:type="xsd:double"&gt;5.0092&lt;/D&gt;&lt;D xsi:type="xsd:double"&gt;5.502&lt;/D&gt;&lt;/FQL&gt;&lt;FQL&gt;&lt;Q&gt;2381-HK^FF_EPS(ANN,-5AY,0)&lt;/Q&gt;&lt;R&gt;6&lt;/R&gt;&lt;C&gt;1&lt;/C&gt;&lt;D xsi:type="xsd:double"&gt;0.0638&lt;/D&gt;&lt;D xsi:type="xsd:double"&gt;0.0156&lt;/D&gt;&lt;D xsi:type="xsd:double"&gt;0.0173&lt;/D&gt;&lt;D xsi:type="xsd:double"&gt;0.0227&lt;/D&gt;&lt;D xsi:type="xsd:double"&gt;0.0182&lt;/D&gt;&lt;D xsi:type="xsd:double"&gt;0.0142&lt;/D&gt;&lt;/FQL&gt;&lt;FQL&gt;&lt;Q&gt;2380-HK^FF_EPS(ANN,-5AY,0)&lt;/Q&gt;&lt;R&gt;6&lt;/R&gt;&lt;C&gt;1&lt;/C&gt;&lt;D xsi:type="xsd:double"&gt;0.3493&lt;/D&gt;&lt;D xsi:type="xsd:double"&gt;0.1153&lt;/D&gt;&lt;D xsi:type="xsd:double"&gt;0.1327&lt;/D&gt;&lt;D xsi:type="xsd:double"&gt;0.1485&lt;/D&gt;&lt;D xsi:type="xsd:double"&gt;0.1937&lt;/D&gt;&lt;D xsi:type="xsd:double"&gt;-0.0794&lt;/D&gt;&lt;/FQL&gt;&lt;FQL&gt;&lt;Q&gt;2379-HK^FF_EPS(ANN,-5AY,0)&lt;/Q&gt;&lt;R&gt;6&lt;/R&gt;&lt;C&gt;1&lt;/C&gt;&lt;D xsi:type="xsd:double"&gt;-0.0382&lt;/D&gt;&lt;D xsi:type="xsd:double"&gt;0.1753&lt;/D&gt;&lt;D xsi:type="xsd:double"&gt;0.2352&lt;/D&gt;&lt;D xsi:type="xsd:double"&gt;-0.1316&lt;/D&gt;&lt;D xsi:type="xsd:double"&gt;0.1781&lt;/D&gt;&lt;D xsi:type="xsd:double"&gt;-0.6509&lt;/D&gt;&lt;/FQL&gt;&lt;FQL&gt;&lt;Q&gt;2378-HK^FF_EPS(ANN,-5AY,0)&lt;/Q&gt;&lt;R&gt;6&lt;/R&gt;&lt;C&gt;1&lt;/C&gt;&lt;D xsi:type="xsd:double"&gt;7.8554&lt;/D&gt;&lt;D xsi:type="xsd:double"&gt;9.3433&lt;/D&gt;&lt;D xsi:type="xsd:double"&gt;12.216&lt;/D&gt;&lt;D xsi:type="xsd:double"&gt;2.3715&lt;/D&gt;&lt;D xsi:type="xsd:double"&gt;6.3255&lt;/D&gt;&lt;D xsi:type="xsd:double"&gt;-6.0397&lt;/D&gt;&lt;/FQL&gt;&lt;FQL&gt;&lt;Q&gt;2377-HK^FF_EPS(ANN,-5AY,0)&lt;/Q&gt;&lt;R&gt;6&lt;/R&gt;&lt;C&gt;1&lt;/C&gt;&lt;D xsi:type="xsd:double"&gt;0.1758&lt;/D&gt;&lt;D xsi:type="xsd:double"&gt;-0.0415&lt;/D&gt;&lt;D xsi:type="xsd:double"&gt;0.5172&lt;/D&gt;&lt;D xsi:type="xsd:double"&gt;0.2053&lt;/D&gt;&lt;D xsi:type="xsd:double"&gt;0.2349&lt;/D&gt;&lt;D xsi:type="xsd:double"&gt;0.4218&lt;/D&gt;&lt;/FQL&gt;&lt;FQL&gt;&lt;Q&gt;2376-HK^FF_EPS(ANN,-5AY,0)&lt;/Q&gt;&lt;R&gt;6&lt;/R&gt;&lt;C&gt;1&lt;/C&gt;&lt;D xsi:type="xsd:string"&gt;@NA&lt;/D&gt;&lt;D xsi:type="xsd:string"&gt;@NA&lt;/D&gt;&lt;D xsi:type="xsd:double"&gt;0.2173&lt;/D&gt;&lt;D xsi:type="xsd:double"&gt;0.246&lt;/D&gt;&lt;D xsi:type="xsd:double"&gt;0.3818&lt;/D&gt;&lt;D xsi:type="xsd:double"&gt;0.6852&lt;/D&gt;&lt;/FQL&gt;&lt;FQL&gt;&lt;Q&gt;2372-HK^FF_EPS(ANN,-5AY,0)&lt;/Q&gt;&lt;R&gt;6&lt;/R&gt;&lt;C&gt;1&lt;/C&gt;&lt;D xsi:type="xsd:string"&gt;@NA&lt;/D&gt;&lt;D xsi:type="xsd:string"&gt;@NA&lt;/D&gt;&lt;D xsi:type="xsd:double"&gt;0.0464&lt;/D&gt;&lt;D xsi:type="xsd:double"&gt;0.0486&lt;/D&gt;&lt;D xsi:type="xsd:double"&gt;0.0592&lt;/D&gt;&lt;D xsi:type="xsd:double"&gt;0.0538&lt;/D&gt;&lt;/FQL&gt;&lt;FQL&gt;&lt;Q&gt;2371-HK^FF_EPS(ANN,-5AY,0)&lt;/Q&gt;&lt;R&gt;6&lt;/R&gt;&lt;C&gt;1&lt;/C&gt;&lt;D xsi:type="xsd:double"&gt;-0.0476&lt;/D&gt;&lt;D xsi:type="xsd:double"&gt;-0.0064&lt;/D&gt;&lt;D xsi:type="xsd:double"&gt;0.0018&lt;/D&gt;&lt;D xsi:type="xsd:double"&gt;-0.0043&lt;/D&gt;&lt;D xsi:type="xsd:double"&gt;-0.0004&lt;/D&gt;&lt;D xsi:type="xsd:double"&gt;0.0063&lt;/D&gt;&lt;/FQL&gt;&lt;FQL&gt;&lt;Q&gt;2370-HK^FF_EPS(ANN,-5AY,0)&lt;/Q&gt;&lt;R&gt;6&lt;/R&gt;&lt;C&gt;1&lt;/C&gt;&lt;D xsi:type="xsd:string"&gt;@NA&lt;/D&gt;&lt;D xsi:type="xsd:string"&gt;@NA&lt;/D&gt;&lt;D xsi:type="xsd:double"&gt;0.0627&lt;/D&gt;&lt;D xsi:type="xsd:double"&gt;0.1582&lt;/D&gt;&lt;D xsi:type="xsd:double"&gt;0.2226&lt;/D&gt;&lt;D xsi:type="xsd:double"&gt;0.1937&lt;/D&gt;&lt;/FQL&gt;&lt;FQL&gt;&lt;Q&gt;2369-HK^FF_EPS(ANN,-5AY,0)&lt;/Q&gt;&lt;R&gt;6&lt;/R&gt;&lt;C&gt;1&lt;/C&gt;&lt;D xsi:type="xsd:double"&gt;-0.8254&lt;/D&gt;&lt;D xsi:type="xsd:double"&gt;-0.4883&lt;/D&gt;&lt;D xsi:type="xsd:double"&gt;-0.0747&lt;/D&gt;&lt;D xsi:type="xsd:double"&gt;0.0204&lt;/D&gt;&lt;D xsi:type="xsd:double"&gt;-0.0603&lt;/D&gt;&lt;D xsi:type="xsd:double"&gt;-0.0617&lt;/D&gt;&lt;/FQL&gt;&lt;FQL&gt;&lt;Q&gt;2368-HK^FF_EPS(ANN,-5AY,0)&lt;/Q&gt;&lt;R&gt;6&lt;/R&gt;&lt;C&gt;1&lt;/C&gt;&lt;D xsi:type="xsd:double"&gt;0.31&lt;/D&gt;&lt;D xsi:type="xsd:double"&gt;0.46&lt;/D&gt;&lt;D xsi:type="xsd:double"&gt;0.2776&lt;/D&gt;&lt;D xsi:type="xsd:double"&gt;0.42&lt;/D&gt;&lt;D xsi:type="xsd:double"&gt;0.5894&lt;/D&gt;&lt;D xsi:type="xsd:double"&gt;0.5157&lt;/D&gt;&lt;/FQL&gt;&lt;FQL&gt;&lt;Q&gt;2367-HK^FF_EPS(ANN,-5AY,0)&lt;/Q&gt;&lt;R&gt;6&lt;/R&gt;&lt;C&gt;1&lt;/C&gt;&lt;D xsi:type="xsd:string"&gt;@NA&lt;/D&gt;&lt;D xsi:type="xsd:string"&gt;@NA&lt;/D&gt;&lt;D xsi:type="xsd:string"&gt;@NA&lt;/D&gt;&lt;D xsi:type="xsd:double"&gt;0.6262&lt;/D&gt;&lt;D xsi:type="xsd:double"&gt;0.9287&lt;/D&gt;&lt;D xsi:type="xsd:double"&gt;1&lt;/D&gt;&lt;/FQL&gt;&lt;FQL&gt;&lt;Q&gt;2363-HK^FF_EPS(ANN,-5AY,0)&lt;/Q&gt;&lt;R&gt;6&lt;/R&gt;&lt;C&gt;1&lt;/C&gt;&lt;D xsi:type="xsd:double"&gt;0.1036&lt;/D&gt;&lt;D xsi:type="xsd:double"&gt;0.0982&lt;/D&gt;&lt;D xsi:type="xsd:double"&gt;0.0183&lt;/D&gt;&lt;D xsi:type="xsd:double"&gt;-0.2927&lt;/D&gt;&lt;D xsi:type="xsd:double"&gt;-0.7102&lt;/D&gt;&lt;D xsi:type="xsd:double"&gt;-0.7473&lt;/D&gt;&lt;/FQL&gt;&lt;FQL&gt;&lt;Q&gt;2362-HK^FF_EPS(ANN,-5AY,0)&lt;/Q&gt;&lt;R&gt;6&lt;/R&gt;&lt;C&gt;1&lt;/C&gt;&lt;D xsi:type="xsd:double"&gt;0.0147&lt;/D&gt;&lt;D xsi:type="xsd:double"&gt;0.0694&lt;/D&gt;&lt;D xsi:type="xsd:double"&gt;0.0565&lt;/D&gt;&lt;D xsi:type="xsd:double"&gt;0.0054&lt;/D&gt;&lt;D xsi:type="xsd:double"&gt;0.0184&lt;/D&gt;&lt;D xsi:type="xsd:double"&gt;0.0743&lt;/D&gt;&lt;/FQL&gt;&lt;FQL&gt;&lt;Q&gt;2361-HK^FF_EPS(ANN,-5AY,0)&lt;/Q&gt;&lt;R&gt;6&lt;/R&gt;&lt;C&gt;1&lt;/C&gt;&lt;D xsi:type="xsd:string"&gt;@NA&lt;/D&gt;&lt;D xsi:type="xsd:string"&gt;@NA&lt;/D&gt;&lt;D xsi:type="xsd:double"&gt;0.1648&lt;/D&gt;&lt;D xsi:type="xsd:double"&gt;0.1413&lt;/D&gt;&lt;D xsi:type="xsd:double"&gt;0.1696&lt;/D&gt;&lt;D xsi:type="xsd:double"&gt;0.2111&lt;/D&gt;&lt;/FQL&gt;&lt;FQL&gt;&lt;Q&gt;2360-HK^FF_EPS(ANN,-5AY,0)&lt;/Q&gt;&lt;R&gt;6&lt;/R&gt;&lt;C&gt;1&lt;/C&gt;&lt;D xsi:type="xsd:double"&gt;0.0251&lt;/D&gt;&lt;D xsi:type="xsd:double"&gt;0.0536&lt;/D&gt;&lt;D xsi:type="xsd:double"&gt;0.0742&lt;/D&gt;&lt;D xsi:type="xsd:double"&gt;0.0121&lt;/D&gt;&lt;D xsi:type="xsd:double"&gt;0.0814&lt;/D&gt;&lt;D xsi:type="xsd:double"&gt;0.1098&lt;/D&gt;&lt;/FQL&gt;&lt;FQL&gt;&lt;Q&gt;2359-HK^FF_EPS(ANN,-5AY,0)&lt;/Q&gt;&lt;R&gt;6&lt;/R&gt;&lt;C&gt;1&lt;/C&gt;&lt;D xsi:type="xsd:double"&gt;0.3578&lt;/D&gt;&lt;D xsi:type="xsd:double"&gt;0.4504&lt;/D&gt;&lt;D xsi:type="xsd:double"&gt;0.8296&lt;/D&gt;&lt;D xsi:type="xsd:double"&gt;0.6786&lt;/D&gt;&lt;D xsi:type="xsd:double"&gt;1.1881&lt;/D&gt;&lt;D xsi:type="xsd:double"&gt;2.1057&lt;/D&gt;&lt;/FQL&gt;&lt;FQL&gt;&lt;Q&gt;2358-HK^FF_EPS(ANN,-5AY,0)&lt;/Q&gt;&lt;R&gt;6&lt;/R&gt;&lt;C&gt;1&lt;/C&gt;&lt;D xsi:type="xsd:double"&gt;-0.0086&lt;/D&gt;&lt;D xsi:type="xsd:double"&gt;0.006&lt;/D&gt;&lt;D xsi:type="xsd:double"&gt;0.008&lt;/D&gt;&lt;D xsi:type="xsd:double"&gt;0.0048&lt;/D&gt;&lt;D xsi:type="xsd:double"&gt;0.0042&lt;/D&gt;&lt;D xsi:type="xsd:double"&gt;0.003&lt;/D&gt;&lt;/FQL&gt;&lt;FQL&gt;&lt;Q&gt;2357-HK^FF_EPS(ANN,-5AY,0)&lt;/Q&gt;&lt;R&gt;6&lt;/R&gt;&lt;C&gt;1&lt;/C&gt;&lt;D xsi:type="xsd:double"&gt;0.2197&lt;/D&gt;&lt;D xsi:type="xsd:double"&gt;0.2364&lt;/D&gt;&lt;D xsi:type="xsd:double"&gt;0.2551&lt;/D&gt;&lt;D xsi:type="xsd:double"&gt;0.25&lt;/D&gt;&lt;D xsi:type="xsd:double"&gt;0.2901&lt;/D&gt;&lt;D xsi:type="xsd:double"&gt;0.3703&lt;/D&gt;&lt;/FQL&gt;&lt;FQL&gt;&lt;Q&gt;2356-HK^FF_EPS(ANN,-5AY,0)&lt;/Q&gt;&lt;R&gt;6&lt;/R&gt;&lt;C&gt;1&lt;/C&gt;&lt;D xsi:type="xsd:double"&gt;1.53&lt;/D&gt;&lt;D xsi:type="xsd:double"&gt;1.56&lt;/D&gt;&lt;D xsi:type="xsd:double"&gt;1.7654&lt;/D&gt;&lt;D xsi:type="xsd:double"&gt;1.5935&lt;/D&gt;&lt;D xsi:type="xsd:double"&gt;1.0622&lt;/D&gt;&lt;D xsi:type="xsd:double"&gt;1.1791&lt;/D&gt;&lt;/FQL&gt;&lt;FQL&gt;&lt;Q&gt;2355-HK^FF_EPS(ANN,-5AY,0)&lt;/Q&gt;&lt;R&gt;6&lt;/R&gt;&lt;C&gt;1&lt;/C&gt;&lt;D xsi:type="xsd:double"&gt;1.0048&lt;/D&gt;&lt;D xsi:type="xsd:double"&gt;1.1877&lt;/D&gt;&lt;D xsi:type="xsd:double"&gt;1.8104&lt;/D&gt;&lt;D xsi:type="xsd:double"&gt;1.7265&lt;/D&gt;&lt;D xsi:type="xsd:double"&gt;1.5859&lt;/D&gt;&lt;D xsi:type="xsd:double"&gt;1.6921&lt;/D&gt;&lt;/FQL&gt;&lt;FQL&gt;&lt;Q&gt;2352-HK^FF_EPS(ANN,-5AY,0)&lt;/Q&gt;&lt;R&gt;6&lt;/R&gt;&lt;C&gt;1&lt;/C&gt;&lt;D xsi:type="xsd:string"&gt;@NA&lt;/D&gt;&lt;D xsi:type="xsd:string"&gt;@NA&lt;/D&gt;&lt;D xsi:type="xsd:double"&gt;0.5157&lt;/D&gt;&lt;D xsi:type="xsd:double"&gt;0.4366&lt;/D&gt;&lt;D xsi:type="xsd:double"&gt;1.4279&lt;/D&gt;&lt;D xsi:type="xsd:double"&gt;2.327&lt;/D&gt;&lt;/FQL&gt;&lt;FQL&gt;&lt;Q&gt;2350-HK^FF_EPS(ANN,-5AY,0)&lt;/Q&gt;&lt;R&gt;6&lt;/R&gt;&lt;C&gt;1&lt;/C&gt;&lt;D xsi:type="xsd:string"&gt;@NA&lt;/D&gt;&lt;D xsi:type="xsd:string"&gt;@NA&lt;/D&gt;&lt;D xsi:type="xsd:double"&gt;0.0401&lt;/D&gt;&lt;D xsi:type="xsd:double"&gt;0.0418&lt;/D&gt;&lt;D xsi:type="xsd:double"&gt;0.0396&lt;/D&gt;&lt;D xsi:type="xsd:double"&gt;0.0756&lt;/D&gt;&lt;/FQL&gt;&lt;FQL&gt;&lt;Q&gt;2349-HK^FF_EPS(ANN,-5AY,0)&lt;/Q&gt;&lt;R&gt;6&lt;/R&gt;&lt;C&gt;1&lt;/C&gt;&lt;D xsi:type="xsd:double"&gt;-0.2075&lt;/D&gt;&lt;D xsi:type="xsd:double"&gt;-0.108&lt;/D&gt;&lt;D xsi:type="xsd:double"&gt;-0.0567&lt;/D&gt;&lt;D xsi:type="xsd:double"&gt;-0.0566&lt;/D&gt;&lt;D xsi:type="xsd:double"&gt;-0.0273&lt;/D&gt;&lt;D xsi:type="xsd:double"&gt;-0.0534&lt;/D&gt;&lt;/FQL&gt;&lt;FQL&gt;&lt;Q&gt;2348-HK^FF_EPS(ANN,-5AY,0)&lt;/Q&gt;&lt;R&gt;6&lt;/R&gt;&lt;C&gt;1&lt;/C&gt;&lt;D xsi:type="xsd:double"&gt;0.1936&lt;/D&gt;&lt;D xsi:type="xsd:double"&gt;0.2118&lt;/D&gt;&lt;D xsi:type="xsd:double"&gt;0.227&lt;/D&gt;&lt;D xsi:type="xsd:double"&gt;0.1839&lt;/D&gt;&lt;D xsi:type="xsd:double"&gt;0.1951&lt;/D&gt;&lt;D xsi:type="xsd:double"&gt;0.2883&lt;/D&gt;&lt;/FQL&gt;&lt;FQL&gt;&lt;Q&gt;2347-HK^FF_EPS(ANN,-5AY,0)&lt;/Q&gt;&lt;R&gt;6&lt;/R&gt;&lt;C&gt;1&lt;/C&gt;&lt;D xsi:type="xsd:string"&gt;@NA&lt;/D&gt;&lt;D xsi:type="xsd:string"&gt;@NA&lt;/D&gt;&lt;D xsi:type="xsd:double"&gt;0.0245&lt;/D&gt;&lt;D xsi:type="xsd:double"&gt;0.0366&lt;/D&gt;&lt;D xsi:type="xsd:double"&gt;0.0575&lt;/D&gt;&lt;D xsi:type="xsd:double"&gt;-0.0004&lt;/D&gt;&lt;/FQL&gt;&lt;FQL&gt;&lt;Q&gt;2346-HK^FF_EPS(ANN,-5AY,0)&lt;/Q&gt;&lt;R&gt;6&lt;/R&gt;&lt;C&gt;1&lt;/C&gt;&lt;D xsi:type="xsd:double"&gt;0.0557&lt;/D&gt;&lt;D xsi:type="xsd:double"&gt;0.0713&lt;/D&gt;&lt;D xsi:type="xsd:double"&gt;0.0903&lt;/D&gt;&lt;D xsi:type="xsd:double"&gt;0.1208&lt;/D&gt;&lt;D xsi:type="xsd:double"&gt;0.1192&lt;/D&gt;&lt;D xsi:type="xsd:double"&gt;0.0497&lt;/D&gt;&lt;/FQL&gt;&lt;FQL&gt;&lt;Q&gt;2343-HK^FF_EPS(ANN,-5AY,0)&lt;/Q&gt;&lt;R&gt;6&lt;/R&gt;&lt;C&gt;1&lt;/C&gt;&lt;D xsi:type="xsd:double"&gt;-0.2042&lt;/D&gt;&lt;D xsi:type="xsd:double"&gt;0.007&lt;/D&gt;&lt;D xsi:type="xsd:double"&gt;0.1288&lt;/D&gt;&lt;D xsi:type="xsd:double"&gt;0.0431&lt;/D&gt;&lt;D xsi:type="xsd:double"&gt;-0.3449&lt;/D&gt;&lt;D xsi:type="xsd:double"&gt;1.3914&lt;/D&gt;&lt;/FQL&gt;&lt;FQL&gt;&lt;Q&gt;2342-HK^FF_EPS(ANN,-5AY,0)&lt;/Q&gt;&lt;R&gt;6&lt;/R&gt;&lt;C&gt;1&lt;/C&gt;&lt;D xsi:type="xsd:double"&gt;0.0623&lt;/D&gt;&lt;D xsi:type="xsd:double"&gt;0.0112&lt;/D&gt;&lt;D xsi:type="xsd:double"&gt;-0.0707&lt;/D&gt;&lt;D xsi:type="xsd:double"&gt;0.0618&lt;/D&gt;&lt;D xsi:type="xsd:double"&gt;-0.0736&lt;/D&gt;&lt;D xsi:type="xsd:double"&gt;-0.2143&lt;/D&gt;&lt;/FQL&gt;&lt;FQL&gt;&lt;Q&gt;2341-HK^FF_EPS(ANN,-5AY,0)&lt;/Q&gt;&lt;R&gt;6&lt;/R&gt;&lt;C&gt;1&lt;/C&gt;&lt;D xsi:type="xsd:double"&gt;0.2617&lt;/D&gt;&lt;D xsi:type="xsd:double"&gt;0.3091&lt;/D&gt;&lt;D xsi:type="xs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d:double"&gt;0.329&lt;/D&gt;&lt;D xsi:type="xsd:double"&gt;0.3364&lt;/D&gt;&lt;D xsi:type="xsd:double"&gt;0.5921&lt;/D&gt;&lt;D xsi:type="xsd:double"&gt;0.5811&lt;/D&gt;&lt;/FQL&gt;&lt;FQL&gt;&lt;Q&gt;2340-HK^FF_EPS(ANN,-5AY,0)&lt;/Q&gt;&lt;R&gt;6&lt;/R&gt;&lt;C&gt;1&lt;/C&gt;&lt;D xsi:type="xsd:double"&gt;-0.117&lt;/D&gt;&lt;D xsi:type="xsd:double"&gt;-0.138&lt;/D&gt;&lt;D xsi:type="xsd:double"&gt;-0.3766&lt;/D&gt;&lt;D xsi:type="xsd:double"&gt;0.0885&lt;/D&gt;&lt;D xsi:type="xsd:double"&gt;0.0334&lt;/D&gt;&lt;D xsi:type="xsd:double"&gt;0.0462&lt;/D&gt;&lt;/FQL&gt;&lt;FQL&gt;&lt;Q&gt;2339-HK^FF_EPS(ANN,-5AY,0)&lt;/Q&gt;&lt;R&gt;6&lt;/R&gt;&lt;C&gt;1&lt;/C&gt;&lt;D xsi:type="xsd:double"&gt;0.1873&lt;/D&gt;&lt;D xsi:type="xsd:double"&gt;-0.0149&lt;/D&gt;&lt;D xsi:type="xsd:double"&gt;0.2105&lt;/D&gt;&lt;D xsi:type="xsd:double"&gt;0.0085&lt;/D&gt;&lt;D xsi:type="xsd:double"&gt;-0.0897&lt;/D&gt;&lt;D xsi:type="xsd:double"&gt;-0.0162&lt;/D&gt;&lt;/FQL&gt;&lt;FQL&gt;&lt;Q&gt;2338-HK^FF_EPS(ANN,-5AY,0)&lt;/Q&gt;&lt;R&gt;6&lt;/R&gt;&lt;C&gt;1&lt;/C&gt;&lt;D xsi:type="xsd:double"&gt;0.3564&lt;/D&gt;&lt;D xsi:type="xsd:double"&gt;0.9801&lt;/D&gt;&lt;D xsi:type="xsd:double"&gt;1.2925&lt;/D&gt;&lt;D xsi:type="xsd:double"&gt;1.3013&lt;/D&gt;&lt;D xsi:type="xsd:double"&gt;1.304&lt;/D&gt;&lt;D xsi:type="xsd:double"&gt;1.3257&lt;/D&gt;&lt;/FQL&gt;&lt;FQL&gt;&lt;Q&gt;2337-HK^FF_EPS(ANN,-5AY,0)&lt;/Q&gt;&lt;R&gt;6&lt;/R&gt;&lt;C&gt;1&lt;/C&gt;&lt;D xsi:type="xsd:double"&gt;0.1703&lt;/D&gt;&lt;D xsi:type="xsd:double"&gt;0.0455&lt;/D&gt;&lt;D xsi:type="xsd:double"&gt;0.217&lt;/D&gt;&lt;D xsi:type="xsd:double"&gt;0.1723&lt;/D&gt;&lt;D xsi:type="xsd:double"&gt;0.3973&lt;/D&gt;&lt;D xsi:type="xsd:double"&gt;0.5684&lt;/D&gt;&lt;/FQL&gt;&lt;FQL&gt;&lt;Q&gt;2336-HK^FF_EPS(ANN,-5AY,0)&lt;/Q&gt;&lt;R&gt;6&lt;/R&gt;&lt;C&gt;1&lt;/C&gt;&lt;D xsi:type="xsd:double"&gt;-0.0099&lt;/D&gt;&lt;D xsi:type="xsd:double"&gt;0.0033&lt;/D&gt;&lt;D xsi:type="xsd:double"&gt;-0.0003&lt;/D&gt;&lt;D xsi:type="xsd:double"&gt;-0.006&lt;/D&gt;&lt;D xsi:type="xsd:double"&gt;-0.0054&lt;/D&gt;&lt;D xsi:type="xsd:double"&gt;-0.0054&lt;/D&gt;&lt;/FQL&gt;&lt;FQL&gt;&lt;Q&gt;2333-HK^FF_EPS(ANN,-5AY,0)&lt;/Q&gt;&lt;R&gt;6&lt;/R&gt;&lt;C&gt;1&lt;/C&gt;&lt;D xsi:type="xsd:double"&gt;1.3535&lt;/D&gt;&lt;D xsi:type="xsd:double"&gt;0.6364&lt;/D&gt;&lt;D xsi:type="xsd:double"&gt;0.6772&lt;/D&gt;&lt;D xsi:type="xsd:double"&gt;0.5598&lt;/D&gt;&lt;D xsi:type="xsd:double"&gt;0.6651&lt;/D&gt;&lt;D xsi:type="xsd:double"&gt;0.8949&lt;/D&gt;&lt;/FQL&gt;&lt;FQL&gt;&lt;Q&gt;2331-HK^FF_EPS(ANN,-5AY,0)&lt;/Q&gt;&lt;R&gt;6&lt;/R&gt;&lt;C&gt;1&lt;/C&gt;&lt;D xsi:type="xsd:double"&gt;0.174&lt;/D&gt;&lt;D xsi:type="xsd:double"&gt;0.2476&lt;/D&gt;&lt;D xsi:type="xsd:double"&gt;0.351&lt;/D&gt;&lt;D xsi:type="xsd:double"&gt;0.7024&lt;/D&gt;&lt;D xsi:type="xsd:double"&gt;0.7777&lt;/D&gt;&lt;D xsi:type="xsd:double"&gt;1.9296&lt;/D&gt;&lt;/FQL&gt;&lt;FQL&gt;&lt;Q&gt;2330-HK^FF_EPS(ANN,-5AY,0)&lt;/Q&gt;&lt;R&gt;6&lt;/R&gt;&lt;C&gt;1&lt;/C&gt;&lt;D xsi:type="xsd:double"&gt;0.0351&lt;/D&gt;&lt;D xsi:type="xsd:double"&gt;0.3379&lt;/D&gt;&lt;D xsi:type="xsd:double"&gt;-0.2554&lt;/D&gt;&lt;D xsi:type="xsd:double"&gt;0.4611&lt;/D&gt;&lt;D xsi:type="xsd:double"&gt;-0.0478&lt;/D&gt;&lt;D xsi:type="xsd:double"&gt;-0.9133&lt;/D&gt;&lt;/FQL&gt;&lt;FQL&gt;&lt;Q&gt;2329-HK^FF_EPS(ANN,-5AY,0)&lt;/Q&gt;&lt;R&gt;6&lt;/R&gt;&lt;C&gt;1&lt;/C&gt;&lt;D xsi:type="xsd:double"&gt;0.4134&lt;/D&gt;&lt;D xsi:type="xsd:double"&gt;0.455&lt;/D&gt;&lt;D xsi:type="xsd:double"&gt;0.2688&lt;/D&gt;&lt;D xsi:type="xsd:double"&gt;0.2194&lt;/D&gt;&lt;D xsi:type="xsd:double"&gt;0.025&lt;/D&gt;&lt;D xsi:type="xsd:double"&gt;0.0619&lt;/D&gt;&lt;/FQL&gt;&lt;FQL&gt;&lt;Q&gt;2328-HK^FF_EPS(ANN,-5AY,0)&lt;/Q&gt;&lt;R&gt;6&lt;/R&gt;&lt;C&gt;1&lt;/C&gt;&lt;D xsi:type="xsd:double"&gt;0.9464&lt;/D&gt;&lt;D xsi:type="xsd:double"&gt;1.027&lt;/D&gt;&lt;D xsi:type="xsd:double"&gt;0.8246&lt;/D&gt;&lt;D xsi:type="xsd:double"&gt;1.2379&lt;/D&gt;&lt;D xsi:type="xsd:double"&gt;1.0542&lt;/D&gt;&lt;D xsi:type="xsd:double"&gt;1.2116&lt;/D&gt;&lt;/FQL&gt;&lt;FQL&gt;&lt;Q&gt;2327-HK^FF_EPS(ANN,-5AY,0)&lt;/Q&gt;&lt;R&gt;6&lt;/R&gt;&lt;C&gt;1&lt;/C&gt;&lt;D xsi:type="xsd:double"&gt;0.0126&lt;/D&gt;&lt;D xsi:type="xsd:double"&gt;0.024&lt;/D&gt;&lt;D xsi:type="xsd:double"&gt;0.0215&lt;/D&gt;&lt;D xsi:type="xsd:double"&gt;-0.0048&lt;/D&gt;&lt;D xsi:type="xsd:double"&gt;0.0195&lt;/D&gt;&lt;D xsi:type="xsd:double"&gt;0.0142&lt;/D&gt;&lt;/FQL&gt;&lt;FQL&gt;&lt;Q&gt;2326-HK^FF_EPS(ANN,-5AY,0)&lt;/Q&gt;&lt;R&gt;6&lt;/R&gt;&lt;C&gt;1&lt;/C&gt;&lt;D xsi:type="xsd:double"&gt;0.0032&lt;/D&gt;&lt;D xsi:type="xsd:double"&gt;0.0111&lt;/D&gt;&lt;D xsi:type="xsd:double"&gt;-0.0033&lt;/D&gt;&lt;D xsi:type="xsd:double"&gt;-0.0008&lt;/D&gt;&lt;D xsi:type="xsd:double"&gt;-0.0009&lt;/D&gt;&lt;D xsi:type="xsd:double"&gt;-0.0003&lt;/D&gt;&lt;/FQL&gt;&lt;FQL&gt;&lt;Q&gt;2325-HK^FF_EPS(ANN,-5AY,0)&lt;/Q&gt;&lt;R&gt;6&lt;/R&gt;&lt;C&gt;1&lt;/C&gt;&lt;D xsi:type="xsd:string"&gt;@NA&lt;/D&gt;&lt;D xsi:type="xsd:string"&gt;@NA&lt;/D&gt;&lt;D xsi:type="xsd:double"&gt;-0.0954&lt;/D&gt;&lt;D xsi:type="xsd:double"&gt;-0.0573&lt;/D&gt;&lt;D xsi:type="xsd:double"&gt;0.4679&lt;/D&gt;&lt;D xsi:type="xsd:double"&gt;0.7487&lt;/D&gt;&lt;/FQL&gt;&lt;FQL&gt;&lt;Q&gt;2323-HK^FF_EPS(ANN,-5AY,0)&lt;/Q&gt;&lt;R&gt;6&lt;/R&gt;&lt;C&gt;1&lt;/C&gt;&lt;D xsi:type="xsd:double"&gt;0.1493&lt;/D&gt;&lt;D xsi:type="xsd:double"&gt;0.2992&lt;/D&gt;&lt;D xsi:type="xsd:double"&gt;-0.194&lt;/D&gt;&lt;D xsi:type="xsd:double"&gt;-0.2983&lt;/D&gt;&lt;D xsi:type="xsd:double"&gt;-0.4665&lt;/D&gt;&lt;D xsi:type="xsd:double"&gt;-0.2045&lt;/D&gt;&lt;/FQL&gt;&lt;FQL&gt;&lt;Q&gt;2322-HK^FF_EPS(ANN,-5AY,0)&lt;/Q&gt;&lt;R&gt;6&lt;/R&gt;&lt;C&gt;1&lt;/C&gt;&lt;D xsi:type="xsd:double"&gt;-0.0048&lt;/D&gt;&lt;D xsi:type="xsd:double"&gt;-0.0132&lt;/D&gt;&lt;D xsi:type="xsd:double"&gt;-0.0087&lt;/D&gt;&lt;D xsi:type="xsd:double"&gt;-0.0058&lt;/D&gt;&lt;D xsi:type="xsd:double"&gt;-0.0056&lt;/D&gt;&lt;D xsi:type="xsd:double"&gt;-0.0065&lt;/D&gt;&lt;/FQL&gt;&lt;FQL&gt;&lt;Q&gt;2321-HK^FF_EPS(ANN,-5AY,0)&lt;/Q&gt;&lt;R&gt;6&lt;/R&gt;&lt;C&gt;1&lt;/C&gt;&lt;D xsi:type="xsd:string"&gt;@NA&lt;/D&gt;&lt;D xsi:type="xsd:string"&gt;@NA&lt;/D&gt;&lt;D xsi:type="xsd:double"&gt;0.0369&lt;/D&gt;&lt;D xsi:type="xsd:double"&gt;0.0346&lt;/D&gt;&lt;D xsi:type="xsd:double"&gt;0.036&lt;/D&gt;&lt;D xsi:type="xsd:double"&gt;0.0459&lt;/D&gt;&lt;/FQL&gt;&lt;FQL&gt;&lt;Q&gt;2320-HK^FF_EPS(ANN,-5AY,0)&lt;/Q&gt;&lt;R&gt;6&lt;/R&gt;&lt;C&gt;1&lt;/C&gt;&lt;D xsi:type="xsd:double"&gt;0.0966&lt;/D&gt;&lt;D xsi:type="xsd:double"&gt;0.1728&lt;/D&gt;&lt;D xsi:type="xsd:double"&gt;0.0382&lt;/D&gt;&lt;D xsi:type="xsd:double"&gt;-0.0098&lt;/D&gt;&lt;D xsi:type="xsd:double"&gt;0.0017&lt;/D&gt;&lt;D xsi:type="xsd:double"&gt;-0.5171&lt;/D&gt;&lt;/FQL&gt;&lt;FQL&gt;&lt;Q&gt;2319-HK^FF_EPS(ANN,-5AY,0)&lt;/Q&gt;&lt;R&gt;6&lt;/R&gt;&lt;C&gt;1&lt;/C&gt;&lt;D xsi:type="xsd:double"&gt;-0.2255&lt;/D&gt;&lt;D xsi:type="xsd:double"&gt;0.6065&lt;/D&gt;&lt;D xsi:type="xsd:double"&gt;0.9232&lt;/D&gt;&lt;D xsi:type="xsd:double"&gt;1.1896&lt;/D&gt;&lt;D xsi:type="xsd:double"&gt;1.0081&lt;/D&gt;&lt;D xsi:type="xsd:double"&gt;1.5355&lt;/D&gt;&lt;/FQL&gt;&lt;FQL&gt;&lt;Q&gt;2318-HK^FF_EPS(ANN,-5AY,0)&lt;/Q&gt;&lt;R&gt;6&lt;/R&gt;&lt;C&gt;1&lt;/C&gt;&lt;D xsi:type="xsd:double"&gt;4.0853&lt;/D&gt;&lt;D xsi:type="xsd:double"&gt;5.7592&lt;/D&gt;&lt;D xsi:type="xsd:double"&gt;7.1333&lt;/D&gt;&lt;D xsi:type="xsd:double"&gt;9.5343&lt;/D&gt;&lt;D xsi:type="xsd:double"&gt;8.8302&lt;/D&gt;&lt;D xsi:type="xsd:double"&gt;6.9558&lt;/D&gt;&lt;/FQL&gt;&lt;FQL&gt;&lt;Q&gt;2317-HK^FF_EPS(ANN,-5AY,0)&lt;/Q&gt;&lt;R&gt;6&lt;/R&gt;&lt;C&gt;1&lt;/C&gt;&lt;D xsi:type="xsd:double"&gt;0.1149&lt;/D&gt;&lt;D xsi:type="xsd:double"&gt;0.0974&lt;/D&gt;&lt;D xsi:type="xsd:double"&gt;0.0735&lt;/D&gt;&lt;D xsi:type="xsd:double"&gt;0.0801&lt;/D&gt;&lt;D xsi:type="xsd:double"&gt;0.0848&lt;/D&gt;&lt;D xsi:type="xsd:double"&gt;0.0562&lt;/D&gt;&lt;/FQL&gt;&lt;FQL&gt;&lt;Q&gt;2315-HK^FF_EPS(ANN,-5AY,0)&lt;/Q&gt;&lt;R&gt;6&lt;/R&gt;&lt;C&gt;1&lt;/C&gt;&lt;D xsi:type="xsd:string"&gt;@NA&lt;/D&gt;&lt;D xsi:type="xsd:string"&gt;@NA&lt;/D&gt;&lt;D xsi:type="xsd:string"&gt;@NA&lt;/D&gt;&lt;D xsi:type="xsd:double"&gt;-4.1786&lt;/D&gt;&lt;D xsi:type="xsd:double"&gt;-1.2028&lt;/D&gt;&lt;D xsi:type="xsd:double"&gt;-1.644&lt;/D&gt;&lt;/FQL&gt;&lt;FQL&gt;&lt;Q&gt;2314-HK^FF_EPS(ANN,-5AY,0)&lt;/Q&gt;&lt;R&gt;6&lt;/R&gt;&lt;C&gt;1&lt;/C&gt;&lt;D xsi:type="xsd:double"&gt;0.6264&lt;/D&gt;&lt;D xsi:type="xsd:double"&gt;1.1147&lt;/D&gt;&lt;D xsi:type="xsd:double"&gt;1.0992&lt;/D&gt;&lt;D xsi:type="xsd:double"&gt;0.7395&lt;/D&gt;&lt;D xsi:type="xsd:double"&gt;0.8099&lt;/D&gt;&lt;D xsi:type="xsd:double"&gt;0.7187&lt;/D&gt;&lt;/FQL&gt;&lt;FQL&gt;&lt;Q&gt;2313-HK^FF_EPS(ANN,-5AY,0)&lt;/Q&gt;&lt;R&gt;6&lt;/R&gt;&lt;C&gt;1&lt;/C&gt;&lt;D xsi:type="xsd:double"&gt;2.4654&lt;/D&gt;&lt;D xsi:type="xsd:double"&gt;2.975&lt;/D&gt;&lt;D xsi:type="xsd:double"&gt;3.5776&lt;/D&gt;&lt;D xsi:type="xsd:double"&gt;3.8434&lt;/D&gt;&lt;D xsi:type="xsd:double"&gt;3.8174&lt;/D&gt;&lt;D xsi:type="xsd:double"&gt;2.7033&lt;/D&gt;&lt;/FQL&gt;&lt;FQL&gt;&lt;Q&gt;2310-HK^FF_EPS(ANN,-5AY,0)&lt;/Q&gt;&lt;R&gt;6&lt;/R&gt;&lt;C&gt;1&lt;/C&gt;&lt;D xsi:type="xsd:double"&gt;-0.1861&lt;/D&gt;&lt;D xsi:type="xsd:double"&gt;-0.1122&lt;/D&gt;&lt;D xsi:type="xsd:double"&gt;-0.0376&lt;/D&gt;&lt;D xsi:type="xsd:double"&gt;-0.0392&lt;/D&gt;&lt;D xsi:type="xsd:double"&gt;-0.0852&lt;/D&gt;&lt;D xsi:type="xsd:double"&gt;-0.0192&lt;/D&gt;&lt;/FQL&gt;&lt;FQL&gt;&lt;Q&gt;2309-HK^FF_EPS(ANN,-5AY,0)&lt;/Q&gt;&lt;R&gt;6&lt;/R&gt;&lt;C&gt;1&lt;/C&gt;&lt;D xsi:type="xsd:double"&gt;-0.0361&lt;/D&gt;&lt;D xsi:type="xsd:double"&gt;-0.0468&lt;/D&gt;&lt;D xsi:type="xsd:double"&gt;-0.0266&lt;/D&gt;&lt;D xsi:type="xsd:double"&gt;-0.0147&lt;/D&gt;&lt;D xsi:type="xsd:double"&gt;-0.004&lt;/D&gt;&lt;D xsi:type="xsd:double"&gt;-0.0021&lt;/D&gt;&lt;/FQL&gt;&lt;FQL&gt;&lt;Q&gt;2307-HK^FF_EPS(ANN,-5AY,0)&lt;/Q&gt;&lt;R&gt;6&lt;/R&gt;&lt;C&gt;1&lt;/C&gt;&lt;D xsi:type="xsd:double"&gt;0.086&lt;/D&gt;&lt;D xsi:type="xsd:double"&gt;0.074&lt;/D&gt;&lt;D xsi:type="xsd:double"&gt;0.0837&lt;/D&gt;&lt;D xsi:type="xsd:double"&gt;0.0691&lt;/D&gt;&lt;D xsi:type="xsd:double"&gt;-0.0429&lt;/D&gt;&lt;D xsi:type="xsd:double"&gt;0.0529&lt;/D&gt;&lt;/FQL&gt;&lt;FQL&gt;&lt;Q&gt;2302-HK^FF_EPS(ANN,-5AY,0)&lt;/Q&gt;&lt;R&gt;6&lt;/R&gt;&lt;C&gt;1&lt;/C&gt;&lt;D xsi:type="xsd:double"&gt;-0.058&lt;/D&gt;&lt;D xsi:type="xsd:double"&gt;0.001&lt;/D&gt;&lt;D xsi:type="xsd:double"&gt;0.0483&lt;/D&gt;&lt;D xsi:type="xsd:double"&gt;-0.4484&lt;/D&gt;&lt;D xsi:type="xsd:double"&gt;-0.0942&lt;/D&gt;&lt;D xsi:type="xsd:double"&gt;0.0049&lt;/D&gt;&lt;/FQL&gt;&lt;FQL&gt;&lt;Q&gt;2299-HK^FF_EPS(ANN,-5AY,0)&lt;/Q&gt;&lt;R&gt;6&lt;/R&gt;&lt;C&gt;1&lt;/C&gt;&lt;D xsi:type="xsd:double"&gt;0.1753&lt;/D&gt;&lt;D xsi:type="xsd:double"&gt;0.2767&lt;/D&gt;&lt;D xsi:type="xsd:double"&gt;0.4313&lt;/D&gt;&lt;D xsi:type="xsd:double"&gt;0.4556&lt;/D&gt;&lt;D xsi:type="xsd:double"&gt;0.4139&lt;/D&gt;&lt;D xsi:type="xsd:double"&gt;1.0009&lt;/D&gt;&lt;/FQL&gt;&lt;FQL&gt;&lt;Q&gt;2298-HK^FF_EPS(ANN,-5AY,0)&lt;/Q&gt;&lt;R&gt;6&lt;/R&gt;&lt;C&gt;1&lt;/C&gt;&lt;D xsi:type="xsd:double"&gt;0.1484&lt;/D&gt;&lt;D xsi:type="xsd:double"&gt;0.1782&lt;/D&gt;&lt;D xsi:type="xsd:double"&gt;0.2031&lt;/D&gt;&lt;D xsi:type="xsd:double"&gt;-0.6549&lt;/D&gt;&lt;D xsi:type="xsd:double"&gt;-0.0597&lt;/D&gt;&lt;D xsi:type="xsd:double"&gt;-0.2711&lt;/D&gt;&lt;/FQL&gt;&lt;FQL&gt;&lt;Q&gt;2297-HK^FF_EPS(ANN,-5AY,0)&lt;/Q&gt;&lt;R&gt;6&lt;/R&gt;&lt;C&gt;1&lt;/C&gt;&lt;D xsi:type="xsd:string"&gt;@NA&lt;/D&gt;&lt;D xsi:type="xsd:string"&gt;@NA&lt;/D&gt;&lt;D xsi:type="xsd:string"&gt;@NA&lt;/D&gt;&lt;D xsi:type="xsd:double"&gt;-4.6005&lt;/D&gt;&lt;D xsi:type="xsd:double"&gt;-0.1398&lt;/D&gt;&lt;D xsi:type="xsd:double"&gt;-0.6542&lt;/D&gt;&lt;/FQL&gt;&lt;FQL&gt;&lt;Q&gt;2296-HK^FF_EPS(ANN,-5AY,0)&lt;/Q&gt;&lt;R&gt;6&lt;/R&gt;&lt;C&gt;1&lt;/C&gt;&lt;D xsi:type="xsd:double"&gt;0.0034&lt;/D&gt;&lt;D xsi:type="xsd:double"&gt;0.0121&lt;/D&gt;&lt;D xsi:type="xsd:double"&gt;0.0241&lt;/D&gt;&lt;D xsi:type="xsd:double"&gt;0.0235&lt;/D&gt;&lt;D xsi:type="xsd:double"&gt;0.0321&lt;/D&gt;&lt;D xsi:type="xsd:double"&gt;0.0097&lt;/D&gt;&lt;/FQL&gt;&lt;FQL&gt;&lt;Q&gt;2295-HK^FF_EPS(ANN,-5AY,0)&lt;/Q&gt;&lt;R&gt;6&lt;/R&gt;&lt;C&gt;1&lt;/C&gt;&lt;D xsi:type="xsd:string"&gt;@NA&lt;/D&gt;&lt;D xsi:type="xsd:double"&gt;0.0348&lt;/D&gt;&lt;D xsi:type="xsd:double"&gt;0.0402&lt;/D&gt;&lt;D xsi:type="xsd:double"&gt;0.0225&lt;/D&gt;&lt;D xsi:type="xsd:double"&gt;0.0984&lt;/D&gt;&lt;D xsi:type="xsd:double"&gt;0.0695&lt;/D&gt;&lt;/FQL&gt;&lt;FQL&gt;&lt;Q&gt;2293-HK^FF_EPS(ANN,-5AY,0)&lt;/Q&gt;&lt;R&gt;6&lt;/R&gt;&lt;C&gt;1&lt;/C&gt;&lt;D xsi:type="xsd:double"&gt;0.0815&lt;/D&gt;&lt;D xsi:type="xsd:double"&gt;0.1056&lt;/D&gt;&lt;D xsi:type="xsd:double"&gt;0.0973&lt;/D&gt;&lt;D xsi:type="xsd:double"&gt;0.0767&lt;/D&gt;&lt;D xsi:type="xsd:double"&gt;0.1526&lt;/D&gt;&lt;D xsi:type="xsd:double"&gt;0.1466&lt;/D&gt;&lt;/FQL&gt;&lt;FQL&gt;&lt;Q&gt;2292-HK^FF_EPS(ANN,-5AY,0)&lt;/Q&gt;&lt;R&gt;6&lt;/R&gt;&lt;C&gt;1&lt;/C&gt;&lt;D xsi:type="xsd:double"&gt;0.3345&lt;/D&gt;&lt;D xsi:type="xsd:double"&gt;0.25&lt;/D&gt;&lt;D xsi:type="xsd:double"&gt;0.0709&lt;/D&gt;&lt;D xsi:type="xsd:double"&gt;-0.2582&lt;/D&gt;&lt;D xsi:type="xsd:double"&gt;-0.1108&lt;/D&gt;&lt;D xsi:type="xsd:double"&gt;-0.0117&lt;/D&gt;&lt;/FQL&gt;&lt;FQL&gt;&lt;Q&gt;2291-HK^FF_EPS(ANN,-5AY,0)&lt;/Q&gt;&lt;R&gt;6&lt;/R&gt;&lt;C&gt;1&lt;/C&gt;&lt;D xsi:type="xsd:string"&gt;@NA&lt;/D&gt;&lt;D xsi:type="xsd:string"&gt;@NA&lt;/D&gt;&lt;D xsi:type="xsd:double"&gt;2.0366&lt;/D&gt;&lt;D xsi:type="xsd:double"&gt;2.6213&lt;/D&gt;&lt;D xsi:type="xsd:double"&gt;3.4415&lt;/D&gt;&lt;D xsi:type="xsd:double"&gt;3.1504&lt;/D&gt;&lt;/FQL&gt;&lt;FQL&gt;&lt;Q&gt;2289-HK^FF_EPS(ANN,-5AY,0)&lt;/Q&gt;&lt;R&gt;6&lt;/R&gt;&lt;C&gt;1&lt;/C&gt;&lt;D xsi:type="xsd:double"&gt;0.642&lt;/D&gt;&lt;D xsi:type="xsd:double"&gt;0.4778&lt;/D&gt;&lt;D xsi:type="xsd:double"&gt;0.4983&lt;/D&gt;&lt;D xsi:type="xsd:double"&gt;0.4216&lt;/D&gt;&lt;D xsi:type="xsd:double"&gt;0.422&lt;/D&gt;&lt;D xsi:type="xsd:double"&gt;0.2584&lt;/D&gt;&lt;/FQL&gt;&lt;FQL&gt;&lt;Q&gt;2288-HK^FF_EPS(ANN,-5AY,0)&lt;/Q&gt;&lt;R&gt;6&lt;/R&gt;&lt;C&gt;1&lt;/C&gt;&lt;D xsi:type="xsd:double"&gt;0.112&lt;/D&gt;&lt;D xsi:type="xsd:double"&gt;0.065&lt;/D&gt;&lt;D xsi:type="xsd:double"&gt;0.6911&lt;/D&gt;&lt;D xsi:type="xsd:double"&gt;-0.1619&lt;/D&gt;&lt;D xsi:type="xsd:double"&gt;0.0101&lt;/D&gt;&lt;D xsi:type="xsd:double"&gt;-0.0929&lt;/D&gt;&lt;/FQL&gt;&lt;FQL&gt;&lt;Q&gt;2286-HK^FF_EPS(ANN,-5AY,0)&lt;/Q&gt;&lt;R&gt;6&lt;/R&gt;&lt;C&gt;1&lt;/C&gt;&lt;D xsi:type="xsd:double"&gt;0.3476&lt;/D&gt;&lt;D xsi:type="xsd:double"&gt;0.3887&lt;/D&gt;&lt;D xsi:type="xsd:double"&gt;0.2934&lt;/D&gt;&lt;D xsi:type="xsd:double"&gt;0.2057&lt;/D&gt;&lt;D xsi:type="xsd:double"&gt;0.3872&lt;/D&gt;&lt;D xsi:type="xsd:double"&gt;0.1581&lt;/D&gt;&lt;/FQL&gt;&lt;FQL&gt;&lt;Q&gt;2285-HK^FF_EPS(ANN,-5AY,0)&lt;/Q&gt;&lt;R&gt;6&lt;/R&gt;&lt;C&gt;1&lt;/C&gt;&lt;D xsi:type="xsd:string"&gt;@NA&lt;/D&gt;&lt;D xsi:type="xsd:string"&gt;@NA&lt;/D&gt;&lt;D xsi:type="xsd:double"&gt;-0.2303&lt;/D&gt;&lt;D xsi:type="xsd:double"&gt;0.5553&lt;/D&gt;&lt;D xsi:type="xsd:double"&gt;0.7176&lt;/D&gt;&lt;D xsi:type="xsd:double"&gt;2.7741&lt;/D&gt;&lt;/FQL&gt;&lt;FQL&gt;&lt;Q&gt;2283-HK^FF_EPS(ANN,-5AY,0)&lt;/Q&gt;&lt;R&gt;6&lt;/R&gt;&lt;C&gt;1&lt;/C&gt;&lt;D xsi:type="xsd:double"&gt;0.25&lt;/D&gt;&lt;D xsi:type="xsd:double"&gt;0.36&lt;/D&gt;&lt;D xsi:type="xsd:double"&gt;0.4203&lt;/D&gt;&lt;D xsi:type="xsd:double"&gt;0.3623&lt;/D&gt;&lt;D xsi:type="xsd:double"&gt;0.2524&lt;/D&gt;&lt;D xsi:type="xsd:double"&gt;0.3401&lt;/D&gt;&lt;/FQL&gt;&lt;FQL&gt;&lt;Q&gt;2282-HK^FF_EPS(ANN,-5AY,0)&lt;/Q&gt;&lt;R&gt;6&lt;/R&gt;&lt;C&gt;1&lt;/C&gt;&lt;D xsi:type="xsd:double"&gt;0.8&lt;/D&gt;&lt;D xsi:type="xsd:double"&gt;0.611&lt;/D&gt;&lt;D xsi:type="xsd:double"&gt;0.2812&lt;/D&gt;&lt;D xsi:type="xsd:double"&gt;0.5082&lt;/D&gt;&lt;D xsi:type="xsd:double"&gt;-1.3688&lt;/D&gt;&lt;D xsi:type="xsd:double"&gt;-1.0121&lt;/D&gt;&lt;/FQL&gt;&lt;FQL&gt;&lt;Q&gt;2281-HK^FF_EPS(ANN,-5AY,0)&lt;/Q&gt;&lt;R&gt;6&lt;/R&gt;&lt;C&gt;1&lt;/C&gt;&lt;D xsi:type="xsd:double"&gt;0.1721&lt;/D&gt;&lt;D xsi:type="xsd:double"&gt;0.1845&lt;/D&gt;&lt;D xsi:type="xsd:double"&gt;0.2123&lt;/D&gt;&lt;D xsi:type="xsd:double"&gt;0.2514&lt;/D&gt;&lt;D xsi:type="xsd:double"&gt;0.2723&lt;/D&gt;&lt;D xsi:type="xsd:double"&gt;0.3391&lt;/D&gt;&lt;/FQL&gt;&lt;FQL&gt;&lt;Q&gt;2280-HK^FF_EPS(ANN,-5AY,0)&lt;/Q&gt;&lt;R&gt;6&lt;/R&gt;&lt;C&gt;1&lt;/C&gt;&lt;D xsi:type="xsd:double"&gt;0.2199&lt;/D&gt;&lt;D xsi:type="xsd:double"&gt;0.3057&lt;/D&gt;&lt;D xsi:type="xsd:double"&gt;0.2916&lt;/D&gt;&lt;D xsi:type="xsd:double"&gt;-0.381&lt;/D&gt;&lt;D xsi:type="xsd:double"&gt;-0.6372&lt;/D&gt;&lt;D xsi:type="xsd:double"&gt;-0.6101&lt;/D&gt;&lt;/FQL&gt;&lt;FQL&gt;&lt;Q&gt;2279-HK^FF_EPS(ANN,-5AY,0)&lt;/Q&gt;&lt;R&gt;6&lt;/R&gt;&lt;C&gt;1&lt;/C&gt;&lt;D xsi:type="xsd:string"&gt;@NA&lt;/D&gt;&lt;D xsi:type="xsd:string"&gt;@NA&lt;/D&gt;&lt;D xsi:type="xsd:double"&gt;0.1219&lt;/D&gt;&lt;D xsi:type="xsd:double"&gt;0.0777&lt;/D&gt;&lt;D xsi:type="xsd:double"&gt;0.353&lt;/D&gt;&lt;D xsi:type="xsd:double"&gt;0.3536&lt;/D&gt;&lt;/FQL&gt;&lt;FQL&gt;&lt;Q&gt;2278-HK^FF_EPS(ANN,-5AY,0)&lt;/Q&gt;&lt;R&gt;6&lt;/R&gt;&lt;C&gt;1&lt;/C&gt;&lt;D xsi:type="xsd:double"&gt;0.2921&lt;/D&gt;&lt;D xsi:type="xsd:double"&gt;0.9686&lt;/D&gt;&lt;D xsi:type="xsd:double"&gt;0.7088&lt;/D&gt;&lt;D xsi:type="xsd:double"&gt;-0.0714&lt;/D&gt;&lt;D xsi:type="xsd:double"&gt;0.2399&lt;/D&gt;&lt;D xsi:type="xsd:double"&gt;0.0621&lt;/D&gt;&lt;/FQL&gt;&lt;FQL&gt;&lt;Q&gt;2276-HK^FF_EPS(ANN,-5AY,0)&lt;/Q&gt;&lt;R&gt;6&lt;/R&gt;&lt;C&gt;1&lt;/C&gt;&lt;D xsi:type="xsd:string"&gt;@NA&lt;/D&gt;&lt;D xsi:type="xsd:string"&gt;@NA&lt;/D&gt;&lt;D xsi:type="xsd:double"&gt;0.2178&lt;/D&gt;&lt;D xsi:type="xsd:double"&gt;0.2974&lt;/D&gt;&lt;D xsi:type="xsd:double"&gt;0.3384&lt;/D&gt;&lt;D xsi:type="xsd:double"&gt;0.5185&lt;/D&gt;&lt;/FQL&gt;&lt;FQL&gt;&lt;Q&gt;2273-HK^FF_EPS(ANN,-5AY,0)&lt;/Q&gt;&lt;R&gt;6&lt;/R&gt;&lt;C&gt;1&lt;/C&gt;&lt;D xsi:type="xsd:string"&gt;@NA&lt;/D&gt;&lt;D xsi:type="xsd:string"&gt;@NA&lt;/D&gt;&lt;D xsi:type="xsd:double"&gt;-0.8893&lt;/D&gt;&lt;D xsi:type="xsd:double"&gt;-0.7278&lt;/D&gt;&lt;D xsi:type="xsd:double"&gt;-1.2473&lt;/D&gt;&lt;D xsi:type="xsd:double"&gt;-2.6525&lt;/D&gt;&lt;/FQL&gt;&lt;FQL&gt;&lt;Q&gt;2270-HK^FF_EPS(ANN,-5AY,0)&lt;/Q&gt;&lt;R&gt;6&lt;/R&gt;&lt;C&gt;1&lt;/C&gt;&lt;D xsi:type="xsd:string"&gt;@NA&lt;/D&gt;&lt;D xsi:type="xsd:string"&gt;@NA&lt;/D&gt;&lt;D xsi:type="xsd:double"&gt;0.062&lt;/D&gt;&lt;D xsi:type="xsd:double"&gt;0.0587&lt;/D&gt;&lt;D xsi:type="xsd:double"&gt;0.0804&lt;/D&gt;&lt;D xsi:type="xsd:double"&gt;0.0884&lt;/D&gt;&lt;/FQL&gt;&lt;FQL&gt;&lt;Q&gt;2269-HK^FF_EPS(ANN,-5AY,0)&lt;/Q&gt;&lt;R&gt;6&lt;/R&gt;&lt;C&gt;1&lt;/C&gt;&lt;D xsi:type="xsd:double"&gt;0.0472&lt;/D&gt;&lt;D xsi:type="xsd:double"&gt;0.0904&lt;/D&gt;&lt;D xsi:type="xsd:double"&gt;0.2057&lt;/D&gt;&lt;D xsi:type="xsd:double"&gt;0.3093&lt;/D&gt;&lt;D xsi:type="xsd:double"&gt;0.4801&lt;/D&gt;&lt;D xsi:type="xsd:double"&gt;0.9785&lt;/D&gt;&lt;/FQL&gt;&lt;FQL&gt;&lt;Q&gt;2266-HK^FF_EPS(ANN,-5AY,0)&lt;/Q&gt;&lt;R&gt;6&lt;/R&gt;&lt;C&gt;1&lt;/C&gt;&lt;D xsi:type="xsd:double"&gt;0.0734&lt;/D&gt;&lt;D xsi:type="xsd:double"&gt;0.0447&lt;/D&gt;&lt;D xsi:type="xsd:double"&gt;0.0056&lt;/D&gt;&lt;D xsi:type="xsd:double"&gt;0.0155&lt;/D&gt;&lt;D xsi:type="xsd:double"&gt;-0.1955&lt;/D&gt;&lt;D xsi:type="xsd:double"&gt;-0.0503&lt;/D&gt;&lt;/FQL&gt;&lt;FQL&gt;&lt;Q&gt;2265-HK^FF_EPS(ANN,-5AY,0)&lt;/Q&gt;&lt;R&gt;6&lt;/R&gt;&lt;C&gt;1&lt;/C&gt;&lt;D xsi:type="xsd:string"&gt;@NA&lt;/D&gt;&lt;D xsi:type="xsd:string"&gt;@NA&lt;/D&gt;&lt;D xsi:type="xsd:double"&gt;0.0364&lt;/D&gt;&lt;D xsi:type="xsd:double"&gt;0.055&lt;/D&gt;&lt;D xsi:type="xsd:double"&gt;0.0819&lt;/D&gt;&lt;D xsi:type="xsd:double"&gt;0.1316&lt;/D&gt;&lt;/FQL&gt;&lt;FQL&gt;&lt;Q&gt;2263-HK^FF_EPS(ANN,-5AY,0)&lt;/Q&gt;&lt;R&gt;6&lt;/R&gt;&lt;C&gt;1&lt;/C&gt;&lt;D xsi:type="xsd:string"&gt;@NA&lt;/D&gt;&lt;D xsi:type="xsd:string"&gt;@NA&lt;/D&gt;&lt;D xsi:type="xsd:string"&gt;@NA&lt;/D&gt;&lt;D xsi:type="xsd:double"&gt;0.0136&lt;/D&gt;&lt;D xsi:type="xsd:double"&gt;0.0107&lt;/D&gt;&lt;D xsi:type="xsd:double"&gt;0.0128&lt;/D&gt;&lt;/FQL&gt;&lt;FQL&gt;&lt;Q&gt;2262-HK^FF_EPS(ANN,-5AY,0)&lt;/Q&gt;&lt;R&gt;6&lt;/R&gt;&lt;C&gt;1&lt;/C&gt;&lt;D xsi:type="xsd:double"&gt;0.0526&lt;/D&gt;&lt;D xsi:type="xsd:double"&gt;0.0634&lt;/D&gt;&lt;D xsi:type="xsd:double"&gt;0.057&lt;/D&gt;&lt;D xsi:type="xsd:double"&gt;0.0339&lt;/D&gt;&lt;D xsi:type="xsd:double"&gt;0.0294&lt;/D&gt;&lt;D xsi:type="xsd:double"&gt;0.0026&lt;/D&gt;&lt;/FQL&gt;&lt;FQL&gt;&lt;Q&gt;2260-HK^FF_EPS(ANN,-5AY,0)&lt;/Q&gt;&lt;R&gt;6&lt;/R&gt;&lt;C&gt;1&lt;/C&gt;&lt;D xsi:type="xsd:string"&gt;@NA&lt;/D&gt;&lt;D xsi:type="xsd:double"&gt;0.0666&lt;/D&gt;&lt;D xsi:type="xsd:double"&gt;0.0848&lt;/D&gt;&lt;D xsi:type="xsd:double"&gt;0.0818&lt;/D&gt;&lt;D xsi:type="xsd:double"&gt;0.0949&lt;/D&gt;&lt;D xsi:type="xsd:double"&gt;0.1259&lt;/D&gt;&lt;/FQL&gt;&lt;FQL&gt;&lt;Q&gt;2258-HK^FF_EPS(ANN,-5AY,0)&lt;/Q&gt;&lt;R&gt;6&lt;/R&gt;&lt;C&gt;1&lt;/C&gt;&lt;D xsi:type="xsd:double"&gt;0.1061&lt;/D&gt;&lt;D xsi:type="xsd:double"&gt;0.1219&lt;/D&gt;&lt;D xsi:type="xsd:double"&gt;0.1916&lt;/D&gt;&lt;D xsi:type="xsd:double"&gt;0.139&lt;/D&gt;&lt;D xsi:type="xsd:double"&gt;0.064&lt;/D&gt;&lt;D xsi:type="xsd:double"&gt;0.0693&lt;/D&gt;&lt;/FQL&gt;&lt;FQL&gt;&lt;Q&gt;2257-HK^FF_EPS(ANN,-5AY,0)&lt;/Q&gt;&lt;R&gt;6&lt;/R&gt;&lt;C&gt;1&lt;/C&gt;&lt;D xsi:type="xsd:string"&gt;@NA&lt;/D&gt;&lt;D xsi:type="xsd:string"&gt;@NA&lt;/D&gt;&lt;D xsi:type="xsd:string"&gt;@NA&lt;/D&gt;&lt;D xsi:type="xsd:double"&gt;-1.4574&lt;/D&gt;&lt;D xsi:type="xsd:double"&gt;-3.855&lt;/D&gt;&lt;D xsi:type="xsd:double"&gt;-18.8058&lt;/D&gt;&lt;/FQL&gt;&lt;FQL&gt;&lt;Q&gt;2256-HK^FF_EPS(ANN,-5AY,0)&lt;/Q&gt;&lt;R&gt;6&lt;/R&gt;&lt;C&gt;1&lt;/C&gt;&lt;D xsi:type="xsd:string"&gt;@NA&lt;/D&gt;&lt;D xsi:type="xsd:string"&gt;@NA&lt;/D&gt;&lt;D xsi:type="xsd:string"&gt;@NA&lt;/D&gt;&lt;D xsi:type="xsd:double"&gt;-0.2184&lt;/D&gt;&lt;D xsi:type="xsd:double"&gt;-1.1423&lt;/D&gt;&lt;D xsi:type="xsd:double"&gt;-3.1382&lt;/D&gt;&lt;/FQL&gt;&lt;FQL&gt;&lt;Q&gt;2255-HK^FF_EPS(ANN,-5AY,0)&lt;/Q&gt;&lt;R&gt;6&lt;/R&gt;&lt;C&gt;1&lt;/C&gt;&lt;D xsi:type="xsd:double"&gt;0.0293&lt;/D&gt;&lt;D xsi:type="xsd:double"&gt;0.0403&lt;/D&gt;&lt;D xsi:type="xsd:double"&gt;0.0059&lt;/D&gt;&lt;D xsi:type="xsd:double"&gt;0.0036&lt;/D&gt;&lt;D xsi:type="xsd:double"&gt;-0.2039&lt;/D&gt;&lt;D xsi:type="xsd:double"&gt;0.1273&lt;/D&gt;&lt;/FQL&gt;&lt;FQL&gt;&lt;Q&gt;2252-HK^FF_EPS(ANN,-5AY,0)&lt;/Q&gt;&lt;R&gt;6&lt;/R&gt;&lt;C&gt;1&lt;/C&gt;&lt;D xsi:type="xsd:string"&gt;@NA&lt;/D&gt;&lt;D xsi:type="xsd:string"&gt;@NA&lt;/D&gt;&lt;D xsi:type="xsd:string"&gt;@NA&lt;/D&gt;&lt;D xsi:type="xsd:double"&gt;-0.0826&lt;/D&gt;&lt;D xsi:type="xsd:double"&gt;-0.2449&lt;/D&gt;&lt;D xsi:type="xsd:double"&gt;-0.7638&lt;/D&gt;&lt;/FQL&gt;&lt;FQL&gt;&lt;Q&gt;2251-HK^FF_EPS(ANN,-5AY,0)&lt;/Q&gt;&lt;R&gt;6&lt;/R&gt;&lt;C&gt;1&lt;/C&gt;&lt;D xsi:type="xsd:string"&gt;@NA&lt;/D&gt;&lt;D xsi:type="xsd:string"&gt;@NA&lt;/D&gt;&lt;D xsi:type="xsd:string"&gt;@NA&lt;/D&gt;&lt;D xsi:type="xsd:double"&gt;-0.5298&lt;/D&gt;&lt;D xsi:type="xsd:double"&gt;-0.5566&lt;/D&gt;&lt;D xsi:type="xsd:double"&gt;-2.1241&lt;/D&gt;&lt;/FQL&gt;&lt;FQL&gt;&lt;Q&gt;2250-HK^FF_EPS(ANN,-5AY,0)&lt;/Q&gt;&lt;R&gt;6&lt;/R&gt;&lt;C&gt;1&lt;/C&gt;&lt;D xsi:type="xsd:string"&gt;@NA&lt;/D&gt;&lt;D xsi:type="xsd:string"&gt;@NA&lt;/D&gt;&lt;D xsi:type="xsd:double"&gt;0.0099&lt;/D&gt;&lt;D xsi:type="xsd:double"&gt;0.0241&lt;/D&gt;&lt;D xsi:type="xsd:double"&gt;0.0545&lt;/D&gt;&lt;D xsi:type="xsd:double"&gt;0.0629&lt;/D&gt;&lt;/FQL&gt;&lt;FQL&gt;&lt;Q&gt;2246-HK^FF_EPS(ANN,-5AY,0)&lt;/Q&gt;&lt;R&gt;6&lt;/R&gt;&lt;C&gt;1&lt;/C&gt;&lt;D xsi:type="xsd:string"&gt;@NA&lt;/D&gt;&lt;D xsi:type="xsd:string"&gt;@NA&lt;/D&gt;&lt;D xsi:type="xsd:double"&gt;-3.1038&lt;/D&gt;&lt;D xsi:type="xsd:double"&gt;-0.4945&lt;/D&gt;&lt;D xsi:type="xsd:double"&gt;-1.7545&lt;/D&gt;&lt;D xsi:type="xsd:double"&gt;-2.6081&lt;/D&gt;&lt;/FQL&gt;&lt;FQL&gt;&lt;Q&gt;2245-HK^FF_EPS(ANN,-5AY,0)&lt;/Q&gt;&lt;R&gt;6&lt;/R&gt;&lt;C&gt;1&lt;/C&gt;&lt;D xsi:type="xsd:string"&gt;@NA&lt;/D&gt;&lt;D xsi:type="xsd:string"&gt;@NA&lt;/D&gt;&lt;D xsi:type="xsd:string"&gt;@NA&lt;/D&gt;&lt;D xsi:type="xsd:double"&gt;1.2624&lt;/D&gt;&lt;D xsi:type="xsd:double"&gt;1.1506&lt;/D&gt;&lt;D xsi:type="xsd:double"&gt;1.0056&lt;/D&gt;&lt;/FQL&gt;&lt;FQL&gt;&lt;Q&gt;2239-HK^FF_EPS(ANN,-5AY,0)&lt;/Q&gt;&lt;R&gt;6&lt;/R&gt;&lt;C&gt;1&lt;/C&gt;&lt;D xsi:type="xsd:double"&gt;0.2096&lt;/D&gt;&lt;D xsi:type="xsd:double"&gt;0.2883&lt;/D&gt;&lt;D xsi:type="xsd:double"&gt;0.0333&lt;/D&gt;&lt;D xsi:type="xsd:double"&gt;0.2615&lt;/D&gt;&lt;D xsi:type="xsd:double"&gt;-0.0902&lt;/D&gt;&lt;D xsi:type="xsd:double"&gt;0.2392&lt;/D&gt;&lt;/FQL&gt;&lt;FQL&gt;&lt;Q&gt;2238-HK^FF_EPS(ANN,-5AY,0)&lt;/Q&gt;&lt;R&gt;6&lt;/R&gt;&lt;C&gt;1&lt;/C&gt;&lt;D xsi:type="xsd:double"&gt;0.8149&lt;/D&gt;&lt;D xsi:type="xsd:double"&gt;1.1786&lt;/D&gt;&lt;D xsi:type="xsd:double"&gt;1.0655&lt;/D&gt;&lt;D xsi:type="xsd:double"&gt;0.6465&lt;/D&gt;&lt;D xsi:type="xsd:double"&gt;0.5827&lt;/D&gt;&lt;D xsi:type="xsd:double"&gt;0.883&lt;/D&gt;&lt;/FQL&gt;&lt;FQL&gt;&lt;Q&gt;2237-HK^FF_EPS(ANN,-5AY,0)&lt;/Q&gt;&lt;R&gt;6&lt;/R&gt;&lt;C&gt;1&lt;/C&gt;&lt;D xsi:type="xsd:string"&gt;@NA&lt;/D&gt;&lt;D xsi:type="xsd:string"&gt;@NA&lt;/D&gt;&lt;D xsi:type="xsd:double"&gt;0.0191&lt;/D&gt;&lt;D xsi:type="xsd:double"&gt;0.0174&lt;/D&gt;&lt;D xsi:type="xsd:double"&gt;0.0259&lt;/D&gt;&lt;D xsi:type="xsd:double"&gt;0.0402&lt;/D&gt;&lt;/FQL&gt;&lt;FQL&gt;&lt;Q&gt;2236-HK^FF_EPS(ANN,-5AY,0)&lt;/Q&gt;&lt;R&gt;6&lt;/R&gt;&lt;C&gt;1&lt;/C&gt;&lt;D xsi:type="xsd:double"&gt;0.0124&lt;/D&gt;&lt;D xsi:type="xsd:double"&gt;0.0392&lt;/D&gt;&lt;D xsi:type="xsd:double"&gt;0.0164&lt;/D&gt;&lt;D xsi:type="xsd:double"&gt;0.0141&lt;/D&gt;&lt;D xsi:type="xsd:double"&gt;-0.0748&lt;/D&gt;&lt;D xsi:type="xsd:double"&gt;-0.0274&lt;/D&gt;&lt;/FQL&gt;&lt;FQL&gt;&lt;Q&gt;2235-HK^FF_EPS(ANN,-5AY,0)&lt;/Q&gt;&lt;R&gt;6&lt;/R&gt;&lt;C&gt;1&lt;/C&gt;&lt;D xsi:type="xsd:string"&gt;@NA&lt;/D&gt;&lt;D xsi:type="xsd:string"&gt;@NA&lt;/D&gt;&lt;D xsi:type="xsd:string"&gt;@NA&lt;/D&gt;&lt;D xsi:type="xsd:double"&gt;-0.2094&lt;/D&gt;&lt;D xsi:type="xsd:double"&gt;-0.3194&lt;/D&gt;&lt;D xsi:type="xsd:double"&gt;-0.1363&lt;/D&gt;&lt;/FQL&gt;&lt;FQL&gt;&lt;Q&gt;2233-HK^FF_EPS(ANN,-5AY,0)&lt;/Q&gt;&lt;R&gt;6&lt;/R&gt;&lt;C&gt;1&lt;/C&gt;&lt;D xsi:type="xsd:double"&gt;0.0023&lt;/D&gt;&lt;D xsi:type="xsd:double"&gt;0.1511&lt;/D&gt;&lt;D xsi:type="xsd:double"&gt;0.2527&lt;/D&gt;&lt;D xsi:type="xsd:double"&gt;0.3758&lt;/D&gt;&lt;D xsi:type="xsd:double"&gt;0.3225&lt;/D&gt;&lt;D xsi:type="xsd:double"&gt;0.3512&lt;/D&gt;&lt;/FQL&gt;&lt;FQL&gt;&lt;Q&gt;2232-HK^FF_EPS(ANN,-5AY,0)&lt;/Q&gt;&lt;R&gt;6&lt;/R&gt;&lt;C&gt;1&lt;/C&gt;&lt;D xsi:type="xsd:double"&gt;0.3361&lt;/D&gt;&lt;D xsi:type="xsd:double"&gt;0.4832&lt;/D&gt;&lt;D xsi:type="xsd:double"&gt;0.411&lt;/D&gt;&lt;D xsi:type="xsd:double"&gt;0.4178&lt;/D&gt;&lt;D xsi:type="xsd:double"&gt;0.2939&lt;/D&gt;&lt;D xsi:type="xsd:double"&gt;0.4449&lt;/D&gt;&lt;/FQL&gt;&lt;FQL&gt;&lt;Q&gt;2231-HK^FF_EPS(ANN,-5AY,0)&lt;/Q&gt;&lt;R&gt;6&lt;/R&gt;&lt;C&gt;1&lt;/C&gt;&lt;D xsi:type="xsd:double"&gt;0.06&lt;/D&gt;&lt;D xsi:type="xsd:double"&gt;0.0629&lt;/D&gt;&lt;D xsi:type="xsd:double"&gt;0.2781&lt;/D&gt;&lt;D xsi:type="xsd:double"&gt;0.4627&lt;/D&gt;&lt;D xsi:type="xsd:double"&gt;0.3312&lt;/D&gt;&lt;D xsi:type="xsd:double"&gt;0.1585&lt;/D&gt;&lt;/FQL&gt;&lt;FQL&gt;&lt;Q&gt;2230-HK^FF_EPS(ANN,-5AY,0)&lt;/Q&gt;&lt;R&gt;6&lt;/R&gt;&lt;C&gt;1&lt;/C&gt;&lt;D xsi:type="xsd:double"&gt;0.0269&lt;/D&gt;&lt;D xsi:type="xsd:double"&gt;0.0471&lt;/D&gt;&lt;D xsi:type="xsd:double"&gt;0.053&lt;/D&gt;&lt;D xsi:type="xsd:double"&gt;0.0187&lt;/D&gt;&lt;D xsi:type="xsd:double"&gt;0.0197&lt;/D&gt;&lt;D xsi:type="xsd:double"&gt;0.022&lt;/D&gt;&lt;/FQL&gt;&lt;FQL&gt;&lt;Q&gt;2227-HK^FF_EPS(ANN,-5AY,0)&lt;/Q&gt;&lt;R&gt;6&lt;/R&gt;&lt;C&gt;1&lt;/C&gt;&lt;D xsi:type="xsd:double"&gt;0.077&lt;/D&gt;&lt;D xsi:type="xsd:double"&gt;0.0474&lt;/D&gt;&lt;D xsi:type="xsd:double"&gt;0.0051&lt;/D&gt;&lt;D xsi:type="xsd:double"&gt;-0.0517&lt;/D&gt;&lt;D xsi:type="xsd:double"&gt;-0.0193&lt;/D&gt;&lt;D xsi:type="xsd:double"&gt;-0.0253&lt;/D&gt;&lt;/FQL&gt;&lt;FQL&gt;&lt;Q&gt;2226-HK^FF_EPS(ANN,-5AY,0)&lt;/Q&gt;&lt;R&gt;6&lt;/R&gt;&lt;C&gt;1&lt;/C&gt;&lt;D xsi:type="xsd:double"&gt;0.5261&lt;/D&gt;&lt;D xsi:type="xsd:double"&gt;0.544&lt;/D&gt;&lt;D xsi:type="xsd:double"&gt;0.4487&lt;/D&gt;&lt;D xsi:type="xsd:double"&gt;0.3724&lt;/D&gt;&lt;D xsi:type="xsd:double"&gt;0.4128&lt;/D&gt;&lt;D xsi:type="xsd:double"&gt;0.3826&lt;/D&gt;&lt;/FQL&gt;&lt;FQL&gt;&lt;Q&gt;2225-HK^FF_EPS(ANN,-5AY,0)&lt;/Q&gt;&lt;R&gt;6&lt;/R&gt;&lt;C&gt;1&lt;/C&gt;&lt;D xsi:type="xsd:double"&gt;0.0302&lt;/D&gt;&lt;D xsi:type="xsd:double"&gt;0.0119&lt;/D&gt;&lt;D xsi:type="xsd:double"&gt;-0.0167&lt;/D&gt;&lt;D xsi:type="xsd:double"&gt;-0.0032&lt;/D&gt;&lt;D xsi:type="xsd:double"&gt;0.0058&lt;/D&gt;&lt;D xsi:type="xsd:double"&gt;-0.001&lt;/D&gt;&lt;/FQL&gt;&lt;FQL&gt;&lt;Q&gt;2223-HK^FF_EPS(ANN,-5AY,0)&lt;/Q&gt;&lt;R&gt;6&lt;/R&gt;&lt;C&gt;1&lt;/C&gt;&lt;D xsi:type="xsd:double"&gt;0.0307&lt;/D&gt;&lt;D xsi:type="xsd:double"&gt;0.1046&lt;/D&gt;&lt;D xsi:type="xsd:double"&gt;0.0303&lt;/D&gt;&lt;D xsi:type="xsd:double"&gt;0.0716&lt;/D&gt;&lt;D xsi:type="xsd:double"&gt;0.0625&lt;/D&gt;&lt;D xsi:type="xsd:double"&gt;0.0463&lt;/D&gt;&lt;/FQL&gt;&lt;FQL&gt;&lt;Q&gt;2222-HK^FF_EPS(ANN,-5AY,0)&lt;/Q&gt;&lt;R&gt;6&lt;/R&gt;&lt;C&gt;1&lt;/C&gt;&lt;D xsi:type="xsd:double"&gt;0.0556&lt;/D&gt;&lt;D xsi:type="xsd:double"&gt;0.1059&lt;/D&gt;&lt;D xsi:type="xsd:double"&gt;-0.1012&lt;/D&gt;&lt;D xsi:type="xsd:double"&gt;0.9858&lt;/D&gt;&lt;D xsi:type="xsd:double"&gt;-0.0138&lt;/D&gt;&lt;D xsi:type="xsd:double"&gt;0.0017&lt;/D&gt;&lt;/FQL&gt;&lt;FQL&gt;&lt;Q&gt;2221-HK^FF_EPS(ANN,-5AY,0)&lt;/Q&gt;&lt;R&gt;6&lt;/R&gt;&lt;C&gt;1&lt;/C&gt;&lt;D xsi:type="xsd:double"&gt;0.1&lt;/D&gt;&lt;D xsi:type="xsd:double"&gt;-0.4361&lt;/D&gt;&lt;D xsi:type="xsd:double"&gt;-0.1638&lt;/D&gt;&lt;D xsi:type="xsd:double"&gt;-0.5161&lt;/D&gt;&lt;D xsi:type="xsd:double"&gt;-0.0847&lt;/D&gt;&lt;D xsi:type="xsd:double"&gt;0.0053&lt;/D&gt;&lt;/FQL&gt;&lt;FQL&gt;&lt;Q&gt;2219-HK^FF_EPS(ANN,-5AY,0)&lt;/Q&gt;&lt;R&gt;6&lt;/R&gt;&lt;C&gt;1&lt;/C&gt;&lt;D xsi:type="xsd:string"&gt;@NA&lt;/D&gt;&lt;D xsi:type="xsd:string"&gt;@NA&lt;/D&gt;&lt;D xsi:type="xsd:double"&gt;0.0648&lt;/D&gt;&lt;D xsi:type="xsd:double"&gt;0.1212&lt;/D&gt;&lt;D xsi:type="xsd:double"&gt;0.1971&lt;/D&gt;&lt;D xsi:type="xsd:double"&gt;0.3121&lt;/D&gt;&lt;/FQL&gt;&lt;FQL&gt;&lt;Q&gt;2218-HK^FF_EPS(ANN,-5AY,0)&lt;/Q&gt;&lt;R&gt;6&lt;/R&gt;&lt;C&gt;1&lt;/C&gt;&lt;D xsi:type="xsd:double"&gt;0.3797&lt;/D&gt;&lt;D xsi:type="xsd:double"&gt;0.3056&lt;/D&gt;&lt;D xsi:type="xsd:double"&gt;0.4544&lt;/D&gt;&lt;D xsi:type="xsd:double"&gt;0.5361&lt;/D&gt;&lt;D xsi:type="xsd:double"&gt;0.4643&lt;/D&gt;&lt;D xsi:type="xsd:double"&gt;0.5308&lt;/D&gt;&lt;/FQL&gt;&lt;FQL&gt;&lt;Q&gt;2217-HK^FF_EPS(ANN,-5AY,0)&lt;/Q&gt;&lt;R&gt;6&lt;/R&gt;&lt;C&gt;1&lt;/C&gt;&lt;D xsi:type="xsd:string"&gt;@NA&lt;/D&gt;&lt;D xsi:type="xsd:string"&gt;@NA&lt;/D&gt;&lt;D xsi:type="xsd:double"&gt;0.1475&lt;/D&gt;&lt;D xsi:type="xsd:double"&gt;0.1425&lt;/D&gt;&lt;D xsi:type="xsd:double"&gt;0.2148&lt;/D&gt;&lt;D xsi:type="xsd:double"&gt;0.1518&lt;/D&gt;&lt;/FQL&gt;&lt;FQL&gt;&lt;Q&gt;2216-HK^FF_EPS(ANN,-5AY,0)&lt;/Q&gt;&lt;R&gt;6&lt;/R&gt;&lt;C&gt;1&lt;/C&gt;&lt;D xsi:type="xsd:string"&gt;@NA&lt;/D&gt;&lt;D xsi:type="xsd:string"&gt;@NA&lt;/D&gt;&lt;D xsi:type="xsd:string"&gt;@NA&lt;/D&gt;&lt;D xsi:type="xsd:double"&gt;-0.4751&lt;/D&gt;&lt;D xsi:type="xsd:double"&gt;-0.7105&lt;/D&gt;&lt;D xsi:type="xsd:double"&gt;-3.4805&lt;/D&gt;&lt;/FQL&gt;&lt;FQL&gt;&lt;Q&gt;2215-HK^FF_EPS(ANN,-5AY,0)&lt;/Q&gt;&lt;R&gt;6&lt;/R&gt;&lt;C&gt;1&lt;/C&gt;&lt;D xsi:type="xsd:string"&gt;@NA&lt;/D&gt;&lt;D xsi:type="xsd:string"&gt;@NA&lt;/D&gt;&lt;D xsi:type="xsd:double"&gt;0.026&lt;/D&gt;&lt;D xsi:type="xsd:double"&gt;0.0551&lt;/D&gt;&lt;D xsi:type="xsd:double"&gt;0.1074&lt;/D&gt;&lt;D xsi:type="xsd:double"&gt;0.1164&lt;/D&gt;&lt;/FQL&gt;&lt;FQL&gt;&lt;Q&gt;2212-HK^FF_EPS(ANN,-5AY,0)&lt;/Q&gt;&lt;R&gt;6&lt;/R&gt;&lt;C&gt;1&lt;/C&gt;&lt;D xsi:type="xsd:double"&gt;-0.0199&lt;/D&gt;&lt;D xsi:type="xsd:double"&gt;-0.0669&lt;/D&gt;&lt;D xsi:type="xsd:double"&gt;-0.0758&lt;/D&gt;&lt;D xsi:type="xsd:double"&gt;-0.028&lt;/D&gt;&lt;D xsi:type="xsd:double"&gt;-0.017&lt;/D&gt;&lt;D xsi:type="xsd:double"&gt;-0.0034&lt;/D&gt;&lt;/FQL&gt;&lt;FQL&gt;&lt;Q&gt;2211-HK^FF_EPS(ANN,-5AY,0)&lt;/Q&gt;&lt;R&gt;6&lt;/R&gt;&lt;C&gt;1&lt;/C&gt;&lt;D xsi:type="xsd:string"&gt;@NA&lt;/D&gt;&lt;D xsi:type="xsd:double"&gt;-2.7127&lt;/D&gt;&lt;D xsi:type="xsd:double"&gt;-0.9853&lt;/D&gt;&lt;D xsi:type="xsd:double"&gt;-1.4127&lt;/D&gt;&lt;D xsi:type="xsd:double"&gt;-2.0473&lt;/D&gt;&lt;D xsi:type="xsd:double"&gt;-0.5158&lt;/D&gt;&lt;/FQL&gt;&lt;FQL&gt;&lt;Q&gt;2210-HK^FF_EPS(ANN,-5AY,0)&lt;/Q&gt;&lt;R&gt;6&lt;/R&gt;&lt;C&gt;1&lt;/C&gt;&lt;D xsi:type="xsd:string"&gt;@NA&lt;/D&gt;&lt;D xsi:type="xsd:string"&gt;@NA&lt;/D&gt;&lt;D xsi:type="xsd:double"&gt;0.2977&lt;/D&gt;&lt;D xsi:type="xsd:double"&gt;0.2933&lt;/D&gt;&lt;D xsi:type="xsd:double"&gt;0.4406&lt;/D&gt;&lt;D xsi:type="xsd:double"&gt;0.68&lt;/D&gt;&lt;/FQL&gt;&lt;FQL&gt;&lt;Q&gt;2209-HK^FF_EPS(ANN,-5AY,0)&lt;/Q&gt;&lt;R&gt;6&lt;/R&gt;&lt;C&gt;1&lt;/C&gt;&lt;D xsi:type="xsd:string"&gt;@NA&lt;/D&gt;&lt;D xsi:type="xsd:double"&gt;0.044&lt;/D&gt;&lt;D xsi:type="xsd:double"&gt;0.079&lt;/D&gt;&lt;D xsi:type="xsd:double"&gt;0.0667&lt;/D&gt;&lt;D xsi:type="xsd:double"&gt;0.2198&lt;/D&gt;&lt;D xsi:type="xsd:double"&gt;-0.0579&lt;/D&gt;&lt;/FQL&gt;&lt;FQL&gt;&lt;Q&gt;2208-HK^FF_EPS(ANN,-5AY,0)&lt;/Q&gt;&lt;R&gt;6&lt;/R&gt;&lt;C&gt;1&lt;/C&gt;&lt;D xsi:type="xsd:double"&gt;0.9442&lt;/D&gt;&lt;D xsi:type="xsd:double"&gt;0.9258&lt;/D&gt;&lt;D xsi:type="xsd:double"&gt;1.0025&lt;/D&gt;&lt;D xsi:type="xsd:double"&gt;0.5806&lt;/D&gt;&lt;D xsi:type="xsd:double"&gt;0.7565&lt;/D&gt;&lt;D xsi:type="xsd:double"&gt;0.9505&lt;/D&gt;&lt;/FQL&gt;&lt;FQL&gt;&lt;Q&gt;2207-HK^FF_EPS(ANN,-5AY,0)&lt;/Q&gt;&lt;R&gt;6&lt;/R&gt;&lt;C&gt;1&lt;/C&gt;&lt;D xsi:type="xsd:string"&gt;@NA&lt;/D&gt;&lt;D xsi:type="xsd:double"&gt;0.0137&lt;/D&gt;&lt;D xsi:type="xsd:double"&gt;0.0848&lt;/D&gt;&lt;D xsi:type="xsd:double"&gt;0.1563&lt;/D&gt;&lt;D xsi:type="xsd:double"&gt;0.1825&lt;/D&gt;&lt;D xsi:type="xsd:double"&gt;0.3106&lt;/D&gt;&lt;/FQL&gt;&lt;FQL&gt;&lt;Q&gt;2205-HK^FF_EPS(ANN,-5AY,0)&lt;/Q&gt;&lt;R&gt;6&lt;/R&gt;&lt;C&gt;1&lt;/C&gt;&lt;D xsi:type="xsd:string"&gt;@NA&lt;/D&gt;&lt;D xsi:type="xsd:string"&gt;@NA&lt;/D&gt;&lt;D xsi:type="xsd:double"&gt;0.0369&lt;/D&gt;&lt;D xsi:type="xsd:double"&gt;0.0975&lt;/D&gt;&lt;D xsi:type="xsd:double"&gt;0.1419&lt;/D&gt;&lt;D xsi:type="xsd:double"&gt;0.1668&lt;/D&gt;&lt;/FQL&gt;&lt;FQL&gt;&lt;Q&gt;2203-HK^FF_EPS(ANN,-5AY,0)&lt;/Q&gt;&lt;R&gt;6&lt;/R&gt;&lt;C&gt;1&lt;/C&gt;&lt;D xsi:type="xsd:double"&gt;0.0572&lt;/D&gt;&lt;D xsi:type="xsd:double"&gt;0.0567&lt;/D&gt;&lt;D xsi:type="xsd:double"&gt;0.0433&lt;/D&gt;&lt;D xsi:type="xsd:double"&gt;-0.0624&lt;/D&gt;&lt;D xsi:type="xsd:double"&gt;-0.0734&lt;/D&gt;&lt;D xsi:type="xsd:double"&gt;-0.0644&lt;/D&gt;&lt;/FQL&gt;&lt;FQL&gt;&lt;Q&gt;2202-HK^FF_EPS(ANN,-5AY,0)&lt;/Q&gt;&lt;R&gt;6&lt;/R&gt;&lt;C&gt;1&lt;/C&gt;&lt;D xsi:type="xsd:double"&gt;2.2251&lt;/D&gt;&lt;D xsi:type="xsd:double"&gt;2.54&lt;/D&gt;&lt;D xsi:type="xsd:double"&gt;3.0594&lt;/D&gt;&lt;D xsi:type="xsd:double"&gt;3.9304&lt;/D&gt;&lt;D xsi:type="xsd:double"&gt;3.6227&lt;/D&gt;&lt;D xsi:type="xsd:double"&gt;2.3361&lt;/D&gt;&lt;/FQL&gt;&lt;FQL&gt;&lt;Q&gt;2199-HK^FF_EPS(ANN,-5AY,0)&lt;/Q&gt;&lt;R&gt;6&lt;/R&gt;&lt;C&gt;1&lt;/C&gt;&lt;D xsi:type="xsd:double"&gt;0.08&lt;/D&gt;&lt;D xsi:type="xsd:double"&gt;0.196&lt;/D&gt;&lt;D xsi:type="xsd:double"&gt;0.2307&lt;/D&gt;&lt;D xsi:type="xsd:double"&gt;0.2368&lt;/D&gt;&lt;D xsi:type="xsd:double"&gt;0.1025&lt;/D&gt;&lt;D xsi:type="xsd:double"&gt;0.4253&lt;/D&gt;&lt;/FQL&gt;&lt;FQL&gt;&lt;Q&gt;2198-HK^FF_EPS(ANN,-5AY,0)&lt;/Q&gt;&lt;R&gt;6&lt;/R&gt;&lt;C&gt;1&lt;/C&gt;&lt;D xsi:type="xsd:double"&gt;0.6554&lt;/D&gt;&lt;D xsi:type="xsd:double"&gt;0.776&lt;/D&gt;&lt;D xsi:type="xsd:double"&gt;0.4607&lt;/D&gt;&lt;D xsi:type="xsd:double"&gt;0.5281&lt;/D&gt;&lt;D xsi:type="xsd:double"&gt;1.0686&lt;/D&gt;&lt;D xsi:type="xsd:double"&gt;0.39&lt;/D&gt;&lt;/FQL&gt;&lt;FQL&gt;&lt;Q&gt;2197-HK^FF_EPS(ANN,-5AY,0)&lt;/Q&gt;&lt;R&gt;6&lt;/R&gt;&lt;C&gt;1&lt;/C&gt;&lt;D xsi:type="xsd:string"&gt;@NA&lt;/D&gt;&lt;D xsi:type="xsd:string"&gt;@NA&lt;/D&gt;&lt;D xsi:type="xsd:string"&gt;@NA&lt;/D&gt;&lt;D xsi:type="xsd:double"&gt;-0.051&lt;/D&gt;&lt;D xsi:type="xsd:double"&gt;-0.9492&lt;/D&gt;&lt;D xsi:type="xsd:double"&gt;-6.7091&lt;/D&gt;&lt;/FQL&gt;&lt;FQL&gt;&lt;Q&gt;2196-HK^FF_EPS(ANN,-5AY,0)&lt;/Q&gt;&lt;R&gt;6&lt;/R&gt;&lt;C&gt;1&lt;/C&gt;&lt;D xsi:type="xsd:double"&gt;1.2052&lt;/D&gt;&lt;D xsi:type="xsd:double"&gt;1.27&lt;/D&gt;&lt;D xsi:type="xsd:double"&gt;1.0735&lt;/D&gt;&lt;D xsi:type="xsd:double"&gt;1.296&lt;/D&gt;&lt;D xsi:type="xsd:double"&gt;1.6059&lt;/D&gt;&lt;D xsi:type="xsd:double"&gt;2.2268&lt;/D&gt;&lt;/FQL&gt;&lt;FQL&gt;&lt;Q&gt;2195-HK^FF_EPS(ANN,-5AY,0)&lt;/Q&gt;&lt;R&gt;6&lt;/R&gt;&lt;C&gt;1&lt;/C&gt;&lt;D xsi:type="xsd:double"&gt;0.0146&lt;/D&gt;&lt;D xsi:type="xsd:double"&gt;0.0184&lt;/D&gt;&lt;D xsi:type="xsd:double"&gt;0.0432&lt;/D&gt;&lt;D xsi:type="xsd:double"&gt;0.0296&lt;/D&gt;&lt;D xsi:type="xsd:double"&gt;0.0377&lt;/D&gt;&lt;D xsi:type="xsd:double"&gt;0.028&lt;/D&gt;&lt;/FQL&gt;&lt;FQL&gt;&lt;Q&gt;2193-HK^FF_EPS(ANN,-5AY,0)&lt;/Q&gt;&lt;R&gt;6&lt;/R&gt;&lt;C&gt;1&lt;/C&gt;&lt;D xsi:type="xsd:double"&gt;0.0205&lt;/D&gt;&lt;D xsi:type="xsd:double"&gt;0.0167&lt;/D&gt;&lt;D xsi:type="xsd:double"&gt;-0.0063&lt;/D&gt;&lt;D xsi:type="xsd:double"&gt;0.007&lt;/D&gt;&lt;D xsi:type="xsd:double"&gt;0.0375&lt;/D&gt;&lt;D xsi:type="xsd:double"&gt;0.088&lt;/D&gt;&lt;/FQL&gt;&lt;FQL&gt;&lt;Q&gt;2192-HK^FF_EPS(ANN,-5AY,0)&lt;/Q&gt;&lt;R&gt;6&lt;/R&gt;&lt;C&gt;1&lt;/C&gt;&lt;D xsi:type="xsd:string"&gt;@NA&lt;/D&gt;&lt;D xsi:type="xsd:string"&gt;@NA&lt;/D&gt;&lt;D xsi:type="xsd:double"&gt;0.0314&lt;/D&gt;&lt;D xsi:type="xsd:double"&gt;0.0663&lt;/D&gt;&lt;D xsi:type="xsd:double"&gt;0.1789&lt;/D&gt;&lt;D xsi:type="xsd:double"&gt;0.0795&lt;/D&gt;&lt;/FQL&gt;&lt;FQL&gt;&lt;Q&gt;2190-HK^FF_EPS(ANN,-5AY,0)&lt;/Q&gt;&lt;R&gt;6&lt;/R&gt;&lt;C&gt;1&lt;/C&gt;&lt;D xsi:type="xsd:string"&gt;@NA&lt;/D&gt;&lt;D xsi:type="xsd:string"&gt;@NA&lt;/D&gt;&lt;D xsi:type="xsd:string"&gt;@NA&lt;/D&gt;&lt;D xsi:type="xsd:double"&gt;-0.2277&lt;/D&gt;&lt;D xsi:type="xsd:double"&gt;-0.3401&lt;/D&gt;&lt;D xsi:type="xsd:double"&gt;-0.8169&lt;/D&gt;&lt;/FQL&gt;&lt;FQL&gt;&lt;Q&gt;2189-HK^FF_EPS(ANN,-5AY,0)&lt;/Q&gt;&lt;R&gt;6&lt;/R&gt;&lt;C&gt;1&lt;/C&gt;&lt;D xsi:type="xsd:double"&gt;0.0335&lt;/D&gt;&lt;D xsi:type="xsd:double"&gt;0.0364&lt;/D&gt;&lt;D xsi:type="xsd:double"&gt;0.0379&lt;/D&gt;&lt;D xsi:type="xsd:double"&gt;0.0504&lt;/D&gt;&lt;D xsi:type="xsd:double"&gt;0.0799&lt;/D&gt;&lt;D xsi:type="xsd:double"&gt;0.0989&lt;/D&gt;&lt;/FQL&gt;&lt;FQL&gt;&lt;Q&gt;2188-HK^FF_EPS(ANN,-5AY,0)&lt;/Q&gt;&lt;R&gt;6&lt;/R&gt;&lt;C&gt;1&lt;/C&gt;&lt;D xsi:type="xsd:double"&gt;0.0092&lt;/D&gt;&lt;D xsi:type="xsd:double"&gt;0.2041&lt;/D&gt;&lt;D xsi:type="xsd:double"&gt;-0.0514&lt;/D&gt;&lt;D xsi:type="xsd:double"&gt;-0.0584&lt;/D&gt;&lt;D xsi:type="xsd:double"&gt;-0.036&lt;/D&gt;&lt;D xsi:type="xsd:double"&gt;0.0242&lt;/D&gt;&lt;/FQL&gt;&lt;FQL&gt;&lt;Q&gt;2187-HK^FF_EPS(ANN,-5AY,0)&lt;/Q&gt;&lt;R&gt;6&lt;/R&gt;&lt;C&gt;1&lt;/C&gt;&lt;D xsi:type="xsd:string"&gt;@NA&lt;/D&gt;&lt;D xsi:type="xsd:double"&gt;0.0248&lt;/D&gt;&lt;D xsi:type="xsd:double"&gt;0.0433&lt;/D&gt;&lt;D xsi:type="xsd:double"&gt;0.0634&lt;/D&gt;&lt;D xsi:type="xsd:double"&gt;0.0941&lt;/D&gt;&lt;D xsi:type="xsd:double"&gt;0.0329&lt;/D&gt;&lt;/FQL&gt;&lt;FQL&gt;&lt;Q&gt;2186-HK^FF_EPS(ANN,-5AY,0)&lt;/Q&gt;&lt;R&gt;6&lt;/R&gt;&lt;C&gt;1&lt;/C&gt;&lt;D xsi:type="xsd:double"&gt;0.3136&lt;/D&gt;&lt;D xsi:type="xsd:double"&gt;0.3474&lt;/D&gt;&lt;D xsi:type="xsd:double"&gt;0.4812&lt;/D&gt;&lt;D xsi:type="xsd:double"&gt;0.5198&lt;/D&gt;&lt;D xsi:type="xsd:double"&gt;0.2491&lt;/D&gt;&lt;D xsi:type="xsd:double"&gt;-0.047&lt;/D&gt;&lt;/FQL&gt;&lt;FQL&gt;&lt;Q&gt;2185-HK^FF_EPS(ANN,-5AY,0)&lt;/Q&gt;&lt;R&gt;6&lt;/R&gt;&lt;C&gt;1&lt;/C&gt;&lt;D xsi:type="xsd:string"&gt;@NA&lt;/D&gt;&lt;D xsi:type="xsd:string"&gt;@NA&lt;/D&gt;&lt;D xsi:type="xsd:string"&gt;@NA&lt;/D&gt;&lt;D xsi:type="xsd:double"&gt;-0.1103&lt;/D&gt;&lt;D xsi:type="xsd:double"&gt;-1.4995&lt;/D&gt;&lt;D xsi:type="xsd:double"&gt;-1.7858&lt;/D&gt;&lt;/FQL&gt;&lt;FQL&gt;&lt;Q&gt;2183-HK^FF_EPS(ANN,-5AY,0)&lt;/Q&gt;&lt;R&gt;6&lt;/R&gt;&lt;C&gt;1&lt;/C&gt;&lt;D xsi:type="xsd:double"&gt;-0.074&lt;/D&gt;&lt;D xsi:type="xsd:double"&gt;0&lt;/D&gt;&lt;D xsi:type="xsd:double"&gt;-0.4705&lt;/D&gt;&lt;D xsi:type="xsd:double"&gt;0.178&lt;/D&gt;&lt;D xsi:type="xsd:double"&gt;1.8535&lt;/D&gt;&lt;D xsi:type="xsd:double"&gt;1.4712&lt;/D&gt;&lt;/FQL&gt;&lt;FQL&gt;&lt;Q&gt;2182-HK^FF_EPS(ANN,-5AY,0)&lt;/Q&gt;&lt;R&gt;6&lt;/R&gt;&lt;C&gt;1&lt;/C&gt;&lt;D xsi:type="xsd:double"&gt;0.0546&lt;/D&gt;&lt;D xsi:type="xsd:double"&gt;0.0324&lt;/D&gt;&lt;D xsi:type="xsd:double"&gt;0.128&lt;/D&gt;&lt;D xsi:type="xsd:double"&gt;0.2051&lt;/D&gt;&lt;D xsi:type="xsd:double"&gt;0.1189&lt;/D&gt;&lt;D xsi:type="xsd:double"&gt;0.1553&lt;/D&gt;&lt;/FQL&gt;&lt;FQL&gt;&lt;Q&gt;2181-HK^FF_EPS(ANN,-5AY,0)&lt;/Q&gt;&lt;R&gt;6&lt;/R&gt;&lt;C&gt;1&lt;/C&gt;&lt;D xsi:type="xsd:double"&gt;-0.0064&lt;/D&gt;&lt;D xsi:type="xsd:double"&gt;-0.0087&lt;/D&gt;&lt;D xsi:type="xsd:double"&gt;-0.0359&lt;/D&gt;&lt;D xsi:type="xsd:double"&gt;-0.0557&lt;/D&gt;&lt;D xsi:type="xsd:double"&gt;-0.0503&lt;/D&gt;&lt;D xsi:type="xsd:double"&gt;-0.0853&lt;/D&gt;&lt;/FQL&gt;&lt;FQL&gt;&lt;Q&gt;2180-HK^FF_EPS(ANN,-5AY,0)&lt;/Q&gt;&lt;R&gt;6&lt;/R&gt;&lt;C&gt;1&lt;/C&gt;&lt;D xsi:type="xsd:double"&gt;0.3682&lt;/D&gt;&lt;D xsi:type="xsd:double"&gt;0.4689&lt;/D&gt;&lt;D xsi:type="xsd:double"&gt;0.5589&lt;/D&gt;&lt;D xsi:type="xsd:double"&gt;0.7057&lt;/D&gt;&lt;D xsi:type="xsd:double"&gt;0.6843&lt;/D&gt;&lt;D xsi:type="xsd:double"&gt;0.8083&lt;/D&gt;&lt;/FQL&gt;&lt;FQL&gt;&lt;Q&gt;2179-HK^FF_EPS(ANN,-5AY,0)&lt;/Q&gt;&lt;R&gt;6&lt;/R&gt;&lt;C&gt;1&lt;/C&gt;&lt;D xsi:type="xsd:string"&gt;@NA&lt;/D&gt;&lt;D xsi:type="xsd:string"&gt;@NA&lt;/D&gt;&lt;D xsi:type="xsd:string"&gt;@NA&lt;/D&gt;&lt;D xsi:type="xsd:double"&gt;-0.1548&lt;/D&gt;&lt;D xsi:type="xsd:double"&gt;-0.1929&lt;/D&gt;&lt;D xsi:type="xsd:double"&gt;-1.6541&lt;/D&gt;&lt;/FQL&gt;&lt;FQL&gt;&lt;Q&gt;2178-HK^FF_EPS(ANN,-5AY,0)&lt;/Q&gt;&lt;R&gt;6&lt;/R&gt;&lt;C&gt;1&lt;/C&gt;&lt;D xsi:type="xsd:double"&gt;-0.29&lt;/D&gt;&lt;D xsi:type="xsd:double"&gt;-0.1&lt;/D&gt;&lt;D xsi:type="xsd:double"&gt;-0.3608&lt;/D&gt;&lt;D xsi:type="xsd:double"&gt;-0.0504&lt;/D&gt;&lt;D xsi:type="xsd:double"&gt;-0.0423&lt;/D&gt;&lt;D xsi:type="xsd:double"&gt;-0.061&lt;/D&gt;&lt;/FQL&gt;&lt;FQL&gt;&lt;Q&gt;2177-HK^FF_EPS(ANN,-5AY,0)&lt;/Q&gt;&lt;R&gt;6&lt;/R&gt;&lt;C&gt;1&lt;/C&gt;&lt;D xsi:type="xsd:string"&gt;@NA&lt;/D&gt;&lt;D xsi:type="xsd:double"&gt;-0.2491&lt;/D&gt;&lt;D xsi:type="xsd:double"&gt;0.0004&lt;/D&gt;&lt;D xsi:type="xsd:double"&gt;-0.5842&lt;/D&gt;&lt;D xsi:type="xsd:double"&gt;-0.0074&lt;/D&gt;&lt;D xsi:type="xsd:double"&gt;0.246&lt;/D&gt;&lt;/FQL&gt;&lt;FQL&gt;&lt;Q&gt;2176-HK^FF_EPS(ANN,-5AY,0)&lt;/Q&gt;&lt;R&gt;6&lt;/R&gt;&lt;C&gt;1&lt;/C&gt;&lt;D xsi:type="xsd:double"&gt;0.0199&lt;/D&gt;&lt;D xsi:type="xsd:double"&gt;0.0323&lt;/D&gt;&lt;D xsi:type="xsd:double"&gt;0.0488&lt;/D&gt;&lt;D xsi:type="xsd:double"&gt;0.0962&lt;/D&gt;&lt;D xsi:type="xsd:double"&gt;0.0341&lt;/D&gt;&lt;D xsi:type="xsd:double"&gt;0.0695&lt;/D&gt;&lt;/FQL&gt;&lt;FQL&gt;&lt;Q&gt;2175-HK^FF_EPS(ANN,-5AY,0)&lt;/Q&gt;&lt;R&gt;6&lt;/R&gt;&lt;C&gt;1&lt;/C&gt;&lt;D xsi:type="xsd:string"&gt;@NA&lt;/D&gt;&lt;D xsi:type="xsd:string"&gt;@NA&lt;/D&gt;&lt;D xsi:type="xsd:double"&gt;0.344&lt;/D&gt;&lt;D xsi:type="xsd:double"&gt;0.3111&lt;/D&gt;&lt;D xsi:type="xsd:double"&gt;0.3125&lt;/D&gt;&lt;D xsi:type="xsd:double"&gt;0.3047&lt;/D&gt;&lt;/FQL&gt;&lt;FQL&gt;&lt;Q&gt;2172-HK^FF_EPS(ANN,-5AY,0)&lt;/Q&gt;&lt;R&gt;6&lt;/R&gt;&lt;C&gt;1&lt;/C&gt;&lt;D xsi:type="xsd:string"&gt;@NA&lt;/D&gt;&lt;D xsi:type="xsd:string"&gt;@NA&lt;/D&gt;&lt;D xsi:type="xsd:double"&gt;0.0595&lt;/D&gt;&lt;D xsi:type="xsd:double"&gt;0.0914&lt;/D&gt;&lt;D xsi:type="xsd:double"&gt;0.0873&lt;/D&gt;&lt;D xsi:type="xsd:double"&gt;0.05&lt;/D&gt;&lt;/FQL&gt;&lt;FQL&gt;&lt;Q&gt;2171-HK^FF_EPS(ANN,-5AY,0)&lt;/Q&gt;&lt;R&gt;6&lt;/R&gt;&lt;C&gt;1&lt;/C&gt;&lt;D xsi:type="xsd:string"&gt;@NA&lt;/D&gt;&lt;D xsi:type="xsd:string"&gt;@NA&lt;/D&gt;&lt;D xsi:type="xsd:string"&gt;@NA&lt;/D&gt;&lt;D xsi:type="xsd:double"&gt;-0.517&lt;/D&gt;&lt;D xsi:type="xsd:double"&gt;-2.056&lt;/D&gt;&lt;D xsi:type="xsd:double"&gt;-10.0752&lt;/D&gt;&lt;/FQL&gt;&lt;FQL&gt;&lt;Q&gt;2170-HK^FF_EPS(ANN,-5AY,0)&lt;/Q&gt;&lt;R&gt;6&lt;/R&gt;&lt;C&gt;1&lt;/C&gt;&lt;D xsi:type="xsd:string"&gt;@NA&lt;/D&gt;&lt;D xsi:type="xsd:string"&gt;@NA&lt;/D&gt;&lt;D xsi:type="xsd:double"&gt;-0.6707&lt;/D&gt;&lt;D xsi:type="xsd:double"&gt;-2.2027&lt;/D&gt;&lt;D xsi:type="xsd:double"&gt;-3.6031&lt;/D&gt;&lt;D xsi:type="xsd:double"&gt;-0.633&lt;/D&gt;&lt;/FQL&gt;&lt;FQL&gt;&lt;Q&gt;2169-HK^FF_EPS(ANN,-5AY,0)&lt;/Q&gt;&lt;R&gt;6&lt;/R&gt;&lt;C&gt;1&lt;/C&gt;&lt;D xsi:type="xsd:string"&gt;@NA&lt;/D&gt;&lt;D xsi:type="xsd:string"&gt;@NA&lt;/D&gt;&lt;D xsi:type="xsd:string"&gt;@NA&lt;/D&gt;&lt;D xsi:type="xsd:string"&gt;@NA&lt;/D&gt;&lt;D xsi:type="xsd:double"&gt;0.0896&lt;/D&gt;&lt;D xsi:type="xsd:double"&gt;0.0933&lt;/D&gt;&lt;/FQL&gt;&lt;FQL&gt;&lt;Q&gt;2168-HK^FF_EPS(ANN,-5AY,0)&lt;/Q&gt;&lt;R&gt;6&lt;/R&gt;&lt;C&gt;1&lt;/C&gt;&lt;D xsi:type="xsd:double"&gt;0.485&lt;/D&gt;&lt;D xsi:type="xsd:double"&gt;0.5884&lt;/D&gt;&lt;D xsi:type="xsd:double"&gt;0.5981&lt;/D&gt;&lt;D xsi:type="xsd:double"&gt;1.3275&lt;/D&gt;&lt;D xsi:type="xsd:double"&gt;1.6927&lt;/D&gt;&lt;D xsi:type="xsd:double"&gt;0.4443&lt;/D&gt;&lt;/FQL&gt;&lt;FQL&gt;&lt;Q&gt;2167-HK^FF_EPS(ANN,-5AY,0)&lt;/Q&gt;&lt;R&gt;6&lt;/R&gt;&lt;C&gt;1&lt;/C&gt;&lt;D xsi:type="xsd:string"&gt;@NA&lt;/D&gt;&lt;D xsi:type="xsd:string"&gt;@NA&lt;/D&gt;&lt;D xsi:type="xsd:double"&gt;0.3927&lt;/D&gt;&lt;D xsi:type="xsd:double"&gt;0.3854&lt;/D&gt;&lt;D xsi:type="xsd:double"&gt;0.4531&lt;/D&gt;&lt;D xsi:type="xsd:double"&gt;0.1234&lt;/D&gt;&lt;/FQL&gt;&lt;FQL&gt;&lt;Q&gt;2166-HK^FF_EPS(ANN,-5AY,0)&lt;/Q&gt;&lt;R&gt;6&lt;/R&gt;&lt;C&gt;1&lt;/C&gt;&lt;D xsi:type="xsd:double"&gt;0.1802&lt;/D&gt;&lt;D xsi:type="xsd:double"&gt;0.155&lt;/D&gt;&lt;D xsi:type="xsd:double"&gt;0.1614&lt;/D&gt;&lt;D xsi:type="xsd:double"&gt;0.1096&lt;/D&gt;&lt;D xsi:type="xsd:double"&gt;0.1442&lt;/D&gt;&lt;D xsi:type="xsd:double"&gt;0.4382&lt;/D&gt;&lt;/FQL&gt;&lt;FQL&gt;&lt;Q&gt;2165-HK^FF_EPS(ANN,-5AY,0)&lt;/Q&gt;&lt;R&gt;6&lt;/R&gt;&lt;C&gt;1&lt;/C&gt;&lt;D xsi:type="xsd:string"&gt;@NA&lt;/D&gt;&lt;D xsi:type="xsd:string"&gt;@NA&lt;/D&gt;&lt;D xsi:type="xsd:double"&gt;0.0495&lt;/D&gt;&lt;D xsi:type="xsd:double"&gt;0.1274&lt;/D&gt;&lt;D xsi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:type="xsd:double"&gt;0.2565&lt;/D&gt;&lt;D xsi:type="xsd:double"&gt;0.2979&lt;/D&gt;&lt;/FQL&gt;&lt;FQL&gt;&lt;Q&gt;2163-HK^FF_EPS(ANN,-5AY,0)&lt;/Q&gt;&lt;R&gt;6&lt;/R&gt;&lt;C&gt;1&lt;/C&gt;&lt;D xsi:type="xsd:double"&gt;0.4736&lt;/D&gt;&lt;D xsi:type="xsd:double"&gt;0.3982&lt;/D&gt;&lt;D xsi:type="xsd:double"&gt;1.1326&lt;/D&gt;&lt;D xsi:type="xsd:double"&gt;1.5741&lt;/D&gt;&lt;D xsi:type="xsd:double"&gt;0.4987&lt;/D&gt;&lt;D xsi:type="xsd:double"&gt;0.0802&lt;/D&gt;&lt;/FQL&gt;&lt;FQL&gt;&lt;Q&gt;2162-HK^FF_EPS(ANN,-5AY,0)&lt;/Q&gt;&lt;R&gt;6&lt;/R&gt;&lt;C&gt;1&lt;/C&gt;&lt;D xsi:type="xsd:string"&gt;@NA&lt;/D&gt;&lt;D xsi:type="xsd:string"&gt;@NA&lt;/D&gt;&lt;D xsi:type="xsd:string"&gt;@NA&lt;/D&gt;&lt;D xsi:type="xsd:double"&gt;-0.679&lt;/D&gt;&lt;D xsi:type="xsd:double"&gt;-3.2882&lt;/D&gt;&lt;D xsi:type="xsd:double"&gt;-16.7481&lt;/D&gt;&lt;/FQL&gt;&lt;FQL&gt;&lt;Q&gt;2161-HK^FF_EPS(ANN,-5AY,0)&lt;/Q&gt;&lt;R&gt;6&lt;/R&gt;&lt;C&gt;1&lt;/C&gt;&lt;D xsi:type="xsd:string"&gt;@NA&lt;/D&gt;&lt;D xsi:type="xsd:string"&gt;@NA&lt;/D&gt;&lt;D xsi:type="xsd:string"&gt;@NA&lt;/D&gt;&lt;D xsi:type="xsd:string"&gt;@NA&lt;/D&gt;&lt;D xsi:type="xsd:double"&gt;0.0253&lt;/D&gt;&lt;D xsi:type="xsd:double"&gt;0.0276&lt;/D&gt;&lt;/FQL&gt;&lt;FQL&gt;&lt;Q&gt;2160-HK^FF_EPS(ANN,-5AY,0)&lt;/Q&gt;&lt;R&gt;6&lt;/R&gt;&lt;C&gt;1&lt;/C&gt;&lt;D xsi:type="xsd:string"&gt;@NA&lt;/D&gt;&lt;D xsi:type="xsd:string"&gt;@NA&lt;/D&gt;&lt;D xsi:type="xsd:double"&gt;-0.0297&lt;/D&gt;&lt;D xsi:type="xsd:double"&gt;-0.0683&lt;/D&gt;&lt;D xsi:type="xsd:double"&gt;-0.1863&lt;/D&gt;&lt;D xsi:type="xsd:double"&gt;-0.0947&lt;/D&gt;&lt;/FQL&gt;&lt;FQL&gt;&lt;Q&gt;2159-HK^FF_EPS(ANN,-5AY,0)&lt;/Q&gt;&lt;R&gt;6&lt;/R&gt;&lt;C&gt;1&lt;/C&gt;&lt;D xsi:type="xsd:double"&gt;0.0613&lt;/D&gt;&lt;D xsi:type="xsd:double"&gt;0.171&lt;/D&gt;&lt;D xsi:type="xsd:double"&gt;0.2253&lt;/D&gt;&lt;D xsi:type="xsd:double"&gt;0.1182&lt;/D&gt;&lt;D xsi:type="xsd:double"&gt;0.1182&lt;/D&gt;&lt;D xsi:type="xsd:double"&gt;0.0309&lt;/D&gt;&lt;/FQL&gt;&lt;FQL&gt;&lt;Q&gt;2158-HK^FF_EPS(ANN,-5AY,0)&lt;/Q&gt;&lt;R&gt;6&lt;/R&gt;&lt;C&gt;1&lt;/C&gt;&lt;D xsi:type="xsd:string"&gt;@NA&lt;/D&gt;&lt;D xsi:type="xsd:double"&gt;-1.4864&lt;/D&gt;&lt;D xsi:type="xsd:double"&gt;-1.4065&lt;/D&gt;&lt;D xsi:type="xsd:double"&gt;-2.1843&lt;/D&gt;&lt;D xsi:type="xsd:double"&gt;-8.284&lt;/D&gt;&lt;D xsi:type="xsd:double"&gt;-0.9655&lt;/D&gt;&lt;/FQL&gt;&lt;FQL&gt;&lt;Q&gt;2157-HK^FF_EPS(ANN,-5AY,0)&lt;/Q&gt;&lt;R&gt;6&lt;/R&gt;&lt;C&gt;1&lt;/C&gt;&lt;D xsi:type="xsd:string"&gt;@NA&lt;/D&gt;&lt;D xsi:type="xsd:string"&gt;@NA&lt;/D&gt;&lt;D xsi:type="xsd:string"&gt;@NA&lt;/D&gt;&lt;D xsi:type="xsd:double"&gt;-0.3056&lt;/D&gt;&lt;D xsi:type="xsd:double"&gt;-0.3942&lt;/D&gt;&lt;D xsi:type="xsd:double"&gt;-0.7347&lt;/D&gt;&lt;/FQL&gt;&lt;FQL&gt;&lt;Q&gt;2156-HK^FF_EPS(ANN,-5AY,0)&lt;/Q&gt;&lt;R&gt;6&lt;/R&gt;&lt;C&gt;1&lt;/C&gt;&lt;D xsi:type="xsd:string"&gt;@NA&lt;/D&gt;&lt;D xsi:type="xsd:double"&gt;0.0301&lt;/D&gt;&lt;D xsi:type="xsd:double"&gt;0.0481&lt;/D&gt;&lt;D xsi:type="xsd:double"&gt;0.0657&lt;/D&gt;&lt;D xsi:type="xsd:double"&gt;0.1013&lt;/D&gt;&lt;D xsi:type="xsd:double"&gt;0.1622&lt;/D&gt;&lt;/FQL&gt;&lt;FQL&gt;&lt;Q&gt;2155-HK^FF_EPS(ANN,-5AY,0)&lt;/Q&gt;&lt;R&gt;6&lt;/R&gt;&lt;C&gt;1&lt;/C&gt;&lt;D xsi:type="xsd:string"&gt;@NA&lt;/D&gt;&lt;D xsi:type="xsd:double"&gt;0.0079&lt;/D&gt;&lt;D xsi:type="xsd:double"&gt;0.1327&lt;/D&gt;&lt;D xsi:type="xsd:double"&gt;0.163&lt;/D&gt;&lt;D xsi:type="xsd:double"&gt;0.3134&lt;/D&gt;&lt;D xsi:type="xsd:double"&gt;0.5124&lt;/D&gt;&lt;/FQL&gt;&lt;FQL&gt;&lt;Q&gt;2153-HK^FF_EPS(ANN,-5AY,0)&lt;/Q&gt;&lt;R&gt;6&lt;/R&gt;&lt;C&gt;1&lt;/C&gt;&lt;D xsi:type="xsd:double"&gt;0.0358&lt;/D&gt;&lt;D xsi:type="xsd:double"&gt;0.0516&lt;/D&gt;&lt;D xsi:type="xsd:double"&gt;0.0684&lt;/D&gt;&lt;D xsi:type="xsd:double"&gt;0.0735&lt;/D&gt;&lt;D xsi:type="xsd:double"&gt;0.1235&lt;/D&gt;&lt;D xsi:type="xsd:double"&gt;0.0495&lt;/D&gt;&lt;/FQL&gt;&lt;FQL&gt;&lt;Q&gt;2152-HK^FF_EPS(ANN,-5AY,0)&lt;/Q&gt;&lt;R&gt;6&lt;/R&gt;&lt;C&gt;1&lt;/C&gt;&lt;D xsi:type="xsd:string"&gt;@NA&lt;/D&gt;&lt;D xsi:type="xsd:string"&gt;@NA&lt;/D&gt;&lt;D xsi:type="xsd:double"&gt;0.4192&lt;/D&gt;&lt;D xsi:type="xsd:double"&gt;0.4822&lt;/D&gt;&lt;D xsi:type="xsd:double"&gt;0.5319&lt;/D&gt;&lt;D xsi:type="xsd:double"&gt;0.6685&lt;/D&gt;&lt;/FQL&gt;&lt;FQL&gt;&lt;Q&gt;2150-HK^FF_EPS(ANN,-5AY,0)&lt;/Q&gt;&lt;R&gt;6&lt;/R&gt;&lt;C&gt;1&lt;/C&gt;&lt;D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xsi:type="xsd:double"&gt;-3.9586&lt;/D&gt;&lt;/FQL&gt;&lt;FQL&gt;&lt;Q&gt;2148-HK^FF_EPS(ANN,-5AY,0)&lt;/Q&gt;&lt;R&gt;6&lt;/R&gt;&lt;C&gt;1&lt;/C&gt;&lt;D xsi:type="xsd:string"&gt;@NA&lt;/D&gt;&lt;D xsi:type="xsd:double"&gt;0.0129&lt;/D&gt;&lt;D xsi:type="xsd:double"&gt;0.0304&lt;/D&gt;&lt;D xsi:type="xsd:double"&gt;0.0444&lt;/D&gt;&lt;D xsi:type="xsd:double"&gt;0.524&lt;/D&gt;&lt;D xsi:type="xsd:double"&gt;0.2861&lt;/D&gt;&lt;/FQL&gt;&lt;FQL&gt;&lt;Q&gt;2146-HK^FF_EPS(ANN,-5AY,0)&lt;/Q&gt;&lt;R&gt;6&lt;/R&gt;&lt;C&gt;1&lt;/C&gt;&lt;D xsi:type="xsd:string"&gt;@NA&lt;/D&gt;&lt;D xsi:type="xsd:double"&gt;0.1287&lt;/D&gt;&lt;D xsi:type="xsd:double"&gt;0.2357&lt;/D&gt;&lt;D xsi:type="xsd:double"&gt;0.3328&lt;/D&gt;&lt;D xsi:type="xsd:double"&gt;0.7882&lt;/D&gt;&lt;D xsi:type="xsd:double"&gt;1.2852&lt;/D&gt;&lt;/FQL&gt;&lt;FQL&gt;&lt;Q&gt;2142-HK^FF_EPS(ANN,-5AY,0)&lt;/Q&gt;&lt;R&gt;6&lt;/R&gt;&lt;C&gt;1&lt;/C&gt;&lt;D xsi:type="xsd:string"&gt;@NA&lt;/D&gt;&lt;D xsi:type="xsd:string"&gt;@NA&lt;/D&gt;&lt;D xsi:type="xsd:double"&gt;-0.3581&lt;/D&gt;&lt;D xsi:type="xsd:double"&gt;-0.6984&lt;/D&gt;&lt;D xsi:type="xsd:double"&gt;-3.0374&lt;/D&gt;&lt;D xsi:type="xsd:double"&gt;-1.4622&lt;/D&gt;&lt;/FQL&gt;&lt;FQL&gt;&lt;Q&gt;2139-HK^FF_EPS(ANN,-5AY,0)&lt;/Q&gt;&lt;R&gt;6&lt;/R&gt;&lt;C&gt;1&lt;/C&gt;&lt;D xsi:type="xsd:double"&gt;0.2225&lt;/D&gt;&lt;D xsi:type="xsd:double"&gt;0.3846&lt;/D&gt;&lt;D xsi:type="xsd:double"&gt;0.4089&lt;/D&gt;&lt;D xsi:type="xsd:double"&gt;0.0573&lt;/D&gt;&lt;D xsi:type="xsd:double"&gt;0.062&lt;/D&gt;&lt;D xsi:type="xsd:double"&gt;0.0456&lt;/D&gt;&lt;/FQL&gt;&lt;FQL&gt;&lt;Q&gt;2138-HK^FF_EPS(ANN,-5AY,0)&lt;/Q&gt;&lt;R&gt;6&lt;/R&gt;&lt;C&gt;1&lt;/C&gt;&lt;D xsi:type="xsd:double"&gt;0.21&lt;/D&gt;&lt;D xsi:type="xsd:double"&gt;0.285&lt;/D&gt;&lt;D xsi:type="xsd:double"&gt;0.367&lt;/D&gt;&lt;D xsi:type="xsd:double"&gt;0.2909&lt;/D&gt;&lt;D xsi:type="xsd:double"&gt;0.1879&lt;/D&gt;&lt;D xsi:type="xsd:double"&gt;0.1713&lt;/D&gt;&lt;/FQL&gt;&lt;FQL&gt;&lt;Q&gt;2137-HK^FF_EPS(ANN,-5AY,0)&lt;/Q&gt;&lt;R&gt;6&lt;/R&gt;&lt;C&gt;1&lt;/C&gt;&lt;D xsi:type="xsd:string"&gt;@NA&lt;/D&gt;&lt;D xsi:type="xsd:string"&gt;@NA&lt;/D&gt;&lt;D xsi:type="xsd:string"&gt;@NA&lt;/D&gt;&lt;D xsi:type="xsd:double"&gt;-0.8202&lt;/D&gt;&lt;D xsi:type="xsd:double"&gt;-1.8558&lt;/D&gt;&lt;D xsi:type="xsd:double"&gt;-11.43&lt;/D&gt;&lt;/FQL&gt;&lt;FQL&gt;&lt;Q&gt;2136-HK^FF_EPS(ANN,-5AY,0)&lt;/Q&gt;&lt;R&gt;6&lt;/R&gt;&lt;C&gt;1&lt;/C&gt;&lt;D xsi:type="xsd:double"&gt;0.202&lt;/D&gt;&lt;D xsi:type="xsd:double"&gt;0.1937&lt;/D&gt;&lt;D xsi:type="xsd:double"&gt;0.2633&lt;/D&gt;&lt;D xsi:type="xsd:double"&gt;-0.0647&lt;/D&gt;&lt;D xsi:type="xsd:double"&gt;0.1633&lt;/D&gt;&lt;D xsi:type="xsd:double"&gt;0.118&lt;/D&gt;&lt;/FQL&gt;&lt;FQL&gt;&lt;Q&gt;2135-HK^FF_EPS(ANN,-5AY,0)&lt;/Q&gt;&lt;R&gt;6&lt;/R&gt;&lt;C&gt;1&lt;/C&gt;&lt;D xsi:type="xsd:string"&gt;@NA&lt;/D&gt;&lt;D xsi:type="xsd:double"&gt;0.0098&lt;/D&gt;&lt;D xsi:type="xsd:double"&gt;0.0103&lt;/D&gt;&lt;D xsi:type="xsd:double"&gt;0.0055&lt;/D&gt;&lt;D xsi:type="xsd:double"&gt;0.0028&lt;/D&gt;&lt;D xsi:type="xsd:double"&gt;-0.0102&lt;/D&gt;&lt;/FQL&gt;&lt;FQL&gt;&lt;Q&gt;2133-HK^FF_EPS(ANN,-5AY,0)&lt;/Q&gt;&lt;R&gt;6&lt;/R&gt;&lt;C&gt;1&lt;/C&gt;&lt;D xsi:type="xsd:double"&gt;0.0753&lt;/D&gt;&lt;D xsi:type="xsd:double"&gt;-0.5781&lt;/D&gt;&lt;D xsi:type="xsd:double"&gt;-0.7457&lt;/D&gt;&lt;D xsi:type="xsd:double"&gt;-0.1845&lt;/D&gt;&lt;D xsi:type="xsd:double"&gt;-0.0285&lt;/D&gt;&lt;D xsi:type="xsd:double"&gt;-0.2242&lt;/D&gt;&lt;/FQL&gt;&lt;FQL&gt;&lt;Q&gt;2132-HK^FF_EPS(ANN,-5AY,0)&lt;/Q&gt;&lt;R&gt;6&lt;/R&gt;&lt;C&gt;1&lt;/C&gt;&lt;D xsi:type="xsd:double"&gt;0.0146&lt;/D&gt;&lt;D xsi:type="xsd:double"&gt;0.0194&lt;/D&gt;&lt;D xsi:type="xsd:double"&gt;0.0147&lt;/D&gt;&lt;D xsi:type="xsd:double"&gt;0.0253&lt;/D&gt;&lt;D xsi:type="xsd:double"&gt;0.0299&lt;/D&gt;&lt;D xsi:type="xsd:double"&gt;0.0258&lt;/D&gt;&lt;/FQL&gt;&lt;FQL&gt;&lt;Q&gt;2131-HK^FF_EPS(ANN,-5AY,0)&lt;/Q&gt;&lt;R&gt;6&lt;/R&gt;&lt;C&gt;1&lt;/C&gt;&lt;D xsi:type="xsd:string"&gt;@NA&lt;/D&gt;&lt;D xsi:type="xsd:double"&gt;0.0868&lt;/D&gt;&lt;D xsi:type="xsd:double"&gt;0.1877&lt;/D&gt;&lt;D xsi:type="xsd:double"&gt;0.1886&lt;/D&gt;&lt;D xsi:type="xsd:double"&gt;0.1916&lt;/D&gt;&lt;D xsi:type="xsd:double"&gt;0.1773&lt;/D&gt;&lt;/FQL&gt;&lt;FQL&gt;&lt;Q&gt;2130-HK^FF_EPS(ANN,-5AY,0)&lt;/Q&gt;&lt;R&gt;6&lt;/R&gt;&lt;C&gt;1&lt;/C&gt;&lt;D xsi:type="xsd:string"&gt;@NA&lt;/D&gt;&lt;D xsi:type="xsd:double"&gt;0.1117&lt;/D&gt;&lt;D xsi:type="xsd:double"&gt;0.092&lt;/D&gt;&lt;D xsi:type="xsd:double"&gt;0.0945&lt;/D&gt;&lt;D xsi:type="xsd:double"&gt;0.2221&lt;/D&gt;&lt;D xsi:type="xsd:double"&gt;0.3289&lt;/D&gt;&lt;/FQL&gt;&lt;FQL&gt;&lt;Q&gt;2129-HK^FF_EPS(ANN,-5AY,0)&lt;/Q&gt;&lt;R&gt;6&lt;/R&gt;&lt;C&gt;1&lt;/C&gt;&lt;D xsi:type="xsd:string"&gt;@NA&lt;/D&gt;&lt;D xsi:type="xsd:string"&gt;@NA&lt;/D&gt;&lt;D xsi:type="xsd:double"&gt;0.0168&lt;/D&gt;&lt;D xsi:type="xsd:double"&gt;0.0279&lt;/D&gt;&lt;D xsi:type="xsd:double"&gt;0.0192&lt;/D&gt;&lt;D xsi:type="xsd:double"&gt;0.0133&lt;/D&gt;&lt;/FQL&gt;&lt;FQL&gt;&lt;Q&gt;2128-HK^FF_EPS(ANN,-5AY,0)&lt;/Q&gt;&lt;R&gt;6&lt;/R&gt;&lt;C&gt;1&lt;/C&gt;&lt;D xsi:type="xsd:double"&gt;0.7244&lt;/D&gt;&lt;D xsi:type="xsd:double"&gt;0.8533&lt;/D&gt;&lt;D xsi:type="xsd:double"&gt;0.9513&lt;/D&gt;&lt;D xsi:type="xsd:double"&gt;1.1133&lt;/D&gt;&lt;D xsi:type="xsd:double"&gt;1.3687&lt;/D&gt;&lt;D xsi:type="xsd:double"&gt;1.1914&lt;/D&gt;&lt;/FQL&gt;&lt;FQL&gt;&lt;Q&gt;2127-HK^FF_EPS(ANN,-5AY,0)&lt;/Q&gt;&lt;R&gt;6&lt;/R&gt;&lt;C&gt;1&lt;/C&gt;&lt;D xsi:type="xsd:double"&gt;0.1148&lt;/D&gt;&lt;D xsi:type="xsd:double"&gt;0.1287&lt;/D&gt;&lt;D xsi:type="xsd:double"&gt;0.1522&lt;/D&gt;&lt;D xsi:type="xsd:double"&gt;0.2148&lt;/D&gt;&lt;D xsi:type="xsd:double"&gt;0.2025&lt;/D&gt;&lt;D xsi:type="xsd:double"&gt;0.3487&lt;/D&gt;&lt;/FQL&gt;&lt;FQL&gt;&lt;Q&gt;2126-HK^FF_EPS(ANN,-5AY,0)&lt;/Q&gt;&lt;R&gt;6&lt;/R&gt;&lt;C&gt;1&lt;/C&gt;&lt;D xsi:type="xsd:string"&gt;@NA&lt;/D&gt;&lt;D xsi:type="xsd:string"&gt;@NA&lt;/D&gt;&lt;D xsi:type="xsd:double"&gt;-0.8563&lt;/D&gt;&lt;D xsi:type="xsd:double"&gt;-1.9043&lt;/D&gt;&lt;D xsi:type="xsd:double"&gt;-4.9582&lt;/D&gt;&lt;D xsi:type="xsd:double"&gt;-2.1175&lt;/D&gt;&lt;/FQL&gt;&lt;FQL&gt;&lt;Q&gt;2125-HK^FF_EPS(ANN,-5AY,0)&lt;/Q&gt;&lt;R&gt;6&lt;/R&gt;&lt;C&gt;1&lt;/C&gt;&lt;D xsi:type="xsd:string"&gt;@NA&lt;/D&gt;&lt;D xsi:type="xsd:double"&gt;0.1015&lt;/D&gt;&lt;D xsi:type="xsd:double"&gt;0.0214&lt;/D&gt;&lt;D xsi:type="xsd:double"&gt;0.0825&lt;/D&gt;&lt;D xsi:type="xsd:double"&gt;0.0301&lt;/D&gt;&lt;D xsi:type="xsd:double"&gt;0.3027&lt;/D&gt;&lt;/FQL&gt;&lt;FQL&gt;&lt;Q&gt;2122-HK^FF_EPS(ANN,-5AY,0)&lt;/Q&gt;&lt;R&gt;6&lt;/R&gt;&lt;C&gt;1&lt;/C&gt;&lt;D xsi:type="xsd:double"&gt;0.1115&lt;/D&gt;&lt;D xsi:type="xsd:double"&gt;0.094&lt;/D&gt;&lt;D xsi:type="xsd:double"&gt;-0.122&lt;/D&gt;&lt;D xsi:type="xsd:double"&gt;-0.1165&lt;/D&gt;&lt;D xsi:type="xsd:double"&gt;-0.1785&lt;/D&gt;&lt;D xsi:type="xsd:double"&gt;0.002&lt;/D&gt;&lt;/FQL&gt;&lt;FQL&gt;&lt;Q&gt;2121-HK^FF_EPS(ANN,-5AY,0)&lt;/Q&gt;&lt;R&gt;6&lt;/R&gt;&lt;C&gt;1&lt;/C&gt;&lt;D xsi:type="xsd:string"&gt;@NA&lt;/D&gt;&lt;D xsi:type="xsd:string"&gt;@NA&lt;/D&gt;&lt;D xsi:type="xsd:double"&gt;-0.1496&lt;/D&gt;&lt;D xsi:type="xsd:double"&gt;-0.4951&lt;/D&gt;&lt;D xsi:type="xsd:double"&gt;-0.7253&lt;/D&gt;&lt;D xsi:type="xsd:double"&gt;-1.3718&lt;/D&gt;&lt;/FQL&gt;&lt;FQL&gt;&lt;Q&gt;2120-HK^FF_EPS(ANN,-5AY,0)&lt;/Q&gt;&lt;R&gt;6&lt;/R&gt;&lt;C&gt;1&lt;/C&gt;&lt;D xsi:type="xsd:double"&gt;1.2705&lt;/D&gt;&lt;D xsi:type="xsd:double"&gt;1.0983&lt;/D&gt;&lt;D xsi:type="xsd:double"&gt;0.7726&lt;/D&gt;&lt;D xsi:type="xsd:double"&gt;1.301&lt;/D&gt;&lt;D xsi:type="xsd:double"&gt;0.8894&lt;/D&gt;&lt;D xsi:type="xsd:double"&gt;1.1039&lt;/D&gt;&lt;/FQL&gt;&lt;FQL&gt;&lt;Q&gt;2119-HK^FF_EPS(ANN,-5AY,0)&lt;/Q&gt;&lt;R&gt;6&lt;/R&gt;&lt;C&gt;1&lt;/C&gt;&lt;D xsi:type="xsd:double"&gt;0.0853&lt;/D&gt;&lt;D xsi:type="xsd:double"&gt;0.0606&lt;/D&gt;&lt;D xsi:type="xsd:double"&gt;0.1071&lt;/D&gt;&lt;D xsi:type="xsd:double"&gt;0.0989&lt;/D&gt;&lt;D xsi:type="xsd:double"&gt;0.1032&lt;/D&gt;&lt;D xsi:type="xsd:double"&gt;0.1113&lt;/D&gt;&lt;/FQL&gt;&lt;FQL&gt;&lt;Q&gt;2118-HK^FF_EPS(ANN,-5AY,0)&lt;/Q&gt;&lt;R&gt;6&lt;/R&gt;&lt;C&gt;1&lt;/C&gt;&lt;D xsi:type="xsd:double"&gt;0.1653&lt;/D&gt;&lt;D xsi:type="xsd:double"&gt;0.1387&lt;/D&gt;&lt;D xsi:type="xsd:double"&gt;0.1225&lt;/D&gt;&lt;D xsi:type="xsd:double"&gt;0.1999&lt;/D&gt;&lt;D xsi:type="xsd:double"&gt;-0.1193&lt;/D&gt;&lt;D xsi:type="xsd:double"&gt;-0.1791&lt;/D&gt;&lt;/FQL&gt;&lt;FQL&gt;&lt;Q&gt;2117-HK^FF_EPS(ANN,-5AY,0)&lt;/Q&gt;&lt;R&gt;6&lt;/R&gt;&lt;C&gt;1&lt;/C&gt;&lt;D xsi:type="xsd:double"&gt;0.116&lt;/D&gt;&lt;D xsi:type="xsd:double"&gt;0.3667&lt;/D&gt;&lt;D xsi:type="xsd:double"&gt;0.6073&lt;/D&gt;&lt;D xsi:type="xsd:double"&gt;0.604&lt;/D&gt;&lt;D xsi:type="xsd:double"&gt;0.6029&lt;/D&gt;&lt;D xsi:type="xsd:double"&gt;0.6423&lt;/D&gt;&lt;/FQL&gt;&lt;FQL&gt;&lt;Q&gt;2116-HK^FF_EPS(ANN,-5AY,0)&lt;/Q&gt;&lt;R&gt;6&lt;/R&gt;&lt;C&gt;1&lt;/C&gt;&lt;D xsi:type="xsd:double"&gt;0.0812&lt;/D&gt;&lt;D xsi:type="xsd:double"&gt;0.0658&lt;/D&gt;&lt;D xsi:type="xsd:double"&gt;0.0602&lt;/D&gt;&lt;D xsi:type="xsd:double"&gt;0.0637&lt;/D&gt;&lt;D xsi:type="xsd:double"&gt;0.0516&lt;/D&gt;&lt;D xsi:type="xsd:double"&gt;0.0293&lt;/D&gt;&lt;/FQL&gt;&lt;FQL&gt;&lt;Q&gt;2115-HK^FF_EPS(ANN,-5AY,0)&lt;/Q&gt;&lt;R&gt;6&lt;/R&gt;&lt;C&gt;1&lt;/C&gt;&lt;D xsi:type="xsd:double"&gt;0.013&lt;/D&gt;&lt;D xsi:type="xsd:double"&gt;0.0115&lt;/D&gt;&lt;D xsi:type="xsd:double"&gt;0.0175&lt;/D&gt;&lt;D xsi:type="xsd:double"&gt;0.0147&lt;/D&gt;&lt;D xsi:type="xsd:double"&gt;0.0105&lt;/D&gt;&lt;D xsi:type="xsd:double"&gt;0.0298&lt;/D&gt;&lt;/FQL&gt;&lt;FQL&gt;&lt;Q&gt;2113-HK^FF_EPS(ANN,-5AY,0)&lt;/Q&gt;&lt;R&gt;6&lt;/R&gt;&lt;C&gt;1&lt;/C&gt;&lt;D xsi:type="xsd:double"&gt;2.9267&lt;/D&gt;&lt;D xsi:type="xsd:double"&gt;0.011&lt;/D&gt;&lt;D xsi:type="xsd:double"&gt;-0.1132&lt;/D&gt;&lt;D xsi:type="xsd:double"&gt;-0.0104&lt;/D&gt;&lt;D xsi:type="xsd:double"&gt;-0.0396&lt;/D&gt;&lt;D xsi:type="xsd:double"&gt;-0.0299&lt;/D&gt;&lt;/FQL&gt;&lt;FQL&gt;&lt;Q&gt;2112-HK^FF_EPS(ANN,-5AY,0)&lt;/Q&gt;&lt;R&gt;6&lt;/R&gt;&lt;C&gt;1&lt;/C&gt;&lt;D xsi:type="xsd:double"&gt;0.0225&lt;/D&gt;&lt;D xsi:type="xsd:double"&gt;0.0179&lt;/D&gt;&lt;D xsi:type="xsd:double"&gt;0.0132&lt;/D&gt;&lt;D xsi:type="xsd:double"&gt;-0.2983&lt;/D&gt;&lt;D xsi:type="xsd:double"&gt;-0.153&lt;/D&gt;&lt;D xsi:type="xsd:double"&gt;-0.2954&lt;/D&gt;&lt;/FQL&gt;&lt;FQL&gt;&lt;Q&gt;2111-HK^FF_EPS(ANN,-5AY,0)&lt;/Q&gt;&lt;R&gt;6&lt;/R&gt;&lt;C&gt;1&lt;/C&gt;&lt;D xsi:type="xsd:double"&gt;0.4437&lt;/D&gt;&lt;D xsi:type="xsd:double"&gt;0.2945&lt;/D&gt;&lt;D xsi:type="xsd:double"&gt;0.2734&lt;/D&gt;&lt;D xsi:type="xsd:double"&gt;0.2892&lt;/D&gt;&lt;D xsi:type="xsd:double"&gt;0.2479&lt;/D&gt;&lt;D xsi:type="xsd:double"&gt;0.3864&lt;/D&gt;&lt;/FQL&gt;&lt;FQL&gt;&lt;Q&gt;2110-HK^FF_EPS(ANN,-5AY,0)&lt;/Q&gt;&lt;R&gt;6&lt;/R&gt;&lt;C&gt;1&lt;/C&gt;&lt;D xsi:type="xsd:string"&gt;@NA&lt;/D&gt;&lt;D xsi:type="xsd:string"&gt;@NA&lt;/D&gt;&lt;D xsi:type="xsd:string"&gt;@NA&lt;/D&gt;&lt;D xsi:type="xsd:string"&gt;@NA&lt;/D&gt;&lt;D xsi:type="xsd:double"&gt;0.0169&lt;/D&gt;&lt;D xsi:type="xsd:double"&gt;0.0075&lt;/D&gt;&lt;/FQL&gt;&lt;FQL&gt;&lt;Q&gt;2108-HK^FF_EPS(ANN,-5AY,0)&lt;/Q&gt;&lt;R&gt;6&lt;/R&gt;&lt;C&gt;1&lt;/C&gt;&lt;D xsi:type="xsd:double"&gt;0.0439&lt;/D&gt;&lt;D xsi:type="xsd:double"&gt;0.039&lt;/D&gt;&lt;D xsi:type="xsd:double"&gt;0.029&lt;/D&gt;&lt;D xsi:type="xsd:double"&gt;0.0387&lt;/D&gt;&lt;D xsi:type="xsd:double"&gt;0.0154&lt;/D&gt;&lt;D xsi:type="xsd:double"&gt;0.033&lt;/D&gt;&lt;/FQL&gt;&lt;FQL&gt;&lt;Q&gt;2107-HK^FF_EPS(ANN,-5AY,0)&lt;/Q&gt;&lt;R&gt;6&lt;/R&gt;&lt;C&gt;1&lt;/C&gt;&lt;D xsi:type="xsd:string"&gt;@NA&lt;/D&gt;&lt;D xsi:type="xsd:string"&gt;@NA&lt;/D&gt;&lt;D xsi:type="xsd:string"&gt;@NA&lt;/D&gt;&lt;D xsi:type="xsd:string"&gt;@NA&lt;/D&gt;&lt;D xsi:type="xsd:double"&gt;0.1334&lt;/D&gt;&lt;D xsi:type="xsd:double"&gt;0.0429&lt;/D&gt;&lt;/FQL&gt;&lt;FQL&gt;&lt;Q&gt;2103-HK^FF_EPS(ANN,-5AY,0)&lt;/Q&gt;&lt;R&gt;6&lt;/R&gt;&lt;C&gt;1&lt;/C&gt;&lt;D xsi:type="xsd:string"&gt;@NA&lt;/D&gt;&lt;D xsi:type="xsd:double"&gt;0.0204&lt;/D&gt;&lt;D xsi:type="xsd:double"&gt;0.0307&lt;/D&gt;&lt;D xsi:type="xsd:double"&gt;0.1372&lt;/D&gt;&lt;D xsi:type="xsd:double"&gt;0.6218&lt;/D&gt;&lt;D xsi:type="xsd:double"&gt;0.617&lt;/D&gt;&lt;/FQL&gt;&lt;FQL&gt;&lt;Q&gt;2102-HK^FF_EPS(ANN,-5AY,0)&lt;/Q&gt;&lt;R&gt;6&lt;/R&gt;&lt;C&gt;1&lt;/C&gt;&lt;D xsi:type="xsd:double"&gt;0.0161&lt;/D&gt;&lt;D xsi:type="xsd:double"&gt;0.0549&lt;/D&gt;&lt;D xsi:type="xsd:double"&gt;0.0386&lt;/D&gt;&lt;D xsi:type="xsd:double"&gt;0.0513&lt;/D&gt;&lt;D xsi:type="xsd:double"&gt;0.0526&lt;/D&gt;&lt;D xsi:type="xsd:double"&gt;0.0451&lt;/D&gt;&lt;/FQL&gt;&lt;FQL&gt;&lt;Q&gt;2101-HK^FF_EPS(ANN,-5AY,0)&lt;/Q&gt;&lt;R&gt;6&lt;/R&gt;&lt;C&gt;1&lt;/C&gt;&lt;D xsi:type="xsd:string"&gt;@NA&lt;/D&gt;&lt;D xsi:type="xsd:double"&gt;0.2252&lt;/D&gt;&lt;D xsi:type="xsd:double"&gt;0.186&lt;/D&gt;&lt;D xsi:type="xsd:double"&gt;0.2286&lt;/D&gt;&lt;D xsi:type="xsd:double"&gt;0.4127&lt;/D&gt;&lt;D xsi:type="xsd:double"&gt;0.2054&lt;/D&gt;&lt;/FQL&gt;&lt;FQL&gt;&lt;Q&gt;2100-HK^FF_EPS(ANN,-5AY,0)&lt;/Q&gt;&lt;R&gt;6&lt;/R&gt;&lt;C&gt;1&lt;/C&gt;&lt;D xsi:type="xsd:double"&gt;0.0152&lt;/D&gt;&lt;D xsi:type="xsd:double"&gt;-0.006&lt;/D&gt;&lt;D xsi:type="xsd:double"&gt;0.0448&lt;/D&gt;&lt;D xsi:type="xsd:double"&gt;0.0642&lt;/D&gt;&lt;D xsi:type="xsd:double"&gt;0.1168&lt;/D&gt;&lt;D xsi:type="xsd:double"&gt;0.0122&lt;/D&gt;&lt;/FQL&gt;&lt;FQL&gt;&lt;Q&gt;2099-HK^FF_EPS(ANN,-5AY,0)&lt;/Q&gt;&lt;R&gt;6&lt;/R&gt;&lt;C&gt;1&lt;/C&gt;&lt;D xsi:type="xsd:double"&gt;-0.2608&lt;/D&gt;&lt;D xsi:type="xsd:double"&gt;1.2414&lt;/D&gt;&lt;D xsi:type="xsd:double"&gt;-0.0956&lt;/D&gt;&lt;D xsi:type="xsd:double"&gt;-0.6491&lt;/D&gt;&lt;D xsi:type="xsd:double"&gt;2.1906&lt;/D&gt;&lt;D xsi:type="xsd:double"&gt;5.2424&lt;/D&gt;&lt;/FQL&gt;&lt;FQL&gt;&lt;Q&gt;2098-HK^FF_EPS(ANN,-5AY,0)&lt;/Q&gt;&lt;R&gt;6&lt;/R&gt;&lt;C&gt;1&lt;/C&gt;&lt;D xsi:type="xsd:double"&gt;0.2232&lt;/D&gt;&lt;D xsi:type="xsd:double"&gt;0.2448&lt;/D&gt;&lt;D xsi:type="xsd:double"&gt;0.1393&lt;/D&gt;&lt;D xsi:type="xsd:double"&gt;0.009&lt;/D&gt;&lt;D xsi:type="xsd:double"&gt;-0.1204&lt;/D&gt;&lt;D xsi:type="xsd:double"&gt;-0.1358&lt;/D&gt;&lt;/FQL&gt;&lt;FQL&gt;&lt;Q&gt;2096-HK^FF_EPS(ANN,-5AY,0)&lt;/Q&gt;&lt;R&gt;6&lt;/R&gt;&lt;C&gt;1&lt;/C&gt;&lt;D xsi:type="xsd:string"&gt;@NA&lt;/D&gt;&lt;D xsi:type="xsd:double"&gt;0.1549&lt;/D&gt;&lt;D xsi:type="xsd:double"&gt;0.3331&lt;/D&gt;&lt;D xsi:type="xsd:double"&gt;0.4363&lt;/D&gt;&lt;D xsi:type="xsd:double"&gt;0.3144&lt;/D&gt;&lt;D xsi:type="xsd:double"&gt;0.6963&lt;/D&gt;&lt;/FQL&gt;&lt;FQL&gt;&lt;Q&gt;2088-HK^FF_EPS(ANN,-5AY,0)&lt;/Q&gt;&lt;R&gt;6&lt;/R&gt;&lt;C&gt;1&lt;/C&gt;&lt;D xsi:type="xsd:double"&gt;-0.013&lt;/D&gt;&lt;D xsi:type="xsd:double"&gt;-0.0071&lt;/D&gt;&lt;D xsi:type="xsd:double"&gt;0.0403&lt;/D&gt;&lt;D xsi:type="xsd:double"&gt;-0.0419&lt;/D&gt;&lt;D xsi:type="xsd:double"&gt;-0.0089&lt;/D&gt;&lt;D xsi:type="xsd:double"&gt;0.0066&lt;/D&gt;&lt;/FQL&gt;&lt;FQL&gt;&lt;Q&gt;2086-HK^FF_EPS(ANN,-5AY,0)&lt;/Q&gt;&lt;R&gt;6&lt;/R&gt;&lt;C&gt;1&lt;/C&gt;&lt;D xsi:type="xsd:double"&gt;-0.0627&lt;/D&gt;&lt;D xsi:type="xsd:double"&gt;0.0178&lt;/D&gt;&lt;D xsi:type="xsd:double"&gt;-0.0734&lt;/D&gt;&lt;D xsi:type="xsd:double"&gt;-0.0258&lt;/D&gt;&lt;D xsi:type="xsd:double"&gt;-0.0633&lt;/D&gt;&lt;D xsi:type="xsd:double"&gt;-0.0667&lt;/D&gt;&lt;/FQL&gt;&lt;FQL&gt;&lt;Q&gt;2080-HK^FF_EPS(ANN,-5AY,0)&lt;/Q&gt;&lt;R&gt;6&lt;/R&gt;&lt;C&gt;1&lt;/C&gt;&lt;D xsi:type="xsd:double"&gt;-0.091&lt;/D&gt;&lt;D xsi:type="xsd:double"&gt;-0.072&lt;/D&gt;&lt;D xsi:type="xsd:double"&gt;-0.0257&lt;/D&gt;&lt;D xsi:type="xsd:double"&gt;0.0352&lt;/D&gt;&lt;D xsi:type="xsd:double"&gt;-0.023&lt;/D&gt;&lt;D xsi:type="xsd:double"&gt;0.0317&lt;/D&gt;&lt;/FQL&gt;&lt;FQL&gt;&lt;Q&gt;2078-HK^FF_EPS(ANN,-5AY,0)&lt;/Q&gt;&lt;R&gt;6&lt;/R&gt;&lt;C&gt;1&lt;/C&gt;&lt;D xsi:type="xsd:double"&gt;-0.1544&lt;/D&gt;&lt;D xsi:type="xsd:double"&gt;-0.13&lt;/D&gt;&lt;D xsi:type="xsd:double"&gt;-0.1946&lt;/D&gt;&lt;D xsi:type="xsd:double"&gt;-0.4132&lt;/D&gt;&lt;D xsi:type="xsd:double"&gt;0.7677&lt;/D&gt;&lt;D xsi:type="xsd:double"&gt;-0.2841&lt;/D&gt;&lt;/FQL&gt;&lt;FQL&gt;&lt;Q&gt;2068-HK^FF_EPS(ANN,-5AY,0)&lt;/Q&gt;&lt;R&gt;6&lt;/R&gt;&lt;C&gt;1&lt;/C&gt;&lt;D xsi:type="xsd:double"&gt;0.5021&lt;/D&gt;&lt;D xsi:type="xsd:double"&gt;0.2652&lt;/D&gt;&lt;D xsi:type="xsd:double"&gt;0.1224&lt;/D&gt;&lt;D xsi:type="xsd:double"&gt;0.0134&lt;/D&gt;&lt;D xsi:type="xsd:double"&gt;-0.7504&lt;/D&gt;&lt;D xsi:type="xsd:double"&gt;-0.441&lt;/D&gt;&lt;/FQL&gt;&lt;FQL&gt;&lt;Q&gt;2066-HK^FF_EPS(ANN,-5AY,0)&lt;/Q&gt;&lt;R&gt;6&lt;/R&gt;&lt;C&gt;1&lt;/C&gt;&lt;D xsi:type="xsd:double"&gt;1.3787&lt;/D&gt;&lt;D xsi:type="xsd:double"&gt;1.5105&lt;/D&gt;&lt;D xsi:type="xsd:double"&gt;1.048&lt;/D&gt;&lt;D xsi:type="xsd:double"&gt;1.0158&lt;/D&gt;&lt;D xsi:type="xsd:double"&gt;0.1538&lt;/D&gt;&lt;D xsi:type="xsd:double"&gt;0.0551&lt;/D&gt;&lt;/FQL&gt;&lt;FQL&gt;&lt;Q&gt;2060-HK^FF_EPS(ANN,-5AY,0)&lt;/Q&gt;&lt;R&gt;6&lt;/R&gt;&lt;C&gt;1&lt;/C&gt;&lt;D xsi:type="xsd:double"&gt;0.0841&lt;/D&gt;&lt;D xsi:type="xsd:double"&gt;0.1017&lt;/D&gt;&lt;D xsi:type="xsd:double"&gt;0.1692&lt;/D&gt;&lt;D xsi:type="xsd:double"&gt;0.1576&lt;/D&gt;&lt;D xsi:type="xsd:double"&gt;0.2095&lt;/D&gt;&lt;D xsi:type="xsd:double"&gt;0.3047&lt;/D&gt;&lt;/FQL&gt;&lt;FQL&gt;&lt;Q&gt;2057-HK^FF_EPS(ANN,-5AY,0)&lt;/Q&gt;&lt;R&gt;6&lt;/R&gt;&lt;C&gt;1&lt;/C&gt;&lt;D xsi:type="xsd:double"&gt;2.7069&lt;/D&gt;&lt;D xsi:type="xsd:double"&gt;4.3955&lt;/D&gt;&lt;D xsi:type="xsd:double"&gt;6.2631&lt;/D&gt;&lt;D xsi:type="xsd:double"&gt;7.7621&lt;/D&gt;&lt;D xsi:type="xsd:double"&gt;6.0867&lt;/D&gt;&lt;D xsi:type="xsd:double"&gt;6.9888&lt;/D&gt;&lt;/FQL&gt;&lt;FQL&gt;&lt;Q&gt;2051-HK^FF_EPS(ANN,-5AY,0)&lt;/Q&gt;&lt;R&gt;6&lt;/R&gt;&lt;C&gt;1&lt;/C&gt;&lt;D xsi:type="xsd:double"&gt;-2.1829&lt;/D&gt;&lt;D xsi:type="xsd:double"&gt;-1.3238&lt;/D&gt;&lt;D xsi:type="xsd:double"&gt;4.5438&lt;/D&gt;&lt;D xsi:type="xsd:double"&gt;-1.2804&lt;/D&gt;&lt;D xsi:type="xsd:double"&gt;-1.7535&lt;/D&gt;&lt;D xsi:type="xsd:double"&gt;-0.2324&lt;/D&gt;&lt;/FQL&gt;&lt;FQL&gt;&lt;Q&gt;2048-HK^FF_EPS(ANN,-5AY,0)&lt;/Q&gt;&lt;R&gt;6&lt;/R&gt;&lt;C&gt;1&lt;/C&gt;&lt;D xsi:type="xsd:double"&gt;0.387&lt;/D&gt;&lt;D xsi:type="xsd:double"&gt;0.2761&lt;/D&gt;&lt;D xsi:type="xsd:double"&gt;0.9536&lt;/D&gt;&lt;D xsi:type="xsd:double"&gt;0.6859&lt;/D&gt;&lt;D xsi:type="xsd:double"&gt;0.2372&lt;/D&gt;&lt;D xsi:type="xsd:double"&gt;-8.0225&lt;/D&gt;&lt;/FQL&gt;&lt;FQL&gt;&lt;Q&gt;2039-HK^FF_EPS(ANN,-5AY,0)&lt;/Q&gt;&lt;R&gt;6&lt;/R&gt;&lt;C&gt;1&lt;/C&gt;&lt;D xsi:type="xsd:double"&gt;0.0909&lt;/D&gt;&lt;D xsi:type="xsd:double"&gt;0.5189&lt;/D&gt;&lt;D xsi:type="xsd:double"&gt;0.7281&lt;/D&gt;&lt;D xsi:type="xsd:double"&gt;0.2832&lt;/D&gt;&lt;D xsi:type="xsd:double"&gt;1.0596&lt;/D&gt;&lt;D xsi:type="xsd:double"&gt;1.4897&lt;/D&gt;&lt;/FQL&gt;&lt;FQL&gt;&lt;Q&gt;2038-HK^FF_EPS(ANN,-5AY,0)&lt;/Q&gt;&lt;R&gt;6&lt;/R&gt;&lt;C&gt;1&lt;/C&gt;&lt;D xsi:type="xsd:double"&gt;0.1374&lt;/D&gt;&lt;D xsi:type="xsd:double"&gt;-0.5151&lt;/D&gt;&lt;D xsi:type="xsd:double"&gt;-0.8284&lt;/D&gt;&lt;D xsi:type="xsd:double"&gt;-0.0118&lt;/D&gt;&lt;D xsi:type="xsd:double"&gt;-0.1655&lt;/D&gt;&lt;D xsi:type="xsd:double"&gt;0.0544&lt;/D&gt;&lt;/FQL&gt;&lt;FQL&gt;&lt;Q&gt;2033-HK^FF_EPS(ANN,-5AY,0)&lt;/Q&gt;&lt;R&gt;6&lt;/R&gt;&lt;C&gt;1&lt;/C&gt;&lt;D xsi:type="xsd:double"&gt;0.113&lt;/D&gt;&lt;D xsi:type="xsd:double"&gt;0.14&lt;/D&gt;&lt;D xsi:type="xsd:double"&gt;0.1468&lt;/D&gt;&lt;D xsi:type="xsd:double"&gt;0.0439&lt;/D&gt;&lt;D xsi:type="xsd:double"&gt;0.1246&lt;/D&gt;&lt;D xsi:type="xsd:double"&gt;0.0159&lt;/D&gt;&lt;/FQL&gt;&lt;FQL&gt;&lt;Q&gt;2031-HK^FF_EPS(ANN,-5AY,0)&lt;/Q&gt;&lt;R&gt;6&lt;/R&gt;&lt;C&gt;1&lt;/C&gt;&lt;D xsi:type="xsd:double"&gt;0.0046&lt;/D&gt;&lt;D xsi:type="xsd:double"&gt;0.0167&lt;/D&gt;&lt;D xsi:type="xsd:double"&gt;0.0416&lt;/D&gt;&lt;D xsi:type="xsd:double"&gt;0.016&lt;/D&gt;&lt;D xsi:type="xsd:double"&gt;0.005&lt;/D&gt;&lt;D xsi:type="xsd:double"&gt;-0.0011&lt;/D&gt;&lt;/FQL&gt;&lt;FQL&gt;&lt;Q&gt;2030-HK^FF_EPS(ANN,-5AY,0)&lt;/Q&gt;&lt;R&gt;6&lt;/R&gt;&lt;C&gt;1&lt;/C&gt;&lt;D xsi:type="xsd:double"&gt;0.2984&lt;/D&gt;&lt;D xsi:type="xsd:double"&gt;0.3376&lt;/D&gt;&lt;D xsi:type="xsd:double"&gt;0.3756&lt;/D&gt;&lt;D xsi:type="xsd:double"&gt;0.2674&lt;/D&gt;&lt;D xsi:type="xsd:double"&gt;0.3264&lt;/D&gt;&lt;D xsi:type="xsd:double"&gt;0.296&lt;/D&gt;&lt;/FQL&gt;&lt;FQL&gt;&lt;Q&gt;2028-HK^FF_EPS(ANN,-5AY,0)&lt;/Q&gt;&lt;R&gt;6&lt;/R&gt;&lt;C&gt;1&lt;/C&gt;&lt;D xsi:type="xsd:double"&gt;0.1145&lt;/D&gt;&lt;D xsi:type="xsd:double"&gt;0.0242&lt;/D&gt;&lt;D xsi:type="xsd:double"&gt;-0.053&lt;/D&gt;&lt;D xsi:type="xsd:double"&gt;-0.0667&lt;/D&gt;&lt;D xsi:type="xsd:double"&gt;-0.046&lt;/D&gt;&lt;D xsi:type="xsd:double"&gt;-0.0494&lt;/D&gt;&lt;/FQL&gt;&lt;FQL&gt;&lt;Q&gt;2025-HK^FF_EPS(ANN,-5AY,0)&lt;/Q&gt;&lt;R&gt;6&lt;/R&gt;&lt;C&gt;1&lt;/C&gt;&lt;D xsi:type="xsd:double"&gt;0.1369&lt;/D&gt;&lt;D xsi:type="xsd:double"&gt;0.1366&lt;/D&gt;&lt;D xsi:type="xsd:double"&gt;0.152&lt;/D&gt;&lt;D xsi:type="xsd:double"&gt;0.0427&lt;/D&gt;&lt;D xsi:type="xsd:double"&gt;0.0472&lt;/D&gt;&lt;D xsi:type="xsd:double"&gt;0.0551&lt;/D&gt;&lt;/FQL&gt;&lt;FQL&gt;&lt;Q&gt;2023-HK^FF_EPS(ANN,-5AY,0)&lt;/Q&gt;&lt;R&gt;6&lt;/R&gt;&lt;C&gt;1&lt;/C&gt;&lt;D xsi:type="xsd:double"&gt;0.0584&lt;/D&gt;&lt;D xsi:type="xsd:double"&gt;0.0577&lt;/D&gt;&lt;D xsi:type="xsd:double"&gt;0.0563&lt;/D&gt;&lt;D xsi:type="xsd:double"&gt;0.0548&lt;/D&gt;&lt;D xsi:type="xsd:double"&gt;0.0926&lt;/D&gt;&lt;D xsi:type="xsd:double"&gt;0.087&lt;/D&gt;&lt;/FQL&gt;&lt;FQL&gt;&lt;Q&gt;2022-HK^FF_EPS(ANN,-5AY,0)&lt;/Q&gt;&lt;R&gt;6&lt;/R&gt;&lt;C&gt;1&lt;/C&gt;&lt;D xsi:type="xsd:double"&gt;0.0291&lt;/D&gt;&lt;D xsi:type="xsd:double"&gt;0.0101&lt;/D&gt;&lt;D xsi:type="xsd:double"&gt;0.004&lt;/D&gt;&lt;D xsi:type="xsd:double"&gt;-0.0244&lt;/D&gt;&lt;D xsi:type="xsd:double"&gt;-0.0152&lt;/D&gt;&lt;D xsi:type="xsd:double"&gt;-0.0141&lt;/D&gt;&lt;/FQL&gt;&lt;FQL&gt;&lt;Q&gt;2020-HK^FF_EPS(ANN,-5AY,0)&lt;/Q&gt;&lt;R&gt;6&lt;/R&gt;&lt;C&gt;1&lt;/C&gt;&lt;D xsi:type="xsd:double"&gt;1.1142&lt;/D&gt;&lt;D xsi:type="xsd:double"&gt;1.3492&lt;/D&gt;&lt;D xsi:type="xsd:double"&gt;1.8101&lt;/D&gt;&lt;D xsi:type="xsd:double"&gt;2.2531&lt;/D&gt;&lt;D xsi:type="xsd:double"&gt;2.1566&lt;/D&gt;&lt;D xsi:type="xsd:double"&gt;3.4584&lt;/D&gt;&lt;/FQL&gt;&lt;FQL&gt;&lt;Q&gt;2019-HK^FF_EPS(ANN,-5AY,0)&lt;/Q&gt;&lt;R&gt;6&lt;/R&gt;&lt;C&gt;1&lt;/C&gt;&lt;D xsi:type="xsd:double"&gt;0.1431&lt;/D&gt;&lt;D xsi:type="xsd:double"&gt;0.3148&lt;/D&gt;&lt;D xsi:type="xsd:double"&gt;0.6373&lt;/D&gt;&lt;D xsi:type="xsd:double"&gt;0.6775&lt;/D&gt;&lt;D xsi:type="xsd:double"&gt;0.4961&lt;/D&gt;&lt;D xsi:type="xsd:double"&gt;0.42&lt;/D&gt;&lt;/FQL&gt;&lt;FQL&gt;&lt;Q&gt;2018-HK^FF_EPS(ANN,-5AY,0)&lt;/Q&gt;&lt;R&gt;6&lt;/R&gt;&lt;C&gt;1&lt;/C&gt;&lt;D xsi:type="xsd:double"&gt;3.8324&lt;/D&gt;&lt;D xsi:type="xsd:double"&gt;5.0159&lt;/D&gt;&lt;D xsi:type="xsd:double"&gt;3.6811&lt;/D&gt;&lt;D xsi:type="xsd:double"&gt;2.0823&lt;/D&gt;&lt;D xsi:type="xsd:double"&gt;1.401&lt;/D&gt;&lt;D xsi:type="xsd:double"&gt;1.315&lt;/D&gt;&lt;/FQL&gt;&lt;FQL&gt;&lt;Q&gt;2017-HK^FF_EPS(ANN,-5AY,0)&lt;/Q&gt;&lt;R&gt;6&lt;/R&gt;&lt;C&gt;1&lt;/C&gt;&lt;D xsi:type="xsd:double"&gt;0.1986&lt;/D&gt;&lt;D xsi:type="xsd:double"&gt;0.1603&lt;/D&gt;&lt;D xsi:type="xsd:double"&gt;0.0326&lt;/D&gt;&lt;D xsi:type="xsd:double"&gt;0.0756&lt;/D&gt;&lt;D xsi:type="xsd:double"&gt;0.0418&lt;/D&gt;&lt;D xsi:type="xsd:double"&gt;0.0612&lt;/D&gt;&lt;/FQL&gt;&lt;FQL&gt;&lt;Q&gt;2016-HK^FF_EPS(ANN,-5AY,0)&lt;/Q&gt;&lt;R&gt;6&lt;/R&gt;&lt;C&gt;1&lt;/C&gt;&lt;D xsi:type="xsd:double"&gt;0.6605&lt;/D&gt;&lt;D xsi:type="xsd:double"&gt;0.703&lt;/D&gt;&lt;D xsi:type="xsd:double"&gt;0.7271&lt;/D&gt;&lt;D xsi:type="xsd:double"&gt;0.7214&lt;/D&gt;&lt;D xsi:type="xsd:double"&gt;0.6011&lt;/D&gt;&lt;D xsi:type="xsd:double"&gt;0.6681&lt;/D&gt;&lt;/FQL&gt;&lt;FQL&gt;&lt;Q&gt;2015-HK^FF_EPS(ANN,-5AY,0)&lt;/Q&gt;&lt;R&gt;6&lt;/R&gt;&lt;C&gt;1&lt;/C&gt;&lt;D xsi:type="xsd:string"&gt;@NA&lt;/D&gt;&lt;D xsi:type="xsd:string"&gt;@NA&lt;/D&gt;&lt;D xsi:type="xsd:double"&gt;-1.2109&lt;/D&gt;&lt;D xsi:type="xsd:double"&gt;-2.0567&lt;/D&gt;&lt;D xsi:type="xsd:double"&gt;-0.5025&lt;/D&gt;&lt;D xsi:type="xsd:double"&gt;-0.209&lt;/D&gt;&lt;/FQL&gt;&lt;FQL&gt;&lt;Q&gt;2013-HK^FF_EPS(ANN,-5AY,0)&lt;/Q&gt;&lt;R&gt;6&lt;/R&gt;&lt;C&gt;1&lt;/C&gt;&lt;D xsi:type="xsd:double"&gt;-0.0453&lt;/D&gt;&lt;D xsi:type="xsd:double"&gt;0.0016&lt;/D&gt;&lt;D xsi:type="xsd:double"&gt;-0.647&lt;/D&gt;&lt;D xsi:type="xsd:double"&gt;0.1728&lt;/D&gt;&lt;D xsi:type="xsd:double"&gt;-0.5817&lt;/D&gt;&lt;D xsi:type="xsd:double"&gt;-0.3929&lt;/D&gt;&lt;/FQL&gt;&lt;FQL&gt;&lt;Q&gt;2012-HK^FF_EPS(ANN,-5AY,0)&lt;/Q&gt;&lt;R&gt;6&lt;/R&gt;&lt;C&gt;1&lt;/C&gt;&lt;D xsi:type="xsd:double"&gt;-0.1172&lt;/D&gt;&lt;D xsi:type="xsd:double"&gt;-15.0092&lt;/D&gt;&lt;D xsi:type="xsd:double"&gt;-6.458&lt;/D&gt;&lt;D xsi:type="xsd:double"&gt;-3.8146&lt;/D&gt;&lt;D xsi:type="xsd:double"&gt;0.0996&lt;/D&gt;&lt;D xsi:type="xsd:double"&gt;0.0426&lt;/D&gt;&lt;/FQL&gt;&lt;FQL&gt;&lt;Q&gt;2011-HK^FF_EPS(ANN,-5AY,0)&lt;/Q&gt;&lt;R&gt;6&lt;/R&gt;&lt;C&gt;1&lt;/C&gt;&lt;D xsi:type="xsd:double"&gt;0.051&lt;/D&gt;&lt;D xsi:type="xsd:double"&gt;-0.1014&lt;/D&gt;&lt;D xsi:type="xsd:double"&gt;-0.0714&lt;/D&gt;&lt;D xsi:type="xsd:double"&gt;-0.095&lt;/D&gt;&lt;D xsi:type="xsd:double"&gt;-0.1009&lt;/D&gt;&lt;D xsi:type="xsd:double"&gt;-0.0377&lt;/D&gt;&lt;/FQL&gt;&lt;FQL&gt;&lt;Q&gt;2009-HK^FF_EPS(ANN,-5AY,0)&lt;/Q&gt;&lt;R&gt;6&lt;/R&gt;&lt;C&gt;1&lt;/C&gt;&lt;D xsi:type="xsd:double"&gt;0.2921&lt;/D&gt;&lt;D xsi:type="xsd:double"&gt;0.3113&lt;/D&gt;&lt;D xsi:type="xsd:double"&gt;0.3617&lt;/D&gt;&lt;D xsi:type="xsd:double"&gt;0.3922&lt;/D&gt;&lt;D xsi:type="xsd:double"&gt;0.2993&lt;/D&gt;&lt;D xsi:type="xsd:double"&gt;0.331&lt;/D&gt;&lt;/FQL&gt;&lt;FQL&gt;&lt;Q&gt;2008-HK^FF_EPS(ANN,-5AY,0)&lt;/Q&gt;&lt;R&gt;6&lt;/R&gt;&lt;C&gt;1&lt;/C&gt;&lt;D xsi:type="xsd:double"&gt;0.0461&lt;/D&gt;&lt;D xsi:type="xsd:double"&gt;0.0573&lt;/D&gt;&lt;D xsi:type="xsd:double"&gt;0.0488&lt;/D&gt;&lt;D xsi:type="xsd:double"&gt;0.0246&lt;/D&gt;&lt;D xsi:type="xsd:double"&gt;-0.2077&lt;/D&gt;&lt;D xsi:type="xsd:double"&gt;-0.0914&lt;/D&gt;&lt;/FQL&gt;&lt;FQL&gt;&lt;Q&gt;2007-HK^FF_EPS(ANN,-5AY,0)&lt;/Q&gt;&lt;R&gt;6&lt;/R&gt;&lt;C&gt;1&lt;/C&gt;&lt;D xsi:type="xsd:double"&gt;0.6096&lt;/D&gt;&lt;D xsi:type="xsd:double"&gt;1.416&lt;/D&gt;&lt;D xsi:type="xsd:double"&gt;1.9096&lt;/D&gt;&lt;D xsi:type="xsd:double"&gt;2.0981&lt;/D&gt;&lt;D xsi:type="xsd:double"&gt;1.8185&lt;/D&gt;&lt;D xsi:type="xsd:double"&gt;1.4683&lt;/D&gt;&lt;/FQL&gt;&lt;FQL&gt;&lt;Q&gt;2005-HK^FF_EPS(ANN,-5AY,0)&lt;/Q&gt;&lt;R&gt;6&lt;/R&gt;&lt;C&gt;1&lt;/C&gt;&lt;D xsi:type="xsd:double"&gt;0.173&lt;/D&gt;&lt;D xsi:type="xsd:double"&gt;0.2337&lt;/D&gt;&lt;D xsi:type="xsd:double"&gt;0.3044&lt;/D&gt;&lt;D xsi:type="xsd:double"&gt;0.3755&lt;/D&gt;&lt;D xsi:type="xsd:double"&gt;0.2019&lt;/D&gt;&lt;D xsi:type="xsd:double"&gt;0.2599&lt;/D&gt;&lt;/FQL&gt;&lt;FQL&gt;&lt;Q&gt;2003-HK^FF_EPS(ANN,-5AY,0)&lt;/Q&gt;&lt;R&gt;6&lt;/R&gt;&lt;C&gt;1&lt;/C&gt;&lt;D xsi:type="xsd:double"&gt;-1.3276&lt;/D&gt;&lt;D xsi:type="xsd:double"&gt;-2.3259&lt;/D&gt;&lt;D xsi:type="xsd:double"&gt;-3.473&lt;/D&gt;&lt;D xsi:type="xsd:double"&gt;0.1461&lt;/D&gt;&lt;D xsi:type="xsd:double"&gt;-1.9863&lt;/D&gt;&lt;D xsi:type="xsd:double"&gt;2.9119&lt;/D&gt;&lt;/FQL&gt;&lt;FQL&gt;&lt;Q&gt;2002-HK^FF_EPS(ANN,-5AY,0)&lt;/Q&gt;&lt;R&gt;6&lt;/R&gt;&lt;C&gt;1&lt;/C&gt;&lt;D xsi:type="xsd:double"&gt;0.1753&lt;/D&gt;&lt;D xsi:type="xsd:double"&gt;0.565&lt;/D&gt;&lt;D xsi:type="xsd:double"&gt;0.4813&lt;/D&gt;&lt;D xsi:type="xsd:double"&gt;0.4844&lt;/D&gt;&lt;D xsi:type="xsd:double"&gt;0.6826&lt;/D&gt;&lt;D xsi:type="xsd:double"&gt;0.7642&lt;/D&gt;&lt;/FQL&gt;&lt;FQL&gt;&lt;Q&gt;2001-HK^FF_EPS(ANN,-5AY,0)&lt;/Q&gt;&lt;R&gt;6&lt;/R&gt;&lt;C&gt;1&lt;/C&gt;&lt;D xsi:type="xsd:double"&gt;0.1997&lt;/D&gt;&lt;D xsi:type="xsd:double"&gt;0.2007&lt;/D&gt;&lt;D xsi:type="xsd:double"&gt;0.2904&lt;/D&gt;&lt;D xsi:type="xsd:double"&gt;0.1256&lt;/D&gt;&lt;D xsi:type="xsd:double"&gt;0.427&lt;/D&gt;&lt;D xsi:type="xsd:double"&gt;0.4745&lt;/D&gt;&lt;/FQL&gt;&lt;FQL&gt;&lt;Q&gt;2000-HK^FF_EPS(ANN,-5AY,0)&lt;/Q&gt;&lt;R&gt;6&lt;/R&gt;&lt;C&gt;1&lt;/C&gt;&lt;D xsi:type="xsd:double"&gt;0.0302&lt;/D&gt;&lt;D xsi:type="xsd:double"&gt;0.0436&lt;/D&gt;&lt;D xsi:type="xsd:double"&gt;0.0933&lt;/D&gt;&lt;D xsi:type="xsd:double"&gt;-0.0311&lt;/D&gt;&lt;D xsi:type="xsd:double"&gt;-0.0161&lt;/D&gt;&lt;D xsi:type="xsd:double"&gt;-0.106&lt;/D&gt;&lt;/FQL&gt;&lt;FQL&gt;&lt;Q&gt;1999-HK^FF_EPS(ANN,-5AY,0)&lt;/Q&gt;&lt;R&gt;6&lt;/R&gt;&lt;C&gt;1&lt;/C&gt;&lt;D xsi:type="xsd:double"&gt;0.4564&lt;/D&gt;&lt;D xsi:type="xsd:double"&gt;0.4022&lt;/D&gt;&lt;D xsi:type="xsd:double"&gt;0.3562&lt;/D&gt;&lt;D xsi:type="xsd:double"&gt;0.4289&lt;/D&gt;&lt;D xsi:type="xsd:double"&gt;0.5026&lt;/D&gt;&lt;D xsi:type="xsd:double"&gt;0.569&lt;/D&gt;&lt;/FQL&gt;&lt;FQL&gt;&lt;Q&gt;1997-HK^FF_EPS(ANN,-5AY,0)&lt;/Q&gt;&lt;R&gt;6&lt;/R&gt;&lt;C&gt;1&lt;/C&gt;&lt;D xsi:type="xsd:double"&gt;3.2662&lt;/D&gt;&lt;D xsi:type="xsd:double"&gt;5.67&lt;/D&gt;&lt;D xsi:type="xsd:double"&gt;5.94&lt;/D&gt;&lt;D xsi:type="xsd:double"&gt;1.2938&lt;/D&gt;&lt;D xsi:type="xsd:double"&gt;-2.587&lt;/D&gt;&lt;D xsi:type="xsd:double"&gt;1.4463&lt;/D&gt;&lt;/FQL&gt;&lt;FQL&gt;&lt;Q&gt;1996-HK^FF_EPS(ANN,-5AY,0)&lt;/Q&gt;&lt;R&gt;6&lt;/R&gt;&lt;C&gt;1&lt;/C&gt;&lt;D xsi:type="xsd:double"&gt;0.3277&lt;/D&gt;&lt;D xsi:type="xsd:double"&gt;0.424&lt;/D&gt;&lt;D xsi:type="xsd:double"&gt;0.7855&lt;/D&gt;&lt;D xsi:type="xsd:double"&gt;0.5012&lt;/D&gt;&lt;D xsi:type="xsd:double"&gt;0.5623&lt;/D&gt;&lt;D xsi:type="xsd:double"&gt;0.4507&lt;/D&gt;&lt;/FQL&gt;&lt;FQL&gt;&lt;Q&gt;1995-HK^FF_EPS(ANN,-5AY,0)&lt;/Q&gt;&lt;R&gt;6&lt;/R&gt;&lt;C&gt;1&lt;/C&gt;&lt;D xsi:type="xsd:double"&gt;0.0262&lt;/D&gt;&lt;D xsi:type="xsd:double"&gt;0.0588&lt;/D&gt;&lt;D xsi:type="xsd:double"&gt;0.1048&lt;/D&gt;&lt;D xsi:type="xsd:double"&gt;0.1653&lt;/D&gt;&lt;D xsi:type="xsd:double"&gt;0.2726&lt;/D&gt;&lt;D xsi:type="xsd:double"&gt;0.4415&lt;/D&gt;&lt;/FQL&gt;&lt;FQL&gt;&lt;Q&gt;1993-HK^FF_EPS(ANN,-5AY,0)&lt;/Q&gt;&lt;R&gt;6&lt;/R&gt;&lt;C&gt;1&lt;/C&gt;&lt;D xsi:type="xsd:double"&gt;0.036&lt;/D&gt;&lt;D xsi:type="xsd:double"&gt;0.1016&lt;/D&gt;&lt;D xsi:type="xsd:double"&gt;0.1397&lt;/D&gt;&lt;D xsi:type="xsd:double"&gt;-0.2969&lt;/D&gt;&lt;D xsi:type="xsd:double"&gt;-0.3549&lt;/D&gt;&lt;D xsi:type="xsd:double"&gt;-0.3861&lt;/D&gt;&lt;/FQL&gt;&lt;FQL&gt;&lt;Q&gt;1992-HK^FF_EPS(ANN,-5AY,0)&lt;/Q&gt;&lt;R&gt;6&lt;/R&gt;&lt;C&gt;1&lt;/C&gt;&lt;D xsi:type="xsd:double"&gt;-0.3346&lt;/D&gt;&lt;D xsi:type="xsd:double"&gt;-0.1853&lt;/D&gt;&lt;D xsi:type="xsd:double"&gt;0.3614&lt;/D&gt;&lt;D xsi:type="xsd:double"&gt;0.5792&lt;/D&gt;&lt;D xsi:type="xsd:double"&gt;-2.4112&lt;/D&gt;&lt;D xsi:type="xsd:double"&gt;-2.7092&lt;/D&gt;&lt;/FQL&gt;&lt;FQL&gt;&lt;Q&gt;1991-HK^FF_EPS(ANN,-5AY,0)&lt;/Q&gt;&lt;R&gt;5&lt;/R&gt;&lt;C&gt;1&lt;/C&gt;&lt;D xsi:type="xsd:double"&gt;-0.0787&lt;/D&gt;&lt;D xsi:type="xsd:double"&gt;-0.004&lt;/D&gt;&lt;D xsi:type="xsd:double"&gt;-0.0654&lt;/D&gt;&lt;D xsi:type="xsd:double"&gt;-0.1027&lt;/D&gt;&lt;D xsi:type="xsd:double"&gt;-0.0752&lt;/D&gt;&lt;/FQL&gt;&lt;FQL&gt;&lt;Q&gt;1989-HK^FF_EPS(ANN,-5AY,0)&lt;/Q&gt;&lt;R&gt;6&lt;/R&gt;&lt;C&gt;1&lt;/C&gt;&lt;D xsi:type="xsd:double"&gt;0.02&lt;/D&gt;&lt;D xsi:type="xsd:double"&gt;0.018&lt;/D&gt;&lt;D xsi:type="xsd:double"&gt;0.0149&lt;/D&gt;&lt;D xsi:type="xsd:double"&gt;0.015&lt;/D&gt;&lt;D xsi:type="xsd:double"&gt;0.0065&lt;/D&gt;&lt;D xsi:type="xsd:double"&gt;-0.0228&lt;/D&gt;&lt;/FQL&gt;&lt;FQL&gt;&lt;Q&gt;1988-HK^FF_EPS(ANN,-5AY,0)&lt;/Q&gt;&lt;R&gt;6&lt;/R&gt;&lt;C&gt;1&lt;/C&gt;&lt;D xsi:type="xsd:double"&gt;1.0927&lt;/D&gt;&lt;D xsi:type="xsd:double"&gt;1.1258&lt;/D&gt;&lt;D xsi:type="xsd:double"&gt;1.1495&lt;/D&gt;&lt;D xsi:type="xsd:double"&gt;1.2293&lt;/D&gt;&lt;D xsi:type="xsd:double"&gt;0.7836&lt;/D&gt;&lt;D xsi:type="xsd:double"&gt;0.8548&lt;/D&gt;&lt;/FQL&gt;&lt;FQL&gt;&lt;Q&gt;1987-HK^FF_EPS(ANN,-5AY,0)&lt;/Q&gt;&lt;R&gt;6&lt;/R&gt;&lt;C&gt;1&lt;/C&gt;&lt;D xsi:type="xsd:string"&gt;@NA&lt;/D&gt;&lt;D xsi:type="xsd:string"&gt;@NA&lt;/D&gt;&lt;D xsi:type="xsd:double"&gt;0.0179&lt;/D&gt;&lt;D xsi:type="xsd:double"&gt;0.0236&lt;/D&gt;&lt;D xsi:type="xsd:double"&gt;-0.0674&lt;/D&gt;&lt;D xsi:type="xsd:double"&gt;0.0011&lt;/D&gt;&lt;/FQL&gt;&lt;FQL&gt;&lt;Q&gt;1986-HK^FF_EPS(ANN,-5AY,0)&lt;/Q&gt;&lt;R&gt;6&lt;/R&gt;&lt;C&gt;1&lt;/C&gt;&lt;D xsi:type="xsd:double"&gt;0.1402&lt;/D&gt;&lt;D xsi:type="xsd:double"&gt;0.1499&lt;/D&gt;&lt;D xsi:type="xsd:double"&gt;0.2528&lt;/D&gt;&lt;D xsi:type="xsd:double"&gt;0.5651&lt;/D&gt;&lt;D xsi:type="xsd:double"&gt;0.1572&lt;/D&gt;&lt;D xsi:type="xsd:double"&gt;0.2653&lt;/D&gt;&lt;/FQL&gt;&lt;FQL&gt;&lt;Q&gt;1985-HK^FF_EPS(ANN,-5AY,0)&lt;/Q&gt;&lt;R&gt;6&lt;/R&gt;&lt;C&gt;1&lt;/C&gt;&lt;D xsi:type="xsd:double"&gt;0.0665&lt;/D&gt;&lt;D xsi:type="xsd:double"&gt;0.1&lt;/D&gt;&lt;D xsi:type="xsd:double"&gt;0.0963&lt;/D&gt;&lt;D xsi:type="xsd:double"&gt;0.1354&lt;/D&gt;&lt;D xsi:type="xsd:double"&gt;0.1578&lt;/D&gt;&lt;D xsi:type="xsd:double"&gt;0.1066&lt;/D&gt;&lt;/FQL&gt;&lt;FQL&gt;&lt;Q&gt;1983-HK^FF_EPS(ANN,-5AY,0)&lt;/Q&gt;&lt;R&gt;6&lt;/R&gt;&lt;C&gt;1&lt;/C&gt;&lt;D xsi:type="xsd:double"&gt;0.2331&lt;/D&gt;&lt;D xsi:type="xsd:double"&gt;0.2625&lt;/D&gt;&lt;D xsi:type="xsd:double"&gt;0.2869&lt;/D&gt;&lt;D xsi:type="xsd:double"&gt;0.2648&lt;/D&gt;&lt;D xsi:type="xsd:double"&gt;0.2382&lt;/D&gt;&lt;D xsi:type="xsd:double"&gt;0.3256&lt;/D&gt;&lt;/FQL&gt;&lt;FQL&gt;&lt;Q&gt;1982-HK^FF_EPS(ANN,-5AY,0)&lt;/Q&gt;&lt;R&gt;6&lt;/R&gt;&lt;C&gt;1&lt;/C&gt;&lt;D xsi:type="xsd:double"&gt;0.1597&lt;/D&gt;&lt;D xsi:type="xsd:double"&gt;0.1532&lt;/D&gt;&lt;D xsi:type="xsd:double"&gt;-0.131&lt;/D&gt;&lt;D xsi:type="xsd:double"&gt;0.0689&lt;/D&gt;&lt;D xsi:type="xsd:double"&gt;0.1376&lt;/D&gt;&lt;D xsi:type="xsd:double"&gt;0.1155&lt;/D&gt;&lt;/FQL&gt;&lt;FQL&gt;&lt;Q&gt;1981-HK^FF_EPS(ANN,-5AY,0)&lt;/Q&gt;&lt;R&gt;6&lt;/R&gt;&lt;C&gt;1&lt;/C&gt;&lt;D xsi:type="xsd:double"&gt;0.0594&lt;/D&gt;&lt;D xsi:type="xsd:double"&gt;0.1141&lt;/D&gt;&lt;D xsi:type="xsd:double"&gt;0.0971&lt;/D&gt;&lt;D xsi:type="xsd:double"&gt;0.1211&lt;/D&gt;&lt;D xsi:type="xsd:double"&gt;0.2523&lt;/D&gt;&lt;D xsi:type="xsd:double"&gt;0.0418&lt;/D&gt;&lt;/FQL&gt;&lt;FQL&gt;&lt;Q&gt;1980-HK^FF_EPS(ANN,-5AY,0)&lt;/Q&gt;&lt;R&gt;6&lt;/R&gt;&lt;C&gt;1&lt;/C&gt;&lt;D xsi:type="xsd:double"&gt;0.2138&lt;/D&gt;&lt;D xsi:type="xsd:double"&gt;0.2894&lt;/D&gt;&lt;D xsi:type="xsd:double"&gt;0.2032&lt;/D&gt;&lt;D xsi:type="xsd:double"&gt;0.0847&lt;/D&gt;&lt;D xsi:type="xsd:double"&gt;0.0714&lt;/D&gt;&lt;D xsi:type="xsd:double"&gt;0.1241&lt;/D&gt;&lt;/FQL&gt;&lt;FQL&gt;&lt;Q&gt;1979-HK^FF_EPS(ANN,-5AY,0)&lt;/Q&gt;&lt;R&gt;6&lt;/R&gt;&lt;C&gt;1&lt;/C&gt;&lt;D xsi:type="xsd:double"&gt;0.194&lt;/D&gt;&lt;D xsi:type="xsd:double"&gt;0.158&lt;/D&gt;&lt;D xsi:type="xsd:double"&gt;0.0554&lt;/D&gt;&lt;D xsi:type="xsd:double"&gt;0.1767&lt;/D&gt;&lt;D xsi:type="xsd:double"&gt;0.2889&lt;/D&gt;&lt;D xsi:type="xsd:double"&gt;0.3784&lt;/D&gt;&lt;/FQL&gt;&lt;FQL&gt;&lt;Q&gt;1978-HK^FF_EPS(ANN,-5AY,0)&lt;/Q&gt;&lt;R&gt;6&lt;/R&gt;&lt;C&gt;1&lt;/C&gt;&lt;D xsi:type="xsd:double"&gt;0.0454&lt;/D&gt;&lt;D xsi:type="xsd:double"&gt;0.028&lt;/D&gt;&lt;D xsi:type="xsd:double"&gt;0.049&lt;/D&gt;&lt;D xsi:type="xsd:double"&gt;-0.014&lt;/D&gt;&lt;D xsi:type="xsd:double"&gt;0.1754&lt;/D&gt;&lt;D xsi:type="xsd:double"&gt;0.1126&lt;/D&gt;&lt;/FQL&gt;&lt;FQL&gt;&lt;Q&gt;1977-HK^FF_EPS(ANN,-5AY,0)&lt;/Q&gt;&lt;R&gt;6&lt;/R&gt;&lt;C&gt;1&lt;/C&gt;&lt;D xsi:type="xsd:double"&gt;0.0863&lt;/D&gt;&lt;D xsi:type="xsd:double"&gt;0.3097&lt;/D&gt;&lt;D xsi:type="xsd:double"&gt;0.2252&lt;/D&gt;&lt;D xsi:type="xsd:double"&gt;0.2015&lt;/D&gt;&lt;D xsi:type="xsd:double"&gt;0.2152&lt;/D&gt;&lt;D xsi:type="xsd:double"&gt;0.2249&lt;/D&gt;&lt;/FQL&gt;&lt;FQL&gt;&lt;Q&gt;1975-HK^FF_EPS(ANN,-5AY,0)&lt;/Q&gt;&lt;R&gt;6&lt;/R&gt;&lt;C&gt;1&lt;/C&gt;&lt;D xsi:type="xsd:double"&gt;0.0766&lt;/D&gt;&lt;D xsi:type="xsd:double"&gt;0.0207&lt;/D&gt;&lt;D xsi:type="xsd:double"&gt;0.0672&lt;/D&gt;&lt;D xsi:type="xsd:double"&gt;0.0934&lt;/D&gt;&lt;D xsi:type="xsd:double"&gt;0.1621&lt;/D&gt;&lt;D xsi:type="xsd:double"&gt;0.2412&lt;/D&gt;&lt;/FQL&gt;&lt;FQL&gt;&lt;Q&gt;1972-HK^FF_EPS(ANN,-5AY,0)&lt;/Q&gt;&lt;R&gt;6&lt;/R&gt;&lt;C&gt;1&lt;/C&gt;&lt;D xsi:type="xsd:double"&gt;2.57&lt;/D&gt;&lt;D xsi:type="xsd:double"&gt;5.8&lt;/D&gt;&lt;D xsi:type="xsd:double"&gt;4.9&lt;/D&gt;&lt;D xsi:type="xsd:double"&gt;2.2945&lt;/D&gt;&lt;D xsi:type="xsd:double"&gt;0.7002&lt;/D&gt;&lt;D xsi:type="xsd:double"&gt;1.2173&lt;/D&gt;&lt;/FQL&gt;&lt;FQL&gt;&lt;Q&gt;1971-HK^FF_EPS(ANN,-5AY,0)&lt;/Q&gt;&lt;R&gt;6&lt;/R&gt;&lt;C&gt;1&lt;/C&gt;&lt;D xsi:type="xsd:string"&gt;@NA&lt;/D&gt;&lt;D xsi:type="xsd:double"&gt;0.0798&lt;/D&gt;&lt;D xsi:type="xsd:double"&gt;0.0942&lt;/D&gt;&lt;D xsi:type="xsd:double"&gt;0.1614&lt;/D&gt;&lt;D xsi:type="xsd:double"&gt;0.1889&lt;/D&gt;&lt;D xsi:type="xsd:double"&gt;0.3716&lt;/D&gt;&lt;/FQL&gt;&lt;FQL&gt;&lt;Q&gt;1970-HK^FF_EPS(ANN,-5AY,0)&lt;/Q&gt;&lt;R&gt;6&lt;/R&gt;&lt;C&gt;1&lt;/C&gt;&lt;D xsi:type="xsd:double"&gt;0.7762&lt;/D&gt;&lt;D xsi:type="xsd:double"&gt;0.9351&lt;/D&gt;&lt;D xsi:type="xsd:double"&gt;0.9355&lt;/D&gt;&lt;D xsi:type="xsd:double"&gt;0.9549&lt;/D&gt;&lt;D xsi:type="xsd:double"&gt;-0.5954&lt;/D&gt;&lt;D xsi:type="xsd:double"&gt;0.8568&lt;/D&gt;&lt;/FQL&gt;&lt;FQL&gt;&lt;Q&gt;1969-HK^FF_EPS(ANN,-5AY,0)&lt;/Q&gt;&lt;R&gt;6&lt;/R&gt;&lt;C&gt;1&lt;/C&gt;&lt;D xsi:type="xsd:double"&gt;0.1441&lt;/D&gt;&lt;D xsi:type="xsd:double"&gt;0.1191&lt;/D&gt;&lt;D xsi:type="xsd:double"&gt;0.1582&lt;/D&gt;&lt;D xsi:type="xsd:double"&gt;0.1303&lt;/D&gt;&lt;D xsi:type="xsd:double"&gt;0.6003&lt;/D&gt;&lt;D xsi:type="xsd:double"&gt;0.553&lt;/D&gt;&lt;/FQL&gt;&lt;FQL&gt;&lt;Q&gt;1968-HK^FF_EPS(ANN,-5AY,0)&lt;/Q&gt;&lt;R&gt;6&lt;/R&gt;&lt;C&gt;1&lt;/C&gt;&lt;D xsi:type="xsd:double"&gt;0.1435&lt;/D&gt;&lt;D xsi:type="xsd:double"&gt;0.1976&lt;/D&gt;&lt;D xsi:type="xsd:double"&gt;0.1314&lt;/D&gt;&lt;D xsi:type="xsd:double"&gt;0.0082&lt;/D&gt;&lt;D xsi:type="xsd:double"&gt;-0.0641&lt;/D&gt;&lt;D xsi:type="xsd:double"&gt;-0.0186&lt;/D&gt;&lt;/FQL&gt;&lt;FQL&gt;&lt;Q&gt;1967-HK^FF_EPS(ANN,-5AY,0)&lt;/Q&gt;&lt;R&gt;6&lt;/R&gt;&lt;C&gt;1&lt;/C&gt;&lt;D xsi:type="xsd:double"&gt;0.1653&lt;/D&gt;&lt;D xsi:type="xsd:double"&gt;0.1476&lt;/D&gt;&lt;D xsi:type="xsd:double"&gt;0.1934&lt;/D&gt;&lt;D xsi:type="xsd:double"&gt;0.158&lt;/D&gt;&lt;D xsi:type="xsd:double"&gt;0.0527&lt;/D&gt;&lt;D xsi:type="xsd:double"&gt;0.0349&lt;/D&gt;&lt;/FQL&gt;&lt;FQL&gt;&lt;Q&gt;1966-HK^FF_EPS(ANN,-5AY,0)&lt;/Q&gt;&lt;R&gt;6&lt;/R&gt;&lt;C&gt;1&lt;/C&gt;&lt;D xsi:type="xsd:double"&gt;0.7069&lt;/D&gt;&lt;D xsi:type="xsd:double"&gt;0.9213&lt;/D&gt;&lt;D xsi:type="xsd:double"&gt;1.0401&lt;/D&gt;&lt;D xsi:type="xsd:double"&gt;0.9627&lt;/D&gt;&lt;D xsi:type="xsd:double"&gt;1.0185&lt;/D&gt;&lt;D xsi:type="xsd:double"&gt;0.8763&lt;/D&gt;&lt;/FQL&gt;&lt;FQL&gt;&lt;Q&gt;1965-HK^FF_EPS(ANN,-5AY,0)&lt;/Q&gt;&lt;R&gt;6&lt;/R&gt;&lt;C&gt;1&lt;/C&gt;&lt;D xsi:type="xsd:string"&gt;@NA&lt;/D&gt;&lt;D xsi:type="xsd:string"&gt;@NA&lt;/D&gt;&lt;D xsi:type="xsd:double"&gt;0.0729&lt;/D&gt;&lt;D xsi:type="xsd:double"&gt;0.0939&lt;/D&gt;&lt;D xsi:type="xsd:double"&gt;0.1793&lt;/D&gt;&lt;D xsi:type="xsd:double"&gt;0.1712&lt;/D&gt;&lt;/FQL&gt;&lt;FQL&gt;&lt;Q&gt;1963-HK^FF_EPS(ANN,-5AY,0)&lt;/Q&gt;&lt;R&gt;6&lt;/R&gt;&lt;C&gt;1&lt;/C&gt;&lt;D xsi:type="xsd:double"&gt;1.3086&lt;/D&gt;&lt;D xsi:type="xsd:double"&gt;1.3739&lt;/D&gt;&lt;D xsi:type="xsd:double"&gt;1.4279&lt;/D&gt;&lt;D xsi:type="xsd:double"&gt;1.5257&lt;/D&gt;&lt;D xsi:type="xsd:double"&gt;1.4793&lt;/D&gt;&lt;D xsi:type="xsd:double"&gt;1.5421&lt;/D&gt;&lt;/FQL&gt;&lt;FQL&gt;&lt;Q&gt;1962-HK^FF_EPS(ANN,-5AY,0)&lt;/Q&gt;&lt;R&gt;6&lt;/R&gt;&lt;C&gt;1&lt;/C&gt;&lt;D xsi:type="xsd:double"&gt;0.1&lt;/D&gt;&lt;D xsi:type="xsd:double"&gt;0.24&lt;/D&gt;&lt;D xsi:type="xsd:double"&gt;0.1819&lt;/D&gt;&lt;D xsi:type="xsd:double"&gt;0.1453&lt;/D&gt;&lt;D xsi:type="xsd:double"&gt;-0.0242&lt;/D&gt;&lt;D xsi:type="xsd:double"&gt;0.0788&lt;/D&gt;&lt;/FQL&gt;&lt;FQL&gt;&lt;Q&gt;1961-HK^FF_EPS(ANN,-5AY,0)&lt;/Q&gt;&lt;R&gt;6&lt;/R&gt;&lt;C&gt;1&lt;/C&gt;&lt;D xsi:type="xsd:double"&gt;0.078&lt;/D&gt;&lt;D xsi:type="xsd:double"&gt;0.0985&lt;/D&gt;&lt;D xsi:type="xsd:double"&gt;0.1035&lt;/D&gt;&lt;D xsi:type="xsd:double"&gt;0.0773&lt;/D&gt;&lt;D xsi:type="xsd:double"&gt;-0.0029&lt;/D&gt;&lt;D xsi:type="xsd:double"&gt;-0.1877&lt;/D&gt;&lt;/FQL&gt;&lt;FQL&gt;&lt;Q&gt;1960-HK^FF_EPS(ANN,-5AY,0)&lt;/Q&gt;&lt;R&gt;6&lt;/R&gt;&lt;C&gt;1&lt;/C&gt;&lt;D xsi:type="xsd:double"&gt;0.0311&lt;/D&gt;&lt;D xsi:type="xsd:double"&gt;0.0352&lt;/D&gt;&lt;D xsi:type="xsd:double"&gt;0.031&lt;/D&gt;&lt;D xsi:type="xsd:double"&gt;0.0239&lt;/D&gt;&lt;D xsi:type="xsd:double"&gt;0.0011&lt;/D&gt;&lt;D xsi:type="xsd:double"&gt;0.0192&lt;/D&gt;&lt;/FQL&gt;&lt;FQL&gt;&lt;Q&gt;1959-HK^FF_EPS(ANN,-5AY,0)&lt;/Q&gt;&lt;R&gt;6&lt;/R&gt;&lt;C&gt;1&lt;/C&gt;&lt;D xsi:type="xsd:double"&gt;0.0373&lt;/D&gt;&lt;D xsi:type="xsd:double"&gt;0.0731&lt;/D&gt;&lt;D xsi:type="xsd:double"&gt;0.0816&lt;/D&gt;&lt;D xsi:type="xsd:double"&gt;0.075&lt;/D&gt;&lt;D xsi:type="xsd:double"&gt;0.0482&lt;/D&gt;&lt;D xsi:type="xsd:double"&gt;0.0064&lt;/D&gt;&lt;/FQL&gt;&lt;FQL&gt;&lt;Q&gt;1958-HK^FF_EPS(ANN,-5AY,0)&lt;/Q&gt;&lt;R&gt;6&lt;/R&gt;&lt;C&gt;1&lt;/C&gt;&lt;D xsi:type="xsd:double"&gt;0.9815&lt;/D&gt;&lt;D xsi:type="xsd:double"&gt;0.3459&lt;/D&gt;&lt;D xsi:type="xsd:double"&gt;0.6494&lt;/D&gt;&lt;D xsi:type="xsd:double"&gt;0.5617&lt;/D&gt;&lt;D xsi:type="xsd:double"&gt;0.2687&lt;/D&gt;&lt;D xsi:type="xsd:double"&gt;0.5801&lt;/D&gt;&lt;/FQL&gt;&lt;FQL&gt;&lt;Q&gt;1957-HK^FF_EPS(ANN,-5AY,0)&lt;/Q&gt;&lt;R&gt;6&lt;/R&gt;&lt;C&gt;1&lt;/C&gt;&lt;D xsi:type="xsd:double"&gt;0.0592&lt;/D&gt;&lt;D xsi:type="xsd:double"&gt;0.0601&lt;/D&gt;&lt;D xsi:type="xsd:double"&gt;0.0631&lt;/D&gt;&lt;D xsi:type="xsd:double"&gt;0.057&lt;/D&gt;&lt;D xsi:type="xsd:double"&gt;0.0013&lt;/D&gt;&lt;D xsi:type="xsd:double"&gt;0.0278&lt;/D&gt;&lt;/FQL&gt;&lt;FQL&gt;&lt;Q&gt;1955-HK^FF_EPS(ANN,-5AY,0)&lt;/Q&gt;&lt;R&gt;6&lt;/R&gt;&lt;C&gt;1&lt;/C&gt;&lt;D xsi:type="xsd:double"&gt;0.0887&lt;/D&gt;&lt;D xsi:type="xsd:double"&gt;0.0719&lt;/D&gt;&lt;D xsi:type="xsd:double"&gt;0.0436&lt;/D&gt;&lt;D xsi:type="xsd:double"&gt;0.0658&lt;/D&gt;&lt;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D xsi:type="xsd:double"&gt;0.3771&lt;/D&gt;&lt;D xsi:type="xsd:double"&gt;0.2593&lt;/D&gt;&lt;/FQL&gt;&lt;FQL&gt;&lt;Q&gt;1953-HK^FF_EPS(ANN,-5AY,0)&lt;/Q&gt;&lt;R&gt;6&lt;/R&gt;&lt;C&gt;1&lt;/C&gt;&lt;D xsi:type="xsd:double"&gt;0.016&lt;/D&gt;&lt;D xsi:type="xsd:double"&gt;0.0428&lt;/D&gt;&lt;D xsi:type="xsd:double"&gt;0.0269&lt;/D&gt;&lt;D xsi:type="xsd:double"&gt;0.0183&lt;/D&gt;&lt;D xsi:type="xsd:double"&gt;0.0091&lt;/D&gt;&lt;D xsi:type="xsd:double"&gt;0.0191&lt;/D&gt;&lt;/FQL&gt;&lt;FQL&gt;&lt;Q&gt;1952-HK^FF_EPS(ANN,-5AY,0)&lt;/Q&gt;&lt;R&gt;6&lt;/R&gt;&lt;C&gt;1&lt;/C&gt;&lt;D xsi:type="xsd:string"&gt;@NA&lt;/D&gt;&lt;D xsi:type="xsd:string"&gt;@NA&lt;/D&gt;&lt;D xsi:type="xsd:double"&gt;-4.0058&lt;/D&gt;&lt;D xsi:type="xsd:double"&gt;-0.8295&lt;/D&gt;&lt;D xsi:type="xsd:double"&gt;-21.6833&lt;/D&gt;&lt;D xsi:type="xsd:double"&gt;-4.1454&lt;/D&gt;&lt;/FQL&gt;&lt;FQL&gt;&lt;Q&gt;1951-HK^FF_EPS(ANN,-5AY,0)&lt;/Q&gt;&lt;R&gt;6&lt;/R&gt;&lt;C&gt;1&lt;/C&gt;&lt;D xsi:type="xsd:double"&gt;0.0432&lt;/D&gt;&lt;D xsi:type="xsd:double"&gt;0.0481&lt;/D&gt;&lt;D xsi:type="xsd:double"&gt;0.0834&lt;/D&gt;&lt;D xsi:type="xsd:double"&gt;0.1919&lt;/D&gt;&lt;D xsi:type="xsd:double"&gt;0.1178&lt;/D&gt;&lt;D xsi:type="xsd:double"&gt;0.1653&lt;/D&gt;&lt;/FQL&gt;&lt;FQL&gt;&lt;Q&gt;1950-HK^FF_EPS(ANN,-5AY,0)&lt;/Q&gt;&lt;R&gt;6&lt;/R&gt;&lt;C&gt;1&lt;/C&gt;&lt;D xsi:type="xsd:double"&gt;0.0297&lt;/D&gt;&lt;D xsi:type="xsd:double"&gt;0.0403&lt;/D&gt;&lt;D xsi:type="xsd:double"&gt;0.0365&lt;/D&gt;&lt;D xsi:type="xsd:double"&gt;0.0274&lt;/D&gt;&lt;D xsi:type="xsd:double"&gt;-0.0036&lt;/D&gt;&lt;D xsi:type="xsd:double"&gt;-0.0027&lt;/D&gt;&lt;/FQL&gt;&lt;FQL&gt;&lt;Q&gt;1949-HK^FF_EPS(ANN,-5AY,0)&lt;/Q&gt;&lt;R&gt;6&lt;/R&gt;&lt;C&gt;1&lt;/C&gt;&lt;D xsi:type="xsd:double"&gt;0.0517&lt;/D&gt;&lt;D xsi:type="xsd:double"&gt;0.0452&lt;/D&gt;&lt;D xsi:type="xsd:double"&gt;0.0688&lt;/D&gt;&lt;D xsi:type="xsd:double"&gt;-0.0272&lt;/D&gt;&lt;D xsi:type="xsd:double"&gt;0.0026&lt;/D&gt;&lt;D xsi:type="xsd:double"&gt;-0.0178&lt;/D&gt;&lt;/FQL&gt;&lt;FQL&gt;&lt;Q&gt;1948-HK^FF_EPS(ANN,-5AY,0)&lt;/Q&gt;&lt;R&gt;6&lt;/R&gt;&lt;C&gt;1&lt;/C&gt;&lt;D xsi:type="xsd:string"&gt;@NA&lt;/D&gt;&lt;D xsi:type="xsd:string"&gt;@NA&lt;/D&gt;&lt;D xsi:type="xsd:double"&gt;0.099&lt;/D&gt;&lt;D xsi:type="xsd:double"&gt;0.1548&lt;/D&gt;&lt;D xsi:type="xsd:double"&gt;0.2494&lt;/D&gt;&lt;D xsi:type="xsd:double"&gt;0.627&lt;/D&gt;&lt;/FQL&gt;&lt;FQL&gt;&lt;Q&gt;1945-HK^FF_EPS(ANN,-5AY,0)&lt;/Q&gt;&lt;R&gt;6&lt;/R&gt;&lt;C&gt;1&lt;/C&gt;&lt;D xsi:type="xsd:string"&gt;@NA&lt;/D&gt;&lt;D xsi:type="xsd:double"&gt;0.0694&lt;/D&gt;&lt;D xsi:type="xsd:double"&gt;0.1051&lt;/D&gt;&lt;D xsi:type="xsd:double"&gt;0.1279&lt;/D&gt;&lt;D xsi:type="xsd:double"&gt;0.1359&lt;/D&gt;&lt;D xsi:type="xsd:double"&gt;0.0448&lt;/D&gt;&lt;/FQL&gt;&lt;FQL&gt;&lt;Q&gt;1943-HK^FF_EPS(ANN,-5AY,0)&lt;/Q&gt;&lt;R&gt;6&lt;/R&gt;&lt;C&gt;1&lt;/C&gt;&lt;D xsi:type="xsd:double"&gt;0.0184&lt;/D&gt;&lt;D xsi:type="xsd:double"&gt;0.0372&lt;/D&gt;&lt;D xsi:type="xsd:double"&gt;0.0293&lt;/D&gt;&lt;D xsi:type="xsd:double"&gt;-0.0145&lt;/D&gt;&lt;D xsi:type="xsd:double"&gt;0.0141&lt;/D&gt;&lt;D xsi:type="xsd:double"&gt;-0.0338&lt;/D&gt;&lt;/FQL&gt;&lt;FQL&gt;&lt;Q&gt;1942-HK^FF_EPS(ANN,-5AY,0)&lt;/Q&gt;&lt;R&gt;6&lt;/R&gt;&lt;C&gt;1&lt;/C&gt;&lt;D xsi:type="xsd:double"&gt;0.0384&lt;/D&gt;&lt;D xsi:type="xsd:double"&gt;0.0494&lt;/D&gt;&lt;D xsi:type="xsd:double"&gt;0.0794&lt;/D&gt;&lt;D xsi:type="xsd:double"&gt;0.0409&lt;/D&gt;&lt;D xsi:type="xsd:double"&gt;0.0372&lt;/D&gt;&lt;D xsi:type="xsd:double"&gt;0.0377&lt;/D&gt;&lt;/FQL&gt;&lt;FQL&gt;&lt;Q&gt;1941-HK^FF_EPS(ANN,-5AY,0)&lt;/Q&gt;&lt;R&gt;6&lt;/R&gt;&lt;C&gt;1&lt;/C&gt;&lt;D xsi:type="xsd:double"&gt;0.0506&lt;/D&gt;&lt;D xsi:type="xsd:double"&gt;0.1021&lt;/D&gt;&lt;D xsi:type="xsd:double"&gt;0.108&lt;/D&gt;&lt;D xsi:type="xsd:double"&gt;0.0724&lt;/D&gt;&lt;D xsi:type="xsd:double"&gt;0.0574&lt;/D&gt;&lt;D xsi:type="xsd:double"&gt;0.0914&lt;/D&gt;&lt;/FQL&gt;&lt;FQL&gt;&lt;Q&gt;1940-HK^FF_EPS(ANN,-5AY,0)&lt;/Q&gt;&lt;R&gt;6&lt;/R&gt;&lt;C&gt;1&lt;/C&gt;&lt;D xsi:type="xsd:double"&gt;0.0437&lt;/D&gt;&lt;D xsi:type="xsd:double"&gt;0.0769&lt;/D&gt;&lt;D xsi:type="xsd:double"&gt;0.1183&lt;/D&gt;&lt;D xsi:type="xsd:double"&gt;0.1265&lt;/D&gt;&lt;D xsi:type="xsd:double"&gt;-0.0345&lt;/D&gt;&lt;D xsi:type="xsd:double"&gt;-0.0269&lt;/D&gt;&lt;/FQL&gt;&lt;FQL&gt;&lt;Q&gt;1939-HK^FF_EPS(ANN,-5AY,0)&lt;/Q&gt;&lt;R&gt;6&lt;/R&gt;&lt;C&gt;1&lt;/C&gt;&lt;D xsi:type="xsd:double"&gt;0.0616&lt;/D&gt;&lt;D xsi:type="xsd:double"&gt;0.0881&lt;/D&gt;&lt;D xsi:type="xsd:double"&gt;0.0199&lt;/D&gt;&lt;D xsi:type="xsd:double"&gt;0.0169&lt;/D&gt;&lt;D xsi:type="xsd:double"&gt;0.0167&lt;/D&gt;&lt;D xsi:type="xsd:double"&gt;0.0169&lt;/D&gt;&lt;/FQL&gt;&lt;FQL&gt;&lt;Q&gt;1938-HK^FF_EPS(ANN,-5AY,0)&lt;/Q&gt;&lt;R&gt;6&lt;/R&gt;&lt;C&gt;1&lt;/C&gt;&lt;D xsi:type="xsd:double"&gt;-1.7293&lt;/D&gt;&lt;D xsi:type="xsd:double"&gt;-0.9917&lt;/D&gt;&lt;D xsi:type="xsd:double"&gt;-0.5843&lt;/D&gt;&lt;D xsi:type="xsd:double"&gt;-0.1558&lt;/D&gt;&lt;D xsi:type="xsd:double"&gt;0.6923&lt;/D&gt;&lt;D xsi:type="xsd:double"&gt;-0.1125&lt;/D&gt;&lt;/FQL&gt;&lt;FQL&gt;&lt;Q&gt;1937-HK^FF_EPS(ANN,-5AY,0)&lt;/Q&gt;&lt;R&gt;6&lt;/R&gt;&lt;C&gt;1&lt;/C&gt;&lt;D xsi:type="xsd:double"&gt;0.0224&lt;/D&gt;&lt;D xsi:type="xsd:double"&gt;0.0236&lt;/D&gt;&lt;D xsi:type="xsd:double"&gt;0.0291&lt;/D&gt;&lt;D xsi:type="xsd:double"&gt;0.0217&lt;/D&gt;&lt;D xsi:type="xsd:double"&gt;0.0008&lt;/D&gt;&lt;D xsi:type="xsd:double"&gt;0.0296&lt;/D&gt;&lt;/FQL&gt;&lt;FQL&gt;&lt;Q&gt;1936-HK^FF_EPS(ANN,-5AY,0)&lt;/Q&gt;&lt;R&gt;6&lt;/R&gt;&lt;C&gt;1&lt;/C&gt;&lt;D xsi:type="xsd:double"&gt;0.0382&lt;/D&gt;&lt;D xsi:type="xsd:double"&gt;0.0379&lt;/D&gt;&lt;D xsi:type="xsd:double"&gt;0.0595&lt;/D&gt;&lt;D xsi:type="xsd:double"&gt;0.05&lt;/D&gt;&lt;D xsi:type="xsd:double"&gt;0.0343&lt;/D&gt;&lt;D xsi:type="xsd:double"&gt;0.0452&lt;/D&gt;&lt;/FQL&gt;&lt;FQL&gt;&lt;Q&gt;1935-HK^FF_EPS(ANN,-5AY,0)&lt;/Q&gt;&lt;R&gt;6&lt;/R&gt;&lt;C&gt;1&lt;/C&gt;&lt;D xsi:type="xsd:double"&gt;0.0705&lt;/D&gt;&lt;D xsi:type="xsd:double"&gt;0.0879&lt;/D&gt;&lt;D xsi:type="xsd:double"&gt;0.1155&lt;/D&gt;&lt;D xsi:type="xsd:double"&gt;0.1407&lt;/D&gt;&lt;D xsi:type="xsd:double"&gt;0.1867&lt;/D&gt;&lt;D xsi:type="xsd:double"&gt;0.2455&lt;/D&gt;&lt;/FQL&gt;&lt;FQL&gt;&lt;Q&gt;1933-HK^FF_EPS(ANN,-5AY,0)&lt;/Q&gt;&lt;R&gt;6&lt;/R&gt;&lt;C&gt;1&lt;/C&gt;&lt;D xsi:type="xsd:double"&gt;0.0545&lt;/D&gt;&lt;D xsi:type="xsd:double"&gt;0.0673&lt;/D&gt;&lt;D xsi:type="xsd:double"&gt;0.0607&lt;/D&gt;&lt;D xsi:type="xsd:double"&gt;-0.1558&lt;/D&gt;&lt;D xsi:type="xsd:double"&gt;0.0481&lt;/D&gt;&lt;D xsi:type="xsd:double"&gt;0.0539&lt;/D&gt;&lt;/FQL&gt;&lt;FQL&gt;&lt;Q&gt;1932-HK^FF_EPS(ANN,-5AY,0)&lt;/Q&gt;&lt;R&gt;6&lt;/R&gt;&lt;C&gt;1&lt;/C&gt;&lt;D xsi:type="xsd:double"&gt;0.0554&lt;/D&gt;&lt;D xsi:type="xsd:double"&gt;0.0199&lt;/D&gt;&lt;D xsi:type="xsd:double"&gt;-0.1393&lt;/D&gt;&lt;D xsi:type="xsd:double"&gt;-0.028&lt;/D&gt;&lt;D xsi:type="xsd:double"&gt;-0.0108&lt;/D&gt;&lt;D xsi:type="xsd:double"&gt;-0.0595&lt;/D&gt;&lt;/FQL&gt;&lt;FQL&gt;&lt;Q&gt;1931-HK^FF_EPS(ANN,-5AY,0)&lt;/Q&gt;&lt;R&gt;6&lt;/R&gt;&lt;C&gt;1&lt;/C&gt;&lt;D xsi:type="xsd:double"&gt;0.0493&lt;/D&gt;&lt;D xsi:type="xsd:double"&gt;0.0958&lt;/D&gt;&lt;D xsi:type="xsd:double"&gt;0.0919&lt;/D&gt;&lt;D xsi:type="xsd:double"&gt;0.275&lt;/D&gt;&lt;D xsi:type="xsd:double"&gt;0.1341&lt;/D&gt;&lt;D xsi:type="xsd:double"&gt;0.159&lt;/D&gt;&lt;/FQL&gt;&lt;FQL&gt;&lt;Q&gt;1930-HK^FF_EPS(ANN,-5AY,0)&lt;/Q&gt;&lt;R&gt;6&lt;/R&gt;&lt;C&gt;1&lt;/C&gt;&lt;D xsi:type="xsd:double"&gt;0.037&lt;/D&gt;&lt;D xsi:type="xsd:double"&gt;0.0656&lt;/D&gt;&lt;D xsi:type="xsd:double"&gt;0.0563&lt;/D&gt;&lt;D xsi:type="xsd:double"&gt;0.0464&lt;/D&gt;&lt;D xsi:type="xsd:double"&gt;0.0483&lt;/D&gt;&lt;D xsi:type="xsd:double"&gt;0.0387&lt;/D&gt;&lt;/FQL&gt;&lt;FQL&gt;&lt;Q&gt;1929-HK^FF_EPS(ANN,-5AY,0)&lt;/Q&gt;&lt;R&gt;6&lt;/R&gt;&lt;C&gt;1&lt;/C&gt;&lt;D xsi:type="xsd:double"&gt;0.306&lt;/D&gt;&lt;D xsi:type="xsd:double"&gt;0.409&lt;/D&gt;&lt;D xsi:type="xsd:double"&gt;0.4577&lt;/D&gt;&lt;D xsi:type="xsd:double"&gt;0.2901&lt;/D&gt;&lt;D xsi:type="xsd:double"&gt;0.6026&lt;/D&gt;&lt;D xsi:type="xsd:double"&gt;0.6712&lt;/D&gt;&lt;/FQL&gt;&lt;FQL&gt;&lt;Q&gt;1928-HK^FF_EPS(ANN,-5AY,0)&lt;/Q&gt;&lt;R&gt;6&lt;/R&gt;&lt;C&gt;1&lt;/C&gt;&lt;D xsi:type="xsd:double"&gt;1.1776&lt;/D&gt;&lt;D xsi:type="xsd:double"&gt;1.5477&lt;/D&gt;&lt;D xsi:type="xsd:double"&gt;1.8189&lt;/D&gt;&lt;D xsi:type="xsd:double"&gt;1.9702&lt;/D&gt;&lt;D xsi:type="xsd:double"&gt;-1.4603&lt;/D&gt;&lt;D xsi:type="xsd:double"&gt;-1.0066&lt;/D&gt;&lt;/FQL&gt;&lt;FQL&gt;&lt;Q&gt;1927-HK^FF_EPS(ANN,-5AY,0)&lt;/Q&gt;&lt;R&gt;6&lt;/R&gt;&lt;C&gt;1&lt;/C&gt;&lt;D xsi:type="xsd:double"&gt;0.0424&lt;/D&gt;&lt;D xsi:type="xsd:double"&gt;0.0614&lt;/D&gt;&lt;D xsi:type="xsd:double"&gt;0.0526&lt;/D&gt;&lt;D xsi:type="xsd:double"&gt;0.0562&lt;/D&gt;&lt;D xsi:type="xsd:double"&gt;0.0568&lt;/D&gt;&lt;D xsi:type="xsd:double"&gt;0.0437&lt;/D&gt;&lt;/FQL&gt;&lt;FQL&gt;&lt;Q&gt;1925-HK^FF_EPS(ANN,-5AY,0)&lt;/Q&gt;&lt;R&gt;6&lt;/R&gt;&lt;C&gt;1&lt;/C&gt;&lt;D xsi:type="xsd:double"&gt;0.1317&lt;/D&gt;&lt;D xsi:type="xsd:double"&gt;0.1072&lt;/D&gt;&lt;D xsi:type="xsd:double"&gt;0.2257&lt;/D&gt;&lt;D xsi:type="xsd:double"&gt;0.0779&lt;/D&gt;&lt;D xsi:type="xsd:double"&gt;0.1146&lt;/D&gt;&lt;D xsi:type="xsd:double"&gt;0.1458&lt;/D&gt;&lt;/FQL&gt;&lt;FQL&gt;&lt;Q&gt;1922-HK^FF_EPS(ANN,-5AY,0)&lt;/Q&gt;&lt;R&gt;6&lt;/R&gt;&lt;C&gt;1&lt;/C&gt;&lt;D xsi:type="xsd:double"&gt;0.1031&lt;/D&gt;&lt;D xsi:type="xsd:double"&gt;0.0889&lt;/D&gt;&lt;D xsi:type="xsd:double"&gt;0.1212&lt;/D&gt;&lt;D xsi:type="xsd:double"&gt;0.1786&lt;/D&gt;&lt;D xsi:type="xsd:double"&gt;0.283&lt;/D&gt;&lt;D xsi:type="xsd:double"&gt;0.4001&lt;/D&gt;&lt;/FQL&gt;&lt;FQL&gt;&lt;Q&gt;1921-HK^FF_EPS(ANN,-5AY,0)&lt;/Q&gt;&lt;R&gt;6&lt;/R&gt;&lt;C&gt;1&lt;/C&gt;&lt;D xsi:type="xsd:double"&gt;-0.0413&lt;/D&gt;&lt;D xsi:type="xsd:double"&gt;0.1785&lt;/D&gt;&lt;D xsi:type="xsd:double"&gt;0.2378&lt;/D&gt;&lt;D xsi:type="xsd:double"&gt;0.2523&lt;/D&gt;&lt;D xsi:type="xsd:double"&gt;-0.0872&lt;/D&gt;&lt;D xsi:type="xsd:double"&gt;0.0666&lt;/D&gt;&lt;/FQL&gt;&lt;FQL&gt;&lt;Q&gt;1920-HK^FF_EPS(ANN,-5AY,0)&lt;/Q&gt;&lt;R&gt;6&lt;/R&gt;&lt;C&gt;1&lt;/C&gt;&lt;D xsi:type="xsd:double"&gt;0.0044&lt;/D&gt;&lt;D xsi:type="xsd:double"&gt;0.0082&lt;/D&gt;&lt;D xsi:type="xsd:double"&gt;0.0155&lt;/D&gt;&lt;D xsi:type="xsd:double"&gt;0.0163&lt;/D&gt;&lt;D xsi:type="xsd:double"&gt;0.0028&lt;/D&gt;&lt;D xsi:type="xsd:double"&gt;-0.032&lt;/D&gt;&lt;/FQL&gt;&lt;FQL&gt;&lt;Q&gt;1919-HK^FF_EPS(ANN,-5AY,0)&lt;/Q&gt;&lt;R&gt;6&lt;/R&gt;&lt;C&gt;1&lt;/C&gt;&lt;D xsi:type="xsd:double"&gt;-0.7459&lt;/D&gt;&lt;D xsi:type="xsd:double"&gt;0.2&lt;/D&gt;&lt;D xsi:type="xsd:double"&gt;0.0926&lt;/D&gt;&lt;D xsi:type="xsd:double"&gt;0.4308&lt;/D&gt;&lt;D xsi:type="xsd:double"&gt;0.6229&lt;/D&gt;&lt;D xsi:type="xsd:double"&gt;6.7345&lt;/D&gt;&lt;/FQL&gt;&lt;FQL&gt;&lt;Q&gt;1918-HK^FF_EPS(ANN,-5AY,0)&lt;/Q&gt;&lt;R&gt;6&lt;/R&gt;&lt;C&gt;1&lt;/C&gt;&lt;D xsi:type="xsd:double"&gt;1.1984&lt;/D&gt;&lt;D xsi:type="xsd:double"&gt;0.8352&lt;/D&gt;&lt;D xsi:type="xsd:double"&gt;3.1788&lt;/D&gt;&lt;D xsi:type="xsd:double"&gt;4.4836&lt;/D&gt;&lt;D xsi:type="xsd:double"&gt;6.7918&lt;/D&gt;&lt;D xsi:type="xsd:double"&gt;8.7904&lt;/D&gt;&lt;/FQL&gt;&lt;FQL&gt;&lt;Q&gt;1917-HK^FF_EPS(ANN,-5AY,0)&lt;/Q&gt;&lt;R&gt;6&lt;/R&gt;&lt;C&gt;1&lt;/C&gt;&lt;D xsi:type="xsd:double"&gt;0.012&lt;/D&gt;&lt;D xsi:type="xsd:double"&gt;0.0174&lt;/D&gt;&lt;D xsi:type="xsd:double"&gt;0.0223&lt;/D&gt;&lt;D xsi:type="xsd:double"&gt;0.0055&lt;/D&gt;&lt;D xsi:type="xsd:double"&gt;-0.0362&lt;/D&gt;&lt;D xsi:type="xsd:double"&gt;-0.0576&lt;/D&gt;&lt;/FQL&gt;&lt;FQL&gt;&lt;Q&gt;1916-HK^FF_EPS(ANN,-5AY,0)&lt;/Q&gt;&lt;R&gt;6&lt;/R&gt;&lt;C&gt;1&lt;/C&gt;&lt;D xsi:type="xsd:double"&gt;0.3176&lt;/D&gt;&lt;D xsi:type="xsd:double"&gt;0.5484&lt;/D&gt;&lt;D xsi:type="xsd:double"&gt;0.6036&lt;/D&gt;&lt;D xsi:type="xsd:double"&gt;0.386&lt;/D&gt;&lt;D xsi:type="xsd:double"&gt;0.3468&lt;/D&gt;&lt;D xsi:type="xsd:double"&gt;0.4142&lt;/D&gt;&lt;/FQL&gt;&lt;FQL&gt;&lt;Q&gt;1915-HK^FF_EPS(ANN,-5AY,0)&lt;/Q&gt;&lt;R&gt;6&lt;/R&gt;&lt;C&gt;1&lt;/C&gt;&lt;D xsi:type="xsd:double"&gt;0.0818&lt;/D&gt;&lt;D xsi:type="xsd:double"&gt;0.0922&lt;/D&gt;&lt;D xsi:type="xsd:double"&gt;0.1357&lt;/D&gt;&lt;D xsi:type="xsd:double"&gt;0.0947&lt;/D&gt;&lt;D xsi:type="xsd:double"&gt;0.0688&lt;/D&gt;&lt;D xsi:type="xsd:double"&gt;0.0092&lt;/D&gt;&lt;/FQL&gt;&lt;FQL&gt;&lt;Q&gt;1913-HK^FF_EPS(ANN,-5AY,0)&lt;/Q&gt;&lt;R&gt;6&lt;/R&gt;&lt;C&gt;1&lt;/C&gt;&lt;D xsi:type="xsd:string"&gt;@NA&lt;/D&gt;&lt;D xsi:type="xsd:double"&gt;0.8151&lt;/D&gt;&lt;D xsi:type="xsd:double"&gt;0.7424&lt;/D&gt;&lt;D xsi:type="xsd:double"&gt;0.8766&lt;/D&gt;&lt;D xsi:type="xsd:double"&gt;-0.1871&lt;/D&gt;&lt;D xsi:type="xsd:double"&gt;1.0565&lt;/D&gt;&lt;/FQL&gt;&lt;FQL&gt;&lt;Q&gt;1912-HK^FF_EPS(ANN,-5AY,0)&lt;/Q&gt;&lt;R&gt;6&lt;/R&gt;&lt;C&gt;1&lt;/C&gt;&lt;D xsi:type="xsd:double"&gt;0.0131&lt;/D&gt;&lt;D xsi:type="xsd:double"&gt;0.0245&lt;/D&gt;&lt;D xsi:type="xsd:double"&gt;0.0241&lt;/D&gt;&lt;D xsi:type="xsd:double"&gt;0.0233&lt;/D&gt;&lt;D xsi:type="xsd:double"&gt;0.0185&lt;/D&gt;&lt;D xsi:type="xsd:double"&gt;0.0199&lt;/D&gt;&lt;/FQL&gt;&lt;FQL&gt;&lt;Q&gt;1911-HK^FF_EPS(ANN,-5AY,0)&lt;/Q&gt;&lt;R&gt;6&lt;/R&gt;&lt;C&gt;1&lt;/C&gt;&lt;D xsi:type="xsd:double"&gt;0.4543&lt;/D&gt;&lt;D xsi:type="xsd:double"&gt;0.0005&lt;/D&gt;&lt;D xsi:type="xsd:double"&gt;-6.0786&lt;/D&gt;&lt;D xsi:type="xsd:double"&gt;0.5596&lt;/D&gt;&lt;D xsi:type="xsd:double"&gt;2.3737&lt;/D&gt;&lt;D xsi:type="xsd:double"&gt;3.9469&lt;/D&gt;&lt;/FQL&gt;&lt;FQL&gt;&lt;Q&gt;1910-HK^FF_EPS(ANN,-5AY,0)&lt;/Q&gt;&lt;R&gt;6&lt;/R&gt;&lt;C&gt;1&lt;/C&gt;&lt;D xsi:type="xsd:double"&gt;1.405&lt;/D&gt;&lt;D xsi:type="xsd:double"&gt;1.8391&lt;/D&gt;&lt;D xsi:type="xsd:double"&gt;1.2993&lt;/D&gt;&lt;D xsi:type="xsd:double"&gt;0.7253&lt;/D&gt;&lt;D xsi:type="xsd:double"&gt;-6.9134&lt;/D&gt;&lt;D xsi:type="xsd:double"&gt;0.0774&lt;/D&gt;&lt;/FQL&gt;&lt;FQL&gt;&lt;Q&gt;1909-HK^FF_EPS(ANN,-5AY,0)&lt;/Q&gt;&lt;R&gt;6&lt;/R&gt;&lt;C&gt;1&lt;/C&gt;&lt;D xsi:type="xsd:double"&gt;0.0028&lt;/D&gt;&lt;D xsi:type="xsd:double"&gt;0.0069&lt;/D&gt;&lt;D xsi:type="xsd:double"&gt;0.013&lt;/D&gt;&lt;D xsi:type="xsd:double"&gt;0.0277&lt;/D&gt;&lt;D xsi:type="xsd:double"&gt;0.0617&lt;/D&gt;&lt;D xsi:type="xsd:double"&gt;0.1004&lt;/D&gt;&lt;/FQL&gt;&lt;FQL&gt;&lt;Q&gt;1908-HK^FF_EPS(ANN,-5AY,0)&lt;/Q&gt;&lt;R&gt;6&lt;/R&gt;&lt;C&gt;1&lt;/C&gt;&lt;D xsi:type="xsd:double"&gt;0.0467&lt;/D&gt;&lt;D xsi:type="xsd:double"&gt;0.8371&lt;/D&gt;&lt;D xsi:type="xsd:double"&gt;2.2895&lt;/D&gt;&lt;D xsi:type="xsd:double"&gt;2.2591&lt;/D&gt;&lt;D xsi:type="xsd:double"&gt;2.1551&lt;/D&gt;&lt;D xsi:type="xsd:double"&gt;3.0628&lt;/D&gt;&lt;/FQL&gt;&lt;FQL&gt;&lt;Q&gt;1907-HK^FF_EPS(ANN,-5AY,0)&lt;/Q&gt;&lt;R&gt;6&lt;/R&gt;&lt;C&gt;1&lt;/C&gt;&lt;D xsi:type="xsd:double"&gt;0.1026&lt;/D&gt;&lt;D xsi:type="xsd:double"&gt;0.2128&lt;/D&gt;&lt;D xsi:type="xsd:double"&gt;0.6049&lt;/D&gt;&lt;D xsi:type="xsd:double"&gt;0.3916&lt;/D&gt;&lt;D xsi:type="xsd:double"&gt;0.4671&lt;/D&gt;&lt;D xsi:type="xsd:double"&gt;0.7337&lt;/D&gt;&lt;/FQL&gt;&lt;FQL&gt;&lt;Q&gt;1906-HK^FF_EPS(ANN,-5AY,0)&lt;/Q&gt;&lt;R&gt;6&lt;/R&gt;&lt;C&gt;1&lt;/C&gt;&lt;D xsi:type="xsd:double"&gt;0.0188&lt;/D&gt;&lt;D xsi:type="xsd:double"&gt;0.0177&lt;/D&gt;&lt;D xsi:type="xsd:double"&gt;0.0264&lt;/D&gt;&lt;D xsi:type="xsd:double"&gt;-0.0125&lt;/D&gt;&lt;D xsi:type="xsd:double"&gt;0.0452&lt;/D&gt;&lt;D xsi:type="xsd:double"&gt;-0.0066&lt;/D&gt;&lt;/FQL&gt;&lt;FQL&gt;&lt;Q&gt;1905-HK^FF_EPS(ANN,-5AY,0)&lt;/Q&gt;&lt;R&gt;6&lt;/R&gt;&lt;C&gt;1&lt;/C&gt;&lt;D xsi:type="xsd:string"&gt;@NA&lt;/D&gt;&lt;D xsi:type="xsd:double"&gt;0.1696&lt;/D&gt;&lt;D xsi:type="xsd:double"&gt;0.1748&lt;/D&gt;&lt;D xsi:type="xsd:double"&gt;0.1744&lt;/D&gt;&lt;D xsi:type="xsd:double"&gt;0.1454&lt;/D&gt;&lt;D xsi:type="xsd:double"&gt;0.1934&lt;/D&gt;&lt;/FQL&gt;&lt;FQL&gt;&lt;Q&gt;1903-HK^FF_EPS(ANN,-5AY,0)&lt;/Q&gt;&lt;R&gt;6&lt;/R&gt;&lt;C&gt;1&lt;/C&gt;&lt;D xsi:type="xsd:double"&gt;0.077&lt;/D&gt;&lt;D xsi:type="xsd:double"&gt;0.0886&lt;/D&gt;&lt;D xsi:type="xsd:double"&gt;0.095&lt;/D&gt;&lt;D xsi:type="xsd:double"&gt;0.008&lt;/D&gt;&lt;D xsi:type="xsd:double"&gt;-0.0354&lt;/D&gt;&lt;D xsi:type="xsd:double"&gt;0.0462&lt;/D&gt;&lt;/FQL&gt;&lt;FQL&gt;&lt;Q&gt;1902-HK^FF_EPS(ANN,-5AY,0)&lt;/Q&gt;&lt;R&gt;6&lt;/R&gt;&lt;C&gt;1&lt;/C&gt;&lt;D xsi:type="xsd:double"&gt;0.2871&lt;/D&gt;&lt;D xsi:type="xsd:double"&gt;0.3419&lt;/D&gt;&lt;D xsi:type="xsd:double"&gt;0.3698&lt;/D&gt;&lt;D xsi:type="xsd:double"&gt;0.1245&lt;/D&gt;&lt;D xsi:type="xsd:double"&gt;0.1429&lt;/D&gt;&lt;D xsi:type="xsd:double"&gt;0.1188&lt;/D&gt;&lt;/FQL&gt;&lt;FQL&gt;&lt;Q&gt;1901-HK^FF_EPS(ANN,-5AY,0)&lt;/Q&gt;&lt;R&gt;6&lt;/R&gt;&lt;C&gt;1&lt;/C&gt;&lt;D xsi:type="xsd:double"&gt;0.0369&lt;/D&gt;&lt;D xsi:type="xsd:double"&gt;0.0607&lt;/D&gt;&lt;D xsi:type="xsd:double"&gt;0.0489&lt;/D&gt;&lt;D xsi:type="xsd:double"&gt;0.0372&lt;/D&gt;&lt;D xsi:type="xsd:double"&gt;-0.1706&lt;/D&gt;&lt;D xsi:type="xsd:double"&gt;-0.2867&lt;/D&gt;&lt;/FQL&gt;&lt;FQL&gt;&lt;Q&gt;1900-HK^FF_EPS(ANN,-5AY,0)&lt;/Q&gt;&lt;R&gt;6&lt;/R&gt;&lt;C&gt;1&lt;/C&gt;&lt;D xsi:type="xsd:double"&gt;0.0584&lt;/D&gt;&lt;D xsi:type="xsd:double"&gt;0.0115&lt;/D&gt;&lt;D xsi:type="xsd:double"&gt;-0.0833&lt;/D&gt;&lt;D xsi:type="xsd:double"&gt;-0.0303&lt;/D&gt;&lt;D xsi:type="xsd:double"&gt;-0.1203&lt;/D&gt;&lt;D xsi:type="xsd:double"&gt;0.0543&lt;/D&gt;&lt;/FQL&gt;&lt;FQL&gt;&lt;Q&gt;1899-HK^FF_EPS(ANN,-5AY,0)&lt;/Q&gt;&lt;R&gt;6&lt;/R&gt;&lt;C&gt;1&lt;/C&gt;&lt;D xsi:type="xsd:double"&gt;0.2191&lt;/D&gt;&lt;D xsi:type="xsd:double"&gt;0.2242&lt;/D&gt;&lt;D xsi:type="xsd:double"&gt;0.2111&lt;/D&gt;&lt;D xsi:type="xsd:double"&gt;0.2164&lt;/D&gt;&lt;D xsi:type="xsd:double"&gt;0.0831&lt;/D&gt;&lt;D xsi:type="xsd:double"&gt;0.1622&lt;/D&gt;&lt;/FQL&gt;&lt;FQL&gt;&lt;Q&gt;1898-HK^FF_EPS(ANN,-5AY,0)&lt;/Q&gt;&lt;R&gt;6&lt;/R&gt;&lt;C&gt;1&lt;/C&gt;&lt;D xsi:type="xsd:double"&gt;0.1529&lt;/D&gt;&lt;D xsi:type="xsd:double"&gt;0.3035&lt;/D&gt;&lt;D xsi:type="xsd:double"&gt;0.259&lt;/D&gt;&lt;D xsi:type="xsd:double"&gt;0.4244&lt;/D&gt;&lt;D xsi:type="xsd:double"&gt;0.4535&lt;/D&gt;&lt;D xsi:type="xsd:double"&gt;1.3376&lt;/D&gt;&lt;/FQL&gt;&lt;FQL&gt;&lt;Q&gt;1897-HK^FF_EPS(ANN,-5AY,0)&lt;/Q&gt;&lt;R&gt;6&lt;/R&gt;&lt;C&gt;1&lt;/C&gt;&lt;D xsi:type="xsd:double"&gt;0.1268&lt;/D&gt;&lt;D xsi:type="xsd:double"&gt;0.1148&lt;/D&gt;&lt;D xsi:type="xsd:double"&gt;1.0634&lt;/D&gt;&lt;D xsi:type="xsd:double"&gt;0.0556&lt;/D&gt;&lt;D xsi:type="xsd:double"&gt;0.0891&lt;/D&gt;&lt;D xsi:type="xsd:double"&gt;0.0583&lt;/D&gt;&lt;/FQL&gt;&lt;FQL&gt;&lt;Q&gt;1896-HK^FF_EPS(ANN,-5AY,0)&lt;/Q&gt;&lt;R&gt;6&lt;/R&gt;&lt;C&gt;1&lt;/C&gt;&lt;D xsi:type="xsd:double"&gt;-0.5364&lt;/D&gt;&lt;D xsi:type="xsd:double"&gt;-0.0786&lt;/D&gt;&lt;D xsi:type="xsd:double"&gt;-0.1467&lt;/D&gt;&lt;D xsi:type="xsd:double"&gt;0.473&lt;/D&gt;&lt;D xsi:type="xsd:double"&gt;-0.641&lt;/D&gt;&lt;D xsi:type="xsd:double"&gt;0.3896&lt;/D&gt;&lt;/FQL&gt;&lt;FQL&gt;&lt;Q&gt;1895-HK^FF_EPS(ANN,-5AY,0)&lt;/Q&gt;&lt;R&gt;6&lt;/R&gt;&lt;C&gt;1&lt;/C&gt;&lt;D xsi:type="xsd:double"&gt;0.0607&lt;/D&gt;&lt;D xsi:type="xsd:double"&gt;0.1601&lt;/D&gt;&lt;D xsi:type="xsd:double"&gt;0.1803&lt;/D&gt;&lt;D xsi:type="xsd:double"&gt;0.1844&lt;/D&gt;&lt;D xsi:type="xsd:double"&gt;0.3031&lt;/D&gt;&lt;D xsi:type="xsd:double"&gt;0.2755&lt;/D&gt;&lt;/FQL&gt;&lt;FQL&gt;&lt;Q&gt;1894-HK^FF_EPS(ANN,-5AY,0)&lt;/Q&gt;&lt;R&gt;6&lt;/R&gt;&lt;C&gt;1&lt;/C&gt;&lt;D xsi:type="xsd:string"&gt;@NA&lt;/D&gt;&lt;D xsi:type="xsd:double"&gt;0.0383&lt;/D&gt;&lt;D xsi:type="xsd:double"&gt;0.0496&lt;/D&gt;&lt;D xsi:type="xsd:double"&gt;0.068&lt;/D&gt;&lt;D xsi:type="xsd:double"&gt;0.0244&lt;/D&gt;&lt;D xsi:type="xsd:double"&gt;0.016&lt;/D&gt;&lt;/FQL&gt;&lt;FQL&gt;&lt;Q&gt;1891-HK^FF_EPS(ANN,-5AY,0)&lt;/Q&gt;&lt;R&gt;6&lt;/R&gt;&lt;C&gt;1&lt;/C&gt;&lt;D xsi:type="xsd:string"&gt;@NA&lt;/D&gt;&lt;D xsi:type="xsd:string"&gt;@NA&lt;/D&gt;&lt;D xsi:type="xsd:double"&gt;0.0478&lt;/D&gt;&lt;D xsi:type="xsd:double"&gt;0.0133&lt;/D&gt;&lt;D xsi:type="xsd:double"&gt;0.0155&lt;/D&gt;&lt;D xsi:type="xsd:double"&gt;0.0478&lt;/D&gt;&lt;/FQL&gt;&lt;FQL&gt;&lt;Q&gt;1890-HK^FF_EPS(ANN,-5AY,0)&lt;/Q&gt;&lt;R&gt;6&lt;/R&gt;&lt;C&gt;1&lt;/C&gt;&lt;D xsi:type="xsd:double"&gt;0.1331&lt;/D&gt;&lt;D xsi:type="xsd:double"&gt;0.2024&lt;/D&gt;&lt;D xsi:type="xsd:double"&gt;0.2629&lt;/D&gt;&lt;D xsi:type="xsd:double"&gt;0.3172&lt;/D&gt;&lt;D xsi:type="xsd:double"&gt;0.1614&lt;/D&gt;&lt;D xsi:type="xsd:double"&gt;0.4219&lt;/D&gt;&lt;/FQL&gt;&lt;FQL&gt;&lt;Q&gt;1889-HK^FF_EPS(ANN,-5AY,0)&lt;/Q&gt;&lt;R&gt;6&lt;/R&gt;&lt;C&gt;1&lt;/C&gt;&lt;D xsi:type="xsd:double"&gt;-0.2337&lt;/D&gt;&lt;D xsi:type="xsd:double"&gt;-0.5512&lt;/D&gt;&lt;D xsi:type="xsd:double"&gt;-0.0913&lt;/D&gt;&lt;D xsi:type="xsd:double"&gt;-0.0559&lt;/D&gt;&lt;D xsi:type="xsd:double"&gt;0.0023&lt;/D&gt;&lt;D xsi:type="xsd:double"&gt;0.0035&lt;/D&gt;&lt;/FQL&gt;&lt;FQL&gt;&lt;Q&gt;1888-HK^FF_EPS(ANN,-5AY,0)&lt;/Q&gt;&lt;R&gt;6&lt;/R&gt;&lt;C&gt;1&lt;/C&gt;&lt;D xsi:type="xsd:double"&gt;1.449&lt;/D&gt;&lt;D xsi:type="xsd:double"&gt;1.225&lt;/D&gt;&lt;D xsi:type="xsd:double"&gt;1.055&lt;/D&gt;&lt;D xsi:type="xsd:double"&gt;0.7797&lt;/D&gt;&lt;D xsi:type="xsd:double"&gt;0.9063&lt;/D&gt;&lt;D xsi:type="xsd:double"&gt;2.1736&lt;/D&gt;&lt;/FQL&gt;&lt;FQL&gt;&lt;Q&gt;1885-HK^FF_EPS(ANN,-5AY,0)&lt;/Q&gt;&lt;R&gt;6&lt;/R&gt;&lt;C&gt;1&lt;/C&gt;&lt;D xsi:type="xsd:double"&gt;0.0925&lt;/D&gt;&lt;D xsi:type="xsd:double"&gt;0.0818&lt;/D&gt;&lt;D xsi:type="xsd:double"&gt;0.0646&lt;/D&gt;&lt;D xsi:type="xsd:double"&gt;0.0825&lt;/D&gt;&lt;D xsi:type="xsd:double"&gt;0.0814&lt;/D&gt;&lt;D xsi:type="xsd:double"&gt;-0.4525&lt;/D&gt;&lt;/FQL&gt;&lt;FQL&gt;&lt;Q&gt;1884-HK^FF_EPS(ANN,-5AY,0)&lt;/Q&gt;&lt;R&gt;6&lt;/R&gt;&lt;C&gt;1&lt;/C&gt;&lt;D xsi:type="xsd:double"&gt;0.0315&lt;/D&gt;&lt;D xsi:type="xsd:double"&gt;0.0401&lt;/D&gt;&lt;D xsi:type="xsd:double"&gt;0.0316&lt;/D&gt;&lt;D xsi:type="xsd:double"&gt;0.0103&lt;/D&gt;&lt;D xsi:type="xsd:double"&gt;0.0346&lt;/D&gt;&lt;D xsi:type="xsd:double"&gt;0.0038&lt;/D&gt;&lt;/FQL&gt;&lt;FQL&gt;&lt;Q&gt;1883-HK^FF_EPS(ANN,-5AY,0)&lt;/Q&gt;&lt;R&gt;6&lt;/R&gt;&lt;C&gt;1&lt;/C&gt;&lt;D xsi:type="xsd:double"&gt;0.249&lt;/D&gt;&lt;D xsi:type="xsd:double"&gt;0.249&lt;/D&gt;&lt;D xsi:type="xsd:double"&gt;0.2671&lt;/D&gt;&lt;D xsi:type="xsd:double"&gt;0.2755&lt;/D&gt;&lt;D xsi:type="xsd:double"&gt;0.2793&lt;/D&gt;&lt;D xsi:type="xsd:double"&gt;0.2926&lt;/D&gt;&lt;/FQL&gt;&lt;FQL&gt;&lt;Q&gt;1882-HK^FF_EPS(ANN,-5AY,0)&lt;/Q&gt;&lt;R&gt;6&lt;/R&gt;&lt;C&gt;1&lt;/C&gt;&lt;D xsi:type="xsd:double"&gt;1.1334&lt;/D&gt;&lt;D xsi:type="xsd:double"&gt;1.4529&lt;/D&gt;&lt;D xsi:type="xsd:double"&gt;1.4226&lt;/D&gt;&lt;D xsi:type="xsd:double"&gt;1.2437&lt;/D&gt;&lt;D xsi:type="xsd:double"&gt;1.6813&lt;/D&gt;&lt;D xsi:type="xsd:double"&gt;2.3047&lt;/D&gt;&lt;/FQL&gt;&lt;FQL&gt;&lt;Q&gt;1880-HK^FF_EPS(ANN,-5AY,0)&lt;/Q&gt;&lt;R&gt;6&lt;/R&gt;&lt;C&gt;1&lt;/C&gt;&lt;D xsi:type="xsd:string"&gt;@NA&lt;/D&gt;&lt;D xsi:type="xsd:double"&gt;1.4946&lt;/D&gt;&lt;D xsi:type="xsd:double"&gt;1.8386&lt;/D&gt;&lt;D xsi:type="xsd:double"&gt;2.1975&lt;/D&gt;&lt;D xsi:type="xsd:string"&gt;@NA&lt;/D&gt;&lt;D xsi:type="xsd:double"&gt;5.959&lt;/D&gt;&lt;/FQL&gt;&lt;FQL&gt;&lt;Q&gt;1878-HK^FF_EPS(ANN,-5AY,0)&lt;/Q&gt;&lt;R&gt;6&lt;/R&gt;&lt;C&gt;1&lt;/C&gt;&lt;D xsi:type="xsd:double"&gt;-1.863&lt;/D&gt;&lt;D xsi:type="xsd:double"&gt;-1.1689&lt;/D&gt;&lt;D xsi:type="xsd:double"&gt;-1.1821&lt;/D&gt;&lt;D xsi:type="xsd:double"&gt;0.1207&lt;/D&gt;&lt;D xsi:type="xsd:double"&gt;-0.5714&lt;/D&gt;&lt;D xsi:type="xsd:double"&gt;-0.4087&lt;/D&gt;&lt;/FQL&gt;&lt;FQL&gt;&lt;Q&gt;1877-HK^FF_EPS(ANN,-5AY,0)&lt;/Q&gt;&lt;R&gt;6&lt;/R&gt;&lt;C&gt;1&lt;/C&gt;&lt;D xsi:type="xsd:double"&gt;-0.2997&lt;/D&gt;&lt;D xsi:type="xsd:double"&gt;-0.4667&lt;/D&gt;&lt;D xsi:type="xsd:double"&gt;-1.092&lt;/D&gt;&lt;D xsi:type="xsd:double"&gt;-1.0808&lt;/D&gt;&lt;D xsi:type="xsd:double"&gt;-2.149&lt;/D&gt;&lt;D xsi:type="xsd:double"&gt;-0.9762&lt;/D&gt;&lt;/FQL&gt;&lt;FQL&gt;&lt;Q&gt;1876-HK^FF_EPS(ANN,-5AY,0)&lt;/Q&gt;&lt;R&gt;6&lt;/R&gt;&lt;C&gt;1&lt;/C&gt;&lt;D xsi:type="xsd:string"&gt;@NA&lt;/D&gt;&lt;D xsi:type="xsd:double"&gt;0.3377&lt;/D&gt;&lt;D xsi:type="xsd:double"&gt;0.567&lt;/D&gt;&lt;D xsi:type="xsd:double"&gt;0.5313&lt;/D&gt;&lt;D xsi:type="xsd:double"&gt;0.3016&lt;/D&gt;&lt;D xsi:type="xsd:double"&gt;0.5586&lt;/D&gt;&lt;/FQL&gt;&lt;FQL&gt;&lt;Q&gt;1875-HK^FF_EPS(ANN,-5AY,0)&lt;/Q&gt;&lt;R&gt;6&lt;/R&gt;&lt;C&gt;1&lt;/C&gt;&lt;D xsi:type="xsd:string"&gt;@NA&lt;/D&gt;&lt;D xsi:type="xsd:double"&gt;-0.3007&lt;/D&gt;&lt;D xsi:type="xsd:double"&gt;-0.558&lt;/D&gt;&lt;D xsi:type="xsd:double"&gt;-0.5954&lt;/D&gt;&lt;D xsi:type="xsd:double"&gt;-0.5684&lt;/D&gt;&lt;D xsi:type="xsd:double"&gt;-0.5491&lt;/D&gt;&lt;/FQL&gt;&lt;FQL&gt;&lt;Q&gt;1873-HK^FF_EPS(ANN,-5AY,0)&lt;/Q&gt;&lt;R&gt;6&lt;/R&gt;&lt;C&gt;1&lt;/C&gt;&lt;D xsi:type="xsd:double"&gt;0.0183&lt;/D&gt;&lt;D xsi:type="xsd:double"&gt;0.0563&lt;/D&gt;&lt;D xsi:type="xsd:double"&gt;0.0687&lt;/D&gt;&lt;D xsi:type="xsd:double"&gt;0.2153&lt;/D&gt;&lt;D xsi:type="xsd:double"&gt;-0.2766&lt;/D&gt;&lt;D xsi:type="xsd:double"&gt;0.1813&lt;/D&gt;&lt;/FQL&gt;&lt;FQL&gt;&lt;Q&gt;1872-HK^FF_EPS(ANN,-5AY,0)&lt;/Q&gt;&lt;R&gt;6&lt;/R&gt;&lt;C&gt;1&lt;/C&gt;&lt;D xsi:type="xsd:string"&gt;@NA&lt;/D&gt;&lt;D xsi:type="xsd:double"&gt;0.0501&lt;/D&gt;&lt;D xsi:type="xsd:double"&gt;0.048&lt;/D&gt;&lt;D xsi:type="xsd:double"&gt;0.0199&lt;/D&gt;&lt;D xsi:type="xsd:double"&gt;0.0203&lt;/D&gt;&lt;D xsi:type="xsd:double"&gt;0.0642&lt;/D&gt;&lt;/FQL&gt;&lt;FQL&gt;&lt;Q&gt;1871-HK^FF_EPS(ANN,-5AY,0)&lt;/Q&gt;&lt;R&gt;6&lt;/R&gt;&lt;C&gt;1&lt;/C&gt;&lt;D xsi:type="xsd:string"&gt;@NA&lt;/D&gt;&lt;D xsi:type="xsd:double"&gt;0.0487&lt;/D&gt;&lt;D xsi:type="xsd:double"&gt;0.063&lt;/D&gt;&lt;D xsi:type="xsd:double"&gt;0.0679&lt;/D&gt;&lt;D xsi:type="xsd:double"&gt;0.0192&lt;/D&gt;&lt;D xsi:type="xsd:double"&gt;-0.0104&lt;/D&gt;&lt;/FQL&gt;&lt;FQL&gt;&lt;Q&gt;1870-HK^FF_EPS(ANN,-5AY,0)&lt;/Q&gt;&lt;R&gt;6&lt;/R&gt;&lt;C&gt;1&lt;/C&gt;&lt;D xsi:type="xsd:double"&gt;0.0961&lt;/D&gt;&lt;D xsi:type="xsd:double"&gt;0.1013&lt;/D&gt;&lt;D xsi:type="xsd:double"&gt;0.1541&lt;/D&gt;&lt;D xsi:type="xsd:double"&gt;0.1001&lt;/D&gt;&lt;D xsi:type="xsd:double"&gt;-0.092&lt;/D&gt;&lt;D xsi:type="xsd:double"&gt;-0.3358&lt;/D&gt;&lt;/FQL&gt;&lt;FQL&gt;&lt;Q&gt;1869-HK^FF_EPS(ANN,-5AY,0)&lt;/Q&gt;&lt;R&gt;6&lt;/R&gt;&lt;C&gt;1&lt;/C&gt;&lt;D xsi:type="xsd:double"&gt;0.016&lt;/D&gt;&lt;D xsi:type="xsd:double"&gt;0.0287&lt;/D&gt;&lt;D xsi:type="xsd:double"&gt;0.0028&lt;/D&gt;&lt;D xsi:type="xsd:double"&gt;-0.0729&lt;/D&gt;&lt;D xsi:type="xsd:double"&gt;-0.0398&lt;/D&gt;&lt;D xsi:type="xsd:double"&gt;-0.0924&lt;/D&gt;&lt;/FQL&gt;&lt;FQL&gt;&lt;Q&gt;1868-HK^FF_EPS(ANN,-5AY,0)&lt;/Q&gt;&lt;R&gt;6&lt;/R&gt;&lt;C&gt;1&lt;/C&gt;&lt;D xsi:type="xsd:double"&gt;0.0071&lt;/D&gt;&lt;D xsi:type="xsd:double"&gt;0.066&lt;/D&gt;&lt;D xsi:type="xsd:double"&gt;0.0824&lt;/D&gt;&lt;D xsi:type="xsd:double"&gt;-0.0124&lt;/D&gt;&lt;D xsi:type="xsd:double"&gt;-0.0151&lt;/D&gt;&lt;D xsi:type="xsd:double"&gt;-0.1566&lt;/D&gt;&lt;/FQL&gt;&lt;FQL&gt;&lt;Q&gt;1867-HK^FF_EPS(ANN,-5AY,0)&lt;/Q&gt;&lt;R&gt;6&lt;/R&gt;&lt;C&gt;1&lt;/C&gt;&lt;D xsi:type="xsd:double"&gt;0.0145&lt;/D&gt;&lt;D xsi:type="xsd:double"&gt;0.0194&lt;/D&gt;&lt;D xsi:type="xsd:double"&gt;0.0142&lt;/D&gt;&lt;D xsi:type="xsd:double"&gt;0.0009&lt;/D&gt;&lt;D xsi:type="xsd:double"&gt;0.0009&lt;/D&gt;&lt;D xsi:type="xsd:double"&gt;-0.0168&lt;/D&gt;&lt;/FQL&gt;&lt;FQL&gt;&lt;Q&gt;1866-HK^FF_EPS(ANN,-5AY,0)&lt;/Q&gt;&lt;R&gt;6&lt;/R&gt;&lt;C&gt;1&lt;/C&gt;&lt;D xsi:type="xsd:double"&gt;0.0299&lt;/D&gt;&lt;D xsi:type="xsd:double"&gt;0.3915&lt;/D&gt;&lt;D xsi:type="xsd:double"&gt;0.6318&lt;/D&gt;&lt;D xsi:type="xsd:double"&gt;0.3063&lt;/D&gt;&lt;D xsi:type="xsd:double"&gt;0.3334&lt;/D&gt;&lt;D xsi:type="xsd:double"&gt;1.3312&lt;/D&gt;&lt;/FQL&gt;&lt;FQL&gt;&lt;Q&gt;1865-HK^FF_EPS(ANN,-5AY,0)&lt;/Q&gt;&lt;R&gt;6&lt;/R&gt;&lt;C&gt;1&lt;/C&gt;&lt;D xsi:type="xsd:double"&gt;0.0198&lt;/D&gt;&lt;D xsi:type="xsd:double"&gt;0.0282&lt;/D&gt;&lt;D xsi:type="xsd:double"&gt;0.0057&lt;/D&gt;&lt;D xsi:type="xsd:double"&gt;0.0097&lt;/D&gt;&lt;D xsi:type="xsd:double"&gt;0.0201&lt;/D&gt;&lt;D xsi:type="xsd:double"&gt;0.0064&lt;/D&gt;&lt;/FQL&gt;&lt;FQL&gt;&lt;Q&gt;1863-HK^FF_EPS(ANN,-5AY,0)&lt;/Q&gt;&lt;R&gt;6&lt;/R&gt;&lt;C&gt;1&lt;/C&gt;&lt;D xsi:type="xsd:double"&gt;0.0305&lt;/D&gt;&lt;D xsi:type="xsd:double"&gt;0.0384&lt;/D&gt;&lt;D xsi:type="xsd:double"&gt;0.0432&lt;/D&gt;&lt;D xsi:type="xsd:double"&gt;0.0538&lt;/D&gt;&lt;D xsi:type="xsd:double"&gt;0.0594&lt;/D&gt;&lt;D xsi:type="xsd:double"&gt;0.1512&lt;/D&gt;&lt;/FQL&gt;&lt;FQL&gt;&lt;Q&gt;1862-HK^FF_EPS(ANN,-5AY,0)&lt;/Q&gt;&lt;R&gt;6&lt;/R&gt;&lt;C&gt;1&lt;/C&gt;&lt;D xsi:type="xsd:double"&gt;0.0935&lt;/D&gt;&lt;D xsi:type="xsd:double"&gt;0.7149&lt;/D&gt;&lt;D xsi:type="xsd:double"&gt;0.9094&lt;/D&gt;&lt;D xsi:type="xsd:double"&gt;0.7346&lt;/D&gt;&lt;D xsi:type="xsd:double"&gt;0.7678&lt;/D&gt;&lt;D xsi:type="xsd:double"&gt;0.1001&lt;/D&gt;&lt;/FQL&gt;&lt;FQL&gt;&lt;Q&gt;1861-HK^FF_EPS(ANN,-5AY,0)&lt;/Q&gt;&lt;R&gt;6&lt;/R&gt;&lt;C&gt;1&lt;/C&gt;&lt;D xsi:type="xsd:double"&gt;0.2958&lt;/D&gt;&lt;D xsi:type="xsd:double"&gt;0.1672&lt;/D&gt;&lt;D xsi:type="xsd:double"&gt;0.1777&lt;/D&gt;&lt;D xsi:type="xsd:double"&gt;0.1595&lt;/D&gt;&lt;D xsi:type="xsd:double"&gt;0.2276&lt;/D&gt;&lt;D xsi:type="xsd:double"&gt;0.0774&lt;/D&gt;&lt;/FQL&gt;&lt;FQL&gt;&lt;Q&gt;1860-HK^FF_EPS(ANN,-5AY,0)&lt;/Q&gt;&lt;R&gt;6&lt;/R&gt;&lt;C&gt;1&lt;/C&gt;&lt;D xsi:type="xsd:double"&gt;0.1008&lt;/D&gt;&lt;D xsi:type="xsd:double"&gt;0.1394&lt;/D&gt;&lt;D xsi:type="xsd:double"&gt;0.1496&lt;/D&gt;&lt;D xsi:type="xsd:double"&gt;0.1175&lt;/D&gt;&lt;D xsi:type="xsd:double"&gt;-0.0268&lt;/D&gt;&lt;D xsi:type="xsd:double"&gt;-0.1237&lt;/D&gt;&lt;/FQL&gt;&lt;FQL&gt;&lt;Q&gt;1859-HK^FF_EPS(ANN,-5AY,0)&lt;/Q&gt;&lt;R&gt;6&lt;/R&gt;&lt;C&gt;1&lt;/C&gt;&lt;D xsi:type="xsd:double"&gt;0.0101&lt;/D&gt;&lt;D xsi:type="xsd:double"&gt;0.0405&lt;/D&gt;&lt;D xsi:type="xsd:double"&gt;0.0639&lt;/D&gt;&lt;D xsi:type="xsd:double"&gt;0.1048&lt;/D&gt;&lt;D xsi:type="xsd:double"&gt;-0.1467&lt;/D&gt;&lt;D xsi:type="xsd:double"&gt;0.0373&lt;/D&gt;&lt;/FQL&gt;&lt;FQL&gt;&lt;Q&gt;1858-HK^FF_EPS(ANN,-5AY,0)&lt;/Q&gt;&lt;R&gt;6&lt;/R&gt;&lt;C&gt;1&lt;/C&gt;&lt;D xsi:type="xsd:double"&gt;0.215&lt;/D&gt;&lt;D xsi:type="xsd:double"&gt;0.2283&lt;/D&gt;&lt;D xsi:type="xsd:double"&gt;0.3618&lt;/D&gt;&lt;D xsi:type="xsd:double"&gt;0.7763&lt;/D&gt;&lt;D xsi:type="xsd:double"&gt;0.9207&lt;/D&gt;&lt;D xsi:type="xsd:double"&gt;1.011&lt;/D&gt;&lt;/FQL&gt;&lt;FQL&gt;&lt;Q&gt;1857-HK^FF_EPS(ANN,-5AY,0)&lt;/Q&gt;&lt;R&gt;6&lt;/R&gt;&lt;C&gt;1&lt;/C&gt;&lt;D xsi:type="xsd:double"&gt;0.134&lt;/D&gt;&lt;D xsi:type="xsd:double"&gt;0.196&lt;/D&gt;&lt;D xsi:type="xsd:double"&gt;0.2558&lt;/D&gt;&lt;D xsi:type="xsd:double"&gt;0.3007&lt;/D&gt;&lt;D xsi:type="xsd:double"&gt;0.358&lt;/D&gt;&lt;D xsi:type="xsd:double"&gt;0.4196&lt;/D&gt;&lt;/FQL&gt;&lt;FQL&gt;&lt;Q&gt;1856-HK^FF_EPS(ANN,-5AY,0)&lt;/Q&gt;&lt;R&gt;6&lt;/R&gt;&lt;C&gt;1&lt;/C&gt;&lt;D xsi:type="xsd:double"&gt;-0.4174&lt;/D&gt;&lt;D xsi:type="xsd:double"&gt;-0.5678&lt;/D&gt;&lt;D xsi:type="xsd:double"&gt;-0.2811&lt;/D&gt;&lt;D xsi:type="xsd:double"&gt;-0.2275&lt;/D&gt;&lt;D xsi:type="xsd:double"&gt;0.0038&lt;/D&gt;&lt;D xsi:type="xsd:double"&gt;-0.0916&lt;/D&gt;&lt;/FQL&gt;&lt;FQL&gt;&lt;Q&gt;1855-HK^FF_EPS(ANN,-5AY,0)&lt;/Q&gt;&lt;R&gt;6&lt;/R&gt;&lt;C&gt;1&lt;/C&gt;&lt;D xsi:type="xsd:double"&gt;0.1638&lt;/D&gt;&lt;D xsi:type="xsd:double"&gt;0.2207&lt;/D&gt;&lt;D xsi:type="xsd:double"&gt;0.3033&lt;/D&gt;&lt;D xsi:type="xsd:double"&gt;0.2041&lt;/D&gt;&lt;D xsi:type="xsd:double"&gt;0.2799&lt;/D&gt;&lt;D xsi:type="xsd:double"&gt;0.1255&lt;/D&gt;&lt;/FQL&gt;&lt;FQL&gt;&lt;Q&gt;1854-HK^FF_EPS(ANN,-5AY,0)&lt;/Q&gt;&lt;R&gt;6&lt;/R&gt;&lt;C&gt;1&lt;/C&gt;&lt;D xsi:type="xsd:double"&gt;0.0031&lt;/D&gt;&lt;D xsi:type="xsd:double"&gt;0.0179&lt;/D&gt;&lt;D xsi:type="xsd:double"&gt;0.0126&lt;/D&gt;&lt;D xsi:type="xsd:double"&gt;-0.0037&lt;/D&gt;&lt;D xsi:type="xsd:double"&gt;-0.0065&lt;/D&gt;&lt;D xsi:type="xsd:double"&gt;-0.0077&lt;/D&gt;&lt;/FQL&gt;&lt;FQL&gt;&lt;Q&gt;1853-HK^FF_EPS(ANN,-5AY,0)&lt;/Q&gt;&lt;R&gt;6&lt;/R&gt;&lt;C&gt;1&lt;/C&gt;&lt;D xsi:type="xsd:double"&gt;0.2243&lt;/D&gt;&lt;D xsi:type="xsd:double"&gt;0.261&lt;/D&gt;&lt;D xsi:type="xsd:double"&gt;0.3208&lt;/D&gt;&lt;D xsi:type="xsd:double"&gt;0.3255&lt;/D&gt;&lt;D xsi:type="xsd:double"&gt;0.3978&lt;/D&gt;&lt;D xsi:type="xsd:double"&gt;0.317&lt;/D&gt;&lt;/FQL&gt;&lt;FQL&gt;&lt;Q&gt;1851-HK^FF_EPS(ANN,-5AY,0)&lt;/Q&gt;&lt;R&gt;6&lt;/R&gt;&lt;C&gt;1&lt;/C&gt;&lt;D xsi:type="xsd:double"&gt;0.0932&lt;/D&gt;&lt;D xsi:type="xsd:double"&gt;0.095&lt;/D&gt;&lt;D xsi:type="xsd:double"&gt;0.059&lt;/D&gt;&lt;D xsi:type="xsd:double"&gt;0.0728&lt;/D&gt;&lt;D xsi:type="xsd:double"&gt;0.038&lt;/D&gt;&lt;D xsi:type="xsd:double"&gt;0.0932&lt;/D&gt;&lt;/FQL&gt;&lt;FQL&gt;&lt;Q&gt;1850-HK^FF_EPS(ANN,-5AY,0)&lt;/Q&gt;&lt;R&gt;6&lt;/R&gt;&lt;C&gt;1&lt;/C&gt;&lt;D xsi:type="xsd:double"&gt;0.0031&lt;/D&gt;&lt;D xsi:type="xsd:double"&gt;0.0301&lt;/D&gt;&lt;D xsi:type="xsd:double"&gt;0.0238&lt;/D&gt;&lt;D xsi:type="xsd:double"&gt;-0.0258&lt;/D&gt;&lt;D xsi:type="xsd:double"&gt;0.0061&lt;/D&gt;&lt;D xsi:type="xsd:double"&gt;-0.0087&lt;/D&gt;&lt;/FQL&gt;&lt;FQL&gt;&lt;Q&gt;1849-HK^FF_EPS(ANN,-5AY,0)&lt;/Q&gt;&lt;R&gt;6&lt;/R&gt;&lt;C&gt;1&lt;/C&gt;&lt;D xsi:type="xsd:string"&gt;@NA&lt;/D&gt;&lt;D xsi:type="xsd:string"&gt;@NA&lt;/D&gt;&lt;D xsi:type="xsd:double"&gt;0.0257&lt;/D&gt;&lt;D xsi:type="xsd:double"&gt;0.0175&lt;/D&gt;&lt;D xsi:type="xsd:double"&gt;0.0556&lt;/D&gt;&lt;D xsi:type="xsd:double"&gt;0.0079&lt;/D&gt;&lt;/FQL&gt;&lt;FQL&gt;&lt;Q&gt;1848-HK^FF_EPS(ANN,-5AY,0)&lt;/Q&gt;&lt;R&gt;6&lt;/R&gt;&lt;C&gt;1&lt;/C&gt;&lt;D xsi:type="xsd:double"&gt;1.009&lt;/D&gt;&lt;D xsi:type="xsd:double"&gt;1.088&lt;/D&gt;&lt;D xsi:type="xsd:double"&gt;1.1936&lt;/D&gt;&lt;D xsi:type="xsd:double"&gt;1.323&lt;/D&gt;&lt;D xsi:type="xsd:double"&gt;0.4819&lt;/D&gt;&lt;D xsi:type="xsd:double"&gt;0.7219&lt;/D&gt;&lt;/FQL&gt;&lt;FQL&gt;&lt;Q&gt;1847-HK^FF_EPS(ANN,-5AY,0)&lt;/Q&gt;&lt;R&gt;6&lt;/R&gt;&lt;C&gt;1&lt;/C&gt;&lt;D xsi:type="xsd:double"&gt;0.4589&lt;/D&gt;&lt;D xsi:type="xsd:double"&gt;0.5126&lt;/D&gt;&lt;D xsi:type="xsd:double"&gt;0.4346&lt;/D&gt;&lt;D xsi:type="xsd:double"&gt;0.6899&lt;/D&gt;&lt;D xsi:type="xsd:double"&gt;0.5198&lt;/D&gt;&lt;D xsi:type="xsd:double"&gt;0.0019&lt;/D&gt;&lt;/FQL&gt;&lt;FQL&gt;&lt;Q&gt;1846-HK^FF_EPS(ANN,-5AY,0)&lt;/Q&gt;&lt;R&gt;6&lt;/R&gt;&lt;C&gt;1&lt;/C&gt;&lt;D xsi:type="xsd:double"&gt;0.062&lt;/D&gt;&lt;D xsi:type="xsd:double"&gt;0.2325&lt;/D&gt;&lt;D xsi:type="xsd:double"&gt;0.1076&lt;/D&gt;&lt;D xsi:type="xsd:double"&gt;-0.0134&lt;/D&gt;&lt;D xsi:type="xsd:double"&gt;0.1993&lt;/D&gt;&lt;D xsi:type="xsd:double"&gt;0.4067&lt;/D&gt;&lt;/FQL&gt;&lt;FQL&gt;&lt;Q&gt;1845-HK^FF_EPS(ANN,-5AY,0)&lt;/Q&gt;&lt;R&gt;6&lt;/R&gt;&lt;C&gt;1&lt;/C&gt;&lt;D xsi:type="xsd:double"&gt;0.0171&lt;/D&gt;&lt;D xsi:type="xsd:double"&gt;0.0261&lt;/D&gt;&lt;D xsi:type="xsd:double"&gt;0.0442&lt;/D&gt;&lt;D xsi:type="xsd:double"&gt;0.057&lt;/D&gt;&lt;D xsi:type="xsd:double"&gt;-0.0092&lt;/D&gt;&lt;D xsi:type="xsd:double"&gt;-0.0112&lt;/D&gt;&lt;/FQL&gt;&lt;FQL&gt;&lt;Q&gt;1843-HK^FF_EPS(ANN,-5AY,0)&lt;/Q&gt;&lt;R&gt;6&lt;/R&gt;&lt;C&gt;1&lt;/C&gt;&lt;D xsi:type="xsd:double"&gt;0.0219&lt;/D&gt;&lt;D xsi:type="xsd:double"&gt;0.0226&lt;/D&gt;&lt;D xsi:type="xsd:double"&gt;0.0163&lt;/D&gt;&lt;D xsi:type="xsd:double"&gt;0.0254&lt;/D&gt;&lt;D xsi:type="xsd:double"&gt;0.0074&lt;/D&gt;&lt;D xsi:type="xsd:double"&gt;0.0204&lt;/D&gt;&lt;/FQL&gt;&lt;FQL&gt;&lt;Q&gt;1842-HK^FF_EPS(ANN,-5AY,0)&lt;/Q&gt;&lt;R&gt;6&lt;/R&gt;&lt;C&gt;1&lt;/C&gt;&lt;D xsi:type="xsd:double"&gt;0.0246&lt;/D&gt;&lt;D xsi:type="xsd:double"&gt;0.0283&lt;/D&gt;&lt;D xsi:type="xsd:double"&gt;0.0271&lt;/D&gt;&lt;D xsi:type="xsd:double"&gt;-0.0295&lt;/D&gt;&lt;D xsi:type="xsd:double"&gt;-0.0145&lt;/D&gt;&lt;D xsi:type="xsd:double"&gt;-0.0013&lt;/D&gt;&lt;/FQL&gt;&lt;FQL&gt;&lt;Q&gt;1841-HK^FF_EPS(ANN,-5AY,0)&lt;/Q&gt;&lt;R&gt;6&lt;/R&gt;&lt;C&gt;1&lt;/C&gt;&lt;D xsi:type="xsd:double"&gt;0.0699&lt;/D&gt;&lt;D xsi:type="xsd:double"&gt;0.1017&lt;/D&gt;&lt;D xsi:type="xsd:double"&gt;0.0693&lt;/D&gt;&lt;D xsi:type="xsd:double"&gt;0.0648&lt;/D&gt;&lt;D xsi:type="xsd:double"&gt;0.069&lt;/D&gt;&lt;D xsi:type="xsd:double"&gt;0.0294&lt;/D&gt;&lt;/FQL&gt;&lt;FQL&gt;&lt;Q&gt;1839-HK^FF_EPS(ANN,-5AY,0)&lt;/Q&gt;&lt;R&gt;6&lt;/R&gt;&lt;C&gt;1&lt;/C&gt;&lt;D xsi:type="xsd:double"&gt;0.4833&lt;/D&gt;&lt;D xsi:type="xsd:double"&gt;0.63&lt;/D&gt;&lt;D xsi:type="xsd:double"&gt;0.767&lt;/D&gt;&lt;D xsi:type="xsd:double"&gt;0.6804&lt;/D&gt;&lt;D xsi:type="xsd:double"&gt;0.7204&lt;/D&gt;&lt;D xsi:type="xsd:double"&gt;0.5785&lt;/D&gt;&lt;/FQL&gt;&lt;FQL&gt;&lt;Q&gt;1838-HK^FF_EPS(ANN,-5AY,0)&lt;/Q&gt;&lt;R&gt;6&lt;/R&gt;&lt;C&gt;1&lt;/C&gt;&lt;D xsi:type="xsd:double"&gt;0.4791&lt;/D&gt;&lt;D xsi:type="xsd:double"&gt;0.1845&lt;/D&gt;&lt;D xsi:type="xsd:double"&gt;0.2357&lt;/D&gt;&lt;D xsi:type="xsd:double"&gt;-0.1774&lt;/D&gt;&lt;D xsi:type="xsd:double"&gt;-8.9918&lt;/D&gt;&lt;D xsi:type="xsd:double"&gt;-11.7701&lt;/D&gt;&lt;/FQL&gt;&lt;FQL&gt;&lt;Q&gt;1837-HK^FF_EPS(ANN,-5AY,0)&lt;/Q&gt;&lt;R&gt;6&lt;/R&gt;&lt;C&gt;1&lt;/C&gt;&lt;D xsi:type="xsd:double"&gt;0.0461&lt;/D&gt;&lt;D xsi:type="xsd:double"&gt;0.0964&lt;/D&gt;&lt;D xsi:type="xsd:double"&gt;0.0767&lt;/D&gt;&lt;D xsi:type="xsd:double"&gt;0.0651&lt;/D&gt;&lt;D xsi:type="xsd:double"&gt;-0.0074&lt;/D&gt;&lt;D xsi:type="xsd:double"&gt;0.0477&lt;/D&gt;&lt;/FQL&gt;&lt;FQL&gt;&lt;Q&gt;1836-HK^FF_EPS(ANN,-5AY,0)&lt;/Q&gt;&lt;R&gt;6&lt;/R&gt;&lt;C&gt;1&lt;/C&gt;&lt;D xsi:type="xsd:double"&gt;0.7995&lt;/D&gt;&lt;D xsi:type="xsd:double"&gt;0.6078&lt;/D&gt;&lt;D xsi:type="xsd:double"&gt;0.6472&lt;/D&gt;&lt;D xsi:type="xsd:double"&gt;0.9481&lt;/D&gt;&lt;D xsi:type="xsd:double"&gt;0.0164&lt;/D&gt;&lt;D xsi:type="xsd:double"&gt;0.8804&lt;/D&gt;&lt;/FQL&gt;&lt;FQL&gt;&lt;Q&gt;1835-HK^FF_EPS(ANN,-5AY,0)&lt;/Q&gt;&lt;R&gt;6&lt;/R&gt;&lt;C&gt;1&lt;/C&gt;&lt;D xsi:type="xsd:double"&gt;0.3285&lt;/D&gt;&lt;D xsi:type="xsd:double"&gt;0.4889&lt;/D&gt;&lt;D xsi:type="xsd:double"&gt;0.4549&lt;/D&gt;&lt;D xsi:type="xsd:double"&gt;0.0699&lt;/D&gt;&lt;D xsi:type="xsd:double"&gt;0.0324&lt;/D&gt;&lt;D xsi:type="xsd:double"&gt;-0.3083&lt;/D&gt;&lt;/FQL&gt;&lt;FQL&gt;&lt;Q&gt;1833-HK^FF_EPS(ANN,-5AY,0)&lt;/Q&gt;&lt;R&gt;6&lt;/R&gt;&lt;C&gt;1&lt;/C&gt;&lt;D xsi:type="xsd:double"&gt;-0.8301&lt;/D&gt;&lt;D xsi:type="xsd:double"&gt;-1.0822&lt;/D&gt;&lt;D xsi:type="xsd:double"&gt;-1.1435&lt;/D&gt;&lt;D xsi:type="xsd:double"&gt;-0.8313&lt;/D&gt;&lt;D xsi:type="xsd:double"&gt;-1.0355&lt;/D&gt;&lt;D xsi:type="xsd:double"&gt;-1.6811&lt;/D&gt;&lt;/FQL&gt;&lt;FQL&gt;&lt;Q&gt;1832-HK^FF_EPS(ANN,-5AY,0)&lt;/Q&gt;&lt;R&gt;6&lt;/R&gt;&lt;C&gt;1&lt;/C&gt;&lt;D xsi:type="xsd:double"&gt;0.3422&lt;/D&gt;&lt;D xsi:type="xsd:double"&gt;0.3596&lt;/D&gt;&lt;D xsi:type="xsd:double"&gt;0.3258&lt;/D&gt;&lt;D xsi:type="xsd:double"&gt;0.2422&lt;/D&gt;&lt;D xsi:type="xsd:double"&gt;-0.2008&lt;/D&gt;&lt;D xsi:type="xsd:double"&gt;-0.1285&lt;/D&gt;&lt;/FQL&gt;&lt;FQL&gt;&lt;Q&gt;1831-HK^FF_EPS(ANN,-5AY,0)&lt;/Q&gt;&lt;R&gt;6&lt;/R&gt;&lt;C&gt;1&lt;/C&gt;&lt;D xsi:type="xsd:double"&gt;-0.2052&lt;/D&gt;&lt;D xsi:type="xsd:double"&gt;-0.1799&lt;/D&gt;&lt;D xsi:type="xsd:double"&gt;-0.3744&lt;/D&gt;&lt;D xsi:type="xsd:double"&gt;-0.23&lt;/D&gt;&lt;D xsi:type="xsd:double"&gt;-0.0999&lt;/D&gt;&lt;D xsi:type="xsd:double"&gt;-0.2445&lt;/D&gt;&lt;/FQL&gt;&lt;FQL&gt;&lt;Q&gt;1830-HK^FF_EPS(ANN,-5AY,0)&lt;/Q&gt;&lt;R&gt;6&lt;/R&gt;&lt;C&gt;1&lt;/C&gt;&lt;D xsi:type="xsd:double"&gt;0.082&lt;/D&gt;&lt;D xsi:type="xsd:double"&gt;0.18&lt;/D&gt;&lt;D xsi:type="xsd:double"&gt;0.2891&lt;/D&gt;&lt;D xsi:type="xsd:double"&gt;0.3225&lt;/D&gt;&lt;D xsi:type="xsd:double"&gt;0.2435&lt;/D&gt;&lt;D xsi:type="xsd:double"&gt;0.248&lt;/D&gt;&lt;/FQL&gt;&lt;FQL&gt;&lt;Q&gt;1827-HK^FF_EPS(ANN,-5AY,0)&lt;/Q&gt;&lt;R&gt;6&lt;/R&gt;&lt;C&gt;1&lt;/C&gt;&lt;D xsi:type="xsd:double"&gt;0.0002&lt;/D&gt;&lt;D xsi:type="xsd:double"&gt;0.0663&lt;/D&gt;&lt;D xsi:type="xsd:double"&gt;0.0545&lt;/D&gt;&lt;D xsi:type="xsd:double"&gt;0.0339&lt;/D&gt;&lt;D xsi:type="xsd:double"&gt;-0.0316&lt;/D&gt;&lt;D xsi:type="xsd:double"&gt;0.0635&lt;/D&gt;&lt;/FQL&gt;&lt;FQL&gt;&lt;Q&gt;1826-HK^FF_EPS(ANN,-5AY,0)&lt;/Q&gt;&lt;R&gt;6&lt;/R&gt;&lt;C&gt;1&lt;/C&gt;&lt;D xsi:type="xsd:double"&gt;0.025&lt;/D&gt;&lt;D xsi:type="xsd:double"&gt;0.025&lt;/D&gt;&lt;D xsi:type="xsd:double"&gt;0.026&lt;/D&gt;&lt;D xsi:type="xsd:double"&gt;0.0166&lt;/D&gt;&lt;D xsi:type="xsd:double"&gt;-0.184&lt;/D&gt;&lt;D xsi:type="xsd:double"&gt;0.026&lt;/D&gt;&lt;/FQL&gt;&lt;FQL&gt;&lt;Q&gt;1825-HK^FF_EPS(ANN,-5AY,0)&lt;/Q&gt;&lt;R&gt;6&lt;/R&gt;&lt;C&gt;1&lt;/C&gt;&lt;D xsi:type="xsd:double"&gt;0.1556&lt;/D&gt;&lt;D xsi:type="xsd:double"&gt;0.1001&lt;/D&gt;&lt;D xsi:type="xsd:double"&gt;-0.1314&lt;/D&gt;&lt;D xsi:type="xsd:double"&gt;-0.2932&lt;/D&gt;&lt;D xsi:type="xsd:double"&gt;-0.1663&lt;/D&gt;&lt;D xsi:type="xsd:double"&gt;-0.1942&lt;/D&gt;&lt;/FQL&gt;&lt;FQL&gt;&lt;Q&gt;1823-HK^FF_EPS(ANN,-5AY,0)&lt;/Q&gt;&lt;R&gt;6&lt;/R&gt;&lt;C&gt;1&lt;/C&gt;&lt;D xsi:type="xsd:double"&gt;-0.0254&lt;/D&gt;&lt;D xsi:type="xsd:double"&gt;0.0384&lt;/D&gt;&lt;D xsi:type="xsd:double"&gt;0.1856&lt;/D&gt;&lt;D xsi:type="xsd:double"&gt;0.1222&lt;/D&gt;&lt;D xsi:type="xsd:double"&gt;0.1704&lt;/D&gt;&lt;D xsi:type="xsd:double"&gt;0.2526&lt;/D&gt;&lt;/FQL&gt;&lt;FQL&gt;&lt;Q&gt;1822-HK^FF_EPS(ANN,-5AY,0)&lt;/Q&gt;&lt;R&gt;6&lt;/R&gt;&lt;C&gt;1&lt;/C&gt;&lt;D xsi:type="xsd:double"&gt;-0.1&lt;/D&gt;&lt;D xsi:type="xsd:double"&gt;-0.014&lt;/D&gt;&lt;D xsi:type="xsd:double"&gt;-0.6734&lt;/D&gt;&lt;D xsi:type="xsd:double"&gt;-2.031&lt;/D&gt;&lt;D xsi:type="xsd:double"&gt;-3.0931&lt;/D&gt;&lt;D xsi:type="xsd:double"&gt;-0.8014&lt;/D&gt;&lt;/FQL&gt;&lt;FQL&gt;&lt;Q&gt;1821-HK^FF_EPS(ANN,-5AY,0)&lt;/Q&gt;&lt;R&gt;6&lt;/R&gt;&lt;C&gt;1&lt;/C&gt;&lt;D xsi:type="xsd:double"&gt;0.2257&lt;/D&gt;&lt;D xsi:type="xsd:double"&gt;0.478&lt;/D&gt;&lt;D xsi:type="xsd:double"&gt;0.5241&lt;/D&gt;&lt;D xsi:type="xsd:double"&gt;0.6326&lt;/D&gt;&lt;D xsi:type="xsd:double"&gt;0.7292&lt;/D&gt;&lt;D xsi:type="xsd:double"&gt;0.8887&lt;/D&gt;&lt;/FQL&gt;&lt;FQL&gt;&lt;Q&gt;1820-HK^FF_EPS(ANN,-5AY,0)&lt;/Q&gt;&lt;R&gt;6&lt;/R&gt;&lt;C&gt;1&lt;/C&gt;&lt;D xsi:type="xsd:double"&gt;0.1173&lt;/D&gt;&lt;D xsi:type="xsd:double"&gt;0.3294&lt;/D&gt;&lt;D xsi:type="xsd:double"&gt;0.4695&lt;/D&gt;&lt;D xsi:type="xsd:double"&gt;0.2873&lt;/D&gt;&lt;D xsi:type="xsd:double"&gt;0.2931&lt;/D&gt;&lt;D xsi:type="xsd:double"&gt;0.1749&lt;/D&gt;&lt;/FQL&gt;&lt;FQL&gt;&lt;Q&gt;1818-HK^FF_EPS(ANN,-5AY,0)&lt;/Q&gt;&lt;R&gt;6&lt;/R&gt;&lt;C&gt;1&lt;/C&gt;&lt;D xsi:type="xsd:double"&gt;0.1402&lt;/D&gt;&lt;D xsi:type="xsd:double"&gt;0.2306&lt;/D&gt;&lt;D xsi:type="xsd:double"&gt;0.1744&lt;/D&gt;&lt;D xsi:type="xsd:double"&gt;0.1687&lt;/D&gt;&lt;D xsi:type="xsd:double"&gt;0.3615&lt;/D&gt;&lt;D xsi:type="xsd:double"&gt;0.0124&lt;/D&gt;&lt;/FQL&gt;&lt;FQL&gt;&lt;Q&gt;1817-HK^FF_EPS(ANN,-5AY,0)&lt;/Q&gt;&lt;R&gt;6&lt;/R&gt;&lt;C&gt;1&lt;/C&gt;&lt;D xsi:type="xsd:double"&gt;0.3381&lt;/D&gt;&lt;D xsi:type="xsd:double"&gt;0.4629&lt;/D&gt;&lt;D xsi:type="xsd:double"&gt;0.4739&lt;/D&gt;&lt;D xsi:type="xsd:double"&gt;0.2733&lt;/D&gt;&lt;D xsi:type="xsd:double"&gt;-0.3711&lt;/D&gt;&lt;D xsi:type="xsd:double"&gt;-0.1184&lt;/D&gt;&lt;/FQL&gt;&lt;FQL&gt;&lt;Q&gt;1816-HK^FF_EPS(ANN,-5AY,0)&lt;/Q&gt;&lt;R&gt;6&lt;/R&gt;&lt;C&gt;1&lt;/C&gt;&lt;D xsi:type="xsd:double"&gt;0.1869&lt;/D&gt;&lt;D xsi:type="xsd:double"&gt;0.241&lt;/D&gt;&lt;D xsi:type="xsd:double"&gt;0.2268&lt;/D&gt;&lt;D xsi:type="xsd:double"&gt;0.2279&lt;/D&gt;&lt;D xsi:type="xsd:double"&gt;0.2128&lt;/D&gt;&lt;D xsi:type="xsd:double"&gt;0.2323&lt;/D&gt;&lt;/FQL&gt;&lt;FQL&gt;&lt;Q&gt;1815-HK^FF_EPS(ANN,-5AY,0)&lt;/Q&gt;&lt;R&gt;6&lt;/R&gt;&lt;C&gt;1&lt;/C&gt;&lt;D xsi:type="xsd:double"&gt;0.0557&lt;/D&gt;&lt;D xsi:type="xsd:double"&gt;0.1109&lt;/D&gt;&lt;D xsi:type="xsd:double"&gt;0.1672&lt;/D&gt;&lt;D xsi:type="xsd:double"&gt;-0.0052&lt;/D&gt;&lt;D xsi:type="xsd:double"&gt;-0.0323&lt;/D&gt;&lt;D xsi:type="xsd:double"&gt;0.0001&lt;/D&gt;&lt;/FQL&gt;&lt;FQL&gt;&lt;Q&gt;1813-HK^FF_EPS(ANN,-5AY,0)&lt;/Q&gt;&lt;R&gt;6&lt;/R&gt;&lt;C&gt;1&lt;/C&gt;&lt;D xsi:type="xsd:double"&gt;1.3437&lt;/D&gt;&lt;D xsi:type="xsd:double"&gt;1.3491&lt;/D&gt;&lt;D xsi:type="xsd:double"&gt;1.5114&lt;/D&gt;&lt;D xsi:type="xsd:double"&gt;3.5028&lt;/D&gt;&lt;D xsi:type="xsd:double"&gt;2.3614&lt;/D&gt;&lt;D xsi:type="xsd:double"&gt;0.9174&lt;/D&gt;&lt;/FQL&gt;&lt;FQL&gt;&lt;Q&gt;1812-HK^FF_EPS(ANN,-5AY,0)&lt;/Q&gt;&lt;R&gt;6&lt;/R&gt;&lt;C&gt;1&lt;/C&gt;&lt;D xsi:type="xsd:double"&gt;0.8335&lt;/D&gt;&lt;D xsi:type="xsd:double"&gt;1.3068&lt;/D&gt;&lt;D xsi:type="xsd:double"&gt;0.605&lt;/D&gt;&lt;D xsi:type="xsd:double"&gt;0.5298&lt;/D&gt;&lt;D xsi:type="xsd:double"&gt;0.401&lt;/D&gt;&lt;D xsi:type="xsd:double"&gt;0.6798&lt;/D&gt;&lt;/FQL&gt;&lt;FQL&gt;&lt;Q&gt;1811-HK^FF_EPS(ANN,-5AY,0)&lt;/Q&gt;&lt;R&gt;6&lt;/R&gt;&lt;C&gt;1&lt;/C&gt;&lt;D xsi:type="xsd:double"&gt;0.1436&lt;/D&gt;&lt;D xsi:type="xsd:double"&gt;0.1122&lt;/D&gt;&lt;D xsi:type="xsd:double"&gt;0.1611&lt;/D&gt;&lt;D xsi:type="xsd:double"&gt;0.2031&lt;/D&gt;&lt;D xsi:type="xsd:double"&gt;0.293&lt;/D&gt;&lt;D xsi:type="xsd:double"&gt;0.3347&lt;/D&gt;&lt;/FQL&gt;&lt;FQL&gt;&lt;Q&gt;1810-HK^FF_EPS(ANN,-5AY,0)&lt;/Q&gt;&lt;R&gt;6&lt;/R&gt;&lt;C&gt;1&lt;/C&gt;&lt;D xsi:type="xsd:double"&gt;0.0274&lt;/D&gt;&lt;D xsi:type="xsd:double"&gt;-2.139&lt;/D&gt;&lt;D xsi:type="xsd:double"&gt;0.999&lt;/D&gt;&lt;D xsi:type="xsd:double"&gt;0.4796&lt;/D&gt;&lt;D xsi:type="xsd:double"&gt;0.9536&lt;/D&gt;&lt;D xsi:type="xsd:double"&gt;0.935&lt;/D&gt;&lt;/FQL&gt;&lt;FQL&gt;&lt;Q&gt;1809-HK^FF_EPS(ANN,-5AY,0)&lt;/Q&gt;&lt;R&gt;6&lt;/R&gt;&lt;C&gt;1&lt;/C&gt;&lt;D xsi:type="xsd:double"&gt;0.5358&lt;/D&gt;&lt;D xsi:type="xsd:double"&gt;0.3154&lt;/D&gt;&lt;D xsi:type="xsd:double"&gt;1.0674&lt;/D&gt;&lt;D xsi:type="xsd:double"&gt;0.8566&lt;/D&gt;&lt;D xsi:type="xsd:double"&gt;1.07&lt;/D&gt;&lt;D xsi:type="xsd:double"&gt;0.5233&lt;/D&gt;&lt;/FQL&gt;&lt;FQL&gt;&lt;Q&gt;1808-HK^FF_EPS(ANN,-5AY,0)&lt;/Q&gt;&lt;R&gt;6&lt;/R&gt;&lt;C&gt;1&lt;/C&gt;&lt;D xsi:type="xsd:double"&gt;-16.9803&lt;/D&gt;&lt;D xsi:type="xsd:double"&gt;-3.9269&lt;/D&gt;&lt;D xsi:type="xsd:double"&gt;-1.0242&lt;/D&gt;&lt;D xsi:type="xsd:double"&gt;-3.2107&lt;/D&gt;&lt;D xsi:type="xsd:double"&gt;-0.5402&lt;/D&gt;&lt;D xsi:type="xsd:double"&gt;-0.5746&lt;/D&gt;&lt;/FQL&gt;&lt;FQL&gt;&lt;Q&gt;1803-HK^FF_EPS(ANN,-5AY,0)&lt;/Q&gt;&lt;R&gt;6&lt;/R&gt;&lt;C&gt;1&lt;/C&gt;&lt;D xsi:type="xsd:double"&gt;-0.046&lt;/D&gt;&lt;D xsi:type="xsd:double"&gt;-0.02&lt;/D&gt;&lt;D xsi:type="xsd:double"&gt;-0.0424&lt;/D&gt;&lt;D xsi:type="xsd:double"&gt;-0.0486&lt;/D&gt;&lt;D xsi:type="xsd:double"&gt;-0.0091&lt;/D&gt;&lt;D xsi:type="xsd:double"&gt;-0.0278&lt;/D&gt;&lt;/FQL&gt;&lt;FQL&gt;&lt;Q&gt;1802-HK^FF_E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PS(ANN,-5AY,0)&lt;/Q&gt;&lt;R&gt;6&lt;/R&gt;&lt;C&gt;1&lt;/C&gt;&lt;D xsi:type="xsd:double"&gt;0.0954&lt;/D&gt;&lt;D xsi:type="xsd:double"&gt;0.1118&lt;/D&gt;&lt;D xsi:type="xsd:double"&gt;0.1211&lt;/D&gt;&lt;D xsi:type="xsd:double"&gt;0.0765&lt;/D&gt;&lt;D xsi:type="xsd:double"&gt;0.0399&lt;/D&gt;&lt;D xsi:type="xsd:double"&gt;-0.1215&lt;/D&gt;&lt;/FQL&gt;&lt;FQL&gt;&lt;Q&gt;1801-HK^FF_EPS(ANN,-5AY,0)&lt;/Q&gt;&lt;R&gt;6&lt;/R&gt;&lt;C&gt;1&lt;/C&gt;&lt;D xsi:type="xsd:double"&gt;-0.5107&lt;/D&gt;&lt;D xsi:type="xsd:double"&gt;-0.5621&lt;/D&gt;&lt;D xsi:type="xsd:double"&gt;-5.9258&lt;/D&gt;&lt;D xsi:type="xsd:double"&gt;-1.656&lt;/D&gt;&lt;D xsi:type="xsd:double"&gt;-0.8268&lt;/D&gt;&lt;D xsi:type="xsd:double"&gt;-2.5982&lt;/D&gt;&lt;/FQL&gt;&lt;FQL&gt;&lt;Q&gt;1800-HK^FF_EPS(ANN,-5AY,0)&lt;/Q&gt;&lt;R&gt;6&lt;/R&gt;&lt;C&gt;1&lt;/C&gt;&lt;D xsi:type="xsd:double"&gt;0.9722&lt;/D&gt;&lt;D xsi:type="xsd:double"&gt;1.21&lt;/D&gt;&lt;D xsi:type="xsd:double"&gt;1.1538&lt;/D&gt;&lt;D xsi:type="xsd:double"&gt;1.1638&lt;/D&gt;&lt;D xsi:type="xsd:double"&gt;0.9044&lt;/D&gt;&lt;D xsi:type="xsd:double"&gt;1.254&lt;/D&gt;&lt;/FQL&gt;&lt;FQL&gt;&lt;Q&gt;1799-HK^FF_EPS(ANN,-5AY,0)&lt;/Q&gt;&lt;R&gt;6&lt;/R&gt;&lt;C&gt;1&lt;/C&gt;&lt;D xsi:type="xsd:double"&gt;0.8997&lt;/D&gt;&lt;D xsi:type="xsd:double"&gt;1.1761&lt;/D&gt;&lt;D xsi:type="xsd:double"&gt;1.2556&lt;/D&gt;&lt;D xsi:type="xsd:double"&gt;0.3888&lt;/D&gt;&lt;D xsi:type="xsd:double"&gt;0.6512&lt;/D&gt;&lt;D xsi:type="xsd:double"&gt;4.1763&lt;/D&gt;&lt;/FQL&gt;&lt;FQL&gt;&lt;Q&gt;1798-HK^FF_EPS(ANN,-5AY,0)&lt;/Q&gt;&lt;R&gt;6&lt;/R&gt;&lt;C&gt;1&lt;/C&gt;&lt;D xsi:type="xsd:double"&gt;0.0318&lt;/D&gt;&lt;D xsi:type="xsd:double"&gt;0.097&lt;/D&gt;&lt;D xsi:type="xsd:double"&gt;0.178&lt;/D&gt;&lt;D xsi:type="xsd:double"&gt;0.1279&lt;/D&gt;&lt;D xsi:type="xsd:double"&gt;0.1433&lt;/D&gt;&lt;D xsi:type="xsd:double"&gt;0.2172&lt;/D&gt;&lt;/FQL&gt;&lt;FQL&gt;&lt;Q&gt;1797-HK^FF_EPS(ANN,-5AY,0)&lt;/Q&gt;&lt;R&gt;6&lt;/R&gt;&lt;C&gt;1&lt;/C&gt;&lt;D xsi:type="xsd:double"&gt;0.1147&lt;/D&gt;&lt;D xsi:type="xsd:double"&gt;0.1168&lt;/D&gt;&lt;D xsi:type="xsd:double"&gt;-0.0703&lt;/D&gt;&lt;D xsi:type="xsd:double"&gt;-0.8796&lt;/D&gt;&lt;D xsi:type="xsd:double"&gt;-1.993&lt;/D&gt;&lt;D xsi:type="xsd:double"&gt;-0.6468&lt;/D&gt;&lt;/FQL&gt;&lt;FQL&gt;&lt;Q&gt;1796-HK^FF_EPS(ANN,-5AY,0)&lt;/Q&gt;&lt;R&gt;6&lt;/R&gt;&lt;C&gt;1&lt;/C&gt;&lt;D xsi:type="xsd:double"&gt;0.0565&lt;/D&gt;&lt;D xsi:type="xsd:double"&gt;0.0804&lt;/D&gt;&lt;D xsi:type="xsd:double"&gt;0.0922&lt;/D&gt;&lt;D xsi:type="xsd:double"&gt;-0.0166&lt;/D&gt;&lt;D xsi:type="xsd:double"&gt;-0.0677&lt;/D&gt;&lt;D xsi:type="xsd:double"&gt;-0.0084&lt;/D&gt;&lt;/FQL&gt;&lt;FQL&gt;&lt;Q&gt;1795-HK^FF_EPS(ANN,-5AY,0)&lt;/Q&gt;&lt;R&gt;6&lt;/R&gt;&lt;C&gt;1&lt;/C&gt;&lt;D xsi:type="xsd:double"&gt;0.0058&lt;/D&gt;&lt;D xsi:type="xsd:double"&gt;0.0587&lt;/D&gt;&lt;D xsi:type="xsd:double"&gt;0.0969&lt;/D&gt;&lt;D xsi:type="xsd:double"&gt;0.0995&lt;/D&gt;&lt;D xsi:type="xsd:double"&gt;0.0674&lt;/D&gt;&lt;D xsi:type="xsd:double"&gt;0.0706&lt;/D&gt;&lt;/FQL&gt;&lt;FQL&gt;&lt;Q&gt;1793-HK^FF_EPS(ANN,-5AY,0)&lt;/Q&gt;&lt;R&gt;6&lt;/R&gt;&lt;C&gt;1&lt;/C&gt;&lt;D xsi:type="xsd:double"&gt;0.0398&lt;/D&gt;&lt;D xsi:type="xsd:double"&gt;0.0518&lt;/D&gt;&lt;D xsi:type="xsd:double"&gt;0.0465&lt;/D&gt;&lt;D xsi:type="xsd:double"&gt;0.0631&lt;/D&gt;&lt;D xsi:type="xsd:double"&gt;0.0241&lt;/D&gt;&lt;D xsi:type="xsd:double"&gt;0.0179&lt;/D&gt;&lt;/FQL&gt;&lt;FQL&gt;&lt;Q&gt;1792-HK^FF_EPS(ANN,-5AY,0)&lt;/Q&gt;&lt;R&gt;6&lt;/R&gt;&lt;C&gt;1&lt;/C&gt;&lt;D xsi:type="xsd:double"&gt;0.0054&lt;/D&gt;&lt;D xsi:type="xsd:double"&gt;0.0148&lt;/D&gt;&lt;D xsi:type="xsd:double"&gt;0.009&lt;/D&gt;&lt;D xsi:type="xsd:double"&gt;-0.0033&lt;/D&gt;&lt;D xsi:type="xsd:double"&gt;-0.0211&lt;/D&gt;&lt;D xsi:type="xsd:double"&gt;0.0018&lt;/D&gt;&lt;/FQL&gt;&lt;FQL&gt;&lt;Q&gt;1790-HK^FF_EPS(ANN,-5AY,0)&lt;/Q&gt;&lt;R&gt;6&lt;/R&gt;&lt;C&gt;1&lt;/C&gt;&lt;D xsi:type="xsd:double"&gt;0.0462&lt;/D&gt;&lt;D xsi:type="xsd:double"&gt;0.0589&lt;/D&gt;&lt;D xsi:type="xsd:double"&gt;0.07&lt;/D&gt;&lt;D xsi:type="xsd:double"&gt;0.1077&lt;/D&gt;&lt;D xsi:type="xsd:double"&gt;0.1265&lt;/D&gt;&lt;D xsi:type="xsd:double"&gt;0.1153&lt;/D&gt;&lt;/FQL&gt;&lt;FQL&gt;&lt;Q&gt;1789-HK^FF_EPS(ANN,-5AY,0)&lt;/Q&gt;&lt;R&gt;6&lt;/R&gt;&lt;C&gt;1&lt;/C&gt;&lt;D xsi:type="xsd:double"&gt;0.0904&lt;/D&gt;&lt;D xsi:type="xsd:double"&gt;0.1614&lt;/D&gt;&lt;D xsi:type="xsd:double"&gt;0.1655&lt;/D&gt;&lt;D xsi:type="xsd:double"&gt;0.2907&lt;/D&gt;&lt;D xsi:type="xsd:double"&gt;0.3201&lt;/D&gt;&lt;D xsi:type="xsd:double"&gt;0.1003&lt;/D&gt;&lt;/FQL&gt;&lt;FQL&gt;&lt;Q&gt;1788-HK^FF_EPS(ANN,-5AY,0)&lt;/Q&gt;&lt;R&gt;6&lt;/R&gt;&lt;C&gt;1&lt;/C&gt;&lt;D xsi:type="xsd:double"&gt;0.141&lt;/D&gt;&lt;D xsi:type="xsd:double"&gt;0.177&lt;/D&gt;&lt;D xsi:type="xsd:double"&gt;0.1051&lt;/D&gt;&lt;D xsi:type="xsd:double"&gt;0.117&lt;/D&gt;&lt;D xsi:type="xsd:double"&gt;0.1686&lt;/D&gt;&lt;D xsi:type="xsd:double"&gt;0.114&lt;/D&gt;&lt;/FQL&gt;&lt;FQL&gt;&lt;Q&gt;1787-HK^FF_EPS(ANN,-5AY,0)&lt;/Q&gt;&lt;R&gt;6&lt;/R&gt;&lt;C&gt;1&lt;/C&gt;&lt;D xsi:type="xsd:string"&gt;@NA&lt;/D&gt;&lt;D xsi:type="xsd:string"&gt;@NA&lt;/D&gt;&lt;D xsi:type="xsd:double"&gt;0.2296&lt;/D&gt;&lt;D xsi:type="xsd:double"&gt;0.3&lt;/D&gt;&lt;D xsi:type="xsd:double"&gt;0.5787&lt;/D&gt;&lt;D xsi:type="xsd:double"&gt;-0.1153&lt;/D&gt;&lt;/FQL&gt;&lt;FQL&gt;&lt;Q&gt;1786-HK^FF_EPS(ANN,-5AY,0)&lt;/Q&gt;&lt;R&gt;6&lt;/R&gt;&lt;C&gt;1&lt;/C&gt;&lt;D xsi:type="xsd:double"&gt;0.3622&lt;/D&gt;&lt;D xsi:type="xsd:double"&gt;0.0461&lt;/D&gt;&lt;D xsi:type="xsd:double"&gt;0.1219&lt;/D&gt;&lt;D xsi:type="xsd:double"&gt;0.0911&lt;/D&gt;&lt;D xsi:type="xsd:double"&gt;0.0164&lt;/D&gt;&lt;D xsi:type="xsd:double"&gt;0.0399&lt;/D&gt;&lt;/FQL&gt;&lt;FQL&gt;&lt;Q&gt;1785-HK^FF_EPS(ANN,-5AY,0)&lt;/Q&gt;&lt;R&gt;6&lt;/R&gt;&lt;C&gt;1&lt;/C&gt;&lt;D xsi:type="xsd:double"&gt;0.1965&lt;/D&gt;&lt;D xsi:type="xsd:double"&gt;0.236&lt;/D&gt;&lt;D xsi:type="xsd:double"&gt;0.2972&lt;/D&gt;&lt;D xsi:type="xsd:double"&gt;0.3004&lt;/D&gt;&lt;D xsi:type="xsd:double"&gt;0.2338&lt;/D&gt;&lt;D xsi:type="xsd:double"&gt;0.4473&lt;/D&gt;&lt;/FQL&gt;&lt;FQL&gt;&lt;Q&gt;1783-HK^FF_EPS(ANN,-5AY,0)&lt;/Q&gt;&lt;R&gt;6&lt;/R&gt;&lt;C&gt;1&lt;/C&gt;&lt;D xsi:type="xsd:double"&gt;0.0281&lt;/D&gt;&lt;D xsi:type="xsd:double"&gt;0.0292&lt;/D&gt;&lt;D xsi:type="xsd:double"&gt;0.0233&lt;/D&gt;&lt;D xsi:type="xsd:double"&gt;-0.0026&lt;/D&gt;&lt;D xsi:type="xsd:double"&gt;-0.0154&lt;/D&gt;&lt;D xsi:type="xsd:double"&gt;-0.0242&lt;/D&gt;&lt;/FQL&gt;&lt;FQL&gt;&lt;Q&gt;1782-HK^FF_EPS(ANN,-5AY,0)&lt;/Q&gt;&lt;R&gt;6&lt;/R&gt;&lt;C&gt;1&lt;/C&gt;&lt;D xsi:type="xsd:double"&gt;0.0265&lt;/D&gt;&lt;D xsi:type="xsd:double"&gt;0.0453&lt;/D&gt;&lt;D xsi:type="xsd:double"&gt;0.0572&lt;/D&gt;&lt;D xsi:type="xsd:double"&gt;0.0246&lt;/D&gt;&lt;D xsi:type="xsd:double"&gt;0.0021&lt;/D&gt;&lt;D xsi:type="xsd:double"&gt;0.0076&lt;/D&gt;&lt;/FQL&gt;&lt;FQL&gt;&lt;Q&gt;1780-HK^FF_EPS(ANN,-5AY,0)&lt;/Q&gt;&lt;R&gt;6&lt;/R&gt;&lt;C&gt;1&lt;/C&gt;&lt;D xsi:type="xsd:double"&gt;0.052&lt;/D&gt;&lt;D xsi:type="xsd:double"&gt;0.0811&lt;/D&gt;&lt;D xsi:type="xsd:double"&gt;0.0539&lt;/D&gt;&lt;D xsi:type="xsd:double"&gt;0.0508&lt;/D&gt;&lt;D xsi:type="xsd:double"&gt;-0.0644&lt;/D&gt;&lt;D xsi:type="xsd:double"&gt;0.0164&lt;/D&gt;&lt;/FQL&gt;&lt;FQL&gt;&lt;Q&gt;1778-HK^FF_EPS(ANN,-5AY,0)&lt;/Q&gt;&lt;R&gt;6&lt;/R&gt;&lt;C&gt;1&lt;/C&gt;&lt;D xsi:type="xsd:double"&gt;0.2077&lt;/D&gt;&lt;D xsi:type="xsd:double"&gt;0.2194&lt;/D&gt;&lt;D xsi:type="xsd:double"&gt;0.3712&lt;/D&gt;&lt;D xsi:type="xsd:double"&gt;0.4489&lt;/D&gt;&lt;D xsi:type="xsd:double"&gt;0.4136&lt;/D&gt;&lt;D xsi:type="xsd:double"&gt;0.3922&lt;/D&gt;&lt;/FQL&gt;&lt;FQL&gt;&lt;Q&gt;1777-HK^FF_EPS(ANN,-5AY,0)&lt;/Q&gt;&lt;R&gt;6&lt;/R&gt;&lt;C&gt;1&lt;/C&gt;&lt;D xsi:type="xsd:double"&gt;0.259&lt;/D&gt;&lt;D xsi:type="xsd:double"&gt;0.1636&lt;/D&gt;&lt;D xsi:type="xsd:double"&gt;0.2306&lt;/D&gt;&lt;D xsi:type="xsd:double"&gt;0.1497&lt;/D&gt;&lt;D xsi:type="xsd:double"&gt;0.1718&lt;/D&gt;&lt;D xsi:type="xsd:double"&gt;0.1904&lt;/D&gt;&lt;/FQL&gt;&lt;FQL&gt;&lt;Q&gt;1776-HK^FF_EPS(ANN,-5AY,0)&lt;/Q&gt;&lt;R&gt;6&lt;/R&gt;&lt;C&gt;1&lt;/C&gt;&lt;D xsi:type="xsd:double"&gt;1.0537&lt;/D&gt;&lt;D xsi:type="xsd:double"&gt;1.13&lt;/D&gt;&lt;D xsi:type="xsd:double"&gt;0.5642&lt;/D&gt;&lt;D xsi:type="xsd:double"&gt;0.9892&lt;/D&gt;&lt;D xsi:type="xsd:double"&gt;1.3172&lt;/D&gt;&lt;D xsi:type="xsd:double"&gt;1.7165&lt;/D&gt;&lt;/FQL&gt;&lt;FQL&gt;&lt;Q&gt;1775-HK^FF_EPS(ANN,-5AY,0)&lt;/Q&gt;&lt;R&gt;6&lt;/R&gt;&lt;C&gt;1&lt;/C&gt;&lt;D xsi:type="xsd:double"&gt;0.0688&lt;/D&gt;&lt;D xsi:type="xsd:double"&gt;0.0678&lt;/D&gt;&lt;D xsi:type="xsd:double"&gt;0.0239&lt;/D&gt;&lt;D xsi:type="xsd:double"&gt;-0.0385&lt;/D&gt;&lt;D xsi:type="xsd:double"&gt;-0.0539&lt;/D&gt;&lt;D xsi:type="xsd:double"&gt;-0.051&lt;/D&gt;&lt;/FQL&gt;&lt;FQL&gt;&lt;Q&gt;1773-HK^FF_EPS(ANN,-5AY,0)&lt;/Q&gt;&lt;R&gt;6&lt;/R&gt;&lt;C&gt;1&lt;/C&gt;&lt;D xsi:type="xsd:double"&gt;0.0729&lt;/D&gt;&lt;D xsi:type="xsd:double"&gt;0.1303&lt;/D&gt;&lt;D xsi:type="xsd:double"&gt;0.1468&lt;/D&gt;&lt;D xsi:type="xsd:double"&gt;0.2085&lt;/D&gt;&lt;D xsi:type="xsd:double"&gt;-1.1161&lt;/D&gt;&lt;D xsi:type="xsd:double"&gt;0.0551&lt;/D&gt;&lt;/FQL&gt;&lt;FQL&gt;&lt;Q&gt;1772-HK^FF_EPS(ANN,-5AY,0)&lt;/Q&gt;&lt;R&gt;6&lt;/R&gt;&lt;C&gt;1&lt;/C&gt;&lt;D xsi:type="xsd:string"&gt;@NA&lt;/D&gt;&lt;D xsi:type="xsd:double"&gt;1.1365&lt;/D&gt;&lt;D xsi:type="xsd:double"&gt;0.9052&lt;/D&gt;&lt;D xsi:type="xsd:double"&gt;0.226&lt;/D&gt;&lt;D xsi:type="xsd:double"&gt;0.6309&lt;/D&gt;&lt;D xsi:type="xsd:double"&gt;3.213&lt;/D&gt;&lt;/FQL&gt;&lt;FQL&gt;&lt;Q&gt;1771-HK^FF_EPS(ANN,-5AY,0)&lt;/Q&gt;&lt;R&gt;6&lt;/R&gt;&lt;C&gt;1&lt;/C&gt;&lt;D xsi:type="xsd:double"&gt;0.0935&lt;/D&gt;&lt;D xsi:type="xsd:double"&gt;0.2883&lt;/D&gt;&lt;D xsi:type="xsd:double"&gt;0.4208&lt;/D&gt;&lt;D xsi:type="xsd:double"&gt;0.2266&lt;/D&gt;&lt;D xsi:type="xsd:double"&gt;0.2719&lt;/D&gt;&lt;D xsi:type="xsd:double"&gt;0.6947&lt;/D&gt;&lt;/FQL&gt;&lt;FQL&gt;&lt;Q&gt;1769-HK^FF_EPS(ANN,-5AY,0)&lt;/Q&gt;&lt;R&gt;6&lt;/R&gt;&lt;C&gt;1&lt;/C&gt;&lt;D xsi:type="xsd:double"&gt;0.0218&lt;/D&gt;&lt;D xsi:type="xsd:double"&gt;0.0594&lt;/D&gt;&lt;D xsi:type="xsd:double"&gt;0.1489&lt;/D&gt;&lt;D xsi:type="xsd:double"&gt;0.2162&lt;/D&gt;&lt;D xsi:type="xsd:double"&gt;0.099&lt;/D&gt;&lt;D xsi:type="xsd:double"&gt;-0.0582&lt;/D&gt;&lt;/FQL&gt;&lt;FQL&gt;&lt;Q&gt;1767-HK^FF_EPS(ANN,-5AY,0)&lt;/Q&gt;&lt;R&gt;6&lt;/R&gt;&lt;C&gt;1&lt;/C&gt;&lt;D xsi:type="xsd:double"&gt;0.0321&lt;/D&gt;&lt;D xsi:type="xsd:double"&gt;0.0337&lt;/D&gt;&lt;D xsi:type="xsd:double"&gt;0.0124&lt;/D&gt;&lt;D xsi:type="xsd:double"&gt;0.0168&lt;/D&gt;&lt;D xsi:type="xsd:double"&gt;0.0384&lt;/D&gt;&lt;D xsi:type="xsd:double"&gt;0.0198&lt;/D&gt;&lt;/FQL&gt;&lt;FQL&gt;&lt;Q&gt;1766-HK^FF_EPS(ANN,-5AY,0)&lt;/Q&gt;&lt;R&gt;6&lt;/R&gt;&lt;C&gt;1&lt;/C&gt;&lt;D xsi:type="xsd:double"&gt;0.4836&lt;/D&gt;&lt;D xsi:type="xsd:double"&gt;0.4346&lt;/D&gt;&lt;D xsi:type="xsd:double"&gt;0.4666&lt;/D&gt;&lt;D xsi:type="xsd:double"&gt;0.466&lt;/D&gt;&lt;D xsi:type="xsd:double"&gt;0.4437&lt;/D&gt;&lt;D xsi:type="xsd:double"&gt;0.4327&lt;/D&gt;&lt;/FQL&gt;&lt;FQL&gt;&lt;Q&gt;1765-HK^FF_EPS(ANN,-5AY,0)&lt;/Q&gt;&lt;R&gt;6&lt;/R&gt;&lt;C&gt;1&lt;/C&gt;&lt;D xsi:type="xsd:double"&gt;0.0366&lt;/D&gt;&lt;D xsi:type="xsd:double"&gt;0.0351&lt;/D&gt;&lt;D xsi:type="xsd:string"&gt;@NA&lt;/D&gt;&lt;D xsi:type="xsd:double"&gt;0.0196&lt;/D&gt;&lt;D xsi:type="xsd:double"&gt;0.0944&lt;/D&gt;&lt;D xsi:type="xsd:double"&gt;0.0666&lt;/D&gt;&lt;/FQL&gt;&lt;FQL&gt;&lt;Q&gt;1763-HK^FF_EPS(ANN,-5AY,0)&lt;/Q&gt;&lt;R&gt;6&lt;/R&gt;&lt;C&gt;1&lt;/C&gt;&lt;D xsi:type="xsd:double"&gt;0.9574&lt;/D&gt;&lt;D xsi:type="xsd:double"&gt;0.9785&lt;/D&gt;&lt;D xsi:type="xsd:double"&gt;1.3704&lt;/D&gt;&lt;D xsi:type="xsd:double"&gt;1.1664&lt;/D&gt;&lt;D xsi:type="xsd:double"&gt;0.7503&lt;/D&gt;&lt;D xsi:type="xsd:double"&gt;1.265&lt;/D&gt;&lt;/FQL&gt;&lt;FQL&gt;&lt;Q&gt;1762-HK^FF_EPS(ANN,-5AY,0)&lt;/Q&gt;&lt;R&gt;6&lt;/R&gt;&lt;C&gt;1&lt;/C&gt;&lt;D xsi:type="xsd:double"&gt;-0.0998&lt;/D&gt;&lt;D xsi:type="xsd:double"&gt;-0.1457&lt;/D&gt;&lt;D xsi:type="xsd:double"&gt;-0.6419&lt;/D&gt;&lt;D xsi:type="xsd:double"&gt;0.099&lt;/D&gt;&lt;D xsi:type="xsd:double"&gt;0.0593&lt;/D&gt;&lt;D xsi:type="xsd:double"&gt;0.054&lt;/D&gt;&lt;/FQL&gt;&lt;FQL&gt;&lt;Q&gt;1761-HK^FF_EPS(ANN,-5AY,0)&lt;/Q&gt;&lt;R&gt;6&lt;/R&gt;&lt;C&gt;1&lt;/C&gt;&lt;D xsi:type="xsd:double"&gt;-0.6467&lt;/D&gt;&lt;D xsi:type="xsd:double"&gt;-0.6222&lt;/D&gt;&lt;D xsi:type="xsd:double"&gt;0.3468&lt;/D&gt;&lt;D xsi:type="xsd:double"&gt;-0.332&lt;/D&gt;&lt;D xsi:type="xsd:double"&gt;-0.3181&lt;/D&gt;&lt;D xsi:type="xsd:double"&gt;-0.2809&lt;/D&gt;&lt;/FQL&gt;&lt;FQL&gt;&lt;Q&gt;1760-HK^FF_EPS(ANN,-5AY,0)&lt;/Q&gt;&lt;R&gt;6&lt;/R&gt;&lt;C&gt;1&lt;/C&gt;&lt;D xsi:type="xsd:double"&gt;0.1058&lt;/D&gt;&lt;D xsi:type="xsd:double"&gt;0.1362&lt;/D&gt;&lt;D xsi:type="xsd:double"&gt;0.2181&lt;/D&gt;&lt;D xsi:type="xsd:double"&gt;0.1299&lt;/D&gt;&lt;D xsi:type="xsd:double"&gt;0.1028&lt;/D&gt;&lt;D xsi:type="xsd:double"&gt;0.2239&lt;/D&gt;&lt;/FQL&gt;&lt;FQL&gt;&lt;Q&gt;1759-HK^FF_EPS(ANN,-5AY,0)&lt;/Q&gt;&lt;R&gt;6&lt;/R&gt;&lt;C&gt;1&lt;/C&gt;&lt;D xsi:type="xsd:double"&gt;0.4371&lt;/D&gt;&lt;D xsi:type="xsd:double"&gt;0.4391&lt;/D&gt;&lt;D xsi:type="xsd:double"&gt;0.2742&lt;/D&gt;&lt;D xsi:type="xsd:double"&gt;0.1157&lt;/D&gt;&lt;D xsi:type="xsd:double"&gt;0.0657&lt;/D&gt;&lt;D xsi:type="xsd:double"&gt;0.0539&lt;/D&gt;&lt;/FQL&gt;&lt;FQL&gt;&lt;Q&gt;1758-HK^FF_EPS(ANN,-5AY,0)&lt;/Q&gt;&lt;R&gt;6&lt;/R&gt;&lt;C&gt;1&lt;/C&gt;&lt;D xsi:type="xsd:double"&gt;0.0359&lt;/D&gt;&lt;D xsi:type="xsd:double"&gt;0.0492&lt;/D&gt;&lt;D xsi:type="xsd:double"&gt;0.0485&lt;/D&gt;&lt;D xsi:type="xsd:double"&gt;0.0324&lt;/D&gt;&lt;D xsi:type="xsd:double"&gt;0.0369&lt;/D&gt;&lt;D xsi:type="xsd:double"&gt;0.0116&lt;/D&gt;&lt;/FQL&gt;&lt;FQL&gt;&lt;Q&gt;1757-HK^FF_EPS(ANN,-5AY,0)&lt;/Q&gt;&lt;R&gt;6&lt;/R&gt;&lt;C&gt;1&lt;/C&gt;&lt;D xsi:type="xsd:double"&gt;0.0215&lt;/D&gt;&lt;D xsi:type="xsd:double"&gt;0.0178&lt;/D&gt;&lt;D xsi:type="xsd:double"&gt;-0.0597&lt;/D&gt;&lt;D xsi:type="xsd:double"&gt;-0.0215&lt;/D&gt;&lt;D xsi:type="xsd:double"&gt;0.0005&lt;/D&gt;&lt;D xsi:type="xsd:double"&gt;0.0025&lt;/D&gt;&lt;/FQL&gt;&lt;FQL&gt;&lt;Q&gt;1756-HK^FF_EPS(ANN,-5AY,0)&lt;/Q&gt;&lt;R&gt;6&lt;/R&gt;&lt;C&gt;1&lt;/C&gt;&lt;D xsi:type="xsd:double"&gt;0.2181&lt;/D&gt;&lt;D xsi:type="xsd:double"&gt;0.1935&lt;/D&gt;&lt;D xsi:type="xsd:double"&gt;0.2125&lt;/D&gt;&lt;D xsi:type="xsd:double"&gt;0.2828&lt;/D&gt;&lt;D xsi:type="xsd:double"&gt;0.1419&lt;/D&gt;&lt;D xsi:type="xsd:double"&gt;0.2601&lt;/D&gt;&lt;/FQL&gt;&lt;FQL&gt;&lt;Q&gt;1755-HK^FF_EPS(ANN,-5AY,0)&lt;/Q&gt;&lt;R&gt;6&lt;/R&gt;&lt;C&gt;1&lt;/C&gt;&lt;D xsi:type="xsd:double"&gt;0.0618&lt;/D&gt;&lt;D xsi:type="xsd:double"&gt;0.1032&lt;/D&gt;&lt;D xsi:type="xsd:double"&gt;0.2818&lt;/D&gt;&lt;D xsi:type="xsd:double"&gt;0.3904&lt;/D&gt;&lt;D xsi:type="xsd:double"&gt;0.621&lt;/D&gt;&lt;D xsi:type="xsd:double"&gt;0.747&lt;/D&gt;&lt;/FQL&gt;&lt;FQL&gt;&lt;Q&gt;1753-HK^FF_EPS(ANN,-5AY,0)&lt;/Q&gt;&lt;R&gt;6&lt;/R&gt;&lt;C&gt;1&lt;/C&gt;&lt;D xsi:type="xsd:double"&gt;-0.092&lt;/D&gt;&lt;D xsi:type="xsd:double"&gt;0.1019&lt;/D&gt;&lt;D xsi:type="xsd:double"&gt;-0.3111&lt;/D&gt;&lt;D xsi:type="xsd:double"&gt;-0.2486&lt;/D&gt;&lt;D xsi:type="xsd:double"&gt;-0.0681&lt;/D&gt;&lt;D xsi:type="xsd:double"&gt;-0.0137&lt;/D&gt;&lt;/FQL&gt;&lt;FQL&gt;&lt;Q&gt;1752-HK^FF_EPS(ANN,-5AY,0)&lt;/Q&gt;&lt;R&gt;6&lt;/R&gt;&lt;C&gt;1&lt;/C&gt;&lt;D xsi:type="xsd:double"&gt;0.0104&lt;/D&gt;&lt;D xsi:type="xsd:double"&gt;0.0048&lt;/D&gt;&lt;D xsi:type="xsd:double"&gt;0.009&lt;/D&gt;&lt;D xsi:type="xsd:double"&gt;0.0092&lt;/D&gt;&lt;D xsi:type="xsd:double"&gt;0.0005&lt;/D&gt;&lt;D xsi:type="xsd:double"&gt;-0.0031&lt;/D&gt;&lt;/FQL&gt;&lt;FQL&gt;&lt;Q&gt;1751-HK^FF_EPS(ANN,-5AY,0)&lt;/Q&gt;&lt;R&gt;6&lt;/R&gt;&lt;C&gt;1&lt;/C&gt;&lt;D xsi:type="xsd:double"&gt;0.007&lt;/D&gt;&lt;D xsi:type="xsd:double"&gt;0.0372&lt;/D&gt;&lt;D xsi:type="xsd:double"&gt;0.03&lt;/D&gt;&lt;D xsi:type="xsd:double"&gt;-0.0367&lt;/D&gt;&lt;D xsi:type="xsd:double"&gt;-0.0983&lt;/D&gt;&lt;D xsi:type="xsd:double"&gt;-0.0553&lt;/D&gt;&lt;/FQL&gt;&lt;FQL&gt;&lt;Q&gt;1750-HK^FF_EPS(ANN,-5AY,0)&lt;/Q&gt;&lt;R&gt;6&lt;/R&gt;&lt;C&gt;1&lt;/C&gt;&lt;D xsi:type="xsd:double"&gt;0.0146&lt;/D&gt;&lt;D xsi:type="xsd:double"&gt;0.0069&lt;/D&gt;&lt;D xsi:type="xsd:double"&gt;0.0061&lt;/D&gt;&lt;D xsi:type="xsd:double"&gt;0.0064&lt;/D&gt;&lt;D xsi:type="xsd:double"&gt;-0.0175&lt;/D&gt;&lt;D xsi:type="xsd:double"&gt;-0.0112&lt;/D&gt;&lt;/FQL&gt;&lt;FQL&gt;&lt;Q&gt;1749-HK^FF_EPS(ANN,-5AY,0)&lt;/Q&gt;&lt;R&gt;6&lt;/R&gt;&lt;C&gt;1&lt;/C&gt;&lt;D xsi:type="xsd:double"&gt;0.3087&lt;/D&gt;&lt;D xsi:type="xsd:double"&gt;0.3887&lt;/D&gt;&lt;D xsi:type="xsd:double"&gt;0.3662&lt;/D&gt;&lt;D xsi:type="xsd:double"&gt;-0.1387&lt;/D&gt;&lt;D xsi:type="xsd:double"&gt;-0.5754&lt;/D&gt;&lt;D xsi:type="xsd:double"&gt;0.1118&lt;/D&gt;&lt;/FQL&gt;&lt;FQL&gt;&lt;Q&gt;1748-HK^FF_EPS(ANN,-5AY,0)&lt;/Q&gt;&lt;R&gt;6&lt;/R&gt;&lt;C&gt;1&lt;/C&gt;&lt;D xsi:type="xsd:double"&gt;0.0852&lt;/D&gt;&lt;D xsi:type="xsd:double"&gt;0.1069&lt;/D&gt;&lt;D xsi:type="xsd:double"&gt;0.1587&lt;/D&gt;&lt;D xsi:type="xsd:double"&gt;0.1176&lt;/D&gt;&lt;D xsi:type="xsd:double"&gt;0.1577&lt;/D&gt;&lt;D xsi:type="xsd:double"&gt;0.0304&lt;/D&gt;&lt;/FQL&gt;&lt;FQL&gt;&lt;Q&gt;1747-HK^FF_EPS(ANN,-5AY,0)&lt;/Q&gt;&lt;R&gt;6&lt;/R&gt;&lt;C&gt;1&lt;/C&gt;&lt;D xsi:type="xsd:double"&gt;0.0886&lt;/D&gt;&lt;D xsi:type="xsd:double"&gt;0.0817&lt;/D&gt;&lt;D xsi:type="xsd:double"&gt;0.057&lt;/D&gt;&lt;D xsi:type="xsd:double"&gt;0.0429&lt;/D&gt;&lt;D xsi:type="xsd:double"&gt;0.0576&lt;/D&gt;&lt;D xsi:type="xsd:double"&gt;0.059&lt;/D&gt;&lt;/FQL&gt;&lt;FQL&gt;&lt;Q&gt;1746-HK^FF_EPS(ANN,-5AY,0)&lt;/Q&gt;&lt;R&gt;6&lt;/R&gt;&lt;C&gt;1&lt;/C&gt;&lt;D xsi:type="xsd:double"&gt;0.0177&lt;/D&gt;&lt;D xsi:type="xsd:double"&gt;0.0234&lt;/D&gt;&lt;D xsi:type="xsd:double"&gt;0.0145&lt;/D&gt;&lt;D xsi:type="xsd:double"&gt;0.001&lt;/D&gt;&lt;D xsi:type="xsd:double"&gt;-0.0085&lt;/D&gt;&lt;D xsi:type="xsd:double"&gt;-0.0022&lt;/D&gt;&lt;/FQL&gt;&lt;FQL&gt;&lt;Q&gt;1745-HK^FF_EPS(ANN,-5AY,0)&lt;/Q&gt;&lt;R&gt;6&lt;/R&gt;&lt;C&gt;1&lt;/C&gt;&lt;D xsi:type="xsd:double"&gt;0.0032&lt;/D&gt;&lt;D xsi:type="xsd:double"&gt;0.0209&lt;/D&gt;&lt;D xsi:type="xsd:double"&gt;0.0838&lt;/D&gt;&lt;D xsi:type="xsd:double"&gt;0.1293&lt;/D&gt;&lt;D xsi:type="xsd:double"&gt;-0.0804&lt;/D&gt;&lt;D xsi:type="xsd:double"&gt;-0.4526&lt;/D&gt;&lt;/FQL&gt;&lt;FQL&gt;&lt;Q&gt;1742-HK^FF_EPS(ANN,-5AY,0)&lt;/Q&gt;&lt;R&gt;6&lt;/R&gt;&lt;C&gt;1&lt;/C&gt;&lt;D xsi:type="xsd:double"&gt;0.0879&lt;/D&gt;&lt;D xsi:type="xsd:double"&gt;0.0955&lt;/D&gt;&lt;D xsi:type="xsd:double"&gt;0.0574&lt;/D&gt;&lt;D xsi:type="xsd:double"&gt;0.0531&lt;/D&gt;&lt;D xsi:type="xsd:double"&gt;-0.0161&lt;/D&gt;&lt;D xsi:type="xsd:double"&gt;-0.017&lt;/D&gt;&lt;/FQL&gt;&lt;FQL&gt;&lt;Q&gt;1741-HK^FF_EPS(ANN,-5AY,0)&lt;/Q&gt;&lt;R&gt;6&lt;/R&gt;&lt;C&gt;1&lt;/C&gt;&lt;D xsi:type="xsd:double"&gt;0.0254&lt;/D&gt;&lt;D xsi:type="xsd:double"&gt;0.0296&lt;/D&gt;&lt;D xsi:type="xsd:double"&gt;0.0124&lt;/D&gt;&lt;D xsi:type="xsd:double"&gt;-0.014&lt;/D&gt;&lt;D xsi:type="xsd:double"&gt;0.0129&lt;/D&gt;&lt;D xsi:type="xsd:double"&gt;-0.0266&lt;/D&gt;&lt;/FQL&gt;&lt;FQL&gt;&lt;Q&gt;1740-HK^FF_EPS(ANN,-5AY,0)&lt;/Q&gt;&lt;R&gt;6&lt;/R&gt;&lt;C&gt;1&lt;/C&gt;&lt;D xsi:type="xsd:double"&gt;0.0369&lt;/D&gt;&lt;D xsi:type="xsd:double"&gt;0.0074&lt;/D&gt;&lt;D xsi:type="xsd:double"&gt;0.0736&lt;/D&gt;&lt;D xsi:type="xsd:double"&gt;0.0271&lt;/D&gt;&lt;D xsi:type="xsd:double"&gt;0.0013&lt;/D&gt;&lt;D xsi:type="xsd:double"&gt;-0.0441&lt;/D&gt;&lt;/FQL&gt;&lt;FQL&gt;&lt;Q&gt;1739-HK^FF_EPS(ANN,-5AY,0)&lt;/Q&gt;&lt;R&gt;6&lt;/R&gt;&lt;C&gt;1&lt;/C&gt;&lt;D xsi:type="xsd:double"&gt;-0.3873&lt;/D&gt;&lt;D xsi:type="xsd:double"&gt;-0.7851&lt;/D&gt;&lt;D xsi:type="xsd:double"&gt;1.0766&lt;/D&gt;&lt;D xsi:type="xsd:double"&gt;0.0582&lt;/D&gt;&lt;D xsi:type="xsd:double"&gt;0.0387&lt;/D&gt;&lt;D xsi:type="xsd:double"&gt;0.078&lt;/D&gt;&lt;/FQL&gt;&lt;FQL&gt;&lt;Q&gt;1738-HK^FF_EPS(ANN,-5AY,0)&lt;/Q&gt;&lt;R&gt;6&lt;/R&gt;&lt;C&gt;1&lt;/C&gt;&lt;D xsi:type="xsd:double"&gt;-0.1753&lt;/D&gt;&lt;D xsi:type="xsd:double"&gt;0.1499&lt;/D&gt;&lt;D xsi:type="xsd:double"&gt;0.1721&lt;/D&gt;&lt;D xsi:type="xsd:double"&gt;-0.0851&lt;/D&gt;&lt;D xsi:type="xsd:double"&gt;-0.2898&lt;/D&gt;&lt;D xsi:type="xsd:double"&gt;-0.0994&lt;/D&gt;&lt;/FQL&gt;&lt;FQL&gt;&lt;Q&gt;1737-HK^FF_EPS(ANN,-5AY,0)&lt;/Q&gt;&lt;R&gt;6&lt;/R&gt;&lt;C&gt;1&lt;/C&gt;&lt;D xsi:type="xsd:double"&gt;0.0342&lt;/D&gt;&lt;D xsi:type="xsd:double"&gt;0.016&lt;/D&gt;&lt;D xsi:type="xsd:double"&gt;0.0005&lt;/D&gt;&lt;D xsi:type="xsd:double"&gt;-0.0088&lt;/D&gt;&lt;D xsi:type="xsd:double"&gt;0.0405&lt;/D&gt;&lt;D xsi:type="xsd:double"&gt;0.0325&lt;/D&gt;&lt;/FQL&gt;&lt;FQL&gt;&lt;Q&gt;1736-HK^FF_EPS(ANN,-5AY,0)&lt;/Q&gt;&lt;R&gt;6&lt;/R&gt;&lt;C&gt;1&lt;/C&gt;&lt;D xsi:type="xsd:double"&gt;0.0511&lt;/D&gt;&lt;D xsi:type="xsd:double"&gt;0.0389&lt;/D&gt;&lt;D xsi:type="xsd:double"&gt;0.0348&lt;/D&gt;&lt;D xsi:type="xsd:double"&gt;-0.0015&lt;/D&gt;&lt;D xsi:type="xsd:double"&gt;-0.1054&lt;/D&gt;&lt;D xsi:type="xsd:double"&gt;-0.0605&lt;/D&gt;&lt;/FQL&gt;&lt;FQL&gt;&lt;Q&gt;1735-HK^FF_EPS(ANN,-5AY,0)&lt;/Q&gt;&lt;R&gt;6&lt;/R&gt;&lt;C&gt;1&lt;/C&gt;&lt;D xsi:type="xsd:double"&gt;0.0255&lt;/D&gt;&lt;D xsi:type="xsd:double"&gt;0.0135&lt;/D&gt;&lt;D xsi:type="xsd:double"&gt;-0.0102&lt;/D&gt;&lt;D xsi:type="xsd:double"&gt;-0.012&lt;/D&gt;&lt;D xsi:type="xsd:string"&gt;@NA&lt;/D&gt;&lt;D xsi:type="xsd:double"&gt;0.0587&lt;/D&gt;&lt;/FQL&gt;&lt;FQL&gt;&lt;Q&gt;1733-HK^FF_EPS(ANN,-5AY,0)&lt;/Q&gt;&lt;R&gt;6&lt;/R&gt;&lt;C&gt;1&lt;/C&gt;&lt;D xsi:type="xsd:double"&gt;1.488&lt;/D&gt;&lt;D xsi:type="xsd:double"&gt;0.293&lt;/D&gt;&lt;D xsi:type="xsd:double"&gt;0.286&lt;/D&gt;&lt;D xsi:type="xsd:double"&gt;0.1025&lt;/D&gt;&lt;D xsi:type="xsd:double"&gt;0.1521&lt;/D&gt;&lt;D xsi:type="xsd:double"&gt;1.1509&lt;/D&gt;&lt;/FQL&gt;&lt;FQL&gt;&lt;Q&gt;1732-HK^FF_EPS(ANN,-5AY,0)&lt;/Q&gt;&lt;R&gt;6&lt;/R&gt;&lt;C&gt;1&lt;/C&gt;&lt;D xsi:type="xsd:double"&gt;0.0048&lt;/D&gt;&lt;D xsi:type="xsd:double"&gt;0.014&lt;/D&gt;&lt;D xsi:type="xsd:double"&gt;0.0319&lt;/D&gt;&lt;D xsi:type="xsd:double"&gt;0.0131&lt;/D&gt;&lt;D xsi:type="xsd:double"&gt;0.0162&lt;/D&gt;&lt;D xsi:type="xsd:double"&gt;0.0128&lt;/D&gt;&lt;/FQL&gt;&lt;FQL&gt;&lt;Q&gt;1731-HK^FF_EPS(ANN,-5AY,0)&lt;/Q&gt;&lt;R&gt;6&lt;/R&gt;&lt;C&gt;1&lt;/C&gt;&lt;D xsi:type="xsd:double"&gt;0.1289&lt;/D&gt;&lt;D xsi:type="xsd:double"&gt;0.1467&lt;/D&gt;&lt;D xsi:type="xsd:double"&gt;0.0594&lt;/D&gt;&lt;D xsi:type="xsd:double"&gt;-0.004&lt;/D&gt;&lt;D xsi:type="xsd:double"&gt;0.0207&lt;/D&gt;&lt;D xsi:type="xsd:double"&gt;0.027&lt;/D&gt;&lt;/FQL&gt;&lt;FQL&gt;&lt;Q&gt;1730-HK^FF_EPS(ANN,-5AY,0)&lt;/Q&gt;&lt;R&gt;6&lt;/R&gt;&lt;C&gt;1&lt;/C&gt;&lt;D xsi:type="xsd:double"&gt;0.0357&lt;/D&gt;&lt;D xsi:type="xsd:double"&gt;0.0804&lt;/D&gt;&lt;D xsi:type="xsd:double"&gt;0.1166&lt;/D&gt;&lt;D xsi:type="xsd:double"&gt;0.3371&lt;/D&gt;&lt;D xsi:type="xsd:double"&gt;0.4019&lt;/D&gt;&lt;D xsi:type="xsd:double"&gt;0.6394&lt;/D&gt;&lt;/FQL&gt;&lt;FQL&gt;&lt;Q&gt;1729-HK^FF_EPS(ANN,-5AY,0)&lt;/Q&gt;&lt;R&gt;6&lt;/R&gt;&lt;C&gt;1&lt;/C&gt;&lt;D xsi:type="xsd:double"&gt;0.0444&lt;/D&gt;&lt;D xsi:type="xsd:double"&gt;0.0868&lt;/D&gt;&lt;D xsi:type="xsd:double"&gt;0.0668&lt;/D&gt;&lt;D xsi:type="xsd:double"&gt;0.0696&lt;/D&gt;&lt;D xsi:type="xsd:double"&gt;0.123&lt;/D&gt;&lt;D xsi:type="xsd:double"&gt;0.0909&lt;/D&gt;&lt;/FQL&gt;&lt;FQL&gt;&lt;Q&gt;1728-HK^FF_EPS(ANN,-5AY,0)&lt;/Q&gt;&lt;R&gt;6&lt;/R&gt;&lt;C&gt;1&lt;/C&gt;&lt;D xsi:type="xsd:double"&gt;0.2606&lt;/D&gt;&lt;D xsi:type="xsd:double"&gt;0.6204&lt;/D&gt;&lt;D xsi:type="xsd:double"&gt;0.591&lt;/D&gt;&lt;D xsi:type="xsd:double"&gt;0.307&lt;/D&gt;&lt;D xsi:type="xsd:double"&gt;-3.7622&lt;/D&gt;&lt;D xsi:type="xsd:double"&gt;-1.6121&lt;/D&gt;&lt;/FQL&gt;&lt;FQL&gt;&lt;Q&gt;1727-HK^FF_EPS(ANN,-5AY,0)&lt;/Q&gt;&lt;R&gt;6&lt;/R&gt;&lt;C&gt;1&lt;/C&gt;&lt;D xsi:type="xsd:double"&gt;0.5141&lt;/D&gt;&lt;D xsi:type="xsd:double"&gt;0.8994&lt;/D&gt;&lt;D xsi:type="xsd:double"&gt;0.7483&lt;/D&gt;&lt;D xsi:type="xsd:double"&gt;0.496&lt;/D&gt;&lt;D xsi:type="xsd:double"&gt;0.4848&lt;/D&gt;&lt;D xsi:type="xsd:double"&gt;-0.2367&lt;/D&gt;&lt;/FQL&gt;&lt;FQL&gt;&lt;Q&gt;1726-HK^FF_EPS(ANN,-5AY,0)&lt;/Q&gt;&lt;R&gt;6&lt;/R&gt;&lt;C&gt;1&lt;/C&gt;&lt;D xsi:type="xsd:double"&gt;0.0359&lt;/D&gt;&lt;D xsi:type="xsd:double"&gt;0.0082&lt;/D&gt;&lt;D xsi:type="xsd:double"&gt;0.0163&lt;/D&gt;&lt;D xsi:type="xsd:double"&gt;0.0004&lt;/D&gt;&lt;D xsi:type="xsd:double"&gt;0.0018&lt;/D&gt;&lt;D xsi:type="xsd:double"&gt;-0.072&lt;/D&gt;&lt;/FQL&gt;&lt;FQL&gt;&lt;Q&gt;1725-HK^FF_EPS(ANN,-5AY,0)&lt;/Q&gt;&lt;R&gt;6&lt;/R&gt;&lt;C&gt;1&lt;/C&gt;&lt;D xsi:type="xsd:double"&gt;0.086&lt;/D&gt;&lt;D xsi:type="xsd:double"&gt;0.1096&lt;/D&gt;&lt;D xsi:type="xsd:double"&gt;0.0963&lt;/D&gt;&lt;D xsi:type="xsd:double"&gt;0.0962&lt;/D&gt;&lt;D xsi:type="xsd:double"&gt;0.0649&lt;/D&gt;&lt;D xsi:type="xsd:double"&gt;-0.2123&lt;/D&gt;&lt;/FQL&gt;&lt;FQL&gt;&lt;Q&gt;1723-HK^FF_EPS(ANN,-5AY,0)&lt;/Q&gt;&lt;R&gt;6&lt;/R&gt;&lt;C&gt;1&lt;/C&gt;&lt;D xsi:type="xsd:double"&gt;0.0658&lt;/D&gt;&lt;D xsi:type="xsd:double"&gt;0.0485&lt;/D&gt;&lt;D xsi:type="xsd:double"&gt;0.0444&lt;/D&gt;&lt;D xsi:type="xsd:double"&gt;0.0664&lt;/D&gt;&lt;D xsi:type="xsd:double"&gt;0.0269&lt;/D&gt;&lt;D xsi:type="xsd:double"&gt;0.0486&lt;/D&gt;&lt;/FQL&gt;&lt;FQL&gt;&lt;Q&gt;1722-HK^FF_EPS(ANN,-5AY,0)&lt;/Q&gt;&lt;R&gt;6&lt;/R&gt;&lt;C&gt;1&lt;/C&gt;&lt;D xsi:type="xsd:double"&gt;0.0252&lt;/D&gt;&lt;D xsi:type="xsd:double"&gt;0.0076&lt;/D&gt;&lt;D xsi:type="xsd:double"&gt;0.0163&lt;/D&gt;&lt;D xsi:type="xsd:double"&gt;0.0138&lt;/D&gt;&lt;D xsi:type="xsd:double"&gt;0.0125&lt;/D&gt;&lt;D xsi:type="xsd:double"&gt;-0.0202&lt;/D&gt;&lt;/FQL&gt;&lt;FQL&gt;&lt;Q&gt;1721-HK^FF_EPS(ANN,-5AY,0)&lt;/Q&gt;&lt;R&gt;6&lt;/R&gt;&lt;C&gt;1&lt;/C&gt;&lt;D xsi:type="xsd:double"&gt;0.0124&lt;/D&gt;&lt;D xsi:type="xsd:double"&gt;0.0344&lt;/D&gt;&lt;D xsi:type="xsd:double"&gt;0.0138&lt;/D&gt;&lt;D xsi:type="xsd:double"&gt;0.0003&lt;/D&gt;&lt;D xsi:type="xsd:double"&gt;-0.0146&lt;/D&gt;&lt;D xsi:type="xsd:double"&gt;-0.0182&lt;/D&gt;&lt;/FQL&gt;&lt;FQL&gt;&lt;Q&gt;1720-HK^FF_EPS(ANN,-5AY,0)&lt;/Q&gt;&lt;R&gt;6&lt;/R&gt;&lt;C&gt;1&lt;/C&gt;&lt;D xsi:type="xsd:double"&gt;0.0553&lt;/D&gt;&lt;D xsi:type="xsd:double"&gt;0.0773&lt;/D&gt;&lt;D xsi:type="xsd:double"&gt;0.0915&lt;/D&gt;&lt;D xsi:type="xsd:double"&gt;0.0688&lt;/D&gt;&lt;D xsi:type="xsd:double"&gt;0.033&lt;/D&gt;&lt;D xsi:type="xsd:double"&gt;0.0482&lt;/D&gt;&lt;/FQL&gt;&lt;FQL&gt;&lt;Q&gt;1719-HK^FF_EPS(ANN,-5AY,0)&lt;/Q&gt;&lt;R&gt;6&lt;/R&gt;&lt;C&gt;1&lt;/C&gt;&lt;D xsi:type="xsd:double"&gt;0.04&lt;/D&gt;&lt;D xsi:type="xsd:double"&gt;0.0387&lt;/D&gt;&lt;D xsi:type="xsd:double"&gt;0.0413&lt;/D&gt;&lt;D xsi:type="xsd:double"&gt;0.02&lt;/D&gt;&lt;D xsi:type="xsd:double"&gt;0.015&lt;/D&gt;&lt;D xsi:type="xsd:double"&gt;0.012&lt;/D&gt;&lt;/FQL&gt;&lt;FQL&gt;&lt;Q&gt;1718-HK^FF_EPS(ANN,-5AY,0)&lt;/Q&gt;&lt;R&gt;6&lt;/R&gt;&lt;C&gt;1&lt;/C&gt;&lt;D xsi:type="xsd:double"&gt;-0.0012&lt;/D&gt;&lt;D xsi:type="xsd:double"&gt;-0.0732&lt;/D&gt;&lt;D xsi:type="xsd:double"&gt;-0.0575&lt;/D&gt;&lt;D xsi:type="xsd:double"&gt;-0.0629&lt;/D&gt;&lt;D xsi:type="xsd:double"&gt;-0.013&lt;/D&gt;&lt;D xsi:type="xsd:double"&gt;-0.0137&lt;/D&gt;&lt;/FQL&gt;&lt;FQL&gt;&lt;Q&gt;1717-HK^FF_EPS(ANN,-5AY,0)&lt;/Q&gt;&lt;R&gt;6&lt;/R&gt;&lt;C&gt;1&lt;/C&gt;&lt;D xsi:type="xsd:double"&gt;0.1991&lt;/D&gt;&lt;D xsi:type="xsd:double"&gt;0.2838&lt;/D&gt;&lt;D xsi:type="xsd:double"&gt;0.559&lt;/D&gt;&lt;D xsi:type="xsd:double"&gt;0.6228&lt;/D&gt;&lt;D xsi:type="xsd:double"&gt;0.6847&lt;/D&gt;&lt;D xsi:type="xsd:double"&gt;0.73&lt;/D&gt;&lt;/FQL&gt;&lt;FQL&gt;&lt;Q&gt;1716-HK^FF_EPS(ANN,-5AY,0)&lt;/Q&gt;&lt;R&gt;6&lt;/R&gt;&lt;C&gt;1&lt;/C&gt;&lt;D xsi:type="xsd:double"&gt;0.1343&lt;/D&gt;&lt;D xsi:type="xsd:double"&gt;0.034&lt;/D&gt;&lt;D xsi:type="xsd:double"&gt;0.0576&lt;/D&gt;&lt;D xsi:type="xsd:double"&gt;0.0493&lt;/D&gt;&lt;D xsi:type="xsd:double"&gt;0.0346&lt;/D&gt;&lt;D xsi:type="xsd:double"&gt;-0.0605&lt;/D&gt;&lt;/FQL&gt;&lt;FQL&gt;&lt;Q&gt;1715-HK^FF_EPS(ANN,-5AY,0)&lt;/Q&gt;&lt;R&gt;6&lt;/R&gt;&lt;C&gt;1&lt;/C&gt;&lt;D xsi:type="xsd:double"&gt;0.0186&lt;/D&gt;&lt;D xsi:type="xsd:double"&gt;0.0157&lt;/D&gt;&lt;D xsi:type="xsd:double"&gt;0.0204&lt;/D&gt;&lt;D xsi:type="xsd:double"&gt;0.0142&lt;/D&gt;&lt;D xsi:type="xsd:double"&gt;-0.0158&lt;/D&gt;&lt;D xsi:type="xsd:double"&gt;-0.0356&lt;/D&gt;&lt;/FQL&gt;&lt;FQL&gt;&lt;Q&gt;1713-HK^FF_EPS(ANN,-5AY,0)&lt;/Q&gt;&lt;R&gt;6&lt;/R&gt;&lt;C&gt;1&lt;/C&gt;&lt;D xsi:type="xsd:double"&gt;0.1331&lt;/D&gt;&lt;D xsi:type="xsd:double"&gt;0.1221&lt;/D&gt;&lt;D xsi:type="xsd:double"&gt;0.248&lt;/D&gt;&lt;D xsi:type="xsd:double"&gt;0.186&lt;/D&gt;&lt;D xsi:type="xsd:double"&gt;0.2815&lt;/D&gt;&lt;D xsi:type="xsd:double"&gt;0.3024&lt;/D&gt;&lt;/FQL&gt;&lt;FQL&gt;&lt;Q&gt;1712-HK^FF_EPS(ANN,-5AY,0)&lt;/Q&gt;&lt;R&gt;6&lt;/R&gt;&lt;C&gt;1&lt;/C&gt;&lt;D xsi:type="xsd:double"&gt;0.2229&lt;/D&gt;&lt;D xsi:type="xsd:double"&gt;-0.0251&lt;/D&gt;&lt;D xsi:type="xsd:double"&gt;-0.5778&lt;/D&gt;&lt;D xsi:type="xsd:double"&gt;0.2475&lt;/D&gt;&lt;D xsi:type="xsd:double"&gt;0.392&lt;/D&gt;&lt;D xsi:type="xsd:double"&gt;0.0108&lt;/D&gt;&lt;/FQL&gt;&lt;FQL&gt;&lt;Q&gt;1711-HK^FF_EPS(ANN,-5AY,0)&lt;/Q&gt;&lt;R&gt;6&lt;/R&gt;&lt;C&gt;1&lt;/C&gt;&lt;D xsi:type="xsd:double"&gt;0.0377&lt;/D&gt;&lt;D xsi:type="xsd:double"&gt;0.0134&lt;/D&gt;&lt;D xsi:type="xsd:double"&gt;-0.005&lt;/D&gt;&lt;D xsi:type="xsd:double"&gt;-0.0145&lt;/D&gt;&lt;D xsi:type="xsd:double"&gt;0.021&lt;/D&gt;&lt;D xsi:type="xsd:double"&gt;0.0052&lt;/D&gt;&lt;/FQL&gt;&lt;FQL&gt;&lt;Q&gt;1710-HK^FF_EPS(ANN,-5AY,0)&lt;/Q&gt;&lt;R&gt;6&lt;/R&gt;&lt;C&gt;1&lt;/C&gt;&lt;D xsi:type="xsd:double"&gt;0.08&lt;/D&gt;&lt;D xsi:type="xsd:double"&gt;0.0901&lt;/D&gt;&lt;D xsi:type="xsd:double"&gt;0.0424&lt;/D&gt;&lt;D xsi:type="xsd:double"&gt;0.0224&lt;/D&gt;&lt;D xsi:type="xsd:double"&gt;0.0289&lt;/D&gt;&lt;D xsi:type="xsd:double"&gt;-0.0106&lt;/D&gt;&lt;/FQL&gt;&lt;FQL&gt;&lt;Q&gt;1709-HK^FF_EPS(ANN,-5AY,0)&lt;/Q&gt;&lt;R&gt;6&lt;/R&gt;&lt;C&gt;1&lt;/C&gt;&lt;D xsi:type="xsd:double"&gt;0.0247&lt;/D&gt;&lt;D xsi:type="xsd:double"&gt;0.0154&lt;/D&gt;&lt;D xsi:type="xsd:double"&gt;0.0167&lt;/D&gt;&lt;D xsi:type="xsd:double"&gt;-0.045&lt;/D&gt;&lt;D xsi:type="xsd:double"&gt;0.1481&lt;/D&gt;&lt;D xsi:type="xsd:double"&gt;0.0781&lt;/D&gt;&lt;/FQL&gt;&lt;FQL&gt;&lt;Q&gt;1708-HK^FF_EPS(ANN,-5AY,0)&lt;/Q&gt;&lt;R&gt;6&lt;/R&gt;&lt;C&gt;1&lt;/C&gt;&lt;D xsi:type="xsd:double"&gt;0.2818&lt;/D&gt;&lt;D xsi:type="xsd:double"&gt;0.304&lt;/D&gt;&lt;D xsi:type="xsd:double"&gt;0.2931&lt;/D&gt;&lt;D xsi:type="xsd:double"&gt;0.1532&lt;/D&gt;&lt;D xsi:type="xsd:double"&gt;-0.1977&lt;/D&gt;&lt;D xsi:type="xsd:double"&gt;-0.0901&lt;/D&gt;&lt;/FQL&gt;&lt;FQL&gt;&lt;Q&gt;1707-HK^FF_EPS(ANN,-5AY,0)&lt;/Q&gt;&lt;R&gt;6&lt;/R&gt;&lt;C&gt;1&lt;/C&gt;&lt;D xsi:type="xsd:double"&gt;0.0146&lt;/D&gt;&lt;D xsi:type="xsd:double"&gt;0.0079&lt;/D&gt;&lt;D xsi:type="xsd:double"&gt;0.0038&lt;/D&gt;&lt;D xsi:type="xsd:double"&gt;-0.008&lt;/D&gt;&lt;D xsi:type="xsd:double"&gt;-0.0167&lt;/D&gt;&lt;D xsi:type="xsd:double"&gt;-0.0085&lt;/D&gt;&lt;/FQL&gt;&lt;FQL&gt;&lt;Q&gt;1706-HK^FF_EPS(ANN,-5AY,0)&lt;/Q&gt;&lt;R&gt;6&lt;/R&gt;&lt;C&gt;1&lt;/C&gt;&lt;D xsi:type="xsd:double"&gt;0.0396&lt;/D&gt;&lt;D xsi:type="xsd:double"&gt;0.0186&lt;/D&gt;&lt;D xsi:type="xsd:double"&gt;0.0181&lt;/D&gt;&lt;D xsi:type="xsd:double"&gt;0.0315&lt;/D&gt;&lt;D xsi:type="xsd:double"&gt;0.0032&lt;/D&gt;&lt;D xsi:type="xsd:double"&gt;0.0114&lt;/D&gt;&lt;/FQL&gt;&lt;FQL&gt;&lt;Q&gt;1705-HK^FF_EPS(ANN,-5AY,0)&lt;/Q&gt;&lt;R&gt;6&lt;/R&gt;&lt;C&gt;1&lt;/C&gt;&lt;D xsi:type="xsd:double"&gt;0.0684&lt;/D&gt;&lt;D xsi:type="xsd:double"&gt;0.0462&lt;/D&gt;&lt;D xsi:type="xsd:double"&gt;0.0337&lt;/D&gt;&lt;D xsi:type="xsd:double"&gt;0.0028&lt;/D&gt;&lt;D xsi:type="xsd:double"&gt;0.0015&lt;/D&gt;&lt;D xsi:type="xsd:double"&gt;0.0015&lt;/D&gt;&lt;/FQL&gt;&lt;FQL&gt;&lt;Q&gt;1703-HK^FF_EPS(ANN,-5AY,0)&lt;/Q&gt;&lt;R&gt;6&lt;/R&gt;&lt;C&gt;1&lt;/C&gt;&lt;D xsi:type="xsd:double"&gt;0.0404&lt;/D&gt;&lt;D xsi:type="xsd:double"&gt;0.053&lt;/D&gt;&lt;D xsi:type="xsd:double"&gt;0.0483&lt;/D&gt;&lt;D xsi:type="xsd:double"&gt;-0.1124&lt;/D&gt;&lt;D xsi:type="xsd:double"&gt;-0.1158&lt;/D&gt;&lt;D xsi:type="xsd:double"&gt;-0.0278&lt;/D&gt;&lt;/FQL&gt;&lt;FQL&gt;&lt;Q&gt;1702-HK^FF_EPS(ANN,-5AY,0)&lt;/Q&gt;&lt;R&gt;6&lt;/R&gt;&lt;C&gt;1&lt;/C&gt;&lt;D xsi:type="xsd:double"&gt;0.0354&lt;/D&gt;&lt;D xsi:type="xsd:double"&gt;0.1003&lt;/D&gt;&lt;D xsi:type="xsd:double"&gt;0.1903&lt;/D&gt;&lt;D xsi:type="xsd:double"&gt;0.2951&lt;/D&gt;&lt;D xsi:type="xsd:double"&gt;0.2267&lt;/D&gt;&lt;D xsi:type="xsd:double"&gt;0.5164&lt;/D&gt;&lt;/FQL&gt;&lt;FQL&gt;&lt;Q&gt;1701-HK^FF_EPS(ANN,-5AY,0)&lt;/Q&gt;&lt;R&gt;6&lt;/R&gt;&lt;C&gt;1&lt;/C&gt;&lt;D xsi:type="xsd:double"&gt;0.0178&lt;/D&gt;&lt;D xsi:type="xsd:double"&gt;0.025&lt;/D&gt;&lt;D xsi:type="xsd:double"&gt;0.0083&lt;/D&gt;&lt;D xsi:type="xsd:double"&gt;0.0331&lt;/D&gt;&lt;D xsi:type="xsd:double"&gt;-0.0509&lt;/D&gt;&lt;D xsi:type="xsd:double"&gt;-0.0489&lt;/D&gt;&lt;/FQL&gt;&lt;FQL&gt;&lt;Q&gt;1699-HK^FF_EPS(ANN,-5AY,0)&lt;/Q&gt;&lt;R&gt;6&lt;/R&gt;&lt;C&gt;1&lt;/C&gt;&lt;D xsi:type="xsd:double"&gt;-0.0084&lt;/D&gt;&lt;D xsi:type="xsd:double"&gt;0.0133&lt;/D&gt;&lt;D xsi:type="xsd:double"&gt;0.0057&lt;/D&gt;&lt;D xsi:type="xsd:double"&gt;-0.0229&lt;/D&gt;&lt;D xsi:type="xsd:double"&gt;0.0348&lt;/D&gt;&lt;D xsi:type="xsd:double"&gt;0.0045&lt;/D&gt;&lt;/FQL&gt;&lt;FQL&gt;&lt;Q&gt;1698-HK^FF_EPS(ANN,-5AY,0)&lt;/Q&gt;&lt;R&gt;6&lt;/R&gt;&lt;C&gt;1&lt;/C&gt;&lt;D xsi:type="xsd:double"&gt;0.0291&lt;/D&gt;&lt;D xsi:type="xsd:double"&gt;0.464&lt;/D&gt;&lt;D xsi:type="xsd:double"&gt;0.7057&lt;/D&gt;&lt;D xsi:type="xsd:double"&gt;1.3796&lt;/D&gt;&lt;D xsi:type="xsd:double"&gt;1.4091&lt;/D&gt;&lt;D xsi:type="xsd:double"&gt;1.0992&lt;/D&gt;&lt;/FQL&gt;&lt;FQL&gt;&lt;Q&gt;1697-HK^FF_EPS(ANN,-5AY,0)&lt;/Q&gt;&lt;R&gt;6&lt;/R&gt;&lt;C&gt;1&lt;/C&gt;&lt;D xsi:type="xsd:double"&gt;0.2089&lt;/D&gt;&lt;D xsi:type="xsd:double"&gt;0.2812&lt;/D&gt;&lt;D xsi:type="xsd:double"&gt;0.3992&lt;/D&gt;&lt;D xsi:type="xsd:double"&gt;0.1616&lt;/D&gt;&lt;D xsi:type="xsd:double"&gt;0.1514&lt;/D&gt;&lt;D xsi:type="xsd:double"&gt;0.1212&lt;/D&gt;&lt;/FQL&gt;&lt;FQL&gt;&lt;Q&gt;1696-HK^FF_EPS(ANN,-5AY,0)&lt;/Q&gt;&lt;R&gt;6&lt;/R&gt;&lt;C&gt;1&lt;/C&gt;&lt;D xsi:type="xsd:double"&gt;0.1414&lt;/D&gt;&lt;D xsi:type="xsd:double"&gt;0.3024&lt;/D&gt;&lt;D xsi:type="xsd:double"&gt;0.3869&lt;/D&gt;&lt;D xsi:type="xsd:double"&gt;0.3683&lt;/D&gt;&lt;D xsi:type="xsd:double"&gt;0.2341&lt;/D&gt;&lt;D xsi:type="xsd:double"&gt;0.5366&lt;/D&gt;&lt;/FQL&gt;&lt;FQL&gt;&lt;Q&gt;1695-HK^FF_EPS(ANN,-5AY,0)&lt;/Q&gt;&lt;R&gt;6&lt;/R&gt;&lt;C&gt;1&lt;/C&gt;&lt;D xsi:type="xsd:double"&gt;0.0232&lt;/D&gt;&lt;D xsi:type="xsd:double"&gt;0.0007&lt;/D&gt;&lt;D xsi:type="xsd:double"&gt;0.0113&lt;/D&gt;&lt;D xsi:type="xsd:double"&gt;-0.0032&lt;/D&gt;&lt;D xsi:type="xsd:double"&gt;-0.0051&lt;/D&gt;&lt;D xsi:type="xsd:double"&gt;-0.0059&lt;/D&gt;&lt;/FQL&gt;&lt;FQL&gt;&lt;Q&gt;1693-HK^FF_EPS(ANN,-5AY,0)&lt;/Q&gt;&lt;R&gt;5&lt;/R&gt;&lt;C&gt;1&lt;/C&gt;&lt;D xsi:type="xsd:double"&gt;0.0694&lt;/D&gt;&lt;D xsi:type="xsd:double"&gt;0.0016&lt;/D&gt;&lt;D xsi:type="xsd:double"&gt;-0.0557&lt;/D&gt;&lt;D xsi:type="xsd:double"&gt;-0.1982&lt;/D&gt;&lt;D xsi:type="xsd:double"&gt;-0.0213&lt;/D&gt;&lt;/FQL&gt;&lt;FQL&gt;&lt;Q&gt;1692-HK^FF_EPS(ANN,-5AY,0)&lt;/Q&gt;&lt;R&gt;6&lt;/R&gt;&lt;C&gt;1&lt;/C&gt;&lt;D xsi:type="xsd:double"&gt;0.0574&lt;/D&gt;&lt;D xsi:type="xsd:double"&gt;0.1236&lt;/D&gt;&lt;D xsi:type="xsd:double"&gt;0.0952&lt;/D&gt;&lt;D xsi:type="xsd:double"&gt;0.1907&lt;/D&gt;&lt;D xsi:type="xsd:double"&gt;0.2753&lt;/D&gt;&lt;D xsi:type="xsd:double"&gt;0.2967&lt;/D&gt;&lt;/FQL&gt;&lt;FQL&gt;&lt;Q&gt;1691-HK^FF_EPS(ANN,-5AY,0)&lt;/Q&gt;&lt;R&gt;6&lt;/R&gt;&lt;C&gt;1&lt;/C&gt;&lt;D xsi:type="xsd:double"&gt;0.1183&lt;/D&gt;&lt;D xsi:type="xsd:double"&gt;0.1103&lt;/D&gt;&lt;D xsi:type="xsd:double"&gt;0.0803&lt;/D&gt;&lt;D xsi:type="xsd:double"&gt;0.0969&lt;/D&gt;&lt;D xsi:type="xsd:double"&gt;0.8082&lt;/D&gt;&lt;D xsi:type="xsd:double"&gt;0.9607&lt;/D&gt;&lt;/FQL&gt;&lt;FQL&gt;&lt;Q&gt;1690-HK^FF_EPS(ANN,-5AY,0)&lt;/Q&gt;&lt;R&gt;6&lt;/R&gt;&lt;C&gt;1&lt;/C&gt;&lt;D xsi:type="xsd:double"&gt;0.0211&lt;/D&gt;&lt;D xsi:type="xsd:double"&gt;0.0213&lt;/D&gt;&lt;D xsi:type="xsd:double"&gt;0.0139&lt;/D&gt;&lt;D xsi:type="xsd:double"&gt;-0.0242&lt;/D&gt;&lt;D xsi:type="xsd:double"&gt;-0.0013&lt;/D&gt;&lt;D xsi:type="xsd:double"&gt;0.0073&lt;/D&gt;&lt;/FQL&gt;&lt;FQL&gt;&lt;Q&gt;1689-HK^FF_EPS(ANN,-5AY,0)&lt;/Q&gt;&lt;R&gt;6&lt;/R&gt;&lt;C&gt;1&lt;/C&gt;&lt;D xsi:type="xsd:double"&gt;0.071&lt;/D&gt;&lt;D xsi:type="xsd:double"&gt;0.0475&lt;/D&gt;&lt;D xsi:type="xsd:string"&gt;@NA&lt;/D&gt;&lt;D xsi:type="xsd:double"&gt;0.1564&lt;/D&gt;&lt;D xsi:type="xsd:double"&gt;0.1344&lt;/D&gt;&lt;D xsi:type="xsd:double"&gt;0.0527&lt;/D&gt;&lt;/FQL&gt;&lt;FQL&gt;&lt;Q&gt;1686-HK^FF_EPS(ANN,-5AY,0)&lt;/Q&gt;&lt;R&gt;6&lt;/R&gt;&lt;C&gt;1&lt;/C&gt;&lt;D xsi:type="xsd:double"&gt;0.1558&lt;/D&gt;&lt;D xsi:type="xsd:double"&gt;0.192&lt;/D&gt;&lt;D xsi:type="xsd:double"&gt;0.3721&lt;/D&gt;&lt;D xsi:type="xsd:double"&gt;0.3369&lt;/D&gt;&lt;D xsi:type="xsd:double"&gt;0.3375&lt;/D&gt;&lt;D xsi:type="xsd:double"&gt;0.3622&lt;/D&gt;&lt;/FQL&gt;&lt;FQL&gt;&lt;Q&gt;1685-HK^FF_EPS(ANN,-5AY,0)&lt;/Q&gt;&lt;R&gt;6&lt;/R&gt;&lt;C&gt;1&lt;/C&gt;&lt;D xsi:type="xsd:double"&gt;-1.0983&lt;/D&gt;&lt;D xsi:type="xsd:double"&gt;-0.3344&lt;/D&gt;&lt;D xsi:type="xsd:double"&gt;-1.5148&lt;/D&gt;&lt;D xsi:type="xsd:double"&gt;0.0053&lt;/D&gt;&lt;D xsi:type="xsd:double"&gt;0.0237&lt;/D&gt;&lt;D xsi:type="xsd:double"&gt;0.0193&lt;/D&gt;&lt;/FQL&gt;&lt;FQL&gt;&lt;Q&gt;1683-HK^FF_EPS(ANN,-5AY,0)&lt;/Q&gt;&lt;R&gt;5&lt;/R&gt;&lt;C&gt;1&lt;/C&gt;&lt;D xsi:type="xsd:double"&gt;-0.0163&lt;/D&gt;&lt;D xsi:type="xsd:double"&gt;-0.0348&lt;/D&gt;&lt;D xsi:type="xsd:double"&gt;-0.0084&lt;/D&gt;&lt;D xsi:type="xsd:double"&gt;-0.0198&lt;/D&gt;&lt;D xsi:type="xsd:double"&gt;0.0082&lt;/D&gt;&lt;/FQL&gt;&lt;FQL&gt;&lt;Q&gt;1682-HK^FF_EPS(ANN,-5AY,0)&lt;/Q&gt;&lt;R&gt;6&lt;/R&gt;&lt;C&gt;1&lt;/C&gt;&lt;D xsi:type="xsd:double"&gt;-0.022&lt;/D&gt;&lt;D xsi:type="xsd:double"&gt;0.0142&lt;/D&gt;&lt;D xsi:type="xsd:double"&gt;0.0007&lt;/D&gt;&lt;D xsi:type="xsd:double"&gt;-0.0366&lt;/D&gt;&lt;D xsi:type="xsd:double"&gt;-0.0059&lt;/D&gt;&lt;D xsi:type="xsd:double"&gt;-0.0161&lt;/D&gt;&lt;/FQL&gt;&lt;FQL&gt;&lt;Q&gt;1681-HK^FF_EPS(ANN,-5AY,0)&lt;/Q&gt;&lt;R&gt;6&lt;/R&gt;&lt;C&gt;1&lt;/C&gt;&lt;D xsi:type="xsd:double"&gt;0.3739&lt;/D&gt;&lt;D xsi:type="xsd:double"&gt;0.5307&lt;/D&gt;&lt;D xsi:type="xsd:double"&gt;0.6448&lt;/D&gt;&lt;D xsi:type="xsd:double"&gt;0.1066&lt;/D&gt;&lt;D xsi:type="xsd:double"&gt;0.6858&lt;/D&gt;&lt;D xsi:type="xsd:double"&gt;0.8873&lt;/D&gt;&lt;/FQL&gt;&lt;FQL&gt;&lt;Q&gt;1680-HK^FF_EPS(ANN,-5AY,0)&lt;/Q&gt;&lt;R&gt;6&lt;/R&gt;&lt;C&gt;1&lt;/C&gt;&lt;D xsi:type="xsd:double"&gt;-0.044&lt;/D&gt;&lt;D xsi:type="xsd:double"&gt;-0.081&lt;/D&gt;&lt;D xsi:type="xsd:double"&gt;0.314&lt;/D&gt;&lt;D xsi:type="xsd:double"&gt;-0.0305&lt;/D&gt;&lt;D xsi:type="xsd:double"&gt;-0.3151&lt;/D&gt;&lt;D xsi:type="xsd:double"&gt;-0.192&lt;/D&gt;&lt;/FQL&gt;&lt;FQL&gt;&lt;Q&gt;1679-HK^FF_EPS(ANN,-5AY,0)&lt;/Q&gt;&lt;R&gt;6&lt;/R&gt;&lt;C&gt;1&lt;/C&gt;&lt;D xsi:type="xsd:double"&gt;0.0818&lt;/D&gt;&lt;D xsi:type="xsd:double"&gt;0.0199&lt;/D&gt;&lt;D xsi:type="xsd:double"&gt;0.0061&lt;/D&gt;&lt;D xsi:type="xsd:double"&gt;-0.3125&lt;/D&gt;&lt;D xsi:type="xsd:double"&gt;-0.1435&lt;/D&gt;&lt;D xsi:type="xsd:double"&gt;-0.0609&lt;/D&gt;&lt;/FQL&gt;&lt;FQL&gt;&lt;Q&gt;1676-HK^FF_EPS(ANN,-5AY,0)&lt;/Q&gt;&lt;R&gt;6&lt;/R&gt;&lt;C&gt;1&lt;/C&gt;&lt;D xsi:type="xsd:double"&gt;0.7145&lt;/D&gt;&lt;D xsi:type="xsd:double"&gt;0.9363&lt;/D&gt;&lt;D xsi:type="xsd:double"&gt;0.905&lt;/D&gt;&lt;D xsi:type="xsd:double"&gt;0.3497&lt;/D&gt;&lt;D xsi:type="xsd:double"&gt;-0.3624&lt;/D&gt;&lt;D xsi:type="xsd:double"&gt;-1.163&lt;/D&gt;&lt;/FQL&gt;&lt;FQL&gt;&lt;Q&gt;1675-HK^FF_EPS(ANN,-5AY,0)&lt;/Q&gt;&lt;R&gt;6&lt;/R&gt;&lt;C&gt;1&lt;/C&gt;&lt;D xsi:type="xsd:double"&gt;-0.3271&lt;/D&gt;&lt;D xsi:type="xsd:double"&gt;0.5304&lt;/D&gt;&lt;D xsi:type="xsd:double"&gt;0.3843&lt;/D&gt;&lt;D xsi:type="xsd:double"&gt;0.6401&lt;/D&gt;&lt;D xsi:type="xsd:double"&gt;0.9534&lt;/D&gt;&lt;D xsi:type="xsd:double"&gt;1.0314&lt;/D&gt;&lt;/FQL&gt;&lt;FQL&gt;&lt;Q&gt;1673-HK^FF_EPS(ANN,-5AY,0)&lt;/Q&gt;&lt;R&gt;6&lt;/R&gt;&lt;C&gt;1&lt;/C&gt;&lt;D xsi:type="xsd:double"&gt;0.055&lt;/D&gt;&lt;D xsi:type="xsd:double"&gt;0.0582&lt;/D&gt;&lt;D xsi:type="xsd:double"&gt;0.0863&lt;/D&gt;&lt;D xsi:type="xsd:double"&gt;-0.2024&lt;/D&gt;&lt;D xsi:type="xsd:double"&gt;-0.1171&lt;/D&gt;&lt;D xsi:type="xsd:double"&gt;0.0287&lt;/D&gt;&lt;/FQL&gt;&lt;FQL&gt;&lt;Q&gt;1672-HK^FF_EPS(ANN,-5AY,0)&lt;/Q&gt;&lt;R&gt;6&lt;/R&gt;&lt;C&gt;1&lt;/C&gt;&lt;D xsi:type="xsd:double"&gt;-0.0279&lt;/D&gt;&lt;D xsi:type="xsd:double"&gt;-0.0555&lt;/D&gt;&lt;D xsi:type="xsd:double"&gt;-0.0099&lt;/D&gt;&lt;D xsi:type="xsd:double"&gt;-0.1032&lt;/D&gt;&lt;D xsi:type="xsd:double"&gt;-0.2261&lt;/D&gt;&lt;D xsi:type="xsd:double"&gt;-0.2185&lt;/D&gt;&lt;/FQL&gt;&lt;FQL&gt;&lt;Q&gt;1671-HK^FF_EPS(ANN,-5AY,0)&lt;/Q&gt;&lt;R&gt;6&lt;/R&gt;&lt;C&gt;1&lt;/C&gt;&lt;D xsi:type="xsd:double"&gt;0.3969&lt;/D&gt;&lt;D xsi:type="xsd:double"&gt;0.2183&lt;/D&gt;&lt;D xsi:type="xsd:double"&gt;0.2117&lt;/D&gt;&lt;D xsi:type="xsd:double"&gt;0.0732&lt;/D&gt;&lt;D xsi:type="xsd:double"&gt;0.123&lt;/D&gt;&lt;D xsi:type="xsd:double"&gt;0.0033&lt;/D&gt;&lt;/FQL&gt;&lt;FQL&gt;&lt;Q&gt;1669-HK^FF_EPS(ANN,-5AY,0)&lt;/Q&gt;&lt;R&gt;6&lt;/R&gt;&lt;C&gt;1&lt;/C&gt;&lt;D xsi:type="xsd:double"&gt;0.191&lt;/D&gt;&lt;D xsi:type="xsd:double"&gt;0.158&lt;/D&gt;&lt;D xsi:type="xsd:double"&gt;0.171&lt;/D&gt;&lt;D xsi:type="xsd:double"&gt;0.1562&lt;/D&gt;&lt;D xsi:type="xsd:double"&gt;0.1604&lt;/D&gt;&lt;D xsi:type="xsd:double"&gt;0.1313&lt;/D&gt;&lt;/FQL&gt;&lt;FQL&gt;&lt;Q&gt;1668-HK^FF_EPS(ANN,-5AY,0)&lt;/Q&gt;&lt;R&gt;6&lt;/R&gt;&lt;C&gt;1&lt;/C&gt;&lt;D xsi:type="xsd:double"&gt;0.5399&lt;/D&gt;&lt;D xsi:type="xsd:double"&gt;0.5635&lt;/D&gt;&lt;D xsi:type="xsd:double"&gt;0.4033&lt;/D&gt;&lt;D xsi:type="xsd:double"&gt;0.3247&lt;/D&gt;&lt;D xsi:type="xsd:double"&gt;0.2985&lt;/D&gt;&lt;D xsi:type="xsd:double"&gt;0.0939&lt;/D&gt;&lt;/FQL&gt;&lt;FQL&gt;&lt;Q&gt;1667-HK^FF_EPS(ANN,-5AY,0)&lt;/Q&gt;&lt;R&gt;6&lt;/R&gt;&lt;C&gt;1&lt;/C&gt;&lt;D xsi:type="xsd:double"&gt;0.0102&lt;/D&gt;&lt;D xsi:type="xsd:double"&gt;0.0169&lt;/D&gt;&lt;D xsi:type="xsd:double"&gt;0.0183&lt;/D&gt;&lt;D xsi:type="xsd:double"&gt;-0.0213&lt;/D&gt;&lt;D xsi:type="xsd:double"&gt;-0.0588&lt;/D&gt;&lt;D xsi:type="xsd:double"&gt;-0.063&lt;/D&gt;&lt;/FQL&gt;&lt;FQL&gt;&lt;Q&gt;1666-HK^FF_EPS(ANN,-5AY,0)&lt;/Q&gt;&lt;R&gt;6&lt;/R&gt;&lt;C&gt;1&lt;/C&gt;&lt;D xsi:type="xsd:double"&gt;0.5492&lt;/D&gt;&lt;D xsi:type="xsd:double"&gt;0.5996&lt;/D&gt;&lt;D xsi:type="xsd:double"&gt;0.6268&lt;/D&gt;&lt;D xsi:type="xsd:double"&gt;0.3698&lt;/D&gt;&lt;D xsi:type="xsd:double"&gt;0.4102&lt;/D&gt;&lt;D xsi:type="xsd:double"&gt;0.4773&lt;/D&gt;&lt;/FQL&gt;&lt;FQL&gt;&lt;Q&gt;1665-HK^FF_EPS(ANN,-5AY,0)&lt;/Q&gt;&lt;R&gt;6&lt;/R&gt;&lt;C&gt;1&lt;/C&gt;&lt;D xsi:type="xsd:double"&gt;0.025&lt;/D&gt;&lt;D xsi:type="xsd:double"&gt;0.03&lt;/D&gt;&lt;D xsi:type="xsd:double"&gt;0.0814&lt;/D&gt;&lt;D xsi:type="xsd:double"&gt;0.1035&lt;/D&gt;&lt;D xsi:type="xsd:double"&gt;0.0876&lt;/D&gt;&lt;D xsi:type="xsd:double"&gt;0.0914&lt;/D&gt;&lt;/FQL&gt;&lt;FQL&gt;&lt;Q&gt;1663-HK^FF_EPS(ANN,-5AY,0)&lt;/Q&gt;&lt;R&gt;6&lt;/R&gt;&lt;C&gt;1&lt;/C&gt;&lt;D xsi:type="xsd:double"&gt;0.0246&lt;/D&gt;&lt;D xsi:type="xsd:double"&gt;0.0024&lt;/D&gt;&lt;D xsi:type="xsd:double"&gt;0.0098&lt;/D&gt;&lt;D xsi:type="xsd:double"&gt;0.0259&lt;/D&gt;&lt;D xsi:type="xsd:double"&gt;0.0267&lt;/D&gt;&lt;D xsi:type="xsd:double"&gt;0.1276&lt;/D&gt;&lt;/FQL&gt;&lt;FQL&gt;&lt;Q&gt;1662-HK^FF_EPS(ANN,-5AY,0)&lt;/Q&gt;&lt;R&gt;6&lt;/R&gt;&lt;C&gt;1&lt;/C&gt;&lt;D xsi:type="xsd:double"&gt;0.05&lt;/D&gt;&lt;D xsi:type="xsd:double"&gt;0.06&lt;/D&gt;&lt;D xsi:type="xsd:double"&gt;0.0821&lt;/D&gt;&lt;D xsi:type="xsd:double"&gt;0.0492&lt;/D&gt;&lt;D xsi:type="xsd:double"&gt;0.0986&lt;/D&gt;&lt;D xsi:type="xsd:double"&gt;0.079&lt;/D&gt;&lt;/FQL&gt;&lt;FQL&gt;&lt;Q&gt;1661-HK^FF_EPS(ANN,-5AY,0)&lt;/Q&gt;&lt;R&gt;6&lt;/R&gt;&lt;C&gt;1&lt;/C&gt;&lt;D xsi:type="xsd:double"&gt;0.0701&lt;/D&gt;&lt;D xsi:type="xsd:double"&gt;0.0231&lt;/D&gt;&lt;D xsi:type="xsd:double"&gt;0.0345&lt;/D&gt;&lt;D xsi:type="xsd:double"&gt;-0.324&lt;/D&gt;&lt;D xsi:type="xsd:double"&gt;-0.031&lt;/D&gt;&lt;D xsi:type="xsd:double"&gt;-0.0362&lt;/D&gt;&lt;/FQL&gt;&lt;FQL&gt;&lt;Q&gt;1660-HK^FF_EPS(ANN,-5AY,0)&lt;/Q&gt;&lt;R&gt;6&lt;/R&gt;&lt;C&gt;1&lt;/C&gt;&lt;D xsi:type="xsd:double"&gt;0.0036&lt;/D&gt;&lt;D xsi:type="xsd:double"&gt;0.0046&lt;/D&gt;&lt;D xsi:type="xsd:double"&gt;0.0049&lt;/D&gt;&lt;D xsi:type="xsd:double"&gt;0.006&lt;/D&gt;&lt;D xsi:type="xsd:double"&gt;0.0142&lt;/D&gt;&lt;D xsi:type="xsd:double"&gt;0.0061&lt;/D&gt;&lt;/FQL&gt;&lt;FQL&gt;&lt;Q&gt;1658-HK^FF_EPS(ANN,-5AY,0)&lt;/Q&gt;&lt;R&gt;6&lt;/R&gt;&lt;C&gt;1&lt;/C&gt;&lt;D xsi:type="xsd:double"&gt;0.5739&lt;/D&gt;&lt;D xsi:type="xsd:double"&gt;0.6785&lt;/D&gt;&lt;D xsi:type="xsd:double"&gt;0.7646&lt;/D&gt;&lt;D xsi:type="xsd:double"&gt;0.8146&lt;/D&gt;&lt;D xsi:type="xsd:double"&gt;0.7966&lt;/D&gt;&lt;D xsi:type="xsd:double"&gt;0.9249&lt;/D&gt;&lt;/FQL&gt;&lt;FQL&gt;&lt;Q&gt;1657-HK^FF_EPS(ANN,-5AY,0)&lt;/Q&gt;&lt;R&gt;6&lt;/R&gt;&lt;C&gt;1&lt;/C&gt;&lt;D xsi:type="xsd:double"&gt;0.25&lt;/D&gt;&lt;D xsi:type="xsd:double"&gt;0.74&lt;/D&gt;&lt;D xsi:type="xsd:double"&gt;0.5725&lt;/D&gt;&lt;D xsi:type="xsd:double"&gt;0.495&lt;/D&gt;&lt;D xsi:type="xsd:double"&gt;-0.0028&lt;/D&gt;&lt;D xsi:type="xsd:double"&gt;0.0153&lt;/D&gt;&lt;/FQL&gt;&lt;FQL&gt;&lt;Q&gt;1656-HK^FF_EPS(ANN,-5AY,0)&lt;/Q&gt;&lt;R&gt;6&lt;/R&gt;&lt;C&gt;1&lt;/C&gt;&lt;D xsi:type="xsd:double"&gt;0.0815&lt;/D&gt;&lt;D xsi:type="xsd:double"&gt;0.1372&lt;/D&gt;&lt;D xsi:type="xsd:double"&gt;0.1611&lt;/D&gt;&lt;D xsi:type="xsd:double"&gt;0.0967&lt;/D&gt;&lt;D xsi:type="xsd:double"&gt;0.1972&lt;/D&gt;&lt;D xsi:type="xsd:double"&gt;0.3377&lt;/D&gt;&lt;/FQL&gt;&lt;FQL&gt;&lt;Q&gt;1655-HK^FF_EPS(ANN,-5AY,0)&lt;/Q&gt;&lt;R&gt;6&lt;/R&gt;&lt;C&gt;1&lt;/C&gt;&lt;D xsi:type="xsd:double"&gt;0.0803&lt;/D&gt;&lt;D xsi:type="xsd:double"&gt;0.0712&lt;/D&gt;&lt;D xsi:type="xsd:double"&gt;0.1057&lt;/D&gt;&lt;D xsi:type="xsd:double"&gt;0.0848&lt;/D&gt;&lt;D xsi:type="xsd:double"&gt;-0.9172&lt;/D&gt;&lt;D xsi:type="xsd:double"&gt;-0.084&lt;/D&gt;&lt;/FQL&gt;&lt;FQL&gt;&lt;Q&gt;1653-HK^FF_EPS(ANN,-5AY,0)&lt;/Q&gt;&lt;R&gt;6&lt;/R&gt;&lt;C&gt;1&lt;/C&gt;&lt;D xsi:type="xsd:double"&gt;0.153&lt;/D&gt;&lt;D xsi:type="xsd:double"&gt;0.085&lt;/D&gt;&lt;D xsi:type="xsd:double"&gt;0.0338&lt;/D&gt;&lt;D xsi:ty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pe="xsd:double"&gt;-0.0033&lt;/D&gt;&lt;D xsi:type="xsd:double"&gt;0.0433&lt;/D&gt;&lt;D xsi:type="xsd:double"&gt;0.0495&lt;/D&gt;&lt;/FQL&gt;&lt;FQL&gt;&lt;Q&gt;1652-HK^FF_EPS(ANN,-5AY,0)&lt;/Q&gt;&lt;R&gt;6&lt;/R&gt;&lt;C&gt;1&lt;/C&gt;&lt;D xsi:type="xsd:double"&gt;0.1389&lt;/D&gt;&lt;D xsi:type="xsd:double"&gt;0.1395&lt;/D&gt;&lt;D xsi:type="xsd:double"&gt;0.1737&lt;/D&gt;&lt;D xsi:type="xsd:double"&gt;0.0757&lt;/D&gt;&lt;D xsi:type="xsd:double"&gt;0.1003&lt;/D&gt;&lt;D xsi:type="xsd:double"&gt;0.0261&lt;/D&gt;&lt;/FQL&gt;&lt;FQL&gt;&lt;Q&gt;1651-HK^FF_EPS(ANN,-5AY,0)&lt;/Q&gt;&lt;R&gt;6&lt;/R&gt;&lt;C&gt;1&lt;/C&gt;&lt;D xsi:type="xsd:double"&gt;0.3606&lt;/D&gt;&lt;D xsi:type="xsd:double"&gt;0.6717&lt;/D&gt;&lt;D xsi:type="xsd:double"&gt;1.1263&lt;/D&gt;&lt;D xsi:type="xsd:double"&gt;0.4584&lt;/D&gt;&lt;D xsi:type="xsd:double"&gt;1.1767&lt;/D&gt;&lt;D xsi:type="xsd:double"&gt;2.126&lt;/D&gt;&lt;/FQL&gt;&lt;FQL&gt;&lt;Q&gt;1650-HK^FF_EPS(ANN,-5AY,0)&lt;/Q&gt;&lt;R&gt;6&lt;/R&gt;&lt;C&gt;1&lt;/C&gt;&lt;D xsi:type="xsd:double"&gt;0.0195&lt;/D&gt;&lt;D xsi:type="xsd:double"&gt;0.0147&lt;/D&gt;&lt;D xsi:type="xsd:double"&gt;0.0192&lt;/D&gt;&lt;D xsi:type="xsd:double"&gt;0.0076&lt;/D&gt;&lt;D xsi:type="xsd:double"&gt;0.0247&lt;/D&gt;&lt;D xsi:type="xsd:double"&gt;0.0149&lt;/D&gt;&lt;/FQL&gt;&lt;FQL&gt;&lt;Q&gt;1647-HK^FF_EPS(ANN,-5AY,0)&lt;/Q&gt;&lt;R&gt;6&lt;/R&gt;&lt;C&gt;1&lt;/C&gt;&lt;D xsi:type="xsd:double"&gt;0.032&lt;/D&gt;&lt;D xsi:type="xsd:double"&gt;0.019&lt;/D&gt;&lt;D xsi:type="xsd:double"&gt;0.0273&lt;/D&gt;&lt;D xsi:type="xsd:double"&gt;-0.005&lt;/D&gt;&lt;D xsi:type="xsd:double"&gt;0.0291&lt;/D&gt;&lt;D xsi:type="xsd:double"&gt;-0.0052&lt;/D&gt;&lt;/FQL&gt;&lt;FQL&gt;&lt;Q&gt;1645-HK^FF_EPS(ANN,-5AY,0)&lt;/Q&gt;&lt;R&gt;6&lt;/R&gt;&lt;C&gt;1&lt;/C&gt;&lt;D xsi:type="xsd:double"&gt;0.0215&lt;/D&gt;&lt;D xsi:type="xsd:double"&gt;0.0737&lt;/D&gt;&lt;D xsi:type="xsd:double"&gt;0.0974&lt;/D&gt;&lt;D xsi:type="xsd:double"&gt;0.0637&lt;/D&gt;&lt;D xsi:type="xsd:double"&gt;0.0955&lt;/D&gt;&lt;D xsi:type="xsd:double"&gt;0.0628&lt;/D&gt;&lt;/FQL&gt;&lt;FQL&gt;&lt;Q&gt;1643-HK^FF_EPS(ANN,-5AY,0)&lt;/Q&gt;&lt;R&gt;6&lt;/R&gt;&lt;C&gt;1&lt;/C&gt;&lt;D xsi:type="xsd:string"&gt;@NA&lt;/D&gt;&lt;D xsi:type="xsd:double"&gt;0.0497&lt;/D&gt;&lt;D xsi:type="xsd:double"&gt;0.0952&lt;/D&gt;&lt;D xsi:type="xsd:double"&gt;0.0874&lt;/D&gt;&lt;D xsi:type="xsd:double"&gt;0.1191&lt;/D&gt;&lt;D xsi:type="xsd:double"&gt;0.1643&lt;/D&gt;&lt;/FQL&gt;&lt;FQL&gt;&lt;Q&gt;1640-HK^FF_EPS(ANN,-5AY,0)&lt;/Q&gt;&lt;R&gt;6&lt;/R&gt;&lt;C&gt;1&lt;/C&gt;&lt;D xsi:type="xsd:double"&gt;0.0461&lt;/D&gt;&lt;D xsi:type="xsd:double"&gt;0.1159&lt;/D&gt;&lt;D xsi:type="xsd:double"&gt;0.1367&lt;/D&gt;&lt;D xsi:type="xsd:double"&gt;0.1314&lt;/D&gt;&lt;D xsi:type="xsd:double"&gt;0.008&lt;/D&gt;&lt;D xsi:type="xsd:double"&gt;0.0013&lt;/D&gt;&lt;/FQL&gt;&lt;FQL&gt;&lt;Q&gt;1638-HK^FF_EPS(ANN,-5AY,0)&lt;/Q&gt;&lt;R&gt;6&lt;/R&gt;&lt;C&gt;1&lt;/C&gt;&lt;D xsi:type="xsd:double"&gt;-0.2616&lt;/D&gt;&lt;D xsi:type="xsd:double"&gt;-0.1353&lt;/D&gt;&lt;D xsi:type="xsd:double"&gt;0.6737&lt;/D&gt;&lt;D xsi:type="xsd:double"&gt;0.5214&lt;/D&gt;&lt;D xsi:type="xsd:double"&gt;0.8321&lt;/D&gt;&lt;D xsi:type="xsd:double"&gt;0.9723&lt;/D&gt;&lt;/FQL&gt;&lt;FQL&gt;&lt;Q&gt;1637-HK^FF_EPS(ANN,-5AY,0)&lt;/Q&gt;&lt;R&gt;6&lt;/R&gt;&lt;C&gt;1&lt;/C&gt;&lt;D xsi:type="xsd:double"&gt;0.03&lt;/D&gt;&lt;D xsi:type="xsd:double"&gt;0.089&lt;/D&gt;&lt;D xsi:type="xsd:double"&gt;0.0567&lt;/D&gt;&lt;D xsi:type="xsd:double"&gt;0.0651&lt;/D&gt;&lt;D xsi:type="xsd:double"&gt;0.1103&lt;/D&gt;&lt;D xsi:type="xsd:double"&gt;0.0293&lt;/D&gt;&lt;/FQL&gt;&lt;FQL&gt;&lt;Q&gt;1636-HK^FF_EPS(ANN,-5AY,0)&lt;/Q&gt;&lt;R&gt;6&lt;/R&gt;&lt;C&gt;1&lt;/C&gt;&lt;D xsi:type="xsd:double"&gt;-0.1636&lt;/D&gt;&lt;D xsi:type="xsd:double"&gt;0.0922&lt;/D&gt;&lt;D xsi:type="xsd:double"&gt;0.0094&lt;/D&gt;&lt;D xsi:type="xsd:double"&gt;-0.0932&lt;/D&gt;&lt;D xsi:type="xsd:double"&gt;-0.1633&lt;/D&gt;&lt;D xsi:type="xsd:double"&gt;-0.0361&lt;/D&gt;&lt;/FQL&gt;&lt;FQL&gt;&lt;Q&gt;1635-HK^FF_EPS(ANN,-5AY,0)&lt;/Q&gt;&lt;R&gt;6&lt;/R&gt;&lt;C&gt;1&lt;/C&gt;&lt;D xsi:type="xsd:double"&gt;0.2204&lt;/D&gt;&lt;D xsi:type="xsd:double"&gt;0.16&lt;/D&gt;&lt;D xsi:type="xsd:double"&gt;0.1621&lt;/D&gt;&lt;D xsi:type="xsd:double"&gt;0.1783&lt;/D&gt;&lt;D xsi:type="xsd:double"&gt;0.1961&lt;/D&gt;&lt;D xsi:type="xsd:double"&gt;0.1238&lt;/D&gt;&lt;/FQL&gt;&lt;FQL&gt;&lt;Q&gt;1633-HK^FF_EPS(ANN,-5AY,0)&lt;/Q&gt;&lt;R&gt;6&lt;/R&gt;&lt;C&gt;1&lt;/C&gt;&lt;D xsi:type="xsd:double"&gt;0.061&lt;/D&gt;&lt;D xsi:type="xsd:double"&gt;-0.0376&lt;/D&gt;&lt;D xsi:type="xsd:double"&gt;-0.0662&lt;/D&gt;&lt;D xsi:type="xsd:double"&gt;0.0019&lt;/D&gt;&lt;D xsi:type="xsd:double"&gt;-0.0211&lt;/D&gt;&lt;D xsi:type="xsd:double"&gt;0.0163&lt;/D&gt;&lt;/FQL&gt;&lt;FQL&gt;&lt;Q&gt;1632-HK^FF_EPS(ANN,-5AY,0)&lt;/Q&gt;&lt;R&gt;6&lt;/R&gt;&lt;C&gt;1&lt;/C&gt;&lt;D xsi:type="xsd:double"&gt;-0.0119&lt;/D&gt;&lt;D xsi:type="xsd:double"&gt;-0.0019&lt;/D&gt;&lt;D xsi:type="xsd:double"&gt;-0.0537&lt;/D&gt;&lt;D xsi:type="xsd:double"&gt;-0.0245&lt;/D&gt;&lt;D xsi:type="xsd:double"&gt;0.0298&lt;/D&gt;&lt;D xsi:type="xsd:double"&gt;-0.007&lt;/D&gt;&lt;/FQL&gt;&lt;FQL&gt;&lt;Q&gt;1631-HK^FF_EPS(ANN,-5AY,0)&lt;/Q&gt;&lt;R&gt;6&lt;/R&gt;&lt;C&gt;1&lt;/C&gt;&lt;D xsi:type="xsd:double"&gt;0.1782&lt;/D&gt;&lt;D xsi:type="xsd:double"&gt;0.2515&lt;/D&gt;&lt;D xsi:type="xsd:double"&gt;0.1435&lt;/D&gt;&lt;D xsi:type="xsd:double"&gt;0.131&lt;/D&gt;&lt;D xsi:type="xsd:double"&gt;0.0714&lt;/D&gt;&lt;D xsi:type="xsd:double"&gt;0.0337&lt;/D&gt;&lt;/FQL&gt;&lt;FQL&gt;&lt;Q&gt;1630-HK^FF_EPS(ANN,-5AY,0)&lt;/Q&gt;&lt;R&gt;6&lt;/R&gt;&lt;C&gt;1&lt;/C&gt;&lt;D xsi:type="xsd:double"&gt;0.045&lt;/D&gt;&lt;D xsi:type="xsd:double"&gt;0.0189&lt;/D&gt;&lt;D xsi:type="xsd:double"&gt;-0.0129&lt;/D&gt;&lt;D xsi:type="xsd:double"&gt;-0.0072&lt;/D&gt;&lt;D xsi:type="xsd:double"&gt;0.0018&lt;/D&gt;&lt;D xsi:type="xsd:double"&gt;-0.0083&lt;/D&gt;&lt;/FQL&gt;&lt;FQL&gt;&lt;Q&gt;1629-HK^FF_EPS(ANN,-5AY,0)&lt;/Q&gt;&lt;R&gt;6&lt;/R&gt;&lt;C&gt;1&lt;/C&gt;&lt;D xsi:type="xsd:double"&gt;-0.0284&lt;/D&gt;&lt;D xsi:type="xsd:double"&gt;0.0108&lt;/D&gt;&lt;D xsi:type="xsd:double"&gt;-0.011&lt;/D&gt;&lt;D xsi:type="xsd:double"&gt;0.0176&lt;/D&gt;&lt;D xsi:type="xsd:double"&gt;-0.0012&lt;/D&gt;&lt;D xsi:type="xsd:double"&gt;0.0578&lt;/D&gt;&lt;/FQL&gt;&lt;FQL&gt;&lt;Q&gt;1628-HK^FF_EPS(ANN,-5AY,0)&lt;/Q&gt;&lt;R&gt;6&lt;/R&gt;&lt;C&gt;1&lt;/C&gt;&lt;D xsi:type="xsd:double"&gt;0.4778&lt;/D&gt;&lt;D xsi:type="xsd:double"&gt;0.7023&lt;/D&gt;&lt;D xsi:type="xsd:double"&gt;0.8083&lt;/D&gt;&lt;D xsi:type="xsd:double"&gt;0.7018&lt;/D&gt;&lt;D xsi:type="xsd:double"&gt;0.0009&lt;/D&gt;&lt;D xsi:type="xsd:double"&gt;0.1424&lt;/D&gt;&lt;/FQL&gt;&lt;FQL&gt;&lt;Q&gt;1627-HK^FF_EPS(ANN,-5AY,0)&lt;/Q&gt;&lt;R&gt;6&lt;/R&gt;&lt;C&gt;1&lt;/C&gt;&lt;D xsi:type="xsd:double"&gt;0.0653&lt;/D&gt;&lt;D xsi:type="xsd:double"&gt;0.0875&lt;/D&gt;&lt;D xsi:type="xsd:double"&gt;0.0707&lt;/D&gt;&lt;D xsi:type="xsd:double"&gt;0.012&lt;/D&gt;&lt;D xsi:type="xsd:double"&gt;0.0474&lt;/D&gt;&lt;D xsi:type="xsd:double"&gt;0.0614&lt;/D&gt;&lt;/FQL&gt;&lt;FQL&gt;&lt;Q&gt;1626-HK^FF_EPS(ANN,-5AY,0)&lt;/Q&gt;&lt;R&gt;6&lt;/R&gt;&lt;C&gt;1&lt;/C&gt;&lt;D xsi:type="xsd:double"&gt;0.0085&lt;/D&gt;&lt;D xsi:type="xsd:double"&gt;0.0084&lt;/D&gt;&lt;D xsi:type="xsd:double"&gt;0.0375&lt;/D&gt;&lt;D xsi:type="xsd:double"&gt;0.0117&lt;/D&gt;&lt;D xsi:type="xsd:double"&gt;-0.0717&lt;/D&gt;&lt;D xsi:type="xsd:double"&gt;-0.077&lt;/D&gt;&lt;/FQL&gt;&lt;FQL&gt;&lt;Q&gt;1623-HK^FF_EPS(ANN,-5AY,0)&lt;/Q&gt;&lt;R&gt;6&lt;/R&gt;&lt;C&gt;1&lt;/C&gt;&lt;D xsi:type="xsd:double"&gt;0.0859&lt;/D&gt;&lt;D xsi:type="xsd:double"&gt;0.0809&lt;/D&gt;&lt;D xsi:type="xsd:double"&gt;0.1039&lt;/D&gt;&lt;D xsi:type="xsd:double"&gt;0.1182&lt;/D&gt;&lt;D xsi:type="xsd:double"&gt;-0.1979&lt;/D&gt;&lt;D xsi:type="xsd:double"&gt;0.0314&lt;/D&gt;&lt;/FQL&gt;&lt;FQL&gt;&lt;Q&gt;1622-HK^FF_EPS(ANN,-5AY,0)&lt;/Q&gt;&lt;R&gt;6&lt;/R&gt;&lt;C&gt;1&lt;/C&gt;&lt;D xsi:type="xsd:double"&gt;0.1429&lt;/D&gt;&lt;D xsi:type="xsd:double"&gt;0.28&lt;/D&gt;&lt;D xsi:type="xsd:double"&gt;0.3304&lt;/D&gt;&lt;D xsi:type="xsd:double"&gt;0.3304&lt;/D&gt;&lt;D xsi:type="xsd:double"&gt;0.41&lt;/D&gt;&lt;D xsi:type="xsd:double"&gt;0.3&lt;/D&gt;&lt;/FQL&gt;&lt;FQL&gt;&lt;Q&gt;1621-HK^FF_EPS(ANN,-5AY,0)&lt;/Q&gt;&lt;R&gt;6&lt;/R&gt;&lt;C&gt;1&lt;/C&gt;&lt;D xsi:type="xsd:double"&gt;0.021&lt;/D&gt;&lt;D xsi:type="xsd:double"&gt;0.0096&lt;/D&gt;&lt;D xsi:type="xsd:double"&gt;0.018&lt;/D&gt;&lt;D xsi:type="xsd:double"&gt;0.016&lt;/D&gt;&lt;D xsi:type="xsd:double"&gt;0.0183&lt;/D&gt;&lt;D xsi:type="xsd:double"&gt;0.0092&lt;/D&gt;&lt;/FQL&gt;&lt;FQL&gt;&lt;Q&gt;1620-HK^FF_EPS(ANN,-5AY,0)&lt;/Q&gt;&lt;R&gt;6&lt;/R&gt;&lt;C&gt;1&lt;/C&gt;&lt;D xsi:type="xsd:double"&gt;0.0292&lt;/D&gt;&lt;D xsi:type="xsd:double"&gt;0.0103&lt;/D&gt;&lt;D xsi:type="xsd:double"&gt;0.0105&lt;/D&gt;&lt;D xsi:type="xsd:double"&gt;0.009&lt;/D&gt;&lt;D xsi:type="xsd:double"&gt;-0.04&lt;/D&gt;&lt;D xsi:type="xsd:double"&gt;-0.0631&lt;/D&gt;&lt;/FQL&gt;&lt;FQL&gt;&lt;Q&gt;1618-HK^FF_EPS(ANN,-5AY,0)&lt;/Q&gt;&lt;R&gt;6&lt;/R&gt;&lt;C&gt;1&lt;/C&gt;&lt;D xsi:type="xsd:double"&gt;0.2921&lt;/D&gt;&lt;D xsi:type="xsd:double"&gt;0.3373&lt;/D&gt;&lt;D xsi:type="xsd:double"&gt;0.3642&lt;/D&gt;&lt;D xsi:type="xsd:double"&gt;0.3611&lt;/D&gt;&lt;D xsi:type="xsd:double"&gt;0.4263&lt;/D&gt;&lt;D xsi:type="xsd:double"&gt;0.4871&lt;/D&gt;&lt;/FQL&gt;&lt;FQL&gt;&lt;Q&gt;1617-HK^FF_EPS(ANN,-5AY,0)&lt;/Q&gt;&lt;R&gt;6&lt;/R&gt;&lt;C&gt;1&lt;/C&gt;&lt;D xsi:type="xsd:double"&gt;0.1402&lt;/D&gt;&lt;D xsi:type="xsd:double"&gt;0.1342&lt;/D&gt;&lt;D xsi:type="xsd:double"&gt;0.1496&lt;/D&gt;&lt;D xsi:type="xsd:double"&gt;0.0343&lt;/D&gt;&lt;D xsi:type="xsd:double"&gt;-0.0192&lt;/D&gt;&lt;D xsi:type="xsd:double"&gt;-0.0604&lt;/D&gt;&lt;/FQL&gt;&lt;FQL&gt;&lt;Q&gt;1616-HK^FF_EPS(ANN,-5AY,0)&lt;/Q&gt;&lt;R&gt;6&lt;/R&gt;&lt;C&gt;1&lt;/C&gt;&lt;D xsi:type="xsd:double"&gt;0.0112&lt;/D&gt;&lt;D xsi:type="xsd:double"&gt;0.0284&lt;/D&gt;&lt;D xsi:type="xsd:double"&gt;-0.0895&lt;/D&gt;&lt;D xsi:type="xsd:double"&gt;-0.1388&lt;/D&gt;&lt;D xsi:type="xsd:double"&gt;0.0199&lt;/D&gt;&lt;D xsi:type="xsd:double"&gt;-0.2231&lt;/D&gt;&lt;/FQL&gt;&lt;FQL&gt;&lt;Q&gt;1615-HK^FF_EPS(ANN,-5AY,0)&lt;/Q&gt;&lt;R&gt;6&lt;/R&gt;&lt;C&gt;1&lt;/C&gt;&lt;D xsi:type="xsd:double"&gt;0.0975&lt;/D&gt;&lt;D xsi:type="xsd:double"&gt;0.0579&lt;/D&gt;&lt;D xsi:type="xsd:double"&gt;0.0483&lt;/D&gt;&lt;D xsi:type="xsd:double"&gt;0.0327&lt;/D&gt;&lt;D xsi:type="xsd:double"&gt;-0.0822&lt;/D&gt;&lt;D xsi:type="xsd:double"&gt;-0.0107&lt;/D&gt;&lt;/FQL&gt;&lt;FQL&gt;&lt;Q&gt;1613-HK^FF_EPS(ANN,-5AY,0)&lt;/Q&gt;&lt;R&gt;6&lt;/R&gt;&lt;C&gt;1&lt;/C&gt;&lt;D xsi:type="xsd:double"&gt;-0.3&lt;/D&gt;&lt;D xsi:type="xsd:double"&gt;-0.8&lt;/D&gt;&lt;D xsi:type="xsd:double"&gt;0.2538&lt;/D&gt;&lt;D xsi:type="xsd:double"&gt;-0.0411&lt;/D&gt;&lt;D xsi:type="xsd:double"&gt;-0.0147&lt;/D&gt;&lt;D xsi:type="xsd:double"&gt;-0.0915&lt;/D&gt;&lt;/FQL&gt;&lt;FQL&gt;&lt;Q&gt;1612-HK^FF_EPS(ANN,-5AY,0)&lt;/Q&gt;&lt;R&gt;6&lt;/R&gt;&lt;C&gt;1&lt;/C&gt;&lt;D xsi:type="xsd:double"&gt;0.0527&lt;/D&gt;&lt;D xsi:type="xsd:double"&gt;0.0206&lt;/D&gt;&lt;D xsi:type="xsd:double"&gt;0.0485&lt;/D&gt;&lt;D xsi:type="xsd:double"&gt;0.0181&lt;/D&gt;&lt;D xsi:type="xsd:double"&gt;0.3384&lt;/D&gt;&lt;D xsi:type="xsd:double"&gt;0.0928&lt;/D&gt;&lt;/FQL&gt;&lt;FQL&gt;&lt;Q&gt;1611-HK^FF_EPS(ANN,-5AY,0)&lt;/Q&gt;&lt;R&gt;6&lt;/R&gt;&lt;C&gt;1&lt;/C&gt;&lt;D xsi:type="xsd:double"&gt;0.0489&lt;/D&gt;&lt;D xsi:type="xsd:double"&gt;0.0178&lt;/D&gt;&lt;D xsi:type="xsd:double"&gt;0.0219&lt;/D&gt;&lt;D xsi:type="xsd:double"&gt;-0.0199&lt;/D&gt;&lt;D xsi:type="xsd:double"&gt;-0.1066&lt;/D&gt;&lt;D xsi:type="xsd:double"&gt;0.4603&lt;/D&gt;&lt;/FQL&gt;&lt;FQL&gt;&lt;Q&gt;1610-HK^FF_EPS(ANN,-5AY,0)&lt;/Q&gt;&lt;R&gt;6&lt;/R&gt;&lt;C&gt;1&lt;/C&gt;&lt;D xsi:type="xsd:double"&gt;0.3232&lt;/D&gt;&lt;D xsi:type="xsd:double"&gt;0.1334&lt;/D&gt;&lt;D xsi:type="xsd:double"&gt;-0.1905&lt;/D&gt;&lt;D xsi:type="xsd:double"&gt;0.4573&lt;/D&gt;&lt;D xsi:type="xsd:double"&gt;1.1505&lt;/D&gt;&lt;D xsi:type="xsd:double"&gt;-0.142&lt;/D&gt;&lt;/FQL&gt;&lt;FQL&gt;&lt;Q&gt;1609-HK^FF_EPS(ANN,-5AY,0)&lt;/Q&gt;&lt;R&gt;6&lt;/R&gt;&lt;C&gt;1&lt;/C&gt;&lt;D xsi:type="xsd:double"&gt;0.0632&lt;/D&gt;&lt;D xsi:type="xsd:double"&gt;0.0419&lt;/D&gt;&lt;D xsi:type="xsd:double"&gt;-0.1275&lt;/D&gt;&lt;D xsi:type="xsd:double"&gt;-0.2577&lt;/D&gt;&lt;D xsi:type="xsd:double"&gt;-0.1344&lt;/D&gt;&lt;D xsi:type="xsd:double"&gt;-0.1471&lt;/D&gt;&lt;/FQL&gt;&lt;FQL&gt;&lt;Q&gt;1608-HK^FF_EPS(ANN,-5AY,0)&lt;/Q&gt;&lt;R&gt;6&lt;/R&gt;&lt;C&gt;1&lt;/C&gt;&lt;D xsi:type="xsd:double"&gt;0.1079&lt;/D&gt;&lt;D xsi:type="xsd:double"&gt;0.1299&lt;/D&gt;&lt;D xsi:type="xsd:double"&gt;0.0836&lt;/D&gt;&lt;D xsi:type="xsd:double"&gt;0.1112&lt;/D&gt;&lt;D xsi:type="xsd:double"&gt;0.1997&lt;/D&gt;&lt;D xsi:type="xsd:double"&gt;0.0172&lt;/D&gt;&lt;/FQL&gt;&lt;FQL&gt;&lt;Q&gt;1606-HK^FF_EPS(ANN,-5AY,0)&lt;/Q&gt;&lt;R&gt;6&lt;/R&gt;&lt;C&gt;1&lt;/C&gt;&lt;D xsi:type="xsd:double"&gt;0.1636&lt;/D&gt;&lt;D xsi:type="xsd:double"&gt;0.196&lt;/D&gt;&lt;D xsi:type="xsd:double"&gt;0.2349&lt;/D&gt;&lt;D xsi:type="xsd:double"&gt;0.2635&lt;/D&gt;&lt;D xsi:type="xsd:double"&gt;0.2905&lt;/D&gt;&lt;D xsi:type="xsd:double"&gt;0.3739&lt;/D&gt;&lt;/FQL&gt;&lt;FQL&gt;&lt;Q&gt;1601-HK^FF_EPS(ANN,-5AY,0)&lt;/Q&gt;&lt;R&gt;6&lt;/R&gt;&lt;C&gt;1&lt;/C&gt;&lt;D xsi:type="xsd:double"&gt;0.0724&lt;/D&gt;&lt;D xsi:type="xsd:double"&gt;0.0843&lt;/D&gt;&lt;D xsi:type="xsd:double"&gt;0.1057&lt;/D&gt;&lt;D xsi:type="xsd:double"&gt;0.1176&lt;/D&gt;&lt;D xsi:type="xsd:double"&gt;0.138&lt;/D&gt;&lt;D xsi:type="xsd:double"&gt;0.1771&lt;/D&gt;&lt;/FQL&gt;&lt;FQL&gt;&lt;Q&gt;1600-HK^FF_EPS(ANN,-5AY,0)&lt;/Q&gt;&lt;R&gt;6&lt;/R&gt;&lt;C&gt;1&lt;/C&gt;&lt;D xsi:type="xsd:double"&gt;0.3622&lt;/D&gt;&lt;D xsi:type="xsd:double"&gt;0.4728&lt;/D&gt;&lt;D xsi:type="xsd:double"&gt;0.6812&lt;/D&gt;&lt;D xsi:type="xsd:double"&gt;0.9031&lt;/D&gt;&lt;D xsi:type="xsd:double"&gt;1.1711&lt;/D&gt;&lt;D xsi:type="xsd:double"&gt;1.2065&lt;/D&gt;&lt;/FQL&gt;&lt;FQL&gt;&lt;Q&gt;1599-HK^FF_EPS(ANN,-5AY,0)&lt;/Q&gt;&lt;R&gt;6&lt;/R&gt;&lt;C&gt;1&lt;/C&gt;&lt;D xsi:type="xsd:double"&gt;0.4323&lt;/D&gt;&lt;D xsi:type="xsd:double"&gt;0.4497&lt;/D&gt;&lt;D xsi:type="xsd:double"&gt;0.4939&lt;/D&gt;&lt;D xsi:type="xsd:double"&gt;0.5533&lt;/D&gt;&lt;D xsi:type="xsd:double"&gt;0.6553&lt;/D&gt;&lt;D xsi:type="xsd:double"&gt;0.7612&lt;/D&gt;&lt;/FQL&gt;&lt;FQL&gt;&lt;Q&gt;1598-HK^FF_EPS(ANN,-5AY,0)&lt;/Q&gt;&lt;R&gt;6&lt;/R&gt;&lt;C&gt;1&lt;/C&gt;&lt;D xsi:type="xsd:double"&gt;0.0386&lt;/D&gt;&lt;D xsi:type="xsd:double"&gt;0.042&lt;/D&gt;&lt;D xsi:type="xsd:double"&gt;0.0768&lt;/D&gt;&lt;D xsi:type="xsd:double"&gt;0.0768&lt;/D&gt;&lt;D xsi:type="xsd:double"&gt;0.0731&lt;/D&gt;&lt;D xsi:type="xsd:double"&gt;0.0309&lt;/D&gt;&lt;/FQL&gt;&lt;FQL&gt;&lt;Q&gt;1597-HK^FF_EPS(ANN,-5AY,0)&lt;/Q&gt;&lt;R&gt;6&lt;/R&gt;&lt;C&gt;1&lt;/C&gt;&lt;D xsi:type="xsd:string"&gt;@NA&lt;/D&gt;&lt;D xsi:type="xsd:double"&gt;0.0295&lt;/D&gt;&lt;D xsi:type="xsd:double"&gt;0.1272&lt;/D&gt;&lt;D xsi:type="xsd:double"&gt;0.193&lt;/D&gt;&lt;D xsi:type="xsd:double"&gt;0.2259&lt;/D&gt;&lt;D xsi:type="xsd:double"&gt;0.1016&lt;/D&gt;&lt;/FQL&gt;&lt;FQL&gt;&lt;Q&gt;1596-HK^FF_EPS(ANN,-5AY,0)&lt;/Q&gt;&lt;R&gt;6&lt;/R&gt;&lt;C&gt;1&lt;/C&gt;&lt;D xsi:type="xsd:double"&gt;0.5258&lt;/D&gt;&lt;D xsi:type="xsd:double"&gt;0.2306&lt;/D&gt;&lt;D xsi:type="xsd:double"&gt;0.2377&lt;/D&gt;&lt;D xsi:type="xsd:double"&gt;0.2448&lt;/D&gt;&lt;D xsi:type="xsd:double"&gt;0.3157&lt;/D&gt;&lt;D xsi:type="xsd:double"&gt;0.3303&lt;/D&gt;&lt;/FQL&gt;&lt;FQL&gt;&lt;Q&gt;1593-HK^FF_EPS(ANN,-5AY,0)&lt;/Q&gt;&lt;R&gt;6&lt;/R&gt;&lt;C&gt;1&lt;/C&gt;&lt;D xsi:type="xsd:double"&gt;0.0807&lt;/D&gt;&lt;D xsi:type="xsd:double"&gt;0.0986&lt;/D&gt;&lt;D xsi:type="xsd:double"&gt;0.0948&lt;/D&gt;&lt;D xsi:type="xsd:double"&gt;0.0907&lt;/D&gt;&lt;D xsi:type="xsd:double"&gt;-0.0231&lt;/D&gt;&lt;D xsi:type="xsd:double"&gt;-0.0475&lt;/D&gt;&lt;/FQL&gt;&lt;FQL&gt;&lt;Q&gt;1592-HK^FF_EPS(ANN,-5AY,0)&lt;/Q&gt;&lt;R&gt;6&lt;/R&gt;&lt;C&gt;1&lt;/C&gt;&lt;D xsi:type="xsd:double"&gt;0.0228&lt;/D&gt;&lt;D xsi:type="xsd:double"&gt;0.0211&lt;/D&gt;&lt;D xsi:type="xsd:double"&gt;0.0196&lt;/D&gt;&lt;D xsi:type="xsd:double"&gt;0.0017&lt;/D&gt;&lt;D xsi:type="xsd:double"&gt;-0.0282&lt;/D&gt;&lt;D xsi:type="xsd:double"&gt;-0.0376&lt;/D&gt;&lt;/FQL&gt;&lt;FQL&gt;&lt;Q&gt;1591-HK^FF_EPS(ANN,-5AY,0)&lt;/Q&gt;&lt;R&gt;6&lt;/R&gt;&lt;C&gt;1&lt;/C&gt;&lt;D xsi:type="xsd:double"&gt;0.005&lt;/D&gt;&lt;D xsi:type="xsd:double"&gt;0.0014&lt;/D&gt;&lt;D xsi:type="xsd:double"&gt;-0.0063&lt;/D&gt;&lt;D xsi:type="xsd:double"&gt;-0.0083&lt;/D&gt;&lt;D xsi:type="xsd:double"&gt;-0.0015&lt;/D&gt;&lt;D xsi:type="xsd:double"&gt;-0.0011&lt;/D&gt;&lt;/FQL&gt;&lt;FQL&gt;&lt;Q&gt;1588-HK^FF_EPS(ANN,-5AY,0)&lt;/Q&gt;&lt;R&gt;6&lt;/R&gt;&lt;C&gt;1&lt;/C&gt;&lt;D xsi:type="xsd:double"&gt;-0.4736&lt;/D&gt;&lt;D xsi:type="xsd:double"&gt;0.8418&lt;/D&gt;&lt;D xsi:type="xsd:double"&gt;0.4028&lt;/D&gt;&lt;D xsi:type="xsd:double"&gt;0.3269&lt;/D&gt;&lt;D xsi:type="xsd:double"&gt;0.1164&lt;/D&gt;&lt;D xsi:type="xsd:double"&gt;-0.7444&lt;/D&gt;&lt;/FQL&gt;&lt;FQL&gt;&lt;Q&gt;1587-HK^FF_EPS(ANN,-5AY,0)&lt;/Q&gt;&lt;R&gt;6&lt;/R&gt;&lt;C&gt;1&lt;/C&gt;&lt;D xsi:type="xsd:double"&gt;0.0512&lt;/D&gt;&lt;D xsi:type="xsd:double"&gt;0.0462&lt;/D&gt;&lt;D xsi:type="xsd:double"&gt;0.0558&lt;/D&gt;&lt;D xsi:type="xsd:double"&gt;0.05&lt;/D&gt;&lt;D xsi:type="xsd:double"&gt;0.0577&lt;/D&gt;&lt;D xsi:type="xsd:double"&gt;0.1525&lt;/D&gt;&lt;/FQL&gt;&lt;FQL&gt;&lt;Q&gt;1586-HK^FF_EPS(ANN,-5AY,0)&lt;/Q&gt;&lt;R&gt;6&lt;/R&gt;&lt;C&gt;1&lt;/C&gt;&lt;D xsi:type="xsd:double"&gt;0.0936&lt;/D&gt;&lt;D xsi:type="xsd:double"&gt;0.0848&lt;/D&gt;&lt;D xsi:type="xsd:double"&gt;0.0343&lt;/D&gt;&lt;D xsi:type="xsd:double"&gt;0.0566&lt;/D&gt;&lt;D xsi:type="xsd:double"&gt;0.0987&lt;/D&gt;&lt;D xsi:type="xsd:double"&gt;0.1039&lt;/D&gt;&lt;/FQL&gt;&lt;FQL&gt;&lt;Q&gt;1585-HK^FF_EPS(ANN,-5AY,0)&lt;/Q&gt;&lt;R&gt;6&lt;/R&gt;&lt;C&gt;1&lt;/C&gt;&lt;D xsi:type="xsd:double"&gt;0.1893&lt;/D&gt;&lt;D xsi:type="xsd:double"&gt;0.1557&lt;/D&gt;&lt;D xsi:type="xsd:double"&gt;0.1702&lt;/D&gt;&lt;D xsi:type="xsd:double"&gt;0.1981&lt;/D&gt;&lt;D xsi:type="xsd:double"&gt;0.3757&lt;/D&gt;&lt;D xsi:type="xsd:double"&gt;0.5767&lt;/D&gt;&lt;/FQL&gt;&lt;FQL&gt;&lt;Q&gt;1583-HK^FF_EPS(ANN,-5AY,0)&lt;/Q&gt;&lt;R&gt;6&lt;/R&gt;&lt;C&gt;1&lt;/C&gt;&lt;D xsi:type="xsd:double"&gt;0.0771&lt;/D&gt;&lt;D xsi:type="xsd:double"&gt;-0.0161&lt;/D&gt;&lt;D xsi:type="xsd:double"&gt;0.0691&lt;/D&gt;&lt;D xsi:type="xsd:double"&gt;0.1419&lt;/D&gt;&lt;D xsi:type="xsd:double"&gt;0.0294&lt;/D&gt;&lt;D xsi:type="xsd:double"&gt;-0.129&lt;/D&gt;&lt;/FQL&gt;&lt;FQL&gt;&lt;Q&gt;1582-HK^FF_EPS(ANN,-5AY,0)&lt;/Q&gt;&lt;R&gt;6&lt;/R&gt;&lt;C&gt;1&lt;/C&gt;&lt;D xsi:type="xsd:double"&gt;0.0915&lt;/D&gt;&lt;D xsi:type="xsd:double"&gt;0.1151&lt;/D&gt;&lt;D xsi:type="xsd:double"&gt;0.127&lt;/D&gt;&lt;D xsi:type="xsd:double"&gt;0.1499&lt;/D&gt;&lt;D xsi:type="xsd:double"&gt;0.1786&lt;/D&gt;&lt;D xsi:type="xsd:double"&gt;0.0951&lt;/D&gt;&lt;/FQL&gt;&lt;FQL&gt;&lt;Q&gt;1581-HK^FF_EPS(ANN,-5AY,0)&lt;/Q&gt;&lt;R&gt;6&lt;/R&gt;&lt;C&gt;1&lt;/C&gt;&lt;D xsi:type="xsd:double"&gt;0.1172&lt;/D&gt;&lt;D xsi:type="xsd:double"&gt;0.024&lt;/D&gt;&lt;D xsi:type="xsd:double"&gt;-0.1911&lt;/D&gt;&lt;D xsi:type="xsd:double"&gt;-0.0655&lt;/D&gt;&lt;D xsi:type="xsd:double"&gt;0.0157&lt;/D&gt;&lt;D xsi:type="xsd:double"&gt;0.0509&lt;/D&gt;&lt;/FQL&gt;&lt;FQL&gt;&lt;Q&gt;1580-HK^FF_EPS(ANN,-5AY,0)&lt;/Q&gt;&lt;R&gt;6&lt;/R&gt;&lt;C&gt;1&lt;/C&gt;&lt;D xsi:type="xsd:double"&gt;0.0818&lt;/D&gt;&lt;D xsi:type="xsd:double"&gt;0.0546&lt;/D&gt;&lt;D xsi:type="xsd:double"&gt;0.0183&lt;/D&gt;&lt;D xsi:type="xsd:double"&gt;-0.0656&lt;/D&gt;&lt;D xsi:type="xsd:double"&gt;-0.195&lt;/D&gt;&lt;D xsi:type="xsd:double"&gt;-0.1059&lt;/D&gt;&lt;/FQL&gt;&lt;FQL&gt;&lt;Q&gt;1579-HK^FF_EPS(ANN,-5AY,0)&lt;/Q&gt;&lt;R&gt;6&lt;/R&gt;&lt;C&gt;1&lt;/C&gt;&lt;D xsi:type="xsd:double"&gt;0.2734&lt;/D&gt;&lt;D xsi:type="xsd:double"&gt;0.3102&lt;/D&gt;&lt;D xsi:type="xsd:double"&gt;0.6324&lt;/D&gt;&lt;D xsi:type="xsd:double"&gt;0.8402&lt;/D&gt;&lt;D xsi:type="xsd:double"&gt;1.014&lt;/D&gt;&lt;D xsi:type="xsd:double"&gt;0.942&lt;/D&gt;&lt;/FQL&gt;&lt;FQL&gt;&lt;Q&gt;1578-HK^FF_EPS(ANN,-5AY,0)&lt;/Q&gt;&lt;R&gt;6&lt;/R&gt;&lt;C&gt;1&lt;/C&gt;&lt;D xsi:type="xsd:double"&gt;0.8997&lt;/D&gt;&lt;D xsi:type="xsd:double"&gt;0.7495&lt;/D&gt;&lt;D xsi:type="xsd:double"&gt;0.8158&lt;/D&gt;&lt;D xsi:type="xsd:double"&gt;0.8495&lt;/D&gt;&lt;D xsi:type="xsd:double"&gt;0.7974&lt;/D&gt;&lt;D xsi:type="xsd:double"&gt;0.6345&lt;/D&gt;&lt;/FQL&gt;&lt;FQL&gt;&lt;Q&gt;1577-HK^FF_EPS(ANN,-5AY,0)&lt;/Q&gt;&lt;R&gt;6&lt;/R&gt;&lt;C&gt;1&lt;/C&gt;&lt;D xsi:type="xsd:double"&gt;0.1869&lt;/D&gt;&lt;D xsi:type="xsd:double"&gt;0.1499&lt;/D&gt;&lt;D xsi:type="xsd:double"&gt;0.1533&lt;/D&gt;&lt;D xsi:type="xsd:double"&gt;0.1074&lt;/D&gt;&lt;D xsi:type="xsd:double"&gt;0.0679&lt;/D&gt;&lt;D xsi:type="xsd:double"&gt;0.0746&lt;/D&gt;&lt;/FQL&gt;&lt;FQL&gt;&lt;Q&gt;1576-HK^FF_EPS(ANN,-5AY,0)&lt;/Q&gt;&lt;R&gt;6&lt;/R&gt;&lt;C&gt;1&lt;/C&gt;&lt;D xsi:type="xsd:double"&gt;0.2589&lt;/D&gt;&lt;D xsi:type="xsd:double"&gt;0.3045&lt;/D&gt;&lt;D xsi:type="xsd:double"&gt;0.2803&lt;/D&gt;&lt;D xsi:type="xsd:double"&gt;0.2928&lt;/D&gt;&lt;D xsi:type="xsd:double"&gt;0.3488&lt;/D&gt;&lt;D xsi:type="xsd:double"&gt;0.5143&lt;/D&gt;&lt;/FQL&gt;&lt;FQL&gt;&lt;Q&gt;1575-HK^FF_EPS(ANN,-5AY,0)&lt;/Q&gt;&lt;R&gt;6&lt;/R&gt;&lt;C&gt;1&lt;/C&gt;&lt;D xsi:type="xsd:double"&gt;0.0943&lt;/D&gt;&lt;D xsi:type="xsd:double"&gt;0.1858&lt;/D&gt;&lt;D xsi:type="xsd:double"&gt;0.1023&lt;/D&gt;&lt;D xsi:type="xsd:double"&gt;-0.1595&lt;/D&gt;&lt;D xsi:type="xsd:double"&gt;-0.1075&lt;/D&gt;&lt;D xsi:type="xsd:double"&gt;-0.1585&lt;/D&gt;&lt;/FQL&gt;&lt;FQL&gt;&lt;Q&gt;1572-HK^FF_EPS(ANN,-5AY,0)&lt;/Q&gt;&lt;R&gt;6&lt;/R&gt;&lt;C&gt;1&lt;/C&gt;&lt;D xsi:type="xsd:double"&gt;0.0896&lt;/D&gt;&lt;D xsi:type="xsd:double"&gt;0.1158&lt;/D&gt;&lt;D xsi:type="xsd:double"&gt;0.1016&lt;/D&gt;&lt;D xsi:type="xsd:double"&gt;0.0739&lt;/D&gt;&lt;D xsi:type="xsd:double"&gt;0.0294&lt;/D&gt;&lt;D xsi:type="xsd:double"&gt;0.0182&lt;/D&gt;&lt;/FQL&gt;&lt;FQL&gt;&lt;Q&gt;1571-HK^FF_EPS(ANN,-5AY,0)&lt;/Q&gt;&lt;R&gt;6&lt;/R&gt;&lt;C&gt;1&lt;/C&gt;&lt;D xsi:type="xsd:double"&gt;0.3505&lt;/D&gt;&lt;D xsi:type="xsd:double"&gt;0.5074&lt;/D&gt;&lt;D xsi:type="xsd:double"&gt;0.4648&lt;/D&gt;&lt;D xsi:type="xsd:double"&gt;0.2317&lt;/D&gt;&lt;D xsi:type="xsd:double"&gt;0.3725&lt;/D&gt;&lt;D xsi:type="xsd:double"&gt;0.2587&lt;/D&gt;&lt;/FQL&gt;&lt;FQL&gt;&lt;Q&gt;1570-HK^FF_EPS(ANN,-5AY,0)&lt;/Q&gt;&lt;R&gt;6&lt;/R&gt;&lt;C&gt;1&lt;/C&gt;&lt;D xsi:type="xsd:double"&gt;0.3893&lt;/D&gt;&lt;D xsi:type="xsd:double"&gt;0.683&lt;/D&gt;&lt;D xsi:type="xsd:double"&gt;1.0048&lt;/D&gt;&lt;D xsi:type="xsd:double"&gt;-0.1786&lt;/D&gt;&lt;D xsi:type="xsd:double"&gt;0.1334&lt;/D&gt;&lt;D xsi:type="xsd:double"&gt;-0.7867&lt;/D&gt;&lt;/FQL&gt;&lt;FQL&gt;&lt;Q&gt;1569-HK^FF_EPS(ANN,-5AY,0)&lt;/Q&gt;&lt;R&gt;6&lt;/R&gt;&lt;C&gt;1&lt;/C&gt;&lt;D xsi:type="xsd:double"&gt;0.0701&lt;/D&gt;&lt;D xsi:type="xsd:double"&gt;0.0791&lt;/D&gt;&lt;D xsi:type="xsd:double"&gt;0.0981&lt;/D&gt;&lt;D xsi:type="xsd:double"&gt;0.0964&lt;/D&gt;&lt;D xsi:type="xsd:double"&gt;0.0357&lt;/D&gt;&lt;D xsi:type="xsd:double"&gt;0.1648&lt;/D&gt;&lt;/FQL&gt;&lt;FQL&gt;&lt;Q&gt;1568-HK^FF_EPS(ANN,-5AY,0)&lt;/Q&gt;&lt;R&gt;6&lt;/R&gt;&lt;C&gt;1&lt;/C&gt;&lt;D xsi:type="xsd:double"&gt;0.1983&lt;/D&gt;&lt;D xsi:type="xsd:double"&gt;0.1951&lt;/D&gt;&lt;D xsi:type="xsd:double"&gt;0.1766&lt;/D&gt;&lt;D xsi:type="xsd:double"&gt;0.1914&lt;/D&gt;&lt;D xsi:type="xsd:double"&gt;0.1883&lt;/D&gt;&lt;D xsi:type="xsd:double"&gt;0.172&lt;/D&gt;&lt;/FQL&gt;&lt;FQL&gt;&lt;Q&gt;1566-HK^FF_EPS(ANN,-5AY,0)&lt;/Q&gt;&lt;R&gt;6&lt;/R&gt;&lt;C&gt;1&lt;/C&gt;&lt;D xsi:type="xsd:double"&gt;0.1076&lt;/D&gt;&lt;D xsi:type="xsd:double"&gt;0.0196&lt;/D&gt;&lt;D xsi:type="xsd:double"&gt;0.0621&lt;/D&gt;&lt;D xsi:type="xsd:double"&gt;0.1119&lt;/D&gt;&lt;D xsi:type="xsd:double"&gt;0.0851&lt;/D&gt;&lt;D xsi:type="xsd:double"&gt;-0.9938&lt;/D&gt;&lt;/FQL&gt;&lt;FQL&gt;&lt;Q&gt;1565-HK^FF_EPS(ANN,-5AY,0)&lt;/Q&gt;&lt;R&gt;6&lt;/R&gt;&lt;C&gt;1&lt;/C&gt;&lt;D xsi:type="xsd:double"&gt;0.1153&lt;/D&gt;&lt;D xsi:type="xsd:double"&gt;0.1367&lt;/D&gt;&lt;D xsi:type="xsd:double"&gt;0.1458&lt;/D&gt;&lt;D xsi:type="xsd:double"&gt;0.082&lt;/D&gt;&lt;D xsi:type="xsd:double"&gt;-0.0829&lt;/D&gt;&lt;D xsi:type="xsd:double"&gt;0.0045&lt;/D&gt;&lt;/FQL&gt;&lt;FQL&gt;&lt;Q&gt;1563-HK^FF_EPS(ANN,-5AY,0)&lt;/Q&gt;&lt;R&gt;6&lt;/R&gt;&lt;C&gt;1&lt;/C&gt;&lt;D xsi:type="xsd:double"&gt;0.0228&lt;/D&gt;&lt;D xsi:type="xsd:double"&gt;0.0281&lt;/D&gt;&lt;D xsi:type="xsd:double"&gt;0.0321&lt;/D&gt;&lt;D xsi:type="xsd:double"&gt;-0.064&lt;/D&gt;&lt;D xsi:type="xsd:double"&gt;0.0124&lt;/D&gt;&lt;D xsi:type="xsd:double"&gt;0.0634&lt;/D&gt;&lt;/FQL&gt;&lt;FQL&gt;&lt;Q&gt;1561-HK^FF_EPS(ANN,-5AY,0)&lt;/Q&gt;&lt;R&gt;6&lt;/R&gt;&lt;C&gt;1&lt;/C&gt;&lt;D xsi:type="xsd:double"&gt;0.069&lt;/D&gt;&lt;D xsi:type="xsd:double"&gt;0.01&lt;/D&gt;&lt;D xsi:type="xsd:double"&gt;0.0143&lt;/D&gt;&lt;D xsi:type="xsd:double"&gt;-0.0375&lt;/D&gt;&lt;D xsi:type="xsd:double"&gt;-0.9339&lt;/D&gt;&lt;D xsi:type="xsd:double"&gt;-0.3302&lt;/D&gt;&lt;/FQL&gt;&lt;FQL&gt;&lt;Q&gt;1560-HK^FF_EPS(ANN,-5AY,0)&lt;/Q&gt;&lt;R&gt;6&lt;/R&gt;&lt;C&gt;1&lt;/C&gt;&lt;D xsi:type="xsd:double"&gt;0.0533&lt;/D&gt;&lt;D xsi:type="xsd:double"&gt;0.189&lt;/D&gt;&lt;D xsi:type="xsd:double"&gt;0.306&lt;/D&gt;&lt;D xsi:type="xsd:double"&gt;0.009&lt;/D&gt;&lt;D xsi:type="xsd:double"&gt;0.4785&lt;/D&gt;&lt;D xsi:type="xsd:double"&gt;-0.0579&lt;/D&gt;&lt;/FQL&gt;&lt;FQL&gt;&lt;Q&gt;1559-HK^FF_EPS(ANN,-5AY,0)&lt;/Q&gt;&lt;R&gt;6&lt;/R&gt;&lt;C&gt;1&lt;/C&gt;&lt;D xsi:type="xsd:double"&gt;0.0341&lt;/D&gt;&lt;D xsi:type="xsd:double"&gt;0.026&lt;/D&gt;&lt;D xsi:type="xsd:double"&gt;0.0217&lt;/D&gt;&lt;D xsi:type="xsd:double"&gt;0.0126&lt;/D&gt;&lt;D xsi:type="xsd:double"&gt;-0.0151&lt;/D&gt;&lt;D xsi:type="xsd:double"&gt;-0.0421&lt;/D&gt;&lt;/FQL&gt;&lt;FQL&gt;&lt;Q&gt;1558-HK^FF_EPS(ANN,-5AY,0)&lt;/Q&gt;&lt;R&gt;6&lt;/R&gt;&lt;C&gt;1&lt;/C&gt;&lt;D xsi:type="xsd:double"&gt;0.4907&lt;/D&gt;&lt;D xsi:type="xsd:double"&gt;0.8245&lt;/D&gt;&lt;D xsi:type="xsd:double"&gt;1.2349&lt;/D&gt;&lt;D xsi:type="xsd:double"&gt;2.4218&lt;/D&gt;&lt;D xsi:type="xsd:double"&gt;1.0701&lt;/D&gt;&lt;D xsi:type="xsd:double"&gt;-0.8049&lt;/D&gt;&lt;/FQL&gt;&lt;FQL&gt;&lt;Q&gt;1557-HK^FF_EPS(ANN,-5AY,0)&lt;/Q&gt;&lt;R&gt;6&lt;/R&gt;&lt;C&gt;1&lt;/C&gt;&lt;D xsi:type="xsd:double"&gt;-0.085&lt;/D&gt;&lt;D xsi:type="xsd:double"&gt;-0.063&lt;/D&gt;&lt;D xsi:type="xsd:double"&gt;-0.0728&lt;/D&gt;&lt;D xsi:type="xsd:double"&gt;0.0025&lt;/D&gt;&lt;D xsi:type="xsd:double"&gt;0.0027&lt;/D&gt;&lt;D xsi:type="xsd:double"&gt;-0.0459&lt;/D&gt;&lt;/FQL&gt;&lt;FQL&gt;&lt;Q&gt;1556-HK^FF_EPS(ANN,-5AY,0)&lt;/Q&gt;&lt;R&gt;6&lt;/R&gt;&lt;C&gt;1&lt;/C&gt;&lt;D xsi:type="xsd:double"&gt;0.068&lt;/D&gt;&lt;D xsi:type="xsd:double"&gt;0.0544&lt;/D&gt;&lt;D xsi:type="xsd:double"&gt;0.0384&lt;/D&gt;&lt;D xsi:type="xsd:double"&gt;0.0384&lt;/D&gt;&lt;D xsi:type="xsd:double"&gt;0.0514&lt;/D&gt;&lt;D xsi:type="xsd:double"&gt;0.0445&lt;/D&gt;&lt;/FQL&gt;&lt;FQL&gt;&lt;Q&gt;1555-HK^FF_EPS(ANN,-5AY,0)&lt;/Q&gt;&lt;R&gt;6&lt;/R&gt;&lt;C&gt;1&lt;/C&gt;&lt;D xsi:type="xsd:double"&gt;-0.3973&lt;/D&gt;&lt;D xsi:type="xsd:double"&gt;-0.4497&lt;/D&gt;&lt;D xsi:type="xsd:double"&gt;-0.4869&lt;/D&gt;&lt;D xsi:type="xsd:double"&gt;-0.4067&lt;/D&gt;&lt;D xsi:type="xsd:double"&gt;-0.4662&lt;/D&gt;&lt;D xsi:type="xsd:double"&gt;-0.1247&lt;/D&gt;&lt;/FQL&gt;&lt;FQL&gt;&lt;Q&gt;1553-HK^FF_EPS(ANN,-5AY,0)&lt;/Q&gt;&lt;R&gt;6&lt;/R&gt;&lt;C&gt;1&lt;/C&gt;&lt;D xsi:type="xsd:double"&gt;0.0123&lt;/D&gt;&lt;D xsi:type="xsd:double"&gt;0.1059&lt;/D&gt;&lt;D xsi:type="xsd:double"&gt;0.1424&lt;/D&gt;&lt;D xsi:type="xsd:double"&gt;0.2022&lt;/D&gt;&lt;D xsi:type="xsd:double"&gt;0.2578&lt;/D&gt;&lt;D xsi:type="xsd:double"&gt;0.3223&lt;/D&gt;&lt;/FQL&gt;&lt;FQL&gt;&lt;Q&gt;1552-HK^FF_EPS(ANN,-5AY,0)&lt;/Q&gt;&lt;R&gt;6&lt;/R&gt;&lt;C&gt;1&lt;/C&gt;&lt;D xsi:type="xsd:double"&gt;0.0541&lt;/D&gt;&lt;D xsi:type="xsd:double"&gt;0.0446&lt;/D&gt;&lt;D xsi:type="xsd:double"&gt;0.0228&lt;/D&gt;&lt;D xsi:type="xsd:double"&gt;0.0004&lt;/D&gt;&lt;D xsi:type="xsd:double"&gt;0.0195&lt;/D&gt;&lt;D xsi:type="xsd:double"&gt;0.0065&lt;/D&gt;&lt;/FQL&gt;&lt;FQL&gt;&lt;Q&gt;1551-HK^FF_EPS(ANN,-5AY,0)&lt;/Q&gt;&lt;R&gt;6&lt;/R&gt;&lt;C&gt;1&lt;/C&gt;&lt;D xsi:type="xsd:double"&gt;0.5987&lt;/D&gt;&lt;D xsi:type="xsd:double"&gt;0.7264&lt;/D&gt;&lt;D xsi:type="xsd:double"&gt;0.7881&lt;/D&gt;&lt;D xsi:type="xsd:double"&gt;0.8694&lt;/D&gt;&lt;D xsi:type="xsd:double"&gt;0.506&lt;/D&gt;&lt;D xsi:type="xsd:double"&gt;0.2704&lt;/D&gt;&lt;/FQL&gt;&lt;FQL&gt;&lt;Q&gt;1549-HK^FF_EPS(ANN,-5AY,0)&lt;/Q&gt;&lt;R&gt;6&lt;/R&gt;&lt;C&gt;1&lt;/C&gt;&lt;D xsi:type="xsd:double"&gt;-0.0059&lt;/D&gt;&lt;D xsi:type="xsd:double"&gt;-0.0008&lt;/D&gt;&lt;D xsi:type="xsd:double"&gt;-0.0037&lt;/D&gt;&lt;D xsi:type="xsd:double"&gt;0.0011&lt;/D&gt;&lt;D xsi:type="xsd:double"&gt;0.0187&lt;/D&gt;&lt;D xsi:type="xsd:double"&gt;0.0157&lt;/D&gt;&lt;/FQL&gt;&lt;FQL&gt;&lt;Q&gt;1548-HK^FF_EPS(ANN,-5AY,0)&lt;/Q&gt;&lt;R&gt;6&lt;/R&gt;&lt;C&gt;1&lt;/C&gt;&lt;D xsi:type="xsd:double"&gt;0.1219&lt;/D&gt;&lt;D xsi:type="xsd:double"&gt;0.1185&lt;/D&gt;&lt;D xsi:type="xsd:double"&gt;0.0928&lt;/D&gt;&lt;D xsi:type="xsd:double"&gt;-0.4095&lt;/D&gt;&lt;D xsi:type="xsd:double"&gt;-0.8363&lt;/D&gt;&lt;D xsi:type="xsd:double"&gt;-1.3316&lt;/D&gt;&lt;/FQL&gt;&lt;FQL&gt;&lt;Q&gt;1547-HK^FF_EPS(ANN,-5AY,0)&lt;/Q&gt;&lt;R&gt;6&lt;/R&gt;&lt;C&gt;1&lt;/C&gt;&lt;D xsi:type="xsd:double"&gt;0.016&lt;/D&gt;&lt;D xsi:type="xsd:double"&gt;0.023&lt;/D&gt;&lt;D xsi:type="xsd:double"&gt;0.0261&lt;/D&gt;&lt;D xsi:type="xsd:double"&gt;0.027&lt;/D&gt;&lt;D xsi:type="xsd:double"&gt;0.068&lt;/D&gt;&lt;D xsi:type="xsd:double"&gt;0.0338&lt;/D&gt;&lt;/FQL&gt;&lt;FQL&gt;&lt;Q&gt;1546-HK^FF_EPS(ANN,-5AY,0)&lt;/Q&gt;&lt;R&gt;6&lt;/R&gt;&lt;C&gt;1&lt;/C&gt;&lt;D xsi:type="xsd:double"&gt;0.0312&lt;/D&gt;&lt;D xsi:type="xsd:double"&gt;0.0765&lt;/D&gt;&lt;D xsi:type="xsd:double"&gt;0.0469&lt;/D&gt;&lt;D xsi:type="xsd:double"&gt;0.0159&lt;/D&gt;&lt;D xsi:type="xsd:double"&gt;0.0264&lt;/D&gt;&lt;D xsi:type="xsd:double"&gt;0.0053&lt;/D&gt;&lt;/FQL&gt;&lt;FQL&gt;&lt;Q&gt;1545-HK^FF_EPS(ANN,-5AY,0)&lt;/Q&gt;&lt;R&gt;6&lt;/R&gt;&lt;C&gt;1&lt;/C&gt;&lt;D xsi:type="xsd:double"&gt;0.0118&lt;/D&gt;&lt;D xsi:type="xsd:double"&gt;0.0199&lt;/D&gt;&lt;D xsi:type="xsd:double"&gt;0.0164&lt;/D&gt;&lt;D xsi:type="xsd:double"&gt;0.019&lt;/D&gt;&lt;D xsi:type="xsd:double"&gt;0.0209&lt;/D&gt;&lt;D xsi:type="xsd:double"&gt;0.0139&lt;/D&gt;&lt;/FQL&gt;&lt;FQL&gt;&lt;Q&gt;1543-HK^FF_EPS(ANN,-5AY,0)&lt;/Q&gt;&lt;R&gt;6&lt;/R&gt;&lt;C&gt;1&lt;/C&gt;&lt;D xsi:type="xsd:double"&gt;0.1285&lt;/D&gt;&lt;D xsi:type="xsd:double"&gt;0.1153&lt;/D&gt;&lt;D xsi:type="xsd:double"&gt;0.1048&lt;/D&gt;&lt;D xsi:type="xsd:double"&gt;0.0967&lt;/D&gt;&lt;D xsi:type="xsd:double"&gt;0.0767&lt;/D&gt;&lt;D xsi:type="xsd:double"&gt;0.0633&lt;/D&gt;&lt;/FQL&gt;&lt;FQL&gt;&lt;Q&gt;1542-HK^FF_EPS(ANN,-5AY,0)&lt;/Q&gt;&lt;R&gt;6&lt;/R&gt;&lt;C&gt;1&lt;/C&gt;&lt;D xsi:type="xsd:double"&gt;0.4643&lt;/D&gt;&lt;D xsi:type="xsd:double"&gt;1.0003&lt;/D&gt;&lt;D xsi:type="xsd:double"&gt;0.6305&lt;/D&gt;&lt;D xsi:type="xsd:double"&gt;0.6989&lt;/D&gt;&lt;D xsi:type="xsd:double"&gt;0.5791&lt;/D&gt;&lt;D xsi:type="xsd:double"&gt;0.725&lt;/D&gt;&lt;/FQL&gt;&lt;FQL&gt;&lt;Q&gt;1540-HK^FF_EPS(ANN,-5AY,0)&lt;/Q&gt;&lt;R&gt;6&lt;/R&gt;&lt;C&gt;1&lt;/C&gt;&lt;D xsi:type="xsd:double"&gt;0.0739&lt;/D&gt;&lt;D xsi:type="xsd:double"&gt;0.0669&lt;/D&gt;&lt;D xsi:type="xsd:double"&gt;0.1022&lt;/D&gt;&lt;D xsi:type="xsd:double"&gt;0.0645&lt;/D&gt;&lt;D xsi:type="xsd:double"&gt;0.0557&lt;/D&gt;&lt;D xsi:type="xsd:double"&gt;0.0368&lt;/D&gt;&lt;/FQL&gt;&lt;FQL&gt;&lt;Q&gt;1539-HK^FF_EPS(ANN,-5AY,0)&lt;/Q&gt;&lt;R&gt;6&lt;/R&gt;&lt;C&gt;1&lt;/C&gt;&lt;D xsi:type="xsd:double"&gt;0.148&lt;/D&gt;&lt;D xsi:type="xsd:double"&gt;0.251&lt;/D&gt;&lt;D xsi:type="xsd:double"&gt;0.0811&lt;/D&gt;&lt;D xsi:type="xsd:double"&gt;-0.2061&lt;/D&gt;&lt;D xsi:type="xsd:double"&gt;-0.4556&lt;/D&gt;&lt;D xsi:type="xsd:double"&gt;-0.228&lt;/D&gt;&lt;/FQL&gt;&lt;FQL&gt;&lt;Q&gt;1538-HK^FF_EPS(ANN,-5AY,0)&lt;/Q&gt;&lt;R&gt;6&lt;/R&gt;&lt;C&gt;1&lt;/C&gt;&lt;D xsi:type="xsd:double"&gt;-0.0093&lt;/D&gt;&lt;D xsi:type="xsd:double"&gt;0.1303&lt;/D&gt;&lt;D xsi:type="xsd:double"&gt;0.1404&lt;/D&gt;&lt;D xsi:type="xsd:double"&gt;0.1506&lt;/D&gt;&lt;D xsi:type="xsd:double"&gt;0.1765&lt;/D&gt;&lt;D xsi:type="xsd:double"&gt;0.1499&lt;/D&gt;&lt;/FQL&gt;&lt;FQL&gt;&lt;Q&gt;1536-HK^FF_EPS(ANN,-5AY,0)&lt;/Q&gt;&lt;R&gt;6&lt;/R&gt;&lt;C&gt;1&lt;/C&gt;&lt;D xsi:type="xsd:double"&gt;-0.0073&lt;/D&gt;&lt;D xsi:type="xsd:double"&gt;-0.0061&lt;/D&gt;&lt;D xsi:type="xsd:double"&gt;0.0365&lt;/D&gt;&lt;D xsi:type="xsd:double"&gt;0.036&lt;/D&gt;&lt;D xsi:type="xsd:double"&gt;-0.0116&lt;/D&gt;&lt;D xsi:type="xsd:double"&gt;-0.0012&lt;/D&gt;&lt;/FQL&gt;&lt;FQL&gt;&lt;Q&gt;1532-HK^FF_EPS(ANN,-5AY,0)&lt;/Q&gt;&lt;R&gt;6&lt;/R&gt;&lt;C&gt;1&lt;/C&gt;&lt;D xsi:type="xsd:double"&gt;0.0876&lt;/D&gt;&lt;D xsi:type="xsd:double"&gt;0.0213&lt;/D&gt;&lt;D xsi:type="xsd:double"&gt;-0.016&lt;/D&gt;&lt;D xsi:type="xsd:double"&gt;-0.0912&lt;/D&gt;&lt;D xsi:type="xsd:double"&gt;-0.0857&lt;/D&gt;&lt;D xsi:type="xsd:double"&gt;-0.0211&lt;/D&gt;&lt;/FQL&gt;&lt;FQL&gt;&lt;Q&gt;1530-HK^FF_EPS(ANN,-5AY,0)&lt;/Q&gt;&lt;R&gt;6&lt;/R&gt;&lt;C&gt;1&lt;/C&gt;&lt;D xsi:type="xsd:double"&gt;0.3272&lt;/D&gt;&lt;D xsi:type="xsd:double"&gt;0.4266&lt;/D&gt;&lt;D xsi:type="xsd:double"&gt;0.5954&lt;/D&gt;&lt;D xsi:type="xsd:double"&gt;0.4355&lt;/D&gt;&lt;D xsi:type="xsd:double"&gt;0.3705&lt;/D&gt;&lt;D xsi:type="xsd:double"&gt;0.7826&lt;/D&gt;&lt;/FQL&gt;&lt;FQL&gt;&lt;Q&gt;1529-HK^FF_EPS(ANN,-5AY,0)&lt;/Q&gt;&lt;R&gt;6&lt;/R&gt;&lt;C&gt;1&lt;/C&gt;&lt;D xsi:type="xsd:double"&gt;0.0083&lt;/D&gt;&lt;D xsi:type="xsd:double"&gt;0.0125&lt;/D&gt;&lt;D xsi:type="xsd:double"&gt;0.0329&lt;/D&gt;&lt;D xsi:type="xsd:double"&gt;0.0132&lt;/D&gt;&lt;D xsi:type="xsd:double"&gt;0.0035&lt;/D&gt;&lt;D xsi:type="xsd:double"&gt;-0.0256&lt;/D&gt;&lt;/FQL&gt;&lt;FQL&gt;&lt;Q&gt;1528-HK^FF_EPS(ANN,-5AY,0)&lt;/Q&gt;&lt;R&gt;6&lt;/R&gt;&lt;C&gt;1&lt;/C&gt;&lt;D xsi:type="xsd:double"&gt;1.179&lt;/D&gt;&lt;D xsi:type="xsd:double"&gt;1.1845&lt;/D&gt;&lt;D xsi:type="xsd:double"&gt;1.2921&lt;/D&gt;&lt;D xsi:type="xsd:double"&gt;1.3008&lt;/D&gt;&lt;D xsi:type="xsd:double"&gt;0.498&lt;/D&gt;&lt;D xsi:type="xsd:double"&gt;0.6319&lt;/D&gt;&lt;/FQL&gt;&lt;FQL&gt;&lt;Q&gt;1527-HK^FF_EPS(ANN,-5AY,0)&lt;/Q&gt;&lt;R&gt;6&lt;/R&gt;&lt;C&gt;1&lt;/C&gt;&lt;D xsi:type="xsd:double"&gt;0.9815&lt;/D&gt;&lt;D xsi:type="xsd:double"&gt;0.7149&lt;/D&gt;&lt;D xsi:type="xsd:double"&gt;0.2741&lt;/D&gt;&lt;D xsi:type="xsd:double"&gt;0.288&lt;/D&gt;&lt;D xsi:type="xsd:double"&gt;0.0374&lt;/D&gt;&lt;D xsi:type="xsd:double"&gt;0.184&lt;/D&gt;&lt;/FQL&gt;&lt;FQL&gt;&lt;Q&gt;1526-HK^FF_EPS(ANN,-5AY,0)&lt;/Q&gt;&lt;R&gt;6&lt;/R&gt;&lt;C&gt;1&lt;/C&gt;&lt;D xsi:type="xsd:double"&gt;0.0467&lt;/D&gt;&lt;D xsi:type="xsd:double"&gt;-0.045&lt;/D&gt;&lt;D xsi:type="xsd:double"&gt;-0.04&lt;/D&gt;&lt;D xsi:type="xsd:double"&gt;-0.0493&lt;/D&gt;&lt;D xsi:type="xsd:double"&gt;-0.0056&lt;/D&gt;&lt;D xsi:type="xsd:double"&gt;0.1376&lt;/D&gt;&lt;/FQL&gt;&lt;FQL&gt;&lt;Q&gt;1525-HK^FF_EPS(ANN,-5AY,0)&lt;/Q&gt;&lt;R&gt;6&lt;/R&gt;&lt;C&gt;1&lt;/C&gt;&lt;D xsi:type="xsd:double"&gt;0.0363&lt;/D&gt;&lt;D xsi:type="xsd:double"&gt;0.1279&lt;/D&gt;&lt;D xsi:type="xsd:double"&gt;0.3099&lt;/D&gt;&lt;D xsi:type="xsd:double"&gt;0.3427&lt;/D&gt;&lt;D xsi:type="xsd:double"&gt;0.5301&lt;/D&gt;&lt;D xsi:type="xsd:double"&gt;0.5223&lt;/D&gt;&lt;/FQL&gt;&lt;FQL&gt;&lt;Q&gt;1523-HK^FF_EPS(ANN,-5AY,0)&lt;/Q&gt;&lt;R&gt;6&lt;/R&gt;&lt;C&gt;1&lt;/C&gt;&lt;D xsi:type="xsd:double"&gt;0.0466&lt;/D&gt;&lt;D xsi:type="xsd:double"&gt;0.0678&lt;/D&gt;&lt;D xsi:type="xsd:double"&gt;0.0816&lt;/D&gt;&lt;D xsi:type="xsd:double"&gt;0.0914&lt;/D&gt;&lt;D xsi:type="xsd:double"&gt;0.1043&lt;/D&gt;&lt;D xsi:type="xsd:double"&gt;0.1523&lt;/D&gt;&lt;/FQL&gt;&lt;FQL&gt;&lt;Q&gt;1522-HK^FF_EPS(ANN,-5AY,0)&lt;/Q&gt;&lt;R&gt;6&lt;/R&gt;&lt;C&gt;1&lt;/C&gt;&lt;D xsi:type="xsd:double"&gt;0.017&lt;/D&gt;&lt;D xsi:type="xsd:double"&gt;0.018&lt;/D&gt;&lt;D xsi:type="xsd:double"&gt;0.023&lt;/D&gt;&lt;D xsi:type="xsd:double"&gt;0.0461&lt;/D&gt;&lt;D xsi:type="xsd:double"&gt;0.0802&lt;/D&gt;&lt;D xsi:type="xsd:double"&gt;0.0894&lt;/D&gt;&lt;/FQL&gt;&lt;FQL&gt;&lt;Q&gt;1521-HK^FF_EPS(ANN,-5AY,0)&lt;/Q&gt;&lt;R&gt;6&lt;/R&gt;&lt;C&gt;1&lt;/C&gt;&lt;D xsi:type="xsd:double"&gt;0.0257&lt;/D&gt;&lt;D xsi:type="xsd:double"&gt;0.0394&lt;/D&gt;&lt;D xsi:type="xsd:double"&gt;0.0439&lt;/D&gt;&lt;D xsi:type="xsd:double"&gt;0.0776&lt;/D&gt;&lt;D xsi:type="xsd:double"&gt;0.0661&lt;/D&gt;&lt;D xsi:type="xsd:double"&gt;0.0699&lt;/D&gt;&lt;/FQL&gt;&lt;FQL&gt;&lt;Q&gt;1520-HK^FF_EPS(ANN,-5AY,0)&lt;/Q&gt;&lt;R&gt;6&lt;/R&gt;&lt;C&gt;1&lt;/C&gt;&lt;D xsi:type="xsd:double"&gt;-0.0289&lt;/D&gt;&lt;D xsi:type="xsd:double"&gt;-0.0111&lt;/D&gt;&lt;D xsi:type="xsd:double"&gt;-0.0355&lt;/D&gt;&lt;D xsi:type="xsd:double"&gt;-0.0454&lt;/D&gt;&lt;D xsi:type="xsd:double"&gt;-0.0403&lt;/D&gt;&lt;D xsi:type="xsd:double"&gt;-0.0274&lt;/D&gt;&lt;/FQL&gt;&lt;FQL&gt;&lt;Q&gt;1518-HK^FF_EPS(ANN,-5AY,0)&lt;/Q&gt;&lt;R&gt;6&lt;/R&gt;&lt;C&gt;1&lt;/C&gt;&lt;D xsi:type="xsd:double"&gt;0.222&lt;/D&gt;&lt;D xsi:type="xsd:double"&gt;0.1845&lt;/D&gt;&lt;D xsi:type="xsd:double"&gt;0.1019&lt;/D&gt;&lt;D xsi:type="xsd:double"&gt;-0.0621&lt;/D&gt;&lt;D xsi:type="xsd:double"&gt;-0.8602&lt;/D&gt;&lt;D xsi:type="xsd:double"&gt;-0.253&lt;/D&gt;&lt;/FQL&gt;&lt;FQL&gt;&lt;Q&gt;1516-HK^FF_EPS(ANN,-5AY,0)&lt;/Q&gt;&lt;R&gt;6&lt;/R&gt;&lt;C&gt;1&lt;/C&gt;&lt;D xsi:type="xsd:string"&gt;@NA&lt;/D&gt;&lt;D xsi:type="xsd:double"&gt;0.016&lt;/D&gt;&lt;D xsi:type="xsd:double"&gt;0.0375&lt;/D&gt;&lt;D xsi:type="xsd:double"&gt;0.0986&lt;/D&gt;&lt;D xsi:type="xsd:double"&gt;0.2818&lt;/D&gt;&lt;D xsi:type="xsd:double"&gt;0.4965&lt;/D&gt;&lt;/FQL&gt;&lt;FQL&gt;&lt;Q&gt;1515-HK^FF_EPS(ANN,-5AY,0)&lt;/Q&gt;&lt;R&gt;6&lt;/R&gt;&lt;C&gt;1&lt;/C&gt;&lt;D xsi:type="xsd:double"&gt;-1.9513&lt;/D&gt;&lt;D xsi:type="xsd:double"&gt;0.3805&lt;/D&gt;&lt;D xsi:type="xsd:double"&gt;0.4028&lt;/D&gt;&lt;D xsi:type="xsd:double"&gt;0.3536&lt;/D&gt;&lt;D xsi:type="xsd:double"&gt;0.2775&lt;/D&gt;&lt;D xsi:type="xsd:double"&gt;0.401&lt;/D&gt;&lt;/FQL&gt;&lt;FQL&gt;&lt;Q&gt;1513-HK^FF_EPS(ANN,-5AY,0)&lt;/Q&gt;&lt;R&gt;6&lt;/R&gt;&lt;C&gt;1&lt;/C&gt;&lt;D xsi:type="xsd:double"&gt;0.9786&lt;/D&gt;&lt;D xsi:type="xsd:double"&gt;5.4619&lt;/D&gt;&lt;D xsi:type="xsd:double"&gt;1.3712&lt;/D&gt;&lt;D xsi:type="xsd:double"&gt;1.5805&lt;/D&gt;&lt;D xsi:type="xsd:double"&gt;2.0584&lt;/D&gt;&lt;D xsi:type="xsd:double"&gt;2.2902&lt;/D&gt;&lt;/FQL&gt;&lt;FQL&gt;&lt;Q&gt;1508-HK^FF_EPS(ANN,-5AY,0)&lt;/Q&gt;&lt;R&gt;6&lt;/R&gt;&lt;C&gt;1&lt;/C&gt;&lt;D xsi:type="xsd:double"&gt;0.1402&lt;/D&gt;&lt;D xsi:type="xsd:double"&gt;0.1384&lt;/D&gt;&lt;D xsi:type="xsd:double"&gt;0.104&lt;/D&gt;&lt;D xsi:type="xsd:double"&gt;0.1615&lt;/D&gt;&lt;D xsi:type="xsd:double"&gt;0.1511&lt;/D&gt;&lt;D xsi:type="xsd:double"&gt;0.1805&lt;/D&gt;&lt;/FQL&gt;&lt;FQL&gt;&lt;Q&gt;1502-HK^FF_EPS(ANN,-5AY,0)&lt;/Q&gt;&lt;R&gt;6&lt;/R&gt;&lt;C&gt;1&lt;/C&gt;&lt;D xsi:type="xsd:string"&gt;@NA&lt;/D&gt;&lt;D xsi:type="xsd:double"&gt;0.2452&lt;/D&gt;&lt;D xsi:type="xsd:double"&gt;0.2761&lt;/D&gt;&lt;D xsi:type="xsd:double"&gt;0.3194&lt;/D&gt;&lt;D xsi:type="xsd:double"&gt;0.3142&lt;/D&gt;&lt;D xsi:type="xsd:double"&gt;0.4444&lt;/D&gt;&lt;/FQL&gt;&lt;FQL&gt;&lt;Q&gt;1501-HK^FF_EPS(ANN,-5AY,0)&lt;/Q&gt;&lt;R&gt;6&lt;/R&gt;&lt;C&gt;1&lt;/C&gt;&lt;D xsi:type="xsd:double"&gt;0.2393&lt;/D&gt;&lt;D xsi:type="xsd:double"&gt;0.2832&lt;/D&gt;&lt;D xsi:type="xsd:double"&gt;0.4171&lt;/D&gt;&lt;D xsi:type="xsd:double"&gt;0.6804&lt;/D&gt;&lt;D xsi:type="xsd:double"&gt;0.8215&lt;/D&gt;&lt;D xsi:type="xsd:double"&gt;1.0379&lt;/D&gt;&lt;/FQL&gt;&lt;FQL&gt;&lt;Q&gt;1500-HK^FF_EPS(ANN,-5AY,0)&lt;/Q&gt;&lt;R&gt;6&lt;/R&gt;&lt;C&gt;1&lt;/C&gt;&lt;D xsi:type="xsd:double"&gt;0.129&lt;/D&gt;&lt;D xsi:type="xsd:double"&gt;0.028&lt;/D&gt;&lt;D xsi:type="xsd:double"&gt;0.0127&lt;/D&gt;&lt;D xsi:type="xsd:double"&gt;0.0045&lt;/D&gt;&lt;D xsi:type="xsd:double"&gt;0.0346&lt;/D&gt;&lt;D xsi:type="xsd:double"&gt;0.0749&lt;/D&gt;&lt;/FQL&gt;&lt;FQL&gt;&lt;Q&gt;1499-HK^FF_EPS(ANN,-5AY,0)&lt;/Q&gt;&lt;R&gt;6&lt;/R&gt;&lt;C&gt;1&lt;/C&gt;&lt;D xsi:type="xsd:double"&gt;0.0016&lt;/D&gt;&lt;D xsi:type="xsd:double"&gt;0.0048&lt;/D&gt;&lt;D xsi:type="xsd:double"&gt;-0.0052&lt;/D&gt;&lt;D xsi:type="xsd:double"&gt;-0.0117&lt;/D&gt;&lt;D xsi:type="xsd:double"&gt;-0.0175&lt;/D&gt;&lt;D xsi:type="xsd:double"&gt;-0.0108&lt;/D&gt;&lt;/FQL&gt;&lt;FQL&gt;&lt;Q&gt;1498-HK^FF_EPS(ANN,-5AY,0)&lt;/Q&gt;&lt;R&gt;6&lt;/R&gt;&lt;C&gt;1&lt;/C&gt;&lt;D xsi:type="xsd:double"&gt;0.1322&lt;/D&gt;&lt;D xsi:type="xsd:double"&gt;0.0075&lt;/D&gt;&lt;D xsi:type="xsd:double"&gt;0.0802&lt;/D&gt;&lt;D xsi:type="xsd:double"&gt;-0.8232&lt;/D&gt;&lt;D xsi:type="xsd:double"&gt;0.0855&lt;/D&gt;&lt;D xsi:type="xsd:double"&gt;-0.3095&lt;/D&gt;&lt;/FQL&gt;&lt;FQL&gt;&lt;Q&gt;1496-HK^FF_EPS(ANN,-5AY,0)&lt;/Q&gt;&lt;R&gt;6&lt;/R&gt;&lt;C&gt;1&lt;/C&gt;&lt;D xsi:type="xsd:double"&gt;0.0141&lt;/D&gt;&lt;D xsi:type="xsd:double"&gt;0.0244&lt;/D&gt;&lt;D xsi:type="xsd:double"&gt;-0.0029&lt;/D&gt;&lt;D xsi:type="xsd:double"&gt;-0.0228&lt;/D&gt;&lt;D xsi:type="xsd:double"&gt;-0.0066&lt;/D&gt;&lt;D xsi:type="xsd:double"&gt;-0.0052&lt;/D&gt;&lt;/FQL&gt;&lt;FQL&gt;&lt;Q&gt;1495-HK^FF_EPS(ANN,-5AY,0)&lt;/Q&gt;&lt;R&gt;6&lt;/R&gt;&lt;C&gt;1&lt;/C&gt;&lt;D xsi:type="xsd:double"&gt;0.2276&lt;/D&gt;&lt;D xsi:type="xsd:double"&gt;0.1123&lt;/D&gt;&lt;D xsi:type="xsd:double"&gt;0.1404&lt;/D&gt;&lt;D xsi:type="xsd:double"&gt;0.1072&lt;/D&gt;&lt;D xsi:type="xsd:double"&gt;0.0771&lt;/D&gt;&lt;D xsi:type="xsd:double"&gt;0.0535&lt;/D&gt;&lt;/FQL&gt;&lt;FQL&gt;&lt;Q&gt;1490-HK^FF_EPS(ANN,-5AY,0)&lt;/Q&gt;&lt;R&gt;6&lt;/R&gt;&lt;C&gt;1&lt;/C&gt;&lt;D xsi:type="xsd:double"&gt;0.0121&lt;/D&gt;&lt;D xsi:type="xsd:double"&gt;0.0274&lt;/D&gt;&lt;D xsi:type="xsd:double"&gt;0.0488&lt;/D&gt;&lt;D xsi:type="xsd:double"&gt;0.0508&lt;/D&gt;&lt;D xsi:type="xsd:double"&gt;0.0629&lt;/D&gt;&lt;D xsi:type="xsd:double"&gt;0.0438&lt;/D&gt;&lt;/FQL&gt;&lt;FQL&gt;&lt;Q&gt;1489-HK^FF_EPS(ANN,-5AY,0)&lt;/Q&gt;&lt;R&gt;6&lt;/R&gt;&lt;C&gt;1&lt;/C&gt;&lt;D xsi:type="xsd:string"&gt;@NA&lt;/D&gt;&lt;D xsi:type="xsd:string"&gt;@NA&lt;/D&gt;&lt;D xsi:type="xsd:double"&gt;0.4023&lt;/D&gt;&lt;D xsi:type="xsd:double"&gt;0.6618&lt;/D&gt;&lt;D xsi:type="xsd:double"&gt;1.1805&lt;/D&gt;&lt;D xsi:type="xsd:double"&gt;0.8024&lt;/D&gt;&lt;/FQL&gt;&lt;FQL&gt;&lt;Q&gt;1488-HK^FF_EPS(ANN,-5AY,0)&lt;/Q&gt;&lt;R&gt;6&lt;/R&gt;&lt;C&gt;1&lt;/C&gt;&lt;D xsi:type="xsd:double"&gt;0.0192&lt;/D&gt;&lt;D xsi:type="xsd:double"&gt;0.0186&lt;/D&gt;&lt;D xsi:type="xsd:double"&gt;-0.009&lt;/D&gt;&lt;D xsi:type="xsd:double"&gt;-0.0539&lt;/D&gt;&lt;D xsi:type="xsd:double"&gt;-0.1003&lt;/D&gt;&lt;D xsi:type="xsd:double"&gt;-0.4883&lt;/D&gt;&lt;/FQL&gt;&lt;FQL&gt;&lt;Q&gt;1486-HK^FF_EPS(ANN,-5AY,0)&lt;/Q&gt;&lt;R&gt;6&lt;/R&gt;&lt;C&gt;1&lt;/C&gt;&lt;D xsi:type="xsd:double"&gt;0.107&lt;/D&gt;&lt;D xsi:type="xsd:double"&gt;0.129&lt;/D&gt;&lt;D xsi:type="xsd:double"&gt;0.163&lt;/D&gt;&lt;D xsi:type="xsd:double"&gt;-0.0406&lt;/D&gt;&lt;D xsi:type="xsd:double"&gt;0.0329&lt;/D&gt;&lt;D xsi:type="xsd:double"&gt;-0.0039&lt;/D&gt;&lt;/FQL&gt;&lt;FQL&gt;&lt;Q&gt;1483-HK^FF_EPS(ANN,-5AY,0)&lt;/Q&gt;&lt;R&gt;6&lt;/R&gt;&lt;C&gt;1&lt;/C&gt;&lt;D xsi:type="xsd:double"&gt;-0.12&lt;/D&gt;&lt;D xsi:type="xsd:double"&gt;-0.11&lt;/D&gt;&lt;D xsi:type="xsd:double"&gt;-0.0511&lt;/D&gt;&lt;D xsi:type="xsd:double"&gt;-0.1227&lt;/D&gt;&lt;D xsi:type="xsd:double"&gt;0.0186&lt;/D&gt;&lt;D xsi:type="xsd:double"&gt;0.0489&lt;/D&gt;&lt;/FQL&gt;&lt;FQL&gt;&lt;Q&gt;1481-HK^FF_EPS(ANN,-5AY,0)&lt;/Q&gt;&lt;R&gt;6&lt;/R&gt;&lt;C&gt;1&lt;/C&gt;&lt;D xsi:type="xsd:double"&gt;0.0107&lt;/D&gt;&lt;D xsi:type="xsd:double"&gt;-0.0002&lt;/D&gt;&lt;D xsi:type="xsd:double"&gt;0.0178&lt;/D&gt;&lt;D xsi:type="xsd:double"&gt;0.0231&lt;/D&gt;&lt;D xsi:type="xsd:double"&gt;0.016&lt;/D&gt;&lt;D xsi:type="xsd:double"&gt;0.0016&lt;/D&gt;&lt;/FQL&gt;&lt;FQL&gt;&lt;Q&gt;1480-HK^FF_EPS(ANN,-5AY,0)&lt;/Q&gt;&lt;R&gt;6&lt;/R&gt;&lt;C&gt;1&lt;/C&gt;&lt;D xsi:type="xsd:double"&gt;0.097&lt;/D&gt;&lt;D xsi:type="xsd:double"&gt;0.101&lt;/D&gt;&lt;D xsi:type="xsd:double"&gt;0.2433&lt;/D&gt;&lt;D xsi:type="xsd:double"&gt;0.2329&lt;/D&gt;&lt;D xsi:type="xsd:double"&gt;0.1613&lt;/D&gt;&lt;D xsi:type="xsd:double"&gt;0.1927&lt;/D&gt;&lt;/FQL&gt;&lt;FQL&gt;&lt;Q&gt;1478-HK^FF_EPS(ANN,-5AY,0)&lt;/Q&gt;&lt;R&gt;6&lt;/R&gt;&lt;C&gt;1&lt;/C&gt;&lt;D xsi:type="xsd:double"&gt;0.215&lt;/D&gt;&lt;D xsi:type="xsd:double"&gt;0.4589&lt;/D&gt;&lt;D xsi:type="xsd:double"&gt;0.0151&lt;/D&gt;&lt;D xsi:type="xsd:double"&gt;0.5397&lt;/D&gt;&lt;D xsi:type="xsd:double"&gt;0.8081&lt;/D&gt;&lt;D xsi:type="xsd:double"&gt;0.8819&lt;/D&gt;&lt;/FQL&gt;&lt;FQL&gt;&lt;Q&gt;1477-HK^FF_EPS(ANN,-5AY,0)&lt;/Q&gt;&lt;R&gt;6&lt;/R&gt;&lt;C&gt;1&lt;/C&gt;&lt;D xsi:type="xsd:string"&gt;@NA&lt;/D&gt;&lt;D xsi:type="xsd:string"&gt;@NA&lt;/D&gt;&lt;D xsi:type="xsd:double"&gt;-0.416&lt;/D&gt;&lt;D xsi:type="xsd:double"&gt;-2.5173&lt;/D&gt;&lt;D xsi:type="xsd:double"&gt;-4.3053&lt;/D&gt;&lt;D xsi:type="xsd:double"&gt;-0.5161&lt;/D&gt;&lt;/FQL&gt;&lt;FQL&gt;&lt;Q&gt;1476-HK^FF_EPS(ANN,-5AY,0)&lt;/Q&gt;&lt;R&gt;6&lt;/R&gt;&lt;C&gt;1&lt;/C&gt;&lt;D xsi:type="xsd:double"&gt;0.1636&lt;/D&gt;&lt;D xsi:type="xsd:double"&gt;0.2652&lt;/D&gt;&lt;D xsi:type="xsd:double"&gt;-0.3526&lt;/D&gt;&lt;D xsi:type="xsd:double"&gt;0.278&lt;/D&gt;&lt;D xsi:type="xsd:double"&gt;0.183&lt;/D&gt;&lt;D xsi:type="xsd:double"&gt;0.1292&lt;/D&gt;&lt;/FQL&gt;&lt;FQL&gt;&lt;Q&gt;1475-HK^FF_EPS(ANN,-5AY,0)&lt;/Q&gt;&lt;R&gt;6&lt;/R&gt;&lt;C&gt;1&lt;/C&gt;&lt;D xsi:type="xsd:double"&gt;0.0845&lt;/D&gt;&lt;D xsi:type="xsd:double"&gt;0.2381&lt;/D&gt;&lt;D xsi:type="xsd:double"&gt;0.1913&lt;/D&gt;&lt;D xsi:type="xsd:double"&gt;0.2336&lt;/D&gt;&lt;D xsi:type="xsd:double"&gt;0.2811&lt;/D&gt;&lt;D xsi:type="xsd:double"&gt;0.2874&lt;/D&gt;&lt;/FQL&gt;&lt;FQL&gt;&lt;Q&gt;1473-HK^FF_EPS(ANN,-5AY,0)&lt;/Q&gt;&lt;R&gt;6&lt;/R&gt;&lt;C&gt;1&lt;/C&gt;&lt;D xsi:type="xsd:double"&gt;0.0254&lt;/D&gt;&lt;D xsi:type="xsd:double"&gt;0.035&lt;/D&gt;&lt;D xsi:type="xsd:double"&gt;0.0277&lt;/D&gt;&lt;D xsi:type="xsd:double"&gt;0.0334&lt;/D&gt;&lt;D xsi:type="xsd:double"&gt;0.0501&lt;/D&gt;&lt;D xsi:type="xsd:double"&gt;0.0037&lt;/D&gt;&lt;/FQL&gt;&lt;FQL&gt;&lt;Q&gt;1472-HK^FF_EPS(ANN,-5AY,0)&lt;/Q&gt;&lt;R&gt;6&lt;/R&gt;&lt;C&gt;1&lt;/C&gt;&lt;D xsi:type="xsd:double"&gt;0.0404&lt;/D&gt;&lt;D xsi:type="xsd:double"&gt;0.035&lt;/D&gt;&lt;D xsi:type="xsd:double"&gt;0.041&lt;/D&gt;&lt;D xsi:type="xsd:double"&gt;0.048&lt;/D&gt;&lt;D xsi:type="xsd:double"&gt;0.0264&lt;/D&gt;&lt;D xsi:type="xsd:doubl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e"&gt;0.012&lt;/D&gt;&lt;/FQL&gt;&lt;FQL&gt;&lt;Q&gt;1470-HK^FF_EPS(ANN,-5AY,0)&lt;/Q&gt;&lt;R&gt;6&lt;/R&gt;&lt;C&gt;1&lt;/C&gt;&lt;D xsi:type="xsd:double"&gt;-0.0346&lt;/D&gt;&lt;D xsi:type="xsd:double"&gt;-0.0253&lt;/D&gt;&lt;D xsi:type="xsd:double"&gt;-0.0336&lt;/D&gt;&lt;D xsi:type="xsd:double"&gt;-0.0738&lt;/D&gt;&lt;D xsi:type="xsd:double"&gt;-0.001&lt;/D&gt;&lt;D xsi:type="xsd:double"&gt;-0.0081&lt;/D&gt;&lt;/FQL&gt;&lt;FQL&gt;&lt;Q&gt;1469-HK^FF_EPS(ANN,-5AY,0)&lt;/Q&gt;&lt;R&gt;6&lt;/R&gt;&lt;C&gt;1&lt;/C&gt;&lt;D xsi:type="xsd:double"&gt;0.11&lt;/D&gt;&lt;D xsi:type="xsd:double"&gt;0.11&lt;/D&gt;&lt;D xsi:type="xsd:double"&gt;0.0532&lt;/D&gt;&lt;D xsi:type="xsd:double"&gt;0.0559&lt;/D&gt;&lt;D xsi:type="xsd:double"&gt;0.0853&lt;/D&gt;&lt;D xsi:type="xsd:double"&gt;0.1868&lt;/D&gt;&lt;/FQL&gt;&lt;FQL&gt;&lt;Q&gt;1468-HK^FF_EPS(ANN,-5AY,0)&lt;/Q&gt;&lt;R&gt;6&lt;/R&gt;&lt;C&gt;1&lt;/C&gt;&lt;D xsi:type="xsd:double"&gt;-0.0329&lt;/D&gt;&lt;D xsi:type="xsd:double"&gt;-0.0015&lt;/D&gt;&lt;D xsi:type="xsd:double"&gt;-0.0187&lt;/D&gt;&lt;D xsi:type="xsd:double"&gt;-0.0149&lt;/D&gt;&lt;D xsi:type="xsd:double"&gt;-0.0017&lt;/D&gt;&lt;D xsi:type="xsd:double"&gt;-0.0114&lt;/D&gt;&lt;/FQL&gt;&lt;FQL&gt;&lt;Q&gt;1466-HK^FF_EPS(ANN,-5AY,0)&lt;/Q&gt;&lt;R&gt;6&lt;/R&gt;&lt;C&gt;1&lt;/C&gt;&lt;D xsi:type="xsd:double"&gt;-0.1422&lt;/D&gt;&lt;D xsi:type="xsd:double"&gt;-0.7318&lt;/D&gt;&lt;D xsi:type="xsd:double"&gt;-0.2399&lt;/D&gt;&lt;D xsi:type="xsd:double"&gt;-1.4769&lt;/D&gt;&lt;D xsi:type="xsd:double"&gt;-0.2195&lt;/D&gt;&lt;D xsi:type="xsd:double"&gt;-0.0415&lt;/D&gt;&lt;/FQL&gt;&lt;FQL&gt;&lt;Q&gt;1463-HK^FF_EPS(ANN,-5AY,0)&lt;/Q&gt;&lt;R&gt;6&lt;/R&gt;&lt;C&gt;1&lt;/C&gt;&lt;D xsi:type="xsd:double"&gt;0.0216&lt;/D&gt;&lt;D xsi:type="xsd:double"&gt;0.0253&lt;/D&gt;&lt;D xsi:type="xsd:double"&gt;0.0286&lt;/D&gt;&lt;D xsi:type="xsd:double"&gt;0.0309&lt;/D&gt;&lt;D xsi:type="xsd:double"&gt;-0.0124&lt;/D&gt;&lt;D xsi:type="xsd:double"&gt;0.0064&lt;/D&gt;&lt;/FQL&gt;&lt;FQL&gt;&lt;Q&gt;1461-HK^FF_EPS(ANN,-5AY,0)&lt;/Q&gt;&lt;R&gt;6&lt;/R&gt;&lt;C&gt;1&lt;/C&gt;&lt;D xsi:type="xsd:double"&gt;0.1285&lt;/D&gt;&lt;D xsi:type="xsd:double"&gt;0.1845&lt;/D&gt;&lt;D xsi:type="xsd:double"&gt;0.1392&lt;/D&gt;&lt;D xsi:type="xsd:double"&gt;0.0337&lt;/D&gt;&lt;D xsi:type="xsd:double"&gt;0.0637&lt;/D&gt;&lt;D xsi:type="xsd:double"&gt;0.2458&lt;/D&gt;&lt;/FQL&gt;&lt;FQL&gt;&lt;Q&gt;1460-HK^FF_EPS(ANN,-5AY,0)&lt;/Q&gt;&lt;R&gt;6&lt;/R&gt;&lt;C&gt;1&lt;/C&gt;&lt;D xsi:type="xsd:double"&gt;0.076&lt;/D&gt;&lt;D xsi:type="xsd:double"&gt;-0.027&lt;/D&gt;&lt;D xsi:type="xsd:double"&gt;0.1849&lt;/D&gt;&lt;D xsi:type="xsd:double"&gt;0.1344&lt;/D&gt;&lt;D xsi:type="xsd:double"&gt;0.012&lt;/D&gt;&lt;D xsi:type="xsd:double"&gt;0.0094&lt;/D&gt;&lt;/FQL&gt;&lt;FQL&gt;&lt;Q&gt;1459-HK^FF_EPS(ANN,-5AY,0)&lt;/Q&gt;&lt;R&gt;6&lt;/R&gt;&lt;C&gt;1&lt;/C&gt;&lt;D xsi:type="xsd:double"&gt;0.1986&lt;/D&gt;&lt;D xsi:type="xsd:double"&gt;0.2652&lt;/D&gt;&lt;D xsi:type="xsd:double"&gt;0.38&lt;/D&gt;&lt;D xsi:type="xsd:double"&gt;0.2843&lt;/D&gt;&lt;D xsi:type="xsd:double"&gt;0.243&lt;/D&gt;&lt;D xsi:type="xsd:double"&gt;0.212&lt;/D&gt;&lt;/FQL&gt;&lt;FQL&gt;&lt;Q&gt;1458-HK^FF_EPS(ANN,-5AY,0)&lt;/Q&gt;&lt;R&gt;6&lt;/R&gt;&lt;C&gt;1&lt;/C&gt;&lt;D xsi:type="xsd:double"&gt;0.4323&lt;/D&gt;&lt;D xsi:type="xsd:double"&gt;0.369&lt;/D&gt;&lt;D xsi:type="xsd:double"&gt;0.2707&lt;/D&gt;&lt;D xsi:type="xsd:double"&gt;0.1993&lt;/D&gt;&lt;D xsi:type="xsd:double"&gt;0.0733&lt;/D&gt;&lt;D xsi:type="xsd:double"&gt;0.1784&lt;/D&gt;&lt;/FQL&gt;&lt;FQL&gt;&lt;Q&gt;1456-HK^FF_EPS(ANN,-5AY,0)&lt;/Q&gt;&lt;R&gt;6&lt;/R&gt;&lt;C&gt;1&lt;/C&gt;&lt;D xsi:type="xsd:double"&gt;0.3739&lt;/D&gt;&lt;D xsi:type="xsd:double"&gt;0.1753&lt;/D&gt;&lt;D xsi:type="xsd:double"&gt;0.0252&lt;/D&gt;&lt;D xsi:type="xsd:double"&gt;0.2486&lt;/D&gt;&lt;D xsi:type="xsd:double"&gt;0.3146&lt;/D&gt;&lt;D xsi:type="xsd:double"&gt;0.3782&lt;/D&gt;&lt;/FQL&gt;&lt;FQL&gt;&lt;Q&gt;1455-HK^FF_EPS(ANN,-5AY,0)&lt;/Q&gt;&lt;R&gt;6&lt;/R&gt;&lt;C&gt;1&lt;/C&gt;&lt;D xsi:type="xsd:double"&gt;0.0275&lt;/D&gt;&lt;D xsi:type="xsd:double"&gt;0.0241&lt;/D&gt;&lt;D xsi:type="xsd:double"&gt;0.0271&lt;/D&gt;&lt;D xsi:type="xsd:double"&gt;0.0347&lt;/D&gt;&lt;D xsi:type="xsd:double"&gt;0.0525&lt;/D&gt;&lt;D xsi:type="xsd:double"&gt;0.0474&lt;/D&gt;&lt;/FQL&gt;&lt;FQL&gt;&lt;Q&gt;1452-HK^FF_EPS(ANN,-5AY,0)&lt;/Q&gt;&lt;R&gt;6&lt;/R&gt;&lt;C&gt;1&lt;/C&gt;&lt;D xsi:type="xsd:double"&gt;-0.1402&lt;/D&gt;&lt;D xsi:type="xsd:double"&gt;-0.173&lt;/D&gt;&lt;D xsi:type="xsd:double"&gt;-0.0943&lt;/D&gt;&lt;D xsi:type="xsd:double"&gt;-0.0917&lt;/D&gt;&lt;D xsi:type="xsd:double"&gt;-0.0478&lt;/D&gt;&lt;D xsi:type="xsd:double"&gt;-0.03&lt;/D&gt;&lt;/FQL&gt;&lt;FQL&gt;&lt;Q&gt;1451-HK^FF_EPS(ANN,-5AY,0)&lt;/Q&gt;&lt;R&gt;6&lt;/R&gt;&lt;C&gt;1&lt;/C&gt;&lt;D xsi:type="xsd:double"&gt;0.1569&lt;/D&gt;&lt;D xsi:type="xsd:double"&gt;0.0875&lt;/D&gt;&lt;D xsi:type="xsd:double"&gt;-0.0174&lt;/D&gt;&lt;D xsi:type="xsd:double"&gt;0.0631&lt;/D&gt;&lt;D xsi:type="xsd:double"&gt;0.07&lt;/D&gt;&lt;D xsi:type="xsd:double"&gt;0.0771&lt;/D&gt;&lt;/FQL&gt;&lt;FQL&gt;&lt;Q&gt;1450-HK^FF_EPS(ANN,-5AY,0)&lt;/Q&gt;&lt;R&gt;6&lt;/R&gt;&lt;C&gt;1&lt;/C&gt;&lt;D xsi:type="xsd:double"&gt;0.0592&lt;/D&gt;&lt;D xsi:type="xsd:double"&gt;-0.168&lt;/D&gt;&lt;D xsi:type="xsd:double"&gt;-0.0411&lt;/D&gt;&lt;D xsi:type="xsd:double"&gt;-0.0925&lt;/D&gt;&lt;D xsi:type="xsd:double"&gt;-0.1053&lt;/D&gt;&lt;D xsi:type="xsd:double"&gt;-0.0703&lt;/D&gt;&lt;/FQL&gt;&lt;FQL&gt;&lt;Q&gt;1449-HK^FF_EPS(ANN,-5AY,0)&lt;/Q&gt;&lt;R&gt;6&lt;/R&gt;&lt;C&gt;1&lt;/C&gt;&lt;D xsi:type="xsd:double"&gt;0.0806&lt;/D&gt;&lt;D xsi:type="xsd:double"&gt;0.1014&lt;/D&gt;&lt;D xsi:type="xsd:double"&gt;0.1204&lt;/D&gt;&lt;D xsi:type="xsd:double"&gt;0.0703&lt;/D&gt;&lt;D xsi:type="xsd:double"&gt;0.0926&lt;/D&gt;&lt;D xsi:type="xsd:double"&gt;0.101&lt;/D&gt;&lt;/FQL&gt;&lt;FQL&gt;&lt;Q&gt;1448-HK^FF_EPS(ANN,-5AY,0)&lt;/Q&gt;&lt;R&gt;6&lt;/R&gt;&lt;C&gt;1&lt;/C&gt;&lt;D xsi:type="xsd:double"&gt;0.1893&lt;/D&gt;&lt;D xsi:type="xsd:double"&gt;0.226&lt;/D&gt;&lt;D xsi:type="xsd:double"&gt;0.2633&lt;/D&gt;&lt;D xsi:type="xsd:double"&gt;0.2935&lt;/D&gt;&lt;D xsi:type="xsd:double"&gt;0.3079&lt;/D&gt;&lt;D xsi:type="xsd:double"&gt;0.3809&lt;/D&gt;&lt;/FQL&gt;&lt;FQL&gt;&lt;Q&gt;1447-HK^FF_EPS(ANN,-5AY,0)&lt;/Q&gt;&lt;R&gt;6&lt;/R&gt;&lt;C&gt;1&lt;/C&gt;&lt;D xsi:type="xsd:double"&gt;0.265&lt;/D&gt;&lt;D xsi:type="xsd:double"&gt;0.355&lt;/D&gt;&lt;D xsi:type="xsd:double"&gt;0.3242&lt;/D&gt;&lt;D xsi:type="xsd:double"&gt;-0.0721&lt;/D&gt;&lt;D xsi:type="xsd:double"&gt;-0.0476&lt;/D&gt;&lt;D xsi:type="xsd:double"&gt;0.0436&lt;/D&gt;&lt;/FQL&gt;&lt;FQL&gt;&lt;Q&gt;1446-HK^FF_EPS(ANN,-5AY,0)&lt;/Q&gt;&lt;R&gt;6&lt;/R&gt;&lt;C&gt;1&lt;/C&gt;&lt;D xsi:type="xsd:double"&gt;0.0137&lt;/D&gt;&lt;D xsi:type="xsd:double"&gt;0.0124&lt;/D&gt;&lt;D xsi:type="xsd:double"&gt;0.0143&lt;/D&gt;&lt;D xsi:type="xsd:double"&gt;0.0153&lt;/D&gt;&lt;D xsi:type="xsd:double"&gt;0.0953&lt;/D&gt;&lt;D xsi:type="xsd:double"&gt;0.0125&lt;/D&gt;&lt;/FQL&gt;&lt;FQL&gt;&lt;Q&gt;1443-HK^FF_EPS(ANN,-5AY,0)&lt;/Q&gt;&lt;R&gt;6&lt;/R&gt;&lt;C&gt;1&lt;/C&gt;&lt;D xsi:type="xsd:double"&gt;0.0637&lt;/D&gt;&lt;D xsi:type="xsd:double"&gt;0.0327&lt;/D&gt;&lt;D xsi:type="xsd:double"&gt;0.0196&lt;/D&gt;&lt;D xsi:type="xsd:double"&gt;-0.4904&lt;/D&gt;&lt;D xsi:type="xsd:double"&gt;-0.1295&lt;/D&gt;&lt;D xsi:type="xsd:double"&gt;-0.0378&lt;/D&gt;&lt;/FQL&gt;&lt;FQL&gt;&lt;Q&gt;1442-HK^FF_EPS(ANN,-5AY,0)&lt;/Q&gt;&lt;R&gt;6&lt;/R&gt;&lt;C&gt;1&lt;/C&gt;&lt;D xsi:type="xsd:double"&gt;0.0111&lt;/D&gt;&lt;D xsi:type="xsd:double"&gt;0.0081&lt;/D&gt;&lt;D xsi:type="xsd:double"&gt;0.0219&lt;/D&gt;&lt;D xsi:type="xsd:double"&gt;0.0184&lt;/D&gt;&lt;D xsi:type="xsd:double"&gt;0.0235&lt;/D&gt;&lt;D xsi:type="xsd:double"&gt;0.0393&lt;/D&gt;&lt;/FQL&gt;&lt;FQL&gt;&lt;Q&gt;1440-HK^FF_EPS(ANN,-5AY,0)&lt;/Q&gt;&lt;R&gt;6&lt;/R&gt;&lt;C&gt;1&lt;/C&gt;&lt;D xsi:type="xsd:string"&gt;@NA&lt;/D&gt;&lt;D xsi:type="xsd:double"&gt;0.0154&lt;/D&gt;&lt;D xsi:type="xsd:double"&gt;0.0297&lt;/D&gt;&lt;D xsi:type="xsd:double"&gt;0.0377&lt;/D&gt;&lt;D xsi:type="xsd:double"&gt;0.0391&lt;/D&gt;&lt;D xsi:type="xsd:double"&gt;0.0203&lt;/D&gt;&lt;/FQL&gt;&lt;FQL&gt;&lt;Q&gt;1439-HK^FF_EPS(ANN,-5AY,0)&lt;/Q&gt;&lt;R&gt;6&lt;/R&gt;&lt;C&gt;1&lt;/C&gt;&lt;D xsi:type="xsd:double"&gt;0.009&lt;/D&gt;&lt;D xsi:type="xsd:double"&gt;-0.0482&lt;/D&gt;&lt;D xsi:type="xsd:double"&gt;-0.3009&lt;/D&gt;&lt;D xsi:type="xsd:double"&gt;-0.3633&lt;/D&gt;&lt;D xsi:type="xsd:double"&gt;-0.1949&lt;/D&gt;&lt;D xsi:type="xsd:double"&gt;-0.1662&lt;/D&gt;&lt;/FQL&gt;&lt;FQL&gt;&lt;Q&gt;1433-HK^FF_EPS(ANN,-5AY,0)&lt;/Q&gt;&lt;R&gt;6&lt;/R&gt;&lt;C&gt;1&lt;/C&gt;&lt;D xsi:type="xsd:double"&gt;0.0092&lt;/D&gt;&lt;D xsi:type="xsd:double"&gt;0.012&lt;/D&gt;&lt;D xsi:type="xsd:double"&gt;0.016&lt;/D&gt;&lt;D xsi:type="xsd:double"&gt;0.0127&lt;/D&gt;&lt;D xsi:type="xsd:double"&gt;0.0008&lt;/D&gt;&lt;D xsi:type="xsd:double"&gt;0.0075&lt;/D&gt;&lt;/FQL&gt;&lt;FQL&gt;&lt;Q&gt;1432-HK^FF_EPS(ANN,-5AY,0)&lt;/Q&gt;&lt;R&gt;6&lt;/R&gt;&lt;C&gt;1&lt;/C&gt;&lt;D xsi:type="xsd:double"&gt;0.125&lt;/D&gt;&lt;D xsi:type="xsd:double"&gt;-0.1787&lt;/D&gt;&lt;D xsi:type="xsd:double"&gt;-0.4148&lt;/D&gt;&lt;D xsi:type="xsd:double"&gt;-0.0104&lt;/D&gt;&lt;D xsi:type="xsd:double"&gt;0.0601&lt;/D&gt;&lt;D xsi:type="xsd:double"&gt;0.0678&lt;/D&gt;&lt;/FQL&gt;&lt;FQL&gt;&lt;Q&gt;1431-HK^FF_EPS(ANN,-5AY,0)&lt;/Q&gt;&lt;R&gt;6&lt;/R&gt;&lt;C&gt;1&lt;/C&gt;&lt;D xsi:type="xsd:double"&gt;-0.0265&lt;/D&gt;&lt;D xsi:type="xsd:double"&gt;-0.0168&lt;/D&gt;&lt;D xsi:type="xsd:double"&gt;-0.1405&lt;/D&gt;&lt;D xsi:type="xsd:double"&gt;0.0539&lt;/D&gt;&lt;D xsi:type="xsd:double"&gt;0.1385&lt;/D&gt;&lt;D xsi:type="xsd:double"&gt;0.0403&lt;/D&gt;&lt;/FQL&gt;&lt;FQL&gt;&lt;Q&gt;1429-HK^FF_EPS(ANN,-5AY,0)&lt;/Q&gt;&lt;R&gt;6&lt;/R&gt;&lt;C&gt;1&lt;/C&gt;&lt;D xsi:type="xsd:double"&gt;0.0244&lt;/D&gt;&lt;D xsi:type="xsd:double"&gt;0.0261&lt;/D&gt;&lt;D xsi:type="xsd:double"&gt;0.0403&lt;/D&gt;&lt;D xsi:type="xsd:double"&gt;0.0238&lt;/D&gt;&lt;D xsi:type="xsd:double"&gt;0.0379&lt;/D&gt;&lt;D xsi:type="xsd:double"&gt;0.018&lt;/D&gt;&lt;/FQL&gt;&lt;FQL&gt;&lt;Q&gt;1428-HK^FF_EPS(ANN,-5AY,0)&lt;/Q&gt;&lt;R&gt;6&lt;/R&gt;&lt;C&gt;1&lt;/C&gt;&lt;D xsi:type="xsd:double"&gt;0.1602&lt;/D&gt;&lt;D xsi:type="xsd:double"&gt;0.3041&lt;/D&gt;&lt;D xsi:type="xsd:double"&gt;0.2598&lt;/D&gt;&lt;D xsi:type="xsd:double"&gt;0.2775&lt;/D&gt;&lt;D xsi:type="xsd:double"&gt;0.4147&lt;/D&gt;&lt;D xsi:type="xsd:double"&gt;0.3308&lt;/D&gt;&lt;/FQL&gt;&lt;FQL&gt;&lt;Q&gt;1427-HK^FF_EPS(ANN,-5AY,0)&lt;/Q&gt;&lt;R&gt;6&lt;/R&gt;&lt;C&gt;1&lt;/C&gt;&lt;D xsi:type="xsd:double"&gt;0.0536&lt;/D&gt;&lt;D xsi:type="xsd:double"&gt;0.0847&lt;/D&gt;&lt;D xsi:type="xsd:double"&gt;0.1583&lt;/D&gt;&lt;D xsi:type="xsd:double"&gt;0.4451&lt;/D&gt;&lt;D xsi:type="xsd:double"&gt;0.4691&lt;/D&gt;&lt;D xsi:type="xsd:double"&gt;0.0638&lt;/D&gt;&lt;/FQL&gt;&lt;FQL&gt;&lt;Q&gt;1425-HK^FF_EPS(ANN,-5AY,0)&lt;/Q&gt;&lt;R&gt;6&lt;/R&gt;&lt;C&gt;1&lt;/C&gt;&lt;D xsi:type="xsd:string"&gt;@NA&lt;/D&gt;&lt;D xsi:type="xsd:double"&gt;0.0372&lt;/D&gt;&lt;D xsi:type="xsd:double"&gt;0.0297&lt;/D&gt;&lt;D xsi:type="xsd:double"&gt;0.055&lt;/D&gt;&lt;D xsi:type="xsd:double"&gt;0.0845&lt;/D&gt;&lt;D xsi:type="xsd:double"&gt;0.1267&lt;/D&gt;&lt;/FQL&gt;&lt;FQL&gt;&lt;Q&gt;1421-HK^FF_EPS(ANN,-5AY,0)&lt;/Q&gt;&lt;R&gt;6&lt;/R&gt;&lt;C&gt;1&lt;/C&gt;&lt;D xsi:type="xsd:double"&gt;-0.28&lt;/D&gt;&lt;D xsi:type="xsd:double"&gt;-0.0105&lt;/D&gt;&lt;D xsi:type="xsd:double"&gt;-0.0413&lt;/D&gt;&lt;D xsi:type="xsd:double"&gt;-0.0539&lt;/D&gt;&lt;D xsi:type="xsd:double"&gt;-0.0217&lt;/D&gt;&lt;D xsi:type="xsd:double"&gt;-0.0316&lt;/D&gt;&lt;/FQL&gt;&lt;FQL&gt;&lt;Q&gt;1420-HK^FF_EPS(ANN,-5AY,0)&lt;/Q&gt;&lt;R&gt;6&lt;/R&gt;&lt;C&gt;1&lt;/C&gt;&lt;D xsi:type="xsd:double"&gt;0.0455&lt;/D&gt;&lt;D xsi:type="xsd:double"&gt;0.0305&lt;/D&gt;&lt;D xsi:type="xsd:double"&gt;0.0171&lt;/D&gt;&lt;D xsi:type="xsd:double"&gt;0.0055&lt;/D&gt;&lt;D xsi:type="xsd:double"&gt;-0.0454&lt;/D&gt;&lt;D xsi:type="xsd:double"&gt;0.0084&lt;/D&gt;&lt;/FQL&gt;&lt;FQL&gt;&lt;Q&gt;1419-HK^FF_EPS(ANN,-5AY,0)&lt;/Q&gt;&lt;R&gt;6&lt;/R&gt;&lt;C&gt;1&lt;/C&gt;&lt;D xsi:type="xsd:double"&gt;0.037&lt;/D&gt;&lt;D xsi:type="xsd:double"&gt;0.067&lt;/D&gt;&lt;D xsi:type="xsd:double"&gt;0.0717&lt;/D&gt;&lt;D xsi:type="xsd:double"&gt;-0.1064&lt;/D&gt;&lt;D xsi:type="xsd:double"&gt;0.3806&lt;/D&gt;&lt;D xsi:type="xsd:double"&gt;0.9888&lt;/D&gt;&lt;/FQL&gt;&lt;FQL&gt;&lt;Q&gt;1418-HK^FF_EPS(ANN,-5AY,0)&lt;/Q&gt;&lt;R&gt;6&lt;/R&gt;&lt;C&gt;1&lt;/C&gt;&lt;D xsi:type="xsd:double"&gt;0.0592&lt;/D&gt;&lt;D xsi:type="xsd:double"&gt;0.0227&lt;/D&gt;&lt;D xsi:type="xsd:double"&gt;-0.0033&lt;/D&gt;&lt;D xsi:type="xsd:double"&gt;-0.1237&lt;/D&gt;&lt;D xsi:type="xsd:double"&gt;0.0334&lt;/D&gt;&lt;D xsi:type="xsd:double"&gt;0.0088&lt;/D&gt;&lt;/FQL&gt;&lt;FQL&gt;&lt;Q&gt;1417-HK^FF_EPS(ANN,-5AY,0)&lt;/Q&gt;&lt;R&gt;6&lt;/R&gt;&lt;C&gt;1&lt;/C&gt;&lt;D xsi:type="xsd:double"&gt;0.0905&lt;/D&gt;&lt;D xsi:type="xsd:double"&gt;0.1384&lt;/D&gt;&lt;D xsi:type="xsd:double"&gt;0.0743&lt;/D&gt;&lt;D xsi:type="xsd:double"&gt;0.0508&lt;/D&gt;&lt;D xsi:type="xsd:double"&gt;0.0742&lt;/D&gt;&lt;D xsi:type="xsd:double"&gt;0.1172&lt;/D&gt;&lt;/FQL&gt;&lt;FQL&gt;&lt;Q&gt;1416-HK^FF_EPS(ANN,-5AY,0)&lt;/Q&gt;&lt;R&gt;6&lt;/R&gt;&lt;C&gt;1&lt;/C&gt;&lt;D xsi:type="xsd:string"&gt;@NA&lt;/D&gt;&lt;D xsi:type="xsd:double"&gt;0.0222&lt;/D&gt;&lt;D xsi:type="xsd:double"&gt;0.0269&lt;/D&gt;&lt;D xsi:type="xsd:double"&gt;0.0302&lt;/D&gt;&lt;D xsi:type="xsd:double"&gt;-0.0137&lt;/D&gt;&lt;D xsi:type="xsd:double"&gt;-0.0013&lt;/D&gt;&lt;/FQL&gt;&lt;FQL&gt;&lt;Q&gt;1415-HK^FF_EPS(ANN,-5AY,0)&lt;/Q&gt;&lt;R&gt;6&lt;/R&gt;&lt;C&gt;1&lt;/C&gt;&lt;D xsi:type="xsd:double"&gt;0.2639&lt;/D&gt;&lt;D xsi:type="xsd:double"&gt;0.2572&lt;/D&gt;&lt;D xsi:type="xsd:double"&gt;0.131&lt;/D&gt;&lt;D xsi:type="xsd:double"&gt;0.2759&lt;/D&gt;&lt;D xsi:type="xsd:double"&gt;0.3954&lt;/D&gt;&lt;D xsi:type="xsd:double"&gt;0.464&lt;/D&gt;&lt;/FQL&gt;&lt;FQL&gt;&lt;Q&gt;1413-HK^FF_EPS(ANN,-5AY,0)&lt;/Q&gt;&lt;R&gt;6&lt;/R&gt;&lt;C&gt;1&lt;/C&gt;&lt;D xsi:type="xsd:string"&gt;@NA&lt;/D&gt;&lt;D xsi:type="xsd:string"&gt;@NA&lt;/D&gt;&lt;D xsi:type="xsd:string"&gt;@NA&lt;/D&gt;&lt;D xsi:type="xsd:string"&gt;@NA&lt;/D&gt;&lt;D xsi:type="xsd:double"&gt;0.0311&lt;/D&gt;&lt;D xsi:type="xsd:double"&gt;0.0235&lt;/D&gt;&lt;/FQL&gt;&lt;FQL&gt;&lt;Q&gt;1412-HK^FF_EPS(ANN,-5AY,0)&lt;/Q&gt;&lt;R&gt;6&lt;/R&gt;&lt;C&gt;1&lt;/C&gt;&lt;D xsi:type="xsd:double"&gt;0.1688&lt;/D&gt;&lt;D xsi:type="xsd:double"&gt;0.1481&lt;/D&gt;&lt;D xsi:type="xsd:double"&gt;0.0958&lt;/D&gt;&lt;D xsi:type="xsd:double"&gt;0.1584&lt;/D&gt;&lt;D xsi:type="xsd:double"&gt;0.2456&lt;/D&gt;&lt;D xsi:type="xsd:double"&gt;0.2238&lt;/D&gt;&lt;/FQL&gt;&lt;FQL&gt;&lt;Q&gt;1410-HK^FF_EPS(ANN,-5AY,0)&lt;/Q&gt;&lt;R&gt;6&lt;/R&gt;&lt;C&gt;1&lt;/C&gt;&lt;D xsi:type="xsd:double"&gt;-0.005&lt;/D&gt;&lt;D xsi:type="xsd:double"&gt;0.0184&lt;/D&gt;&lt;D xsi:type="xsd:double"&gt;0.0262&lt;/D&gt;&lt;D xsi:type="xsd:double"&gt;0.0233&lt;/D&gt;&lt;D xsi:type="xsd:double"&gt;0.0346&lt;/D&gt;&lt;D xsi:type="xsd:double"&gt;0.0226&lt;/D&gt;&lt;/FQL&gt;&lt;FQL&gt;&lt;Q&gt;1408-HK^FF_EPS(ANN,-5AY,0)&lt;/Q&gt;&lt;R&gt;6&lt;/R&gt;&lt;C&gt;1&lt;/C&gt;&lt;D xsi:type="xsd:double"&gt;0.0384&lt;/D&gt;&lt;D xsi:type="xsd:double"&gt;0.058&lt;/D&gt;&lt;D xsi:type="xsd:double"&gt;0.0533&lt;/D&gt;&lt;D xsi:type="xsd:double"&gt;0.0787&lt;/D&gt;&lt;D xsi:type="xsd:double"&gt;0.0518&lt;/D&gt;&lt;D xsi:type="xsd:double"&gt;0.051&lt;/D&gt;&lt;/FQL&gt;&lt;FQL&gt;&lt;Q&gt;1407-HK^FF_EPS(ANN,-5AY,0)&lt;/Q&gt;&lt;R&gt;6&lt;/R&gt;&lt;C&gt;1&lt;/C&gt;&lt;D xsi:type="xsd:string"&gt;@NA&lt;/D&gt;&lt;D xsi:type="xsd:string"&gt;@NA&lt;/D&gt;&lt;D xsi:type="xsd:string"&gt;@NA&lt;/D&gt;&lt;D xsi:type="xsd:double"&gt;39939.9402&lt;/D&gt;&lt;D xsi:type="xsd:double"&gt;56275.6876&lt;/D&gt;&lt;D xsi:type="xsd:double"&gt;81357.7653&lt;/D&gt;&lt;/FQL&gt;&lt;FQL&gt;&lt;Q&gt;1406-HK^FF_EPS(ANN,-5AY,0)&lt;/Q&gt;&lt;R&gt;6&lt;/R&gt;&lt;C&gt;1&lt;/C&gt;&lt;D xsi:type="xsd:double"&gt;0.0109&lt;/D&gt;&lt;D xsi:type="xsd:double"&gt;0.0533&lt;/D&gt;&lt;D xsi:type="xsd:double"&gt;0.0601&lt;/D&gt;&lt;D xsi:type="xsd:double"&gt;0.0528&lt;/D&gt;&lt;D xsi:type="xsd:double"&gt;0.0715&lt;/D&gt;&lt;D xsi:type="xsd:double"&gt;0.0265&lt;/D&gt;&lt;/FQL&gt;&lt;FQL&gt;&lt;Q&gt;1402-HK^FF_EPS(ANN,-5AY,0)&lt;/Q&gt;&lt;R&gt;6&lt;/R&gt;&lt;C&gt;1&lt;/C&gt;&lt;D xsi:type="xsd:double"&gt;0.0192&lt;/D&gt;&lt;D xsi:type="xsd:double"&gt;0.0169&lt;/D&gt;&lt;D xsi:type="xsd:double"&gt;0.0235&lt;/D&gt;&lt;D xsi:type="xsd:double"&gt;0.0026&lt;/D&gt;&lt;D xsi:type="xsd:double"&gt;0.0128&lt;/D&gt;&lt;D xsi:type="xsd:double"&gt;0.0065&lt;/D&gt;&lt;/FQL&gt;&lt;FQL&gt;&lt;Q&gt;1401-HK^FF_EPS(ANN,-5AY,0)&lt;/Q&gt;&lt;R&gt;6&lt;/R&gt;&lt;C&gt;1&lt;/C&gt;&lt;D xsi:type="xsd:double"&gt;0.0499&lt;/D&gt;&lt;D xsi:type="xsd:double"&gt;0.0377&lt;/D&gt;&lt;D xsi:type="xsd:double"&gt;0.0538&lt;/D&gt;&lt;D xsi:type="xsd:double"&gt;0.0564&lt;/D&gt;&lt;D xsi:type="xsd:double"&gt;0.0347&lt;/D&gt;&lt;D xsi:type="xsd:double"&gt;-0.0214&lt;/D&gt;&lt;/FQL&gt;&lt;FQL&gt;&lt;Q&gt;1400-HK^FF_EPS(ANN,-5AY,0)&lt;/Q&gt;&lt;R&gt;6&lt;/R&gt;&lt;C&gt;1&lt;/C&gt;&lt;D xsi:type="xsd:double"&gt;-24.3384&lt;/D&gt;&lt;D xsi:type="xsd:double"&gt;-52.3271&lt;/D&gt;&lt;D xsi:type="xsd:double"&gt;-24.5826&lt;/D&gt;&lt;D xsi:type="xsd:double"&gt;-16.8307&lt;/D&gt;&lt;D xsi:type="xsd:double"&gt;-8.5275&lt;/D&gt;&lt;D xsi:type="xsd:double"&gt;-27.0391&lt;/D&gt;&lt;/FQL&gt;&lt;FQL&gt;&lt;Q&gt;1399-HK^FF_EPS(ANN,-5AY,0)&lt;/Q&gt;&lt;R&gt;6&lt;/R&gt;&lt;C&gt;1&lt;/C&gt;&lt;D xsi:type="xsd:double"&gt;-0.1275&lt;/D&gt;&lt;D xsi:type="xsd:double"&gt;0.0223&lt;/D&gt;&lt;D xsi:type="xsd:double"&gt;0.1014&lt;/D&gt;&lt;D xsi:type="xsd:double"&gt;0.0547&lt;/D&gt;&lt;D xsi:type="xsd:double"&gt;-0.0543&lt;/D&gt;&lt;D xsi:type="xsd:double"&gt;0.0466&lt;/D&gt;&lt;/FQL&gt;&lt;FQL&gt;&lt;Q&gt;1398-HK^FF_EPS(ANN,-5AY,0)&lt;/Q&gt;&lt;R&gt;6&lt;/R&gt;&lt;C&gt;1&lt;/C&gt;&lt;D xsi:type="xsd:double"&gt;0.8976&lt;/D&gt;&lt;D xsi:type="xsd:double"&gt;0.79&lt;/D&gt;&lt;D xsi:type="xsd:double"&gt;0.8226&lt;/D&gt;&lt;D xsi:type="xsd:double"&gt;0.8633&lt;/D&gt;&lt;D xsi:type="xsd:double"&gt;0.9681&lt;/D&gt;&lt;D xsi:type="xsd:double"&gt;1.1454&lt;/D&gt;&lt;/FQL&gt;&lt;FQL&gt;&lt;Q&gt;1397-HK^FF_EPS(ANN,-5AY,0)&lt;/Q&gt;&lt;R&gt;6&lt;/R&gt;&lt;C&gt;1&lt;/C&gt;&lt;D xsi:type="xsd:double"&gt;0.06&lt;/D&gt;&lt;D xsi:type="xsd:double"&gt;0.05&lt;/D&gt;&lt;D xsi:type="xsd:double"&gt;0.0431&lt;/D&gt;&lt;D xsi:type="xsd:double"&gt;-0.0266&lt;/D&gt;&lt;D xsi:type="xsd:double"&gt;0.1238&lt;/D&gt;&lt;D xsi:type="xsd:double"&gt;0.031&lt;/D&gt;&lt;/FQL&gt;&lt;FQL&gt;&lt;Q&gt;1396-HK^FF_EPS(ANN,-5AY,0)&lt;/Q&gt;&lt;R&gt;6&lt;/R&gt;&lt;C&gt;1&lt;/C&gt;&lt;D xsi:type="xsd:double"&gt;1.0165&lt;/D&gt;&lt;D xsi:type="xsd:double"&gt;0.7034&lt;/D&gt;&lt;D xsi:type="xsd:double"&gt;0.3157&lt;/D&gt;&lt;D xsi:type="xsd:double"&gt;-0.766&lt;/D&gt;&lt;D xsi:type="xsd:double"&gt;0.9441&lt;/D&gt;&lt;D xsi:type="xsd:double"&gt;-1.324&lt;/D&gt;&lt;/FQL&gt;&lt;FQL&gt;&lt;Q&gt;1395-HK^FF_EPS(ANN,-5AY,0)&lt;/Q&gt;&lt;R&gt;6&lt;/R&gt;&lt;C&gt;1&lt;/C&gt;&lt;D xsi:type="xsd:double"&gt;0.0105&lt;/D&gt;&lt;D xsi:type="xsd:double"&gt;-0.055&lt;/D&gt;&lt;D xsi:type="xsd:double"&gt;-0.1258&lt;/D&gt;&lt;D xsi:type="xsd:double"&gt;0.0009&lt;/D&gt;&lt;D xsi:type="xsd:double"&gt;-0.0045&lt;/D&gt;&lt;D xsi:type="xsd:double"&gt;0.0055&lt;/D&gt;&lt;/FQL&gt;&lt;FQL&gt;&lt;Q&gt;1393-HK^FF_EPS(ANN,-5AY,0)&lt;/Q&gt;&lt;R&gt;6&lt;/R&gt;&lt;C&gt;1&lt;/C&gt;&lt;D xsi:type="xsd:double"&gt;-0.5711&lt;/D&gt;&lt;D xsi:type="xsd:double"&gt;-0.6059&lt;/D&gt;&lt;D xsi:type="xsd:double"&gt;-0.2394&lt;/D&gt;&lt;D xsi:type="xsd:double"&gt;-0.1407&lt;/D&gt;&lt;D xsi:type="xsd:double"&gt;-0.1484&lt;/D&gt;&lt;D xsi:type="xsd:double"&gt;0.3801&lt;/D&gt;&lt;/FQL&gt;&lt;FQL&gt;&lt;Q&gt;1389-HK^FF_EPS(ANN,-5AY,0)&lt;/Q&gt;&lt;R&gt;6&lt;/R&gt;&lt;C&gt;1&lt;/C&gt;&lt;D xsi:type="xsd:double"&gt;-0.0011&lt;/D&gt;&lt;D xsi:type="xsd:double"&gt;0.0028&lt;/D&gt;&lt;D xsi:type="xsd:double"&gt;-0.0004&lt;/D&gt;&lt;D xsi:type="xsd:double"&gt;-0.0106&lt;/D&gt;&lt;D xsi:type="xsd:double"&gt;-0.0015&lt;/D&gt;&lt;D xsi:type="xsd:double"&gt;-0.0026&lt;/D&gt;&lt;/FQL&gt;&lt;FQL&gt;&lt;Q&gt;1388-HK^FF_EPS(ANN,-5AY,0)&lt;/Q&gt;&lt;R&gt;6&lt;/R&gt;&lt;C&gt;1&lt;/C&gt;&lt;D xsi:type="xsd:double"&gt;0.2362&lt;/D&gt;&lt;D xsi:type="xsd:double"&gt;1.1821&lt;/D&gt;&lt;D xsi:type="xsd:double"&gt;0.3579&lt;/D&gt;&lt;D xsi:type="xsd:double"&gt;0.1901&lt;/D&gt;&lt;D xsi:type="xsd:double"&gt;-0.0067&lt;/D&gt;&lt;D xsi:type="xsd:double"&gt;-0.0651&lt;/D&gt;&lt;/FQL&gt;&lt;FQL&gt;&lt;Q&gt;1387-HK^FF_EPS(ANN,-5AY,0)&lt;/Q&gt;&lt;R&gt;6&lt;/R&gt;&lt;C&gt;1&lt;/C&gt;&lt;D xsi:type="xsd:double"&gt;-0.2278&lt;/D&gt;&lt;D xsi:type="xsd:double"&gt;-0.0334&lt;/D&gt;&lt;D xsi:type="xsd:double"&gt;-0.0856&lt;/D&gt;&lt;D xsi:type="xsd:double"&gt;0.1127&lt;/D&gt;&lt;D xsi:type="xsd:double"&gt;0.0332&lt;/D&gt;&lt;D xsi:type="xsd:double"&gt;0.0338&lt;/D&gt;&lt;/FQL&gt;&lt;FQL&gt;&lt;Q&gt;1386-HK^FF_EPS(ANN,-5AY,0)&lt;/Q&gt;&lt;R&gt;6&lt;/R&gt;&lt;C&gt;1&lt;/C&gt;&lt;D xsi:type="xsd:double"&gt;-0.1402&lt;/D&gt;&lt;D xsi:type="xsd:double"&gt;-0.2318&lt;/D&gt;&lt;D xsi:type="xsd:double"&gt;-0.3196&lt;/D&gt;&lt;D xsi:type="xsd:double"&gt;-0.2914&lt;/D&gt;&lt;D xsi:type="xsd:double"&gt;-0.3583&lt;/D&gt;&lt;D xsi:type="xsd:double"&gt;-0.4063&lt;/D&gt;&lt;/FQL&gt;&lt;FQL&gt;&lt;Q&gt;1385-HK^FF_EPS(ANN,-5AY,0)&lt;/Q&gt;&lt;R&gt;6&lt;/R&gt;&lt;C&gt;1&lt;/C&gt;&lt;D xsi:type="xsd:double"&gt;0.4017&lt;/D&gt;&lt;D xsi:type="xsd:double"&gt;0.3907&lt;/D&gt;&lt;D xsi:type="xsd:double"&gt;0.1528&lt;/D&gt;&lt;D xsi:type="xsd:double"&gt;-0.2264&lt;/D&gt;&lt;D xsi:type="xsd:double"&gt;0.1833&lt;/D&gt;&lt;D xsi:type="xsd:double"&gt;0.8316&lt;/D&gt;&lt;/FQL&gt;&lt;FQL&gt;&lt;Q&gt;1383-HK^FF_EPS(ANN,-5AY,0)&lt;/Q&gt;&lt;R&gt;6&lt;/R&gt;&lt;C&gt;1&lt;/C&gt;&lt;D xsi:type="xsd:double"&gt;-0.3341&lt;/D&gt;&lt;D xsi:type="xsd:double"&gt;0.0374&lt;/D&gt;&lt;D xsi:type="xsd:double"&gt;-0.2824&lt;/D&gt;&lt;D xsi:type="xsd:double"&gt;-0.2524&lt;/D&gt;&lt;D xsi:type="xsd:double"&gt;0.1196&lt;/D&gt;&lt;D xsi:type="xsd:double"&gt;-0.1056&lt;/D&gt;&lt;/FQL&gt;&lt;FQL&gt;&lt;Q&gt;1382-HK^FF_EPS(ANN,-5AY,0)&lt;/Q&gt;&lt;R&gt;6&lt;/R&gt;&lt;C&gt;1&lt;/C&gt;&lt;D xsi:type="xsd:double"&gt;0.67&lt;/D&gt;&lt;D xsi:type="xsd:double"&gt;0.51&lt;/D&gt;&lt;D xsi:type="xsd:double"&gt;0.5958&lt;/D&gt;&lt;D xsi:type="xsd:double"&gt;0.515&lt;/D&gt;&lt;D xsi:type="xsd:double"&gt;0.5112&lt;/D&gt;&lt;D xsi:type="xsd:double"&gt;0.4058&lt;/D&gt;&lt;/FQL&gt;&lt;FQL&gt;&lt;Q&gt;1381-HK^FF_EPS(ANN,-5AY,0)&lt;/Q&gt;&lt;R&gt;6&lt;/R&gt;&lt;C&gt;1&lt;/C&gt;&lt;D xsi:type="xsd:double"&gt;0.198&lt;/D&gt;&lt;D xsi:type="xsd:double"&gt;0.24&lt;/D&gt;&lt;D xsi:type="xsd:double"&gt;0.3072&lt;/D&gt;&lt;D xsi:type="xsd:double"&gt;0.3655&lt;/D&gt;&lt;D xsi:type="xsd:double"&gt;0.4338&lt;/D&gt;&lt;D xsi:type="xsd:double"&gt;0.5442&lt;/D&gt;&lt;/FQL&gt;&lt;FQL&gt;&lt;Q&gt;1380-HK^FF_EPS(ANN,-5AY,0)&lt;/Q&gt;&lt;R&gt;6&lt;/R&gt;&lt;C&gt;1&lt;/C&gt;&lt;D xsi:type="xsd:double"&gt;-4.98&lt;/D&gt;&lt;D xsi:type="xsd:double"&gt;0.1153&lt;/D&gt;&lt;D xsi:type="xsd:double"&gt;-0.1611&lt;/D&gt;&lt;D xsi:type="xsd:double"&gt;-0.5486&lt;/D&gt;&lt;D xsi:type="xsd:double"&gt;-0.2416&lt;/D&gt;&lt;D xsi:type="xsd:double"&gt;-0.4286&lt;/D&gt;&lt;/FQL&gt;&lt;FQL&gt;&lt;Q&gt;1379-HK^FF_EPS(ANN,-5AY,0)&lt;/Q&gt;&lt;R&gt;6&lt;/R&gt;&lt;C&gt;1&lt;/C&gt;&lt;D xsi:type="xsd:double"&gt;0.6818&lt;/D&gt;&lt;D xsi:type="xsd:double"&gt;0.6471&lt;/D&gt;&lt;D xsi:type="xsd:double"&gt;0.5472&lt;/D&gt;&lt;D xsi:type="xsd:double"&gt;0.4599&lt;/D&gt;&lt;D xsi:type="xsd:double"&gt;0.5249&lt;/D&gt;&lt;D xsi:type="xsd:double"&gt;0.7128&lt;/D&gt;&lt;/FQL&gt;&lt;FQL&gt;&lt;Q&gt;1378-HK^FF_EPS(ANN,-5AY,0)&lt;/Q&gt;&lt;R&gt;6&lt;/R&gt;&lt;C&gt;1&lt;/C&gt;&lt;D xsi:type="xsd:double"&gt;1.1217&lt;/D&gt;&lt;D xsi:type="xsd:double"&gt;0.8037&lt;/D&gt;&lt;D xsi:type="xsd:double"&gt;0.7365&lt;/D&gt;&lt;D xsi:type="xsd:double"&gt;0.8037&lt;/D&gt;&lt;D xsi:type="xsd:double"&gt;1.3721&lt;/D&gt;&lt;D xsi:type="xsd:double"&gt;2.1356&lt;/D&gt;&lt;/FQL&gt;&lt;FQL&gt;&lt;Q&gt;1376-HK^FF_EPS(ANN,-5AY,0)&lt;/Q&gt;&lt;R&gt;6&lt;/R&gt;&lt;C&gt;1&lt;/C&gt;&lt;D xsi:type="xsd:double"&gt;0.0325&lt;/D&gt;&lt;D xsi:type="xsd:double"&gt;0.0448&lt;/D&gt;&lt;D xsi:type="xsd:double"&gt;0.0374&lt;/D&gt;&lt;D xsi:type="xsd:double"&gt;0.0266&lt;/D&gt;&lt;D xsi:type="xsd:double"&gt;-0.0982&lt;/D&gt;&lt;D xsi:type="xsd:double"&gt;-0.0065&lt;/D&gt;&lt;/FQL&gt;&lt;FQL&gt;&lt;Q&gt;1375-HK^FF_EPS(ANN,-5AY,0)&lt;/Q&gt;&lt;R&gt;6&lt;/R&gt;&lt;C&gt;1&lt;/C&gt;&lt;D xsi:type="xsd:double"&gt;0.2571&lt;/D&gt;&lt;D xsi:type="xsd:double"&gt;0.1299&lt;/D&gt;&lt;D xsi:type="xsd:double"&gt;0.0201&lt;/D&gt;&lt;D xsi:type="xsd:double"&gt;0.0171&lt;/D&gt;&lt;D xsi:type="xsd:double"&gt;0.028&lt;/D&gt;&lt;D xsi:type="xsd:double"&gt;0.1332&lt;/D&gt;&lt;/FQL&gt;&lt;FQL&gt;&lt;Q&gt;1373-HK^FF_EPS(ANN,-5AY,0)&lt;/Q&gt;&lt;R&gt;6&lt;/R&gt;&lt;C&gt;1&lt;/C&gt;&lt;D xsi:type="xsd:double"&gt;0.122&lt;/D&gt;&lt;D xsi:type="xsd:double"&gt;0.146&lt;/D&gt;&lt;D xsi:type="xsd:double"&gt;0.1661&lt;/D&gt;&lt;D xsi:type="xsd:double"&gt;0.2113&lt;/D&gt;&lt;D xsi:type="xsd:double"&gt;0.3561&lt;/D&gt;&lt;D xsi:type="xsd:double"&gt;0.3077&lt;/D&gt;&lt;/FQL&gt;&lt;FQL&gt;&lt;Q&gt;1372-HK^FF_EPS(ANN,-5AY,0)&lt;/Q&gt;&lt;R&gt;6&lt;/R&gt;&lt;C&gt;1&lt;/C&gt;&lt;D xsi:type="xsd:double"&gt;0.601&lt;/D&gt;&lt;D xsi:type="xsd:double"&gt;0.189&lt;/D&gt;&lt;D xsi:type="xsd:double"&gt;-3.5188&lt;/D&gt;&lt;D xsi:type="xsd:double"&gt;-4.5271&lt;/D&gt;&lt;D xsi:type="xsd:double"&gt;1.5101&lt;/D&gt;&lt;D xsi:type="xsd:double"&gt;1.0335&lt;/D&gt;&lt;/FQL&gt;&lt;FQL&gt;&lt;Q&gt;1371-HK^FF_EPS(ANN,-5AY,0)&lt;/Q&gt;&lt;R&gt;6&lt;/R&gt;&lt;C&gt;1&lt;/C&gt;&lt;D xsi:type="xsd:double"&gt;-0.2874&lt;/D&gt;&lt;D xsi:type="xsd:double"&gt;-0.1853&lt;/D&gt;&lt;D xsi:type="xsd:double"&gt;-0.1484&lt;/D&gt;&lt;D xsi:type="xsd:double"&gt;-0.4263&lt;/D&gt;&lt;D xsi:type="xsd:double"&gt;-0.4591&lt;/D&gt;&lt;D xsi:type="xsd:double"&gt;-0.1134&lt;/D&gt;&lt;/FQL&gt;&lt;FQL&gt;&lt;Q&gt;1370-HK^FF_EPS(ANN,-5AY,0)&lt;/Q&gt;&lt;R&gt;6&lt;/R&gt;&lt;C&gt;1&lt;/C&gt;&lt;D xsi:type="xsd:double"&gt;0.214&lt;/D&gt;&lt;D xsi:type="xsd:double"&gt;-0.1974&lt;/D&gt;&lt;D xsi:type="xsd:double"&gt;0.0584&lt;/D&gt;&lt;D xsi:type="xsd:double"&gt;-0.2619&lt;/D&gt;&lt;D xsi:type="xsd:double"&gt;0.0301&lt;/D&gt;&lt;D xsi:type="xsd:double"&gt;-0.0686&lt;/D&gt;&lt;/FQL&gt;&lt;FQL&gt;&lt;Q&gt;1368-HK^FF_EPS(ANN,-5AY,0)&lt;/Q&gt;&lt;R&gt;6&lt;/R&gt;&lt;C&gt;1&lt;/C&gt;&lt;D xsi:type="xsd:double"&gt;0.2791&lt;/D&gt;&lt;D xsi:type="xsd:double"&gt;0.2169&lt;/D&gt;&lt;D xsi:type="xsd:double"&gt;0.3576&lt;/D&gt;&lt;D xsi:type="xsd:double"&gt;0.3484&lt;/D&gt;&lt;D xsi:type="xsd:double"&gt;0.2341&lt;/D&gt;&lt;D xsi:type="xsd:double"&gt;0.4382&lt;/D&gt;&lt;/FQL&gt;&lt;FQL&gt;&lt;Q&gt;1366-HK^FF_EPS(ANN,-5AY,0)&lt;/Q&gt;&lt;R&gt;6&lt;/R&gt;&lt;C&gt;1&lt;/C&gt;&lt;D xsi:type="xsd:double"&gt;0.1527&lt;/D&gt;&lt;D xsi:type="xsd:double"&gt;0.0295&lt;/D&gt;&lt;D xsi:type="xsd:double"&gt;0.0532&lt;/D&gt;&lt;D xsi:type="xsd:double"&gt;0.0982&lt;/D&gt;&lt;D xsi:type="xsd:double"&gt;0.0314&lt;/D&gt;&lt;D xsi:type="xsd:double"&gt;-0.1073&lt;/D&gt;&lt;/FQL&gt;&lt;FQL&gt;&lt;Q&gt;1362-HK^FF_EPS(ANN,-5AY,0)&lt;/Q&gt;&lt;R&gt;6&lt;/R&gt;&lt;C&gt;1&lt;/C&gt;&lt;D xsi:type="xsd:double"&gt;-0.0276&lt;/D&gt;&lt;D xsi:type="xsd:double"&gt;0.0047&lt;/D&gt;&lt;D xsi:type="xsd:double"&gt;0.0004&lt;/D&gt;&lt;D xsi:type="xsd:double"&gt;-0.0179&lt;/D&gt;&lt;D xsi:type="xsd:double"&gt;0.0387&lt;/D&gt;&lt;D xsi:type="xsd:double"&gt;0.1189&lt;/D&gt;&lt;/FQL&gt;&lt;FQL&gt;&lt;Q&gt;1361-HK^FF_EPS(ANN,-5AY,0)&lt;/Q&gt;&lt;R&gt;6&lt;/R&gt;&lt;C&gt;1&lt;/C&gt;&lt;D xsi:type="xsd:double"&gt;0.2278&lt;/D&gt;&lt;D xsi:type="xsd:double"&gt;0.2548&lt;/D&gt;&lt;D xsi:type="xsd:double"&gt;0.174&lt;/D&gt;&lt;D xsi:type="xsd:double"&gt;0.2371&lt;/D&gt;&lt;D xsi:type="xsd:double"&gt;0.2256&lt;/D&gt;&lt;D xsi:type="xsd:double"&gt;0.3507&lt;/D&gt;&lt;/FQL&gt;&lt;FQL&gt;&lt;Q&gt;1360-HK^FF_EPS(ANN,-5AY,0)&lt;/Q&gt;&lt;R&gt;6&lt;/R&gt;&lt;C&gt;1&lt;/C&gt;&lt;D xsi:type="xsd:double"&gt;-0.0285&lt;/D&gt;&lt;D xsi:type="xsd:double"&gt;0.0649&lt;/D&gt;&lt;D xsi:type="xsd:double"&gt;0.0739&lt;/D&gt;&lt;D xsi:type="xsd:double"&gt;0.093&lt;/D&gt;&lt;D xsi:type="xsd:double"&gt;-0.0005&lt;/D&gt;&lt;D xsi:type="xsd:double"&gt;-0.0662&lt;/D&gt;&lt;/FQL&gt;&lt;FQL&gt;&lt;Q&gt;1359-HK^FF_EPS(ANN,-5AY,0)&lt;/Q&gt;&lt;R&gt;6&lt;/R&gt;&lt;C&gt;1&lt;/C&gt;&lt;D xsi:type="xsd:double"&gt;0.5024&lt;/D&gt;&lt;D xsi:type="xsd:double"&gt;0.5189&lt;/D&gt;&lt;D xsi:type="xsd:double"&gt;0.3401&lt;/D&gt;&lt;D xsi:type="xsd:double"&gt;0.3545&lt;/D&gt;&lt;D xsi:type="xsd:double"&gt;0.2547&lt;/D&gt;&lt;D xsi:type="xsd:double"&gt;0.3485&lt;/D&gt;&lt;/FQL&gt;&lt;FQL&gt;&lt;Q&gt;1358-HK^FF_EPS(ANN,-5AY,0)&lt;/Q&gt;&lt;R&gt;6&lt;/R&gt;&lt;C&gt;1&lt;/C&gt;&lt;D xsi:type="xsd:double"&gt;0.1972&lt;/D&gt;&lt;D xsi:type="xsd:double"&gt;0.0892&lt;/D&gt;&lt;D xsi:type="xsd:double"&gt;0.0867&lt;/D&gt;&lt;D xsi:type="xsd:double"&gt;0.0592&lt;/D&gt;&lt;D xsi:type="xsd:double"&gt;0.4524&lt;/D&gt;&lt;D xsi:type="xsd:double"&gt;0.5677&lt;/D&gt;&lt;/FQL&gt;&lt;FQL&gt;&lt;Q&gt;1357-HK^FF_EPS(ANN,-5AY,0)&lt;/Q&gt;&lt;R&gt;6&lt;/R&gt;&lt;C&gt;1&lt;/C&gt;&lt;D xsi:type="xsd:double"&gt;-3.5403&lt;/D&gt;&lt;D xsi:type="xsd:double"&gt;-0.0577&lt;/D&gt;&lt;D xsi:type="xsd:double"&gt;-0.3522&lt;/D&gt;&lt;D xsi:type="xsd:double"&gt;-0.1068&lt;/D&gt;&lt;D xsi:type="xsd:double"&gt;-0.0107&lt;/D&gt;&lt;D xsi:type="xsd:double"&gt;-0.0124&lt;/D&gt;&lt;/FQL&gt;&lt;FQL&gt;&lt;Q&gt;1355-HK^FF_EPS(ANN,-5AY,0)&lt;/Q&gt;&lt;R&gt;6&lt;/R&gt;&lt;C&gt;1&lt;/C&gt;&lt;D xsi:type="xsd:double"&gt;-0.2498&lt;/D&gt;&lt;D xsi:type="xsd:double"&gt;-0.1118&lt;/D&gt;&lt;D xsi:type="xsd:double"&gt;-0.0098&lt;/D&gt;&lt;D xsi:type="xsd:double"&gt;-0.0334&lt;/D&gt;&lt;D xsi:type="xsd:double"&gt;0.0046&lt;/D&gt;&lt;D xsi:type="xsd:double"&gt;0.0111&lt;/D&gt;&lt;/FQL&gt;&lt;FQL&gt;&lt;Q&gt;1351-HK^FF_EPS(ANN,-5AY,0)&lt;/Q&gt;&lt;R&gt;6&lt;/R&gt;&lt;C&gt;1&lt;/C&gt;&lt;D xsi:type="xsd:double"&gt;0.0043&lt;/D&gt;&lt;D xsi:type="xsd:double"&gt;0.0712&lt;/D&gt;&lt;D xsi:type="xsd:double"&gt;0.1004&lt;/D&gt;&lt;D xsi:type="xsd:double"&gt;0.0872&lt;/D&gt;&lt;D xsi:type="xsd:double"&gt;0.1928&lt;/D&gt;&lt;D xsi:type="xsd:double"&gt;-0.0422&lt;/D&gt;&lt;/FQL&gt;&lt;FQL&gt;&lt;Q&gt;1349-HK^FF_EPS(ANN,-5AY,0)&lt;/Q&gt;&lt;R&gt;6&lt;/R&gt;&lt;C&gt;1&lt;/C&gt;&lt;D xsi:type="xsd:double"&gt;0.1756&lt;/D&gt;&lt;D xsi:type="xsd:double"&gt;0.0941&lt;/D&gt;&lt;D xsi:type="xsd:double"&gt;0.1938&lt;/D&gt;&lt;D xsi:type="xsd:double"&gt;0.2793&lt;/D&gt;&lt;D xsi:type="xsd:double"&gt;0.187&lt;/D&gt;&lt;D xsi:type="xsd:double"&gt;0.247&lt;/D&gt;&lt;/FQL&gt;&lt;FQL&gt;&lt;Q&gt;1348-HK^FF_EPS(ANN,-5AY,0)&lt;/Q&gt;&lt;R&gt;6&lt;/R&gt;&lt;C&gt;1&lt;/C&gt;&lt;D xsi:type="xsd:double"&gt;-0.0648&lt;/D&gt;&lt;D xsi:type="xsd:double"&gt;-0.0333&lt;/D&gt;&lt;D xsi:type="xsd:double"&gt;-0.0243&lt;/D&gt;&lt;D xsi:type="xsd:double"&gt;-0.0595&lt;/D&gt;&lt;D xsi:type="xsd:double"&gt;-0.0242&lt;/D&gt;&lt;D xsi:type="xsd:double"&gt;-0.064&lt;/D&gt;&lt;/FQL&gt;&lt;FQL&gt;&lt;Q&gt;1347-HK^FF_EPS(ANN,-5AY,0)&lt;/Q&gt;&lt;R&gt;6&lt;/R&gt;&lt;C&gt;1&lt;/C&gt;&lt;D xsi:type="xsd:double"&gt;0.9315&lt;/D&gt;&lt;D xsi:type="xsd:double"&gt;1.091&lt;/D&gt;&lt;D xsi:type="xsd:double"&gt;1.3407&lt;/D&gt;&lt;D xsi:type="xsd:double"&gt;0.9888&lt;/D&gt;&lt;D xsi:type="xsd:double"&gt;0.5964&lt;/D&gt;&lt;D xsi:type="xsd:double"&gt;1.5632&lt;/D&gt;&lt;/FQL&gt;&lt;FQL&gt;&lt;Q&gt;1346-HK^FF_EPS(ANN,-5AY,0)&lt;/Q&gt;&lt;R&gt;6&lt;/R&gt;&lt;C&gt;1&lt;/C&gt;&lt;D xsi:type="xsd:double"&gt;0.0472&lt;/D&gt;&lt;D xsi:type="xsd:double"&gt;0.0549&lt;/D&gt;&lt;D xsi:type="xsd:double"&gt;0.0792&lt;/D&gt;&lt;D xsi:type="xsd:double"&gt;0.0756&lt;/D&gt;&lt;D xsi:type="xsd:double"&gt;0.0013&lt;/D&gt;&lt;D xsi:type="xsd:double"&gt;0.0525&lt;/D&gt;&lt;/FQL&gt;&lt;FQL&gt;&lt;Q&gt;1345-HK^FF_EPS(ANN,-5AY,0)&lt;/Q&gt;&lt;R&gt;6&lt;/R&gt;&lt;C&gt;1&lt;/C&gt;&lt;D xsi:type="xsd:double"&gt;0.2103&lt;/D&gt;&lt;D xsi:type="xsd:double"&gt;0.2537&lt;/D&gt;&lt;D xsi:type="xsd:double"&gt;0.0802&lt;/D&gt;&lt;D xsi:type="xsd:double"&gt;0.0973&lt;/D&gt;&lt;D xsi:type="xsd:double"&gt;0.0487&lt;/D&gt;&lt;D xsi:type="xsd:double"&gt;0.1429&lt;/D&gt;&lt;/FQL&gt;&lt;FQL&gt;&lt;Q&gt;1343-HK^FF_EPS(ANN,-5AY,0)&lt;/Q&gt;&lt;R&gt;6&lt;/R&gt;&lt;C&gt;1&lt;/C&gt;&lt;D xsi:type="xsd:double"&gt;0.0243&lt;/D&gt;&lt;D xsi:type="xsd:double"&gt;0.0253&lt;/D&gt;&lt;D xsi:type="xsd:double"&gt;0.0491&lt;/D&gt;&lt;D xsi:type="xsd:double"&gt;0.0365&lt;/D&gt;&lt;D xsi:type="xsd:double"&gt;-0.0202&lt;/D&gt;&lt;D xsi:type="xsd:double"&gt;0.0084&lt;/D&gt;&lt;/FQL&gt;&lt;FQL&gt;&lt;Q&gt;1341-HK^FF_EPS(ANN,-5AY,0)&lt;/Q&gt;&lt;R&gt;6&lt;/R&gt;&lt;C&gt;1&lt;/C&gt;&lt;D xsi:type="xsd:double"&gt;0.0001&lt;/D&gt;&lt;D xsi:type="xsd:double"&gt;-0.0053&lt;/D&gt;&lt;D xsi:type="xsd:double"&gt;-0.002&lt;/D&gt;&lt;D xsi:type="xsd:double"&gt;0.0166&lt;/D&gt;&lt;D xsi:type="xsd:double"&gt;0.0188&lt;/D&gt;&lt;D xsi:type="xsd:double"&gt;-0.0554&lt;/D&gt;&lt;/FQL&gt;&lt;FQL&gt;&lt;Q&gt;1340-HK^FF_EPS(ANN,-5AY,0)&lt;/Q&gt;&lt;R&gt;6&lt;/R&gt;&lt;C&gt;1&lt;/C&gt;&lt;D xsi:type="xsd:double"&gt;0.1554&lt;/D&gt;&lt;D xsi:type="xsd:double"&gt;-0.0003&lt;/D&gt;&lt;D xsi:type="xsd:double"&gt;-0.4655&lt;/D&gt;&lt;D xsi:type="xsd:double"&gt;-0.2465&lt;/D&gt;&lt;D xsi:type="xsd:double"&gt;-0.0467&lt;/D&gt;&lt;D xsi:type="xsd:double"&gt;-0.0435&lt;/D&gt;&lt;/FQL&gt;&lt;FQL&gt;&lt;Q&gt;1339-HK^FF_EPS(ANN,-5AY,0)&lt;/Q&gt;&lt;R&gt;6&lt;/R&gt;&lt;C&gt;1&lt;/C&gt;&lt;D xsi:type="xsd:double"&gt;0.3241&lt;/D&gt;&lt;D xsi:type="xsd:double"&gt;0.3764&lt;/D&gt;&lt;D xsi:type="xsd:double"&gt;0.3159&lt;/D&gt;&lt;D xsi:type="xsd:double"&gt;0.5065&lt;/D&gt;&lt;D xsi:type="xsd:double"&gt;0.4538&lt;/D&gt;&lt;D xsi:type="xsd:double"&gt;0.5853&lt;/D&gt;&lt;/FQL&gt;&lt;FQL&gt;&lt;Q&gt;1338-HK^FF_EPS(ANN,-5AY,0)&lt;/Q&gt;&lt;R&gt;6&lt;/R&gt;&lt;C&gt;1&lt;/C&gt;&lt;D xsi:type="xsd:double"&gt;0.0167&lt;/D&gt;&lt;D xsi:type="xsd:double"&gt;0.007&lt;/D&gt;&lt;D xsi:type="xsd:double"&gt;-0.0005&lt;/D&gt;&lt;D xsi:type="xsd:double"&gt;-0.0022&lt;/D&gt;&lt;D xsi:type="xsd:double"&gt;-0.0014&lt;/D&gt;&lt;D xsi:type="xsd:double"&gt;-0.0035&lt;/D&gt;&lt;/FQL&gt;&lt;FQL&gt;&lt;Q&gt;1336-HK^FF_EPS(ANN,-5AY,0)&lt;/Q&gt;&lt;R&gt;6&lt;/R&gt;&lt;C&gt;1&lt;/C&gt;&lt;D xsi:type="xsd:double"&gt;1.58&lt;/D&gt;&lt;D xsi:type="xsd:double"&gt;1.73&lt;/D&gt;&lt;D xsi:type="xsd:double"&gt;2.5395&lt;/D&gt;&lt;D xsi:type="xsd:double"&gt;4.667&lt;/D&gt;&lt;D xsi:type="xsd:double"&gt;4.5821&lt;/D&gt;&lt;D xsi:type="xsd:double"&gt;4.7914&lt;/D&gt;&lt;/FQL&gt;&lt;FQL&gt;&lt;Q&gt;1335-HK^FF_EPS(ANN,-5AY,0)&lt;/Q&gt;&lt;R&gt;6&lt;/R&gt;&lt;C&gt;1&lt;/C&gt;&lt;D xsi:type="xsd:double"&gt;0.017&lt;/D&gt;&lt;D xsi:type="xsd:double"&gt;-0.069&lt;/D&gt;&lt;D xsi:type="xsd:double"&gt;-0.0108&lt;/D&gt;&lt;D xsi:type="xsd:double"&gt;-0.0196&lt;/D&gt;&lt;D xsi:type="xsd:double"&gt;0.0077&lt;/D&gt;&lt;D xsi:type="xsd:double"&gt;-0.0028&lt;/D&gt;&lt;/FQL&gt;&lt;FQL&gt;&lt;Q&gt;1333-HK^FF_EPS(ANN,-5AY,0)&lt;/Q&gt;&lt;R&gt;6&lt;/R&gt;&lt;C&gt;1&lt;/C&gt;&lt;D xsi:type="xsd:double"&gt;0.4934&lt;/D&gt;&lt;D xsi:type="xsd:double"&gt;0.4791&lt;/D&gt;&lt;D xsi:type="xsd:double"&gt;0.5765&lt;/D&gt;&lt;D xsi:type="xsd:double"&gt;0.703&lt;/D&gt;&lt;D xsi:type="xsd:double"&gt;0.4848&lt;/D&gt;&lt;D xsi:type="xsd:double"&gt;0.2845&lt;/D&gt;&lt;/FQL&gt;&lt;FQL&gt;&lt;Q&gt;1332-HK^FF_EPS(ANN,-5AY,0)&lt;/Q&gt;&lt;R&gt;6&lt;/R&gt;&lt;C&gt;1&lt;/C&gt;&lt;D xsi:type="xsd:double"&gt;-0.707&lt;/D&gt;&lt;D xsi:type="xsd:double"&gt;-0.1&lt;/D&gt;&lt;D xsi:type="xsd:double"&gt;-0.1036&lt;/D&gt;&lt;D xsi:type="xsd:double"&gt;-0.0819&lt;/D&gt;&lt;D xsi:type="xsd:double"&gt;-0.0632&lt;/D&gt;&lt;D xsi:type="xsd:double"&gt;-0.0261&lt;/D&gt;&lt;/FQL&gt;&lt;FQL&gt;&lt;Q&gt;1330-HK^FF_EPS(ANN,-5AY,0)&lt;/Q&gt;&lt;R&gt;6&lt;/R&gt;&lt;C&gt;1&lt;/C&gt;&lt;D xsi:type="xsd:double"&gt;0.3973&lt;/D&gt;&lt;D xsi:type="xsd:double"&gt;0.2306&lt;/D&gt;&lt;D xsi:type="xsd:double"&gt;0.2911&lt;/D&gt;&lt;D xsi:type="xsd:double"&gt;0.4063&lt;/D&gt;&lt;D xsi:type="xsd:double"&gt;0.4059&lt;/D&gt;&lt;D xsi:type="xsd:double"&gt;0.6035&lt;/D&gt;&lt;/FQL&gt;&lt;FQL&gt;&lt;Q&gt;1329-HK^FF_EPS(ANN,-5AY,0)&lt;/Q&gt;&lt;R&gt;6&lt;/R&gt;&lt;C&gt;1&lt;/C&gt;&lt;D xsi:type="xsd:double"&gt;0.2687&lt;/D&gt;&lt;D xsi:type="xsd:double"&gt;0.0461&lt;/D&gt;&lt;D xsi:type="xsd:double"&gt;-0.1184&lt;/D&gt;&lt;D xsi:type="xsd:double"&gt;-0.0995&lt;/D&gt;&lt;D xsi:type="xsd:double"&gt;-0.1413&lt;/D&gt;&lt;D xsi:type="xsd:double"&gt;-0.1038&lt;/D&gt;&lt;/FQL&gt;&lt;FQL&gt;&lt;Q&gt;1328-HK^FF_EPS(ANN,-5AY,0)&lt;/Q&gt;&lt;R&gt;6&lt;/R&gt;&lt;C&gt;1&lt;/C&gt;&lt;D xsi:type="xsd:double"&gt;-0.0037&lt;/D&gt;&lt;D xsi:type="xsd:double"&gt;-0.0054&lt;/D&gt;&lt;D xsi:type="xsd:double"&gt;-0.0072&lt;/D&gt;&lt;D xsi:type="xsd:double"&gt;-0.0034&lt;/D&gt;&lt;D xsi:type="xsd:double"&gt;0.0015&lt;/D&gt;&lt;D xsi:type="xsd:double"&gt;-0.006&lt;/D&gt;&lt;/FQL&gt;&lt;FQL&gt;&lt;Q&gt;1327-HK^FF_EPS(ANN,-5AY,0)&lt;/Q&gt;&lt;R&gt;6&lt;/R&gt;&lt;C&gt;1&lt;/C&gt;&lt;D xsi:type="xsd:double"&gt;-1.5224&lt;/D&gt;&lt;D xsi:type="xsd:double"&gt;-0.6108&lt;/D&gt;&lt;D xsi:type="xsd:double"&gt;-0.3661&lt;/D&gt;&lt;D xsi:type="xsd:double"&gt;-0.4168&lt;/D&gt;&lt;D xsi:type="xsd:double"&gt;-0.4408&lt;/D&gt;&lt;D xsi:type="xsd:double"&gt;-0.1125&lt;/D&gt;&lt;/FQL&gt;&lt;FQL&gt;&lt;Q&gt;1326-HK^FF_EPS(ANN,-5AY,0)&lt;/Q&gt;&lt;R&gt;6&lt;/R&gt;&lt;C&gt;1&lt;/C&gt;&lt;D xsi:type="xsd:double"&gt;-0.0156&lt;/D&gt;&lt;D xsi:type="xsd:double"&gt;-0.0731&lt;/D&gt;&lt;D xsi:type="xsd:double"&gt;-0.0137&lt;/D&gt;&lt;D xsi:type="xsd:double"&gt;-0.0488&lt;/D&gt;&lt;D xsi:type="xsd:double"&gt;-0.0029&lt;/D&gt;&lt;D xsi:type="xsd:double"&gt;-0.0355&lt;/D&gt;&lt;/FQL&gt;&lt;FQL&gt;&lt;Q&gt;1323-HK^FF_EPS(ANN,-5AY,0)&lt;/Q&gt;&lt;R&gt;6&lt;/R&gt;&lt;C&gt;1&lt;/C&gt;&lt;D xsi:type="xsd:double"&gt;-0.0754&lt;/D&gt;&lt;D xsi:type="xsd:double"&gt;-0.0212&lt;/D&gt;&lt;D xsi:type="xsd:double"&gt;-0.0065&lt;/D&gt;&lt;D xsi:type="xsd:double"&gt;-0.0292&lt;/D&gt;&lt;D xsi:type="xsd:double"&gt;-0.0005&lt;/D&gt;&lt;D xsi:type="xsd:double"&gt;0.0089&lt;/D&gt;&lt;/FQL&gt;&lt;FQL&gt;&lt;Q&gt;1321-HK^FF_EPS(ANN,-5AY,0)&lt;/Q&gt;&lt;R&gt;6&lt;/R&gt;&lt;C&gt;1&lt;/C&gt;&lt;D xsi:type="xsd:double"&gt;0.0935&lt;/D&gt;&lt;D xsi:type="xsd:double"&gt;0.3113&lt;/D&gt;&lt;D xsi:type="xsd:double"&gt;-0.1568&lt;/D&gt;&lt;D xsi:type="xsd:double"&gt;0.0148&lt;/D&gt;&lt;D xsi:type="xsd:double"&gt;0.0248&lt;/D&gt;&lt;D xsi:type="xsd:double"&gt;-0.1769&lt;/D&gt;&lt;/FQL&gt;&lt;FQL&gt;&lt;Q&gt;1319-HK^FF_EPS(ANN,-5AY,0)&lt;/Q&gt;&lt;R&gt;6&lt;/R&gt;&lt;C&gt;1&lt;/C&gt;&lt;D xsi:type="xsd:double"&gt;0.048&lt;/D&gt;&lt;D xsi:type="xsd:double"&gt;0.048&lt;/D&gt;&lt;D xsi:type="xsd:double"&gt;0.0511&lt;/D&gt;&lt;D xsi:type="xsd:double"&gt;0.0554&lt;/D&gt;&lt;D xsi:type="xsd:double"&gt;0.0482&lt;/D&gt;&lt;D xsi:type="xsd:double"&gt;0.0371&lt;/D&gt;&lt;/FQL&gt;&lt;FQL&gt;&lt;Q&gt;1317-HK^FF_EPS(ANN,-5AY,0)&lt;/Q&gt;&lt;R&gt;6&lt;/R&gt;&lt;C&gt;1&lt;/C&gt;&lt;D xsi:type="xsd:double"&gt;0.1371&lt;/D&gt;&lt;D xsi:type="xsd:double"&gt;0.1746&lt;/D&gt;&lt;D xsi:type="xsd:double"&gt;0.2285&lt;/D&gt;&lt;D xsi:type="xsd:double"&gt;0.2538&lt;/D&gt;&lt;D xsi:type="xsd:double"&gt;0.1882&lt;/D&gt;&lt;D xsi:type="xsd:double"&gt;-1.2495&lt;/D&gt;&lt;/FQL&gt;&lt;FQL&gt;&lt;Q&gt;1316-HK^FF_EPS(ANN,-5AY,0)&lt;/Q&gt;&lt;R&gt;6&lt;/R&gt;&lt;C&gt;1&lt;/C&gt;&lt;D xsi:type="xsd:double"&gt;0.9315&lt;/D&gt;&lt;D xsi:type="xsd:double"&gt;1.091&lt;/D&gt;&lt;D xsi:type="xsd:double"&gt;1.1857&lt;/D&gt;&lt;D xsi:type="xsd:double"&gt;0.7265&lt;/D&gt;&lt;D xsi:type="xsd:double"&gt;0.3612&lt;/D&gt;&lt;D xsi:type="xsd:double"&gt;0.367&lt;/D&gt;&lt;/FQL&gt;&lt;FQL&gt;&lt;Q&gt;1315-HK^FF_EPS(ANN,-5AY,0)&lt;/Q&gt;&lt;R&gt;6&lt;/R&gt;&lt;C&gt;1&lt;/C&gt;&lt;D xsi:type="xsd:double"&gt;0&lt;/D&gt;&lt;D xsi:type="xsd:double"&gt;-0.0035&lt;/D&gt;&lt;D xsi:type="xsd:double"&gt;-0.0227&lt;/D&gt;&lt;D xsi:type="xsd:double"&gt;-0.003&lt;/D&gt;&lt;D xsi:type="xsd:double"&gt;0.0011&lt;/D&gt;&lt;D xsi:type="xsd:double"&gt;-0.0019&lt;/D&gt;&lt;/FQL&gt;&lt;FQL&gt;&lt;Q&gt;1314-HK^FF_EPS(ANN,-5AY,0)&lt;/Q&gt;&lt;R&gt;6&lt;/R&gt;&lt;C&gt;1&lt;/C&gt;&lt;D xsi:type="xsd:double"&gt;0.0641&lt;/D&gt;&lt;D xsi:type="xsd:double"&gt;0.0568&lt;/D&gt;&lt;D xsi:type="xsd:double"&gt;0.0034&lt;/D&gt;&lt;D xsi:type="xsd:double"&gt;-0.2302&lt;/D&gt;&lt;D xsi:type="xsd:double"&gt;-0.09&lt;/D&gt;&lt;D xsi:type="xsd:double"&gt;-0.0858&lt;/D&gt;&lt;/FQL&gt;&lt;FQL&gt;&lt;Q&gt;1313-HK^FF_EPS(ANN,-5AY,0)&lt;/Q&gt;&lt;R&gt;6&lt;/R&gt;&lt;C&gt;1&lt;/C&gt;&lt;D xsi:type="xsd:double"&gt;0.204&lt;/D&gt;&lt;D xsi:type="xsd:double"&gt;0.557&lt;/D&gt;&lt;D xsi:type="xsd:double"&gt;1.1786&lt;/D&gt;&lt;D xsi:type="xsd:double"&gt;1.2341&lt;/D&gt;&lt;D xsi:type="xsd:double"&gt;1.2831&lt;/D&gt;&lt;D xsi:type="xsd:double"&gt;1.1123&lt;/D&gt;&lt;/FQL&gt;&lt;FQL&gt;&lt;Q&gt;1312-HK^FF_EPS(ANN,-5AY,0)&lt;/Q&gt;&lt;R&gt;6&lt;/R&gt;&lt;C&gt;1&lt;/C&gt;&lt;D xsi:type="xsd:double"&gt;-0.0075&lt;/D&gt;&lt;D xsi:type="xsd:double"&gt;-0.0004&lt;/D&gt;&lt;D xsi:type="xsd:double"&gt;0.006&lt;/D&gt;&lt;D xsi:type="xsd:double"&gt;0.0065&lt;/D&gt;&lt;D xsi:type="xsd:double"&gt;-0.0479&lt;/D&gt;&lt;D xsi:type="xsd:double"&gt;-0.0027&lt;/D&gt;&lt;/FQL&gt;&lt;FQL&gt;&lt;Q&gt;1310-HK^FF_EPS(ANN,-5AY,0)&lt;/Q&gt;&lt;R&gt;6&lt;/R&gt;&lt;C&gt;1&lt;/C&gt;&lt;D xsi:type="xsd:double"&gt;0.171&lt;/D&gt;&lt;D xsi:type="xsd:double"&gt;0.396&lt;/D&gt;&lt;D xsi:type="xsd:double"&gt;0.1938&lt;/D&gt;&lt;D xsi:type="xsd:double"&gt;0.0741&lt;/D&gt;&lt;D xsi:type="xsd:double"&gt;0.1578&lt;/D&gt;&lt;D xsi:type="xsd:double"&gt;0.4221&lt;/D&gt;&lt;/FQL&gt;&lt;FQL&gt;&lt;Q&gt;1308-HK^FF_EPS(ANN,-5AY,0)&lt;/Q&gt;&lt;R&gt;6&lt;/R&gt;&lt;C&gt;1&lt;/C&gt;&lt;D xsi:type="xsd:double"&gt;0.3648&lt;/D&gt;&lt;D xsi:type="xsd:double"&gt;0.5572&lt;/D&gt;&lt;D xsi:type="xsd:double"&gt;0.5831&lt;/D&gt;&lt;D xsi:type="xsd:double"&gt;0.6493&lt;/D&gt;&lt;D xsi:type="xsd:double"&gt;1.0253&lt;/D&gt;&lt;D xsi:type="xsd:double"&gt;3.3966&lt;/D&gt;&lt;/FQL&gt;&lt;FQL&gt;&lt;Q&gt;1305-HK^FF_EPS(ANN,-5AY,0)&lt;/Q&gt;&lt;R&gt;6&lt;/R&gt;&lt;C&gt;1&lt;/C&gt;&lt;D xsi:type="xsd:double"&gt;0.03&lt;/D&gt;&lt;D xsi:type="xsd:double"&gt;0.1&lt;/D&gt;&lt;D xsi:type="xsd:double"&gt;0.208&lt;/D&gt;&lt;D xsi:type="xsd:double"&gt;0.1713&lt;/D&gt;&lt;D xsi:type="xsd:double"&gt;0.1428&lt;/D&gt;&lt;D xsi:type="xsd:double"&gt;0.2374&lt;/D&gt;&lt;/FQL&gt;&lt;FQL&gt;&lt;Q&gt;1303-HK^FF_EPS(ANN,-5AY,0)&lt;/Q&gt;&lt;R&gt;6&lt;/R&gt;&lt;C&gt;1&lt;/C&gt;&lt;D xsi:type="xsd:double"&gt;-0.0257&lt;/D&gt;&lt;D xsi:type="xsd:double"&gt;-0.0328&lt;/D&gt;&lt;D xsi:type="xsd:double"&gt;-0.0302&lt;/D&gt;&lt;D xsi:type="xsd:double"&gt;-0.0112&lt;/D&gt;&lt;D xsi:type="xsd:double"&gt;-0.0116&lt;/D&gt;&lt;D xsi:type="xsd:double"&gt;-0.0124&lt;/D&gt;&lt;/FQL&gt;&lt;FQL&gt;&lt;Q&gt;1302-HK^FF_EPS(ANN,-5AY,0)&lt;/Q&gt;&lt;R&gt;6&lt;/R&gt;&lt;C&gt;1&lt;/C&gt;&lt;D xsi:type="xsd:double"&gt;0.0421&lt;/D&gt;&lt;D xsi:type="xsd:double"&gt;0.0438&lt;/D&gt;&lt;D xsi:type="xsd:double"&gt;0.0331&lt;/D&gt;&lt;D xsi:type="xsd:double"&gt;0.0354&lt;/D&gt;&lt;D xsi:type="xsd:double"&gt;0.056&lt;/D&gt;&lt;D xsi:type="xsd:double"&gt;0.0818&lt;/D&gt;&lt;/FQL&gt;&lt;FQL&gt;&lt;Q&gt;1301-HK^FF_EPS(ANN,-5AY,0)&lt;/Q&gt;&lt;R&gt;6&lt;/R&gt;&lt;C&gt;1&lt;/C&gt;&lt;D xsi:type="xsd:double"&gt;-0.0537&lt;/D&gt;&lt;D xsi:type="xsd:double"&gt;0.0393&lt;/D&gt;&lt;D xsi:type="xsd:double"&gt;-0.0924&lt;/D&gt;&lt;D xsi:type="xsd:double"&gt;-0.064&lt;/D&gt;&lt;D xsi:type="xsd:double"&gt;-0.0312&lt;/D&gt;&lt;D xsi:type="xsd:double"&gt;0.0202&lt;/D&gt;&lt;/FQL&gt;&lt;FQL&gt;&lt;Q&gt;1300-HK^FF_EPS(ANN,-5AY,0)&lt;/Q&gt;&lt;R&gt;6&lt;/R&gt;&lt;C&gt;1&lt;/C&gt;&lt;D xsi:type="xsd:double"&gt;0.1439&lt;/D&gt;&lt;D xsi:type="xsd:double"&gt;0.1889&lt;/D&gt;&lt;D xsi:type="xsd:double"&gt;0.2284&lt;/D&gt;&lt;D xsi:type="xsd:double"&gt;0.2272&lt;/D&gt;&lt;D xsi:type="xsd:double"&gt;-0.0874&lt;/D&gt;&lt;D xsi:type="xsd:double"&gt;0.1396&lt;/D&gt;&lt;/FQL&gt;&lt;FQL&gt;&lt;Q&gt;1299-HK^FF_EPS(ANN,-5AY,0)&lt;/Q&gt;&lt;R&gt;5&lt;/R&gt;&lt;C&gt;1&lt;/C&gt;&lt;D xsi:type="xsd:double"&gt;3.9722&lt;/D&gt;&lt;D xsi:type="xsd:double"&gt;1.881&lt;/D&gt;&lt;D xsi:type="xsd:double"&gt;4.3256&lt;/D&gt;&lt;D xsi:type="xsd:double"&gt;3.7166&lt;/D&gt;&lt;D xsi:type="xsd:double"&gt;4.7844&lt;/D&gt;&lt;/FQL&gt;&lt;FQL&gt;&lt;Q&gt;1298-HK^FF_EPS(ANN,-5AY,0)&lt;/Q&gt;&lt;R&gt;6&lt;/R&gt;&lt;C&gt;1&lt;/C&gt;&lt;D xsi:type="xsd:double"&gt;0.0287&lt;/D&gt;&lt;D xsi:type="xsd:double"&gt;0.0374&lt;/D&gt;&lt;D xsi:type="xsd:double"&gt;-0.2221&lt;/D&gt;&lt;D xsi:type="xsd:double"&gt;-0.0719&lt;/D&gt;&lt;D xsi:type="xsd:double"&gt;-0.2258&lt;/D&gt;&lt;D xsi:type="xsd:double"&gt;-0.0978&lt;/D&gt;&lt;/FQL&gt;&lt;FQL&gt;&lt;Q&gt;1297-HK^FF_EPS(ANN,-5AY,0)&lt;/Q&gt;&lt;R&gt;6&lt;/R&gt;&lt;C&gt;1&lt;/C&gt;&lt;D xsi:type="xsd:double"&gt;0.1805&lt;/D&gt;&lt;D xsi:type="xsd:double"&gt;0.2138&lt;/D&gt;&lt;D xsi:type="xsd:double"&gt;0.2281&lt;/D&gt;&lt;D xsi:type="xsd:double"&gt;0.2628&lt;/D&gt;&lt;D xsi:type="xsd:double"&gt;0.4132&lt;/D&gt;&lt;D xsi:type="xsd:double"&gt;0.0156&lt;/D&gt;&lt;/FQL&gt;&lt;FQL&gt;&lt;Q&gt;1293-HK^FF_EPS(ANN,-5AY,0)&lt;/Q&gt;&lt;R&gt;6&lt;/R&gt;&lt;C&gt;1&lt;/C&gt;&lt;D xsi:type="xsd:double"&gt;0.1869&lt;/D&gt;&lt;D xsi:type="xsd:double"&gt;0.3459&lt;/D&gt;&lt;D xsi:type="xsd:double"&gt;0.2363&lt;/D&gt;&lt;D xsi:type="xsd:double"&gt;0.2514&lt;/D&gt;&lt;D xsi:type="xsd:double"&gt;0.0837&lt;/D&gt;&lt;D xsi:type="xsd:double"&gt;0.2344&lt;/D&gt;&lt;/FQL&gt;&lt;FQL&gt;&lt;Q&gt;1292-HK^FF_EPS(ANN,-5AY,0)&lt;/Q&gt;&lt;R&gt;6&lt;/R&gt;&lt;C&gt;1&lt;/C&gt;&lt;D xsi:type="xsd:double"&gt;0.8179&lt;/D&gt;&lt;D xsi:type="xsd:double"&gt;0.9109&lt;/D&gt;&lt;D xsi:type="xsd:double"&gt;0.337&lt;/D&gt;&lt;D xsi:type="xsd:double"&gt;-0.3916&lt;/D&gt;&lt;D xsi:type="xsd:double"&gt;0.0029&lt;/D&gt;&lt;D xsi:type="xsd:double"&gt;0.2168&lt;/D&gt;&lt;/FQL&gt;&lt;FQL&gt;&lt;Q&gt;1290-HK^FF_EPS(ANN,-5AY,0)&lt;/Q&gt;&lt;R&gt;6&lt;/R&gt;&lt;C&gt;1&lt;/C&gt;&lt;D xsi:type="xsd:double"&gt;0.0467&lt;/D&gt;&lt;D xsi:type="xsd:double"&gt;0.0577&lt;/D&gt;&lt;D xsi:type="xsd:double"&gt;0.0665&lt;/D&gt;&lt;D xsi:type="xsd:double"&gt;0.0526&lt;/D&gt;&lt;D xsi:type="xsd:double"&gt;0.0023&lt;/D&gt;&lt;D xsi:type="xsd:double"&gt;0.0965&lt;/D&gt;&lt;/FQL&gt;&lt;FQL&gt;&lt;Q&gt;1289-HK^FF_EPS(ANN,-5AY,0)&lt;/Q&gt;&lt;R&gt;6&lt;/R&gt;&lt;C&gt;1&lt;/C&gt;&lt;D xsi:type="xsd:double"&gt;0.2571&lt;/D&gt;&lt;D xsi:type="xsd:double"&gt;0.2998&lt;/D&gt;&lt;D xsi:type="xsd:double"&gt;0.4447&lt;/D&gt;&lt;D xsi:type="xsd:double"&gt;0.0716&lt;/D&gt;&lt;D xsi:type="xsd:double"&gt;0.0212&lt;/D&gt;&lt;D xsi:type="xsd:double"&gt;0.0444&lt;/D&gt;&lt;/FQL&gt;&lt;FQL&gt;&lt;Q&gt;1288-HK^FF_EPS(ANN,-5AY,0)&lt;/Q&gt;&lt;R&gt;6&lt;/R&gt;&lt;C&gt;1&lt;/C&gt;&lt;D xsi:type="xsd:double"&gt;0.6452&lt;/D&gt;&lt;D xsi:type="xsd:double"&gt;0.6687&lt;/D&gt;&lt;D xsi:type="xsd:double"&gt;0.6957&lt;/D&gt;&lt;D xsi:type="xsd:double"&gt;0.6723&lt;/D&gt;&lt;D xsi:type="xsd:double"&gt;0.6627&lt;/D&gt;&lt;D xsi:type="xsd:double"&gt;0.783&lt;/D&gt;&lt;/FQL&gt;&lt;FQL&gt;&lt;Q&gt;1286-HK^F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F_EPS(ANN,-5AY,0)&lt;/Q&gt;&lt;R&gt;6&lt;/R&gt;&lt;C&gt;1&lt;/C&gt;&lt;D xsi:type="xsd:double"&gt;0.1851&lt;/D&gt;&lt;D xsi:type="xsd:double"&gt;0.219&lt;/D&gt;&lt;D xsi:type="xsd:double"&gt;0.2234&lt;/D&gt;&lt;D xsi:type="xsd:double"&gt;0.3182&lt;/D&gt;&lt;D xsi:type="xsd:double"&gt;-0.0787&lt;/D&gt;&lt;D xsi:type="xsd:double"&gt;0.2032&lt;/D&gt;&lt;/FQL&gt;&lt;FQL&gt;&lt;Q&gt;1285-HK^FF_EPS(ANN,-5AY,0)&lt;/Q&gt;&lt;R&gt;6&lt;/R&gt;&lt;C&gt;1&lt;/C&gt;&lt;D xsi:type="xsd:double"&gt;0.2524&lt;/D&gt;&lt;D xsi:type="xsd:double"&gt;0.2961&lt;/D&gt;&lt;D xsi:type="xsd:double"&gt;0.2468&lt;/D&gt;&lt;D xsi:type="xsd:double"&gt;0.2994&lt;/D&gt;&lt;D xsi:type="xsd:double"&gt;0.3863&lt;/D&gt;&lt;D xsi:type="xsd:double"&gt;0.3352&lt;/D&gt;&lt;/FQL&gt;&lt;FQL&gt;&lt;Q&gt;1283-HK^FF_EPS(ANN,-5AY,0)&lt;/Q&gt;&lt;R&gt;6&lt;/R&gt;&lt;C&gt;1&lt;/C&gt;&lt;D xsi:type="xsd:double"&gt;0.0391&lt;/D&gt;&lt;D xsi:type="xsd:double"&gt;0.0451&lt;/D&gt;&lt;D xsi:type="xsd:double"&gt;0.0567&lt;/D&gt;&lt;D xsi:type="xsd:double"&gt;0.1052&lt;/D&gt;&lt;D xsi:type="xsd:double"&gt;0.0916&lt;/D&gt;&lt;D xsi:type="xsd:double"&gt;0.0852&lt;/D&gt;&lt;/FQL&gt;&lt;FQL&gt;&lt;Q&gt;1282-HK^FF_EPS(ANN,-5AY,0)&lt;/Q&gt;&lt;R&gt;6&lt;/R&gt;&lt;C&gt;1&lt;/C&gt;&lt;D xsi:type="xsd:double"&gt;0.43&lt;/D&gt;&lt;D xsi:type="xsd:double"&gt;0.78&lt;/D&gt;&lt;D xsi:type="xsd:double"&gt;0.5198&lt;/D&gt;&lt;D xsi:type="xsd:double"&gt;0.49&lt;/D&gt;&lt;D xsi:type="xsd:double"&gt;-0.142&lt;/D&gt;&lt;D xsi:type="xsd:double"&gt;-0.1204&lt;/D&gt;&lt;/FQL&gt;&lt;FQL&gt;&lt;Q&gt;1281-HK^FF_EPS(ANN,-5AY,0)&lt;/Q&gt;&lt;R&gt;6&lt;/R&gt;&lt;C&gt;1&lt;/C&gt;&lt;D xsi:type="xsd:double"&gt;0.0804&lt;/D&gt;&lt;D xsi:type="xsd:double"&gt;0.1639&lt;/D&gt;&lt;D xsi:type="xsd:double"&gt;0.0973&lt;/D&gt;&lt;D xsi:type="xsd:double"&gt;-0.202&lt;/D&gt;&lt;D xsi:type="xsd:double"&gt;0.0008&lt;/D&gt;&lt;D xsi:type="xsd:double"&gt;-0.0229&lt;/D&gt;&lt;/FQL&gt;&lt;FQL&gt;&lt;Q&gt;1280-HK^FF_EPS(ANN,-5AY,0)&lt;/Q&gt;&lt;R&gt;6&lt;/R&gt;&lt;C&gt;1&lt;/C&gt;&lt;D xsi:type="xsd:double"&gt;-10.5742&lt;/D&gt;&lt;D xsi:type="xsd:double"&gt;-8.9385&lt;/D&gt;&lt;D xsi:type="xsd:double"&gt;-1.5296&lt;/D&gt;&lt;D xsi:type="xsd:double"&gt;-0.9724&lt;/D&gt;&lt;D xsi:type="xsd:double"&gt;-0.6207&lt;/D&gt;&lt;D xsi:type="xsd:double"&gt;-0.3546&lt;/D&gt;&lt;/FQL&gt;&lt;FQL&gt;&lt;Q&gt;1278-HK^FF_EPS(ANN,-5AY,0)&lt;/Q&gt;&lt;R&gt;6&lt;/R&gt;&lt;C&gt;1&lt;/C&gt;&lt;D xsi:type="xsd:double"&gt;0.0026&lt;/D&gt;&lt;D xsi:type="xsd:double"&gt;0.0398&lt;/D&gt;&lt;D xsi:type="xsd:double"&gt;0.0102&lt;/D&gt;&lt;D xsi:type="xsd:double"&gt;0.0111&lt;/D&gt;&lt;D xsi:type="xsd:double"&gt;-0.029&lt;/D&gt;&lt;D xsi:type="xsd:double"&gt;0.0135&lt;/D&gt;&lt;/FQL&gt;&lt;FQL&gt;&lt;Q&gt;1277-HK^FF_EPS(ANN,-5AY,0)&lt;/Q&gt;&lt;R&gt;6&lt;/R&gt;&lt;C&gt;1&lt;/C&gt;&lt;D xsi:type="xsd:double"&gt;0.0192&lt;/D&gt;&lt;D xsi:type="xsd:double"&gt;0.0739&lt;/D&gt;&lt;D xsi:type="xsd:double"&gt;0.1134&lt;/D&gt;&lt;D xsi:type="xsd:double"&gt;0.1121&lt;/D&gt;&lt;D xsi:type="xsd:double"&gt;0.1086&lt;/D&gt;&lt;D xsi:type="xsd:double"&gt;0.3529&lt;/D&gt;&lt;/FQL&gt;&lt;FQL&gt;&lt;Q&gt;1273-HK^FF_EPS(ANN,-5AY,0)&lt;/Q&gt;&lt;R&gt;6&lt;/R&gt;&lt;C&gt;1&lt;/C&gt;&lt;D xsi:type="xsd:double"&gt;0.112&lt;/D&gt;&lt;D xsi:type="xsd:double"&gt;0.121&lt;/D&gt;&lt;D xsi:type="xsd:double"&gt;0.1016&lt;/D&gt;&lt;D xsi:type="xsd:double"&gt;0.1337&lt;/D&gt;&lt;D xsi:type="xsd:double"&gt;0.1764&lt;/D&gt;&lt;D xsi:type="xsd:double"&gt;0.17&lt;/D&gt;&lt;/FQL&gt;&lt;FQL&gt;&lt;Q&gt;1272-HK^FF_EPS(ANN,-5AY,0)&lt;/Q&gt;&lt;R&gt;6&lt;/R&gt;&lt;C&gt;1&lt;/C&gt;&lt;D xsi:type="xsd:double"&gt;0.4018&lt;/D&gt;&lt;D xsi:type="xsd:double"&gt;0.3344&lt;/D&gt;&lt;D xsi:type="xsd:double"&gt;0.306&lt;/D&gt;&lt;D xsi:type="xsd:double"&gt;0.0837&lt;/D&gt;&lt;D xsi:type="xsd:double"&gt;0.1147&lt;/D&gt;&lt;D xsi:type="xsd:double"&gt;-0.0846&lt;/D&gt;&lt;/FQL&gt;&lt;FQL&gt;&lt;Q&gt;1271-HK^FF_EPS(ANN,-5AY,0)&lt;/Q&gt;&lt;R&gt;6&lt;/R&gt;&lt;C&gt;1&lt;/C&gt;&lt;D xsi:type="xsd:double"&gt;0.1432&lt;/D&gt;&lt;D xsi:type="xsd:double"&gt;0.121&lt;/D&gt;&lt;D xsi:type="xsd:double"&gt;0.105&lt;/D&gt;&lt;D xsi:type="xsd:double"&gt;0.0238&lt;/D&gt;&lt;D xsi:type="xsd:double"&gt;0.105&lt;/D&gt;&lt;D xsi:type="xsd:double"&gt;0.0124&lt;/D&gt;&lt;/FQL&gt;&lt;FQL&gt;&lt;Q&gt;1270-HK^FF_EPS(ANN,-5AY,0)&lt;/Q&gt;&lt;R&gt;6&lt;/R&gt;&lt;C&gt;1&lt;/C&gt;&lt;D xsi:type="xsd:double"&gt;0.198&lt;/D&gt;&lt;D xsi:type="xsd:double"&gt;0.5481&lt;/D&gt;&lt;D xsi:type="xsd:double"&gt;0.4285&lt;/D&gt;&lt;D xsi:type="xsd:double"&gt;-1.2344&lt;/D&gt;&lt;D xsi:type="xsd:double"&gt;-1.1212&lt;/D&gt;&lt;D xsi:type="xsd:double"&gt;-0.107&lt;/D&gt;&lt;/FQL&gt;&lt;FQL&gt;&lt;Q&gt;1269-HK^FF_EPS(ANN,-5AY,0)&lt;/Q&gt;&lt;R&gt;6&lt;/R&gt;&lt;C&gt;1&lt;/C&gt;&lt;D xsi:type="xsd:double"&gt;0.3153&lt;/D&gt;&lt;D xsi:type="xsd:double"&gt;-0.375&lt;/D&gt;&lt;D xsi:type="xsd:double"&gt;-1.6694&lt;/D&gt;&lt;D xsi:type="xsd:double"&gt;-2.4676&lt;/D&gt;&lt;D xsi:type="xsd:double"&gt;-0.4177&lt;/D&gt;&lt;D xsi:type="xsd:double"&gt;-1.0634&lt;/D&gt;&lt;/FQL&gt;&lt;FQL&gt;&lt;Q&gt;1268-HK^FF_EPS(ANN,-5AY,0)&lt;/Q&gt;&lt;R&gt;6&lt;/R&gt;&lt;C&gt;1&lt;/C&gt;&lt;D xsi:type="xsd:double"&gt;0.1632&lt;/D&gt;&lt;D xsi:type="xsd:double"&gt;0.2913&lt;/D&gt;&lt;D xsi:type="xsd:double"&gt;0.374&lt;/D&gt;&lt;D xsi:type="xsd:double"&gt;0.5406&lt;/D&gt;&lt;D xsi:type="xsd:double"&gt;0.6988&lt;/D&gt;&lt;D xsi:type="xsd:double"&gt;1.1283&lt;/D&gt;&lt;/FQL&gt;&lt;FQL&gt;&lt;Q&gt;1266-HK^FF_EPS(ANN,-5AY,0)&lt;/Q&gt;&lt;R&gt;6&lt;/R&gt;&lt;C&gt;1&lt;/C&gt;&lt;D xsi:type="xsd:double"&gt;0.1936&lt;/D&gt;&lt;D xsi:type="xsd:double"&gt;0.5091&lt;/D&gt;&lt;D xsi:type="xsd:double"&gt;0.506&lt;/D&gt;&lt;D xsi:type="xsd:double"&gt;0.0099&lt;/D&gt;&lt;D xsi:type="xsd:double"&gt;0.0087&lt;/D&gt;&lt;D xsi:type="xsd:double"&gt;0.0331&lt;/D&gt;&lt;/FQL&gt;&lt;FQL&gt;&lt;Q&gt;1265-HK^FF_EPS(ANN,-5AY,0)&lt;/Q&gt;&lt;R&gt;6&lt;/R&gt;&lt;C&gt;1&lt;/C&gt;&lt;D xsi:type="xsd:double"&gt;0.0234&lt;/D&gt;&lt;D xsi:type="xsd:double"&gt;0.0231&lt;/D&gt;&lt;D xsi:type="xsd:double"&gt;0.0256&lt;/D&gt;&lt;D xsi:type="xsd:double"&gt;0.0027&lt;/D&gt;&lt;D xsi:type="xsd:double"&gt;-0.0083&lt;/D&gt;&lt;D xsi:type="xsd:double"&gt;0.0009&lt;/D&gt;&lt;/FQL&gt;&lt;FQL&gt;&lt;Q&gt;1263-HK^FF_EPS(ANN,-5AY,0)&lt;/Q&gt;&lt;R&gt;6&lt;/R&gt;&lt;C&gt;1&lt;/C&gt;&lt;D xsi:type="xsd:double"&gt;0.36&lt;/D&gt;&lt;D xsi:type="xsd:double"&gt;0.76&lt;/D&gt;&lt;D xsi:type="xsd:double"&gt;0.6615&lt;/D&gt;&lt;D xsi:type="xsd:double"&gt;0.0276&lt;/D&gt;&lt;D xsi:type="xsd:double"&gt;0.557&lt;/D&gt;&lt;D xsi:type="xsd:double"&gt;6.2096&lt;/D&gt;&lt;/FQL&gt;&lt;FQL&gt;&lt;Q&gt;1262-HK^FF_EPS(ANN,-5AY,0)&lt;/Q&gt;&lt;R&gt;6&lt;/R&gt;&lt;C&gt;1&lt;/C&gt;&lt;D xsi:type="xsd:double"&gt;-0.5258&lt;/D&gt;&lt;D xsi:type="xsd:double"&gt;-0.2537&lt;/D&gt;&lt;D xsi:type="xsd:double"&gt;-0.1601&lt;/D&gt;&lt;D xsi:type="xsd:double"&gt;-0.1451&lt;/D&gt;&lt;D xsi:type="xsd:double"&gt;-0.0249&lt;/D&gt;&lt;D xsi:type="xsd:double"&gt;-0.0591&lt;/D&gt;&lt;/FQL&gt;&lt;FQL&gt;&lt;Q&gt;1260-HK^FF_EPS(ANN,-5AY,0)&lt;/Q&gt;&lt;R&gt;6&lt;/R&gt;&lt;C&gt;1&lt;/C&gt;&lt;D xsi:type="xsd:double"&gt;0.227&lt;/D&gt;&lt;D xsi:type="xsd:double"&gt;0.113&lt;/D&gt;&lt;D xsi:type="xsd:double"&gt;0.1353&lt;/D&gt;&lt;D xsi:type="xsd:double"&gt;0.0634&lt;/D&gt;&lt;D xsi:type="xsd:double"&gt;0.1028&lt;/D&gt;&lt;D xsi:type="xsd:double"&gt;-0.112&lt;/D&gt;&lt;/FQL&gt;&lt;FQL&gt;&lt;Q&gt;1259-HK^FF_EPS(ANN,-5AY,0)&lt;/Q&gt;&lt;R&gt;6&lt;/R&gt;&lt;C&gt;1&lt;/C&gt;&lt;D xsi:type="xsd:double"&gt;-0.1285&lt;/D&gt;&lt;D xsi:type="xsd:double"&gt;-0.1787&lt;/D&gt;&lt;D xsi:type="xsd:double"&gt;-0.3999&lt;/D&gt;&lt;D xsi:type="xsd:double"&gt;-0.039&lt;/D&gt;&lt;D xsi:type="xsd:double"&gt;-0.021&lt;/D&gt;&lt;D xsi:type="xsd:double"&gt;-0.0533&lt;/D&gt;&lt;/FQL&gt;&lt;FQL&gt;&lt;Q&gt;1258-HK^FF_EPS(ANN,-5AY,0)&lt;/Q&gt;&lt;R&gt;6&lt;/R&gt;&lt;C&gt;1&lt;/C&gt;&lt;D xsi:type="xsd:double"&gt;0.0264&lt;/D&gt;&lt;D xsi:type="xsd:double"&gt;0.3179&lt;/D&gt;&lt;D xsi:type="xsd:double"&gt;0.3285&lt;/D&gt;&lt;D xsi:type="xsd:double"&gt;0.3029&lt;/D&gt;&lt;D xsi:type="xsd:double"&gt;0.2778&lt;/D&gt;&lt;D xsi:type="xsd:double"&gt;0.7605&lt;/D&gt;&lt;/FQL&gt;&lt;FQL&gt;&lt;Q&gt;1257-HK^FF_EPS(ANN,-5AY,0)&lt;/Q&gt;&lt;R&gt;6&lt;/R&gt;&lt;C&gt;1&lt;/C&gt;&lt;D xsi:type="xsd:double"&gt;0.3046&lt;/D&gt;&lt;D xsi:type="xsd:double"&gt;0.517&lt;/D&gt;&lt;D xsi:type="xsd:double"&gt;0.6412&lt;/D&gt;&lt;D xsi:type="xsd:double"&gt;0.7848&lt;/D&gt;&lt;D xsi:type="xsd:double"&gt;0.7272&lt;/D&gt;&lt;D xsi:type="xsd:double"&gt;0.5374&lt;/D&gt;&lt;/FQL&gt;&lt;FQL&gt;&lt;Q&gt;1255-HK^FF_EPS(ANN,-5AY,0)&lt;/Q&gt;&lt;R&gt;6&lt;/R&gt;&lt;C&gt;1&lt;/C&gt;&lt;D xsi:type="xsd:double"&gt;-0.17&lt;/D&gt;&lt;D xsi:type="xsd:double"&gt;-0.22&lt;/D&gt;&lt;D xsi:type="xsd:double"&gt;-0.0083&lt;/D&gt;&lt;D xsi:type="xsd:double"&gt;-0.2847&lt;/D&gt;&lt;D xsi:type="xsd:double"&gt;-0.7097&lt;/D&gt;&lt;D xsi:type="xsd:double"&gt;-0.2619&lt;/D&gt;&lt;/FQL&gt;&lt;FQL&gt;&lt;Q&gt;1253-HK^FF_EPS(ANN,-5AY,0)&lt;/Q&gt;&lt;R&gt;6&lt;/R&gt;&lt;C&gt;1&lt;/C&gt;&lt;D xsi:type="xsd:double"&gt;0.0584&lt;/D&gt;&lt;D xsi:type="xsd:double"&gt;0.0577&lt;/D&gt;&lt;D xsi:type="xsd:double"&gt;0.021&lt;/D&gt;&lt;D xsi:type="xsd:double"&gt;0.0242&lt;/D&gt;&lt;D xsi:type="xsd:double"&gt;0.0263&lt;/D&gt;&lt;D xsi:type="xsd:double"&gt;0.0016&lt;/D&gt;&lt;/FQL&gt;&lt;FQL&gt;&lt;Q&gt;1252-HK^FF_EPS(ANN,-5AY,0)&lt;/Q&gt;&lt;R&gt;6&lt;/R&gt;&lt;C&gt;1&lt;/C&gt;&lt;D xsi:type="xsd:double"&gt;0.1402&lt;/D&gt;&lt;D xsi:type="xsd:double"&gt;0.4266&lt;/D&gt;&lt;D xsi:type="xsd:double"&gt;0.4888&lt;/D&gt;&lt;D xsi:type="xsd:double"&gt;0.7021&lt;/D&gt;&lt;D xsi:type="xsd:double"&gt;0.7115&lt;/D&gt;&lt;D xsi:type="xsd:double"&gt;0.4924&lt;/D&gt;&lt;/FQL&gt;&lt;FQL&gt;&lt;Q&gt;1251-HK^FF_EPS(ANN,-5AY,0)&lt;/Q&gt;&lt;R&gt;6&lt;/R&gt;&lt;C&gt;1&lt;/C&gt;&lt;D xsi:type="xsd:double"&gt;-0.222&lt;/D&gt;&lt;D xsi:type="xsd:double"&gt;0.0046&lt;/D&gt;&lt;D xsi:type="xsd:double"&gt;0.0557&lt;/D&gt;&lt;D xsi:type="xsd:double"&gt;0.1219&lt;/D&gt;&lt;D xsi:type="xsd:double"&gt;-0.0553&lt;/D&gt;&lt;D xsi:type="xsd:double"&gt;0.0057&lt;/D&gt;&lt;/FQL&gt;&lt;FQL&gt;&lt;Q&gt;1250-HK^FF_EPS(ANN,-5AY,0)&lt;/Q&gt;&lt;R&gt;6&lt;/R&gt;&lt;C&gt;1&lt;/C&gt;&lt;D xsi:type="xsd:double"&gt;0.0138&lt;/D&gt;&lt;D xsi:type="xsd:double"&gt;0.0272&lt;/D&gt;&lt;D xsi:type="xsd:double"&gt;0.0199&lt;/D&gt;&lt;D xsi:type="xsd:double"&gt;0.0096&lt;/D&gt;&lt;D xsi:type="xsd:double"&gt;0.0092&lt;/D&gt;&lt;D xsi:type="xsd:double"&gt;-0.0062&lt;/D&gt;&lt;/FQL&gt;&lt;FQL&gt;&lt;Q&gt;1247-HK^FF_EPS(ANN,-5AY,0)&lt;/Q&gt;&lt;R&gt;6&lt;/R&gt;&lt;C&gt;1&lt;/C&gt;&lt;D xsi:type="xsd:double"&gt;-2.1032&lt;/D&gt;&lt;D xsi:type="xsd:double"&gt;-2.1909&lt;/D&gt;&lt;D xsi:type="xsd:double"&gt;-2.4819&lt;/D&gt;&lt;D xsi:type="xsd:double"&gt;-2.9764&lt;/D&gt;&lt;D xsi:type="xsd:double"&gt;-0.8932&lt;/D&gt;&lt;D xsi:type="xsd:double"&gt;-0.267&lt;/D&gt;&lt;/FQL&gt;&lt;FQL&gt;&lt;Q&gt;1246-HK^FF_EPS(ANN,-5AY,0)&lt;/Q&gt;&lt;R&gt;6&lt;/R&gt;&lt;C&gt;1&lt;/C&gt;&lt;D xsi:type="xsd:double"&gt;-1.2&lt;/D&gt;&lt;D xsi:type="xsd:double"&gt;-0.2069&lt;/D&gt;&lt;D xsi:type="xsd:double"&gt;-0.2205&lt;/D&gt;&lt;D xsi:type="xsd:double"&gt;-0.2088&lt;/D&gt;&lt;D xsi:type="xsd:double"&gt;-0.127&lt;/D&gt;&lt;D xsi:type="xsd:double"&gt;-0.3813&lt;/D&gt;&lt;/FQL&gt;&lt;FQL&gt;&lt;Q&gt;1245-HK^FF_EPS(ANN,-5AY,0)&lt;/Q&gt;&lt;R&gt;6&lt;/R&gt;&lt;C&gt;1&lt;/C&gt;&lt;D xsi:type="xsd:double"&gt;0.0294&lt;/D&gt;&lt;D xsi:type="xsd:double"&gt;-0.0009&lt;/D&gt;&lt;D xsi:type="xsd:double"&gt;0.0361&lt;/D&gt;&lt;D xsi:type="xsd:double"&gt;0.0108&lt;/D&gt;&lt;D xsi:type="xsd:double"&gt;-0.335&lt;/D&gt;&lt;D xsi:type="xsd:double"&gt;-0.0684&lt;/D&gt;&lt;/FQL&gt;&lt;FQL&gt;&lt;Q&gt;1243-HK^FF_EPS(ANN,-5AY,0)&lt;/Q&gt;&lt;R&gt;6&lt;/R&gt;&lt;C&gt;1&lt;/C&gt;&lt;D xsi:type="xsd:double"&gt;0.0026&lt;/D&gt;&lt;D xsi:type="xsd:double"&gt;0.119&lt;/D&gt;&lt;D xsi:type="xsd:double"&gt;0.0329&lt;/D&gt;&lt;D xsi:type="xsd:double"&gt;0.0301&lt;/D&gt;&lt;D xsi:type="xsd:double"&gt;0.0307&lt;/D&gt;&lt;D xsi:type="xsd:double"&gt;0.0188&lt;/D&gt;&lt;/FQL&gt;&lt;FQL&gt;&lt;Q&gt;1241-HK^FF_EPS(ANN,-5AY,0)&lt;/Q&gt;&lt;R&gt;6&lt;/R&gt;&lt;C&gt;1&lt;/C&gt;&lt;D xsi:type="xsd:double"&gt;-0.0292&lt;/D&gt;&lt;D xsi:type="xsd:double"&gt;-0.03&lt;/D&gt;&lt;D xsi:type="xsd:double"&gt;-0.0241&lt;/D&gt;&lt;D xsi:type="xsd:double"&gt;-0.0547&lt;/D&gt;&lt;D xsi:type="xsd:double"&gt;-0.0089&lt;/D&gt;&lt;D xsi:type="xsd:double"&gt;-0.0345&lt;/D&gt;&lt;/FQL&gt;&lt;FQL&gt;&lt;Q&gt;1240-HK^FF_EPS(ANN,-5AY,0)&lt;/Q&gt;&lt;R&gt;6&lt;/R&gt;&lt;C&gt;1&lt;/C&gt;&lt;D xsi:type="xsd:double"&gt;0.404&lt;/D&gt;&lt;D xsi:type="xsd:double"&gt;0.306&lt;/D&gt;&lt;D xsi:type="xsd:double"&gt;0.1374&lt;/D&gt;&lt;D xsi:type="xsd:double"&gt;0.1454&lt;/D&gt;&lt;D xsi:type="xsd:double"&gt;0.1327&lt;/D&gt;&lt;D xsi:type="xsd:double"&gt;0.1577&lt;/D&gt;&lt;/FQL&gt;&lt;FQL&gt;&lt;Q&gt;1239-HK^FF_EPS(ANN,-5AY,0)&lt;/Q&gt;&lt;R&gt;6&lt;/R&gt;&lt;C&gt;1&lt;/C&gt;&lt;D xsi:type="xsd:double"&gt;0.0708&lt;/D&gt;&lt;D xsi:type="xsd:double"&gt;-0.0087&lt;/D&gt;&lt;D xsi:type="xsd:double"&gt;-1.3016&lt;/D&gt;&lt;D xsi:type="xsd:double"&gt;-0.1368&lt;/D&gt;&lt;D xsi:type="xsd:double"&gt;-0.086&lt;/D&gt;&lt;D xsi:type="xsd:double"&gt;-0.0794&lt;/D&gt;&lt;/FQL&gt;&lt;FQL&gt;&lt;Q&gt;1238-HK^FF_EPS(ANN,-5AY,0)&lt;/Q&gt;&lt;R&gt;6&lt;/R&gt;&lt;C&gt;1&lt;/C&gt;&lt;D xsi:type="xsd:double"&gt;0.7282&lt;/D&gt;&lt;D xsi:type="xsd:double"&gt;0.9698&lt;/D&gt;&lt;D xsi:type="xsd:double"&gt;0.8406&lt;/D&gt;&lt;D xsi:type="xsd:double"&gt;1.1383&lt;/D&gt;&lt;D xsi:type="xsd:double"&gt;1.6528&lt;/D&gt;&lt;D xsi:type="xsd:double"&gt;1.7439&lt;/D&gt;&lt;/FQL&gt;&lt;FQL&gt;&lt;Q&gt;1237-HK^FF_EPS(ANN,-5AY,0)&lt;/Q&gt;&lt;R&gt;6&lt;/R&gt;&lt;C&gt;1&lt;/C&gt;&lt;D xsi:type="xsd:double"&gt;-0.0508&lt;/D&gt;&lt;D xsi:type="xsd:double"&gt;-0.0773&lt;/D&gt;&lt;D xsi:type="xsd:double"&gt;-0.3546&lt;/D&gt;&lt;D xsi:type="xsd:double"&gt;-0.1184&lt;/D&gt;&lt;D xsi:type="xsd:double"&gt;-0.144&lt;/D&gt;&lt;D xsi:type="xsd:double"&gt;0.0688&lt;/D&gt;&lt;/FQL&gt;&lt;FQL&gt;&lt;Q&gt;1235-HK^FF_EPS(ANN,-5AY,0)&lt;/Q&gt;&lt;R&gt;6&lt;/R&gt;&lt;C&gt;1&lt;/C&gt;&lt;D xsi:type="xsd:double"&gt;-0.001&lt;/D&gt;&lt;D xsi:type="xsd:double"&gt;0.003&lt;/D&gt;&lt;D xsi:type="xsd:double"&gt;-0.0224&lt;/D&gt;&lt;D xsi:type="xsd:double"&gt;-0.0889&lt;/D&gt;&lt;D xsi:type="xsd:double"&gt;-0.0645&lt;/D&gt;&lt;D xsi:type="xsd:double"&gt;-0.0352&lt;/D&gt;&lt;/FQL&gt;&lt;FQL&gt;&lt;Q&gt;1234-HK^FF_EPS(ANN,-5AY,0)&lt;/Q&gt;&lt;R&gt;6&lt;/R&gt;&lt;C&gt;1&lt;/C&gt;&lt;D xsi:type="xsd:double"&gt;0.5218&lt;/D&gt;&lt;D xsi:type="xsd:double"&gt;0.5847&lt;/D&gt;&lt;D xsi:type="xsd:double"&gt;0.7432&lt;/D&gt;&lt;D xsi:type="xsd:double"&gt;0.7691&lt;/D&gt;&lt;D xsi:type="xsd:double"&gt;0.5229&lt;/D&gt;&lt;D xsi:type="xsd:double"&gt;0.4712&lt;/D&gt;&lt;/FQL&gt;&lt;FQL&gt;&lt;Q&gt;1233-HK^FF_EPS(ANN,-5AY,0)&lt;/Q&gt;&lt;R&gt;6&lt;/R&gt;&lt;C&gt;1&lt;/C&gt;&lt;D xsi:type="xsd:double"&gt;1.3203&lt;/D&gt;&lt;D xsi:type="xsd:double"&gt;1.7412&lt;/D&gt;&lt;D xsi:type="xsd:double"&gt;2.8414&lt;/D&gt;&lt;D xsi:type="xsd:double"&gt;3.1001&lt;/D&gt;&lt;D xsi:type="xsd:double"&gt;2.8594&lt;/D&gt;&lt;D xsi:type="xsd:double"&gt;2.0025&lt;/D&gt;&lt;/FQL&gt;&lt;FQL&gt;&lt;Q&gt;1232-HK^FF_EPS(ANN,-5AY,0)&lt;/Q&gt;&lt;R&gt;6&lt;/R&gt;&lt;C&gt;1&lt;/C&gt;&lt;D xsi:type="xsd:double"&gt;0.1718&lt;/D&gt;&lt;D xsi:type="xsd:double"&gt;0.3102&lt;/D&gt;&lt;D xsi:type="xsd:double"&gt;0.2249&lt;/D&gt;&lt;D xsi:type="xsd:double"&gt;0.1589&lt;/D&gt;&lt;D xsi:type="xsd:double"&gt;0.0217&lt;/D&gt;&lt;D xsi:type="xsd:double"&gt;-1.3259&lt;/D&gt;&lt;/FQL&gt;&lt;FQL&gt;&lt;Q&gt;1231-HK^FF_EPS(ANN,-5AY,0)&lt;/Q&gt;&lt;R&gt;6&lt;/R&gt;&lt;C&gt;1&lt;/C&gt;&lt;D xsi:type="xsd:double"&gt;-0.1572&lt;/D&gt;&lt;D xsi:type="xsd:double"&gt;-0.0134&lt;/D&gt;&lt;D xsi:type="xsd:double"&gt;-0.0314&lt;/D&gt;&lt;D xsi:type="xsd:double"&gt;-0.0198&lt;/D&gt;&lt;D xsi:type="xsd:double"&gt;0.0016&lt;/D&gt;&lt;D xsi:type="xsd:double"&gt;-0.0035&lt;/D&gt;&lt;/FQL&gt;&lt;FQL&gt;&lt;Q&gt;1230-HK^FF_EPS(ANN,-5AY,0)&lt;/Q&gt;&lt;R&gt;6&lt;/R&gt;&lt;C&gt;1&lt;/C&gt;&lt;D xsi:type="xsd:double"&gt;-0.0783&lt;/D&gt;&lt;D xsi:type="xsd:double"&gt;-0.0438&lt;/D&gt;&lt;D xsi:type="xsd:double"&gt;0.0131&lt;/D&gt;&lt;D xsi:type="xsd:double"&gt;0.0269&lt;/D&gt;&lt;D xsi:type="xsd:double"&gt;0.0239&lt;/D&gt;&lt;D xsi:type="xsd:double"&gt;-0.0207&lt;/D&gt;&lt;/FQL&gt;&lt;FQL&gt;&lt;Q&gt;1229-HK^FF_EPS(ANN,-5AY,0)&lt;/Q&gt;&lt;R&gt;6&lt;/R&gt;&lt;C&gt;1&lt;/C&gt;&lt;D xsi:type="xsd:double"&gt;0.0631&lt;/D&gt;&lt;D xsi:type="xsd:double"&gt;0.0479&lt;/D&gt;&lt;D xsi:type="xsd:double"&gt;0.0377&lt;/D&gt;&lt;D xsi:type="xsd:double"&gt;-0.0331&lt;/D&gt;&lt;D xsi:type="xsd:double"&gt;-0.0038&lt;/D&gt;&lt;D xsi:type="xsd:double"&gt;0.087&lt;/D&gt;&lt;/FQL&gt;&lt;FQL&gt;&lt;Q&gt;1228-HK^FF_EPS(ANN,-5AY,0)&lt;/Q&gt;&lt;R&gt;6&lt;/R&gt;&lt;C&gt;1&lt;/C&gt;&lt;D xsi:type="xsd:string"&gt;@NA&lt;/D&gt;&lt;D xsi:type="xsd:string"&gt;@NA&lt;/D&gt;&lt;D xsi:type="xsd:string"&gt;@NA&lt;/D&gt;&lt;D xsi:type="xsd:double"&gt;-0.5819&lt;/D&gt;&lt;D xsi:type="xsd:double"&gt;-2.2412&lt;/D&gt;&lt;D xsi:type="xsd:double"&gt;-13.7733&lt;/D&gt;&lt;/FQL&gt;&lt;FQL&gt;&lt;Q&gt;1225-HK^FF_EPS(ANN,-5AY,0)&lt;/Q&gt;&lt;R&gt;6&lt;/R&gt;&lt;C&gt;1&lt;/C&gt;&lt;D xsi:type="xsd:double"&gt;-2.104&lt;/D&gt;&lt;D xsi:type="xsd:double"&gt;-2.323&lt;/D&gt;&lt;D xsi:type="xsd:double"&gt;-0.2956&lt;/D&gt;&lt;D xsi:type="xsd:double"&gt;-0.3741&lt;/D&gt;&lt;D xsi:type="xsd:double"&gt;-0.0599&lt;/D&gt;&lt;D xsi:type="xsd:double"&gt;-0.286&lt;/D&gt;&lt;/FQL&gt;&lt;FQL&gt;&lt;Q&gt;1224-HK^FF_EPS(ANN,-5AY,0)&lt;/Q&gt;&lt;R&gt;6&lt;/R&gt;&lt;C&gt;1&lt;/C&gt;&lt;D xsi:type="xsd:double"&gt;-0.1358&lt;/D&gt;&lt;D xsi:type="xsd:double"&gt;0.0842&lt;/D&gt;&lt;D xsi:type="xsd:double"&gt;0.0441&lt;/D&gt;&lt;D xsi:type="xsd:double"&gt;0.1066&lt;/D&gt;&lt;D xsi:type="xsd:double"&gt;0.1515&lt;/D&gt;&lt;D xsi:type="xsd:double"&gt;0.1262&lt;/D&gt;&lt;/FQL&gt;&lt;FQL&gt;&lt;Q&gt;1223-HK^FF_EPS(ANN,-5AY,0)&lt;/Q&gt;&lt;R&gt;6&lt;/R&gt;&lt;C&gt;1&lt;/C&gt;&lt;D xsi:type="xsd:double"&gt;0.0103&lt;/D&gt;&lt;D xsi:type="xsd:double"&gt;0.0141&lt;/D&gt;&lt;D xsi:type="xsd:double"&gt;0.0399&lt;/D&gt;&lt;D xsi:type="xsd:double"&gt;0.0241&lt;/D&gt;&lt;D xsi:type="xsd:double"&gt;-0.0727&lt;/D&gt;&lt;D xsi:type="xsd:double"&gt;0.0123&lt;/D&gt;&lt;/FQL&gt;&lt;FQL&gt;&lt;Q&gt;1222-HK^FF_EPS(ANN,-5AY,0)&lt;/Q&gt;&lt;R&gt;6&lt;/R&gt;&lt;C&gt;1&lt;/C&gt;&lt;D xsi:type="xsd:double"&gt;0.0222&lt;/D&gt;&lt;D xsi:type="xsd:double"&gt;0.0652&lt;/D&gt;&lt;D xsi:type="xsd:double"&gt;0.023&lt;/D&gt;&lt;D xsi:type="xsd:double"&gt;0.0161&lt;/D&gt;&lt;D xsi:type="xsd:double"&gt;0.0077&lt;/D&gt;&lt;D xsi:type="xsd:double"&gt;-0.0206&lt;/D&gt;&lt;/FQL&gt;&lt;FQL&gt;&lt;Q&gt;1221-HK^FF_EPS(ANN,-5AY,0)&lt;/Q&gt;&lt;R&gt;6&lt;/R&gt;&lt;C&gt;1&lt;/C&gt;&lt;D xsi:type="xsd:double"&gt;0.1708&lt;/D&gt;&lt;D xsi:type="xsd:double"&gt;0.1822&lt;/D&gt;&lt;D xsi:type="xsd:double"&gt;0.1783&lt;/D&gt;&lt;D xsi:type="xsd:double"&gt;-0.0675&lt;/D&gt;&lt;D xsi:type="xsd:double"&gt;-0.0834&lt;/D&gt;&lt;D xsi:type="xsd:double"&gt;-0.0809&lt;/D&gt;&lt;/FQL&gt;&lt;FQL&gt;&lt;Q&gt;1220-HK^FF_EPS(ANN,-5AY,0)&lt;/Q&gt;&lt;R&gt;6&lt;/R&gt;&lt;C&gt;1&lt;/C&gt;&lt;D xsi:type="xsd:double"&gt;-0.0069&lt;/D&gt;&lt;D xsi:type="xsd:double"&gt;0.0013&lt;/D&gt;&lt;D xsi:type="xsd:double"&gt;-0.0051&lt;/D&gt;&lt;D xsi:type="xsd:double"&gt;-0.0402&lt;/D&gt;&lt;D xsi:type="xsd:double"&gt;-0.0027&lt;/D&gt;&lt;D xsi:type="xsd:double"&gt;-0.0126&lt;/D&gt;&lt;/FQL&gt;&lt;FQL&gt;&lt;Q&gt;1218-HK^FF_EPS(ANN,-5AY,0)&lt;/Q&gt;&lt;R&gt;6&lt;/R&gt;&lt;C&gt;1&lt;/C&gt;&lt;D xsi:type="xsd:double"&gt;-3.07&lt;/D&gt;&lt;D xsi:type="xsd:double"&gt;3.74&lt;/D&gt;&lt;D xsi:type="xsd:double"&gt;3.5177&lt;/D&gt;&lt;D xsi:type="xsd:double"&gt;-3.2606&lt;/D&gt;&lt;D xsi:type="xsd:double"&gt;0.2456&lt;/D&gt;&lt;D xsi:type="xsd:double"&gt;12.4577&lt;/D&gt;&lt;/FQL&gt;&lt;FQL&gt;&lt;Q&gt;1216-HK^FF_EPS(ANN,-5AY,0)&lt;/Q&gt;&lt;R&gt;6&lt;/R&gt;&lt;C&gt;1&lt;/C&gt;&lt;D xsi:type="xsd:double"&gt;0.1955&lt;/D&gt;&lt;D xsi:type="xsd:double"&gt;0.2421&lt;/D&gt;&lt;D xsi:type="xsd:double"&gt;0.1425&lt;/D&gt;&lt;D xsi:type="xsd:double"&gt;0.144&lt;/D&gt;&lt;D xsi:type="xsd:double"&gt;0.1848&lt;/D&gt;&lt;D xsi:type="xsd:double"&gt;0.1802&lt;/D&gt;&lt;/FQL&gt;&lt;FQL&gt;&lt;Q&gt;1215-HK^FF_EPS(ANN,-5AY,0)&lt;/Q&gt;&lt;R&gt;6&lt;/R&gt;&lt;C&gt;1&lt;/C&gt;&lt;D xsi:type="xsd:double"&gt;-0.0267&lt;/D&gt;&lt;D xsi:type="xsd:double"&gt;0.0004&lt;/D&gt;&lt;D xsi:type="xsd:double"&gt;0.0003&lt;/D&gt;&lt;D xsi:type="xsd:double"&gt;-0.0024&lt;/D&gt;&lt;D xsi:type="xsd:double"&gt;-0.026&lt;/D&gt;&lt;D xsi:type="xsd:double"&gt;-0.0129&lt;/D&gt;&lt;/FQL&gt;&lt;FQL&gt;&lt;Q&gt;1213-HK^FF_EPS(ANN,-5AY,0)&lt;/Q&gt;&lt;R&gt;6&lt;/R&gt;&lt;C&gt;1&lt;/C&gt;&lt;D xsi:type="xsd:double"&gt;-0.0188&lt;/D&gt;&lt;D xsi:type="xsd:double"&gt;-0.0857&lt;/D&gt;&lt;D xsi:type="xsd:double"&gt;-0.0384&lt;/D&gt;&lt;D xsi:type="xsd:double"&gt;-0.0286&lt;/D&gt;&lt;D xsi:type="xsd:double"&gt;0.0608&lt;/D&gt;&lt;D xsi:type="xsd:double"&gt;0.0661&lt;/D&gt;&lt;/FQL&gt;&lt;FQL&gt;&lt;Q&gt;1212-HK^FF_EPS(ANN,-5AY,0)&lt;/Q&gt;&lt;R&gt;6&lt;/R&gt;&lt;C&gt;1&lt;/C&gt;&lt;D xsi:type="xsd:double"&gt;1.08&lt;/D&gt;&lt;D xsi:type="xsd:double"&gt;1.7962&lt;/D&gt;&lt;D xsi:type="xsd:double"&gt;1.0781&lt;/D&gt;&lt;D xsi:type="xsd:double"&gt;1.2588&lt;/D&gt;&lt;D xsi:type="xsd:double"&gt;0.0922&lt;/D&gt;&lt;D xsi:type="xsd:double"&gt;-0.8689&lt;/D&gt;&lt;/FQL&gt;&lt;FQL&gt;&lt;Q&gt;1211-HK^FF_EPS(ANN,-5AY,0)&lt;/Q&gt;&lt;R&gt;6&lt;/R&gt;&lt;C&gt;1&lt;/C&gt;&lt;D xsi:type="xsd:double"&gt;1.88&lt;/D&gt;&lt;D xsi:type="xsd:double"&gt;1.4906&lt;/D&gt;&lt;D xsi:type="xsd:double"&gt;1.0191&lt;/D&gt;&lt;D xsi:type="xsd:double"&gt;0.5918&lt;/D&gt;&lt;D xsi:type="xsd:double"&gt;1.5521&lt;/D&gt;&lt;D xsi:type="xsd:double"&gt;1.06&lt;/D&gt;&lt;/FQL&gt;&lt;FQL&gt;&lt;Q&gt;1210-HK^FF_EPS(ANN,-5AY,0)&lt;/Q&gt;&lt;R&gt;6&lt;/R&gt;&lt;C&gt;1&lt;/C&gt;&lt;D xsi:type="xsd:double"&gt;-0.1402&lt;/D&gt;&lt;D xsi:type="xsd:double"&gt;-0.1464&lt;/D&gt;&lt;D xsi:type="xsd:double"&gt;-0.2722&lt;/D&gt;&lt;D xsi:type="xsd:double"&gt;-0.2518&lt;/D&gt;&lt;D xsi:type="xsd:double"&gt;-0.1228&lt;/D&gt;&lt;D xsi:type="xsd:double"&gt;-0.203&lt;/D&gt;&lt;/FQL&gt;&lt;FQL&gt;&lt;Q&gt;1209-HK^FF_EPS(ANN,-5AY,0)&lt;/Q&gt;&lt;R&gt;6&lt;/R&gt;&lt;C&gt;1&lt;/C&gt;&lt;D xsi:type="xsd:string"&gt;@NA&lt;/D&gt;&lt;D xsi:type="xsd:double"&gt;0.1962&lt;/D&gt;&lt;D xsi:type="xsd:double"&gt;0.2195&lt;/D&gt;&lt;D xsi:type="xsd:double"&gt;0.1813&lt;/D&gt;&lt;D xsi:type="xsd:double"&gt;0.5448&lt;/D&gt;&lt;D xsi:type="xsd:double"&gt;0.9108&lt;/D&gt;&lt;/FQL&gt;&lt;FQL&gt;&lt;Q&gt;1208-HK^FF_EPS(ANN,-5AY,0)&lt;/Q&gt;&lt;R&gt;6&lt;/R&gt;&lt;C&gt;1&lt;/C&gt;&lt;D xsi:type="xsd:double"&gt;-0.1941&lt;/D&gt;&lt;D xsi:type="xsd:double"&gt;0.1442&lt;/D&gt;&lt;D xsi:type="xsd:double"&gt;0.0529&lt;/D&gt;&lt;D xsi:type="xsd:double"&gt;-0.2242&lt;/D&gt;&lt;D xsi:type="xsd:double"&gt;-0.0623&lt;/D&gt;&lt;D xsi:type="xsd:double"&gt;0.6179&lt;/D&gt;&lt;/FQL&gt;&lt;FQL&gt;&lt;Q&gt;1207-HK^FF_EPS(ANN,-5AY,0)&lt;/Q&gt;&lt;R&gt;6&lt;/R&gt;&lt;C&gt;1&lt;/C&gt;&lt;D xsi:type="xsd:double"&gt;-0.0117&lt;/D&gt;&lt;D xsi:type="xsd:double"&gt;0.0346&lt;/D&gt;&lt;D xsi:type="xsd:double"&gt;0.0118&lt;/D&gt;&lt;D xsi:type="xsd:double"&gt;-0.1244&lt;/D&gt;&lt;D xsi:type="xsd:double"&gt;-0.0502&lt;/D&gt;&lt;D xsi:type="xsd:double"&gt;0.0022&lt;/D&gt;&lt;/FQL&gt;&lt;FQL&gt;&lt;Q&gt;1206-HK^FF_EPS(ANN,-5AY,0)&lt;/Q&gt;&lt;R&gt;6&lt;/R&gt;&lt;C&gt;1&lt;/C&gt;&lt;D xsi:type="xsd:double"&gt;0.3429&lt;/D&gt;&lt;D xsi:type="xsd:double"&gt;0.3769&lt;/D&gt;&lt;D xsi:type="xsd:double"&gt;0.3953&lt;/D&gt;&lt;D xsi:type="xsd:double"&gt;0.1636&lt;/D&gt;&lt;D xsi:type="xsd:double"&gt;0.1876&lt;/D&gt;&lt;D xsi:type="xsd:double"&gt;0.0698&lt;/D&gt;&lt;/FQL&gt;&lt;FQL&gt;&lt;Q&gt;1205-HK^FF_EPS(ANN,-5AY,0)&lt;/Q&gt;&lt;R&gt;6&lt;/R&gt;&lt;C&gt;1&lt;/C&gt;&lt;D xsi:type="xsd:double"&gt;0.0462&lt;/D&gt;&lt;D xsi:type="xsd:double"&gt;0.066&lt;/D&gt;&lt;D xsi:type="xsd:double"&gt;0.1152&lt;/D&gt;&lt;D xsi:type="xsd:double"&gt;0.0764&lt;/D&gt;&lt;D xsi:type="xsd:double"&gt;-0.0463&lt;/D&gt;&lt;D xsi:type="xsd:double"&gt;0.1404&lt;/D&gt;&lt;/FQL&gt;&lt;FQL&gt;&lt;Q&gt;1204-HK^FF_EPS(ANN,-5AY,0)&lt;/Q&gt;&lt;R&gt;6&lt;/R&gt;&lt;C&gt;1&lt;/C&gt;&lt;D xsi:type="xsd:string"&gt;@NA&lt;/D&gt;&lt;D xsi:type="xsd:string"&gt;@NA&lt;/D&gt;&lt;D xsi:type="xsd:double"&gt;0.0346&lt;/D&gt;&lt;D xsi:type="xsd:double"&gt;0.0572&lt;/D&gt;&lt;D xsi:type="xsd:double"&gt;0.0671&lt;/D&gt;&lt;D xsi:type="xsd:double"&gt;0.0579&lt;/D&gt;&lt;/FQL&gt;&lt;FQL&gt;&lt;Q&gt;1203-HK^FF_EPS(ANN,-5AY,0)&lt;/Q&gt;&lt;R&gt;6&lt;/R&gt;&lt;C&gt;1&lt;/C&gt;&lt;D xsi:type="xsd:double"&gt;0.12&lt;/D&gt;&lt;D xsi:type="xsd:double"&gt;0.072&lt;/D&gt;&lt;D xsi:type="xsd:double"&gt;0.1304&lt;/D&gt;&lt;D xsi:type="xsd:double"&gt;0.0597&lt;/D&gt;&lt;D xsi:type="xsd:double"&gt;0.077&lt;/D&gt;&lt;D xsi:type="xsd:double"&gt;0.0596&lt;/D&gt;&lt;/FQL&gt;&lt;FQL&gt;&lt;Q&gt;1202-HK^FF_EPS(ANN,-5AY,0)&lt;/Q&gt;&lt;R&gt;6&lt;/R&gt;&lt;C&gt;1&lt;/C&gt;&lt;D xsi:type="xsd:double"&gt;-0.0467&lt;/D&gt;&lt;D xsi:type="xsd:double"&gt;0.0922&lt;/D&gt;&lt;D xsi:type="xsd:double"&gt;-0.0445&lt;/D&gt;&lt;D xsi:type="xsd:double"&gt;-0.1421&lt;/D&gt;&lt;D xsi:type="xsd:double"&gt;-0.1213&lt;/D&gt;&lt;D xsi:type="xsd:double"&gt;-0.1575&lt;/D&gt;&lt;/FQL&gt;&lt;FQL&gt;&lt;Q&gt;1201-HK^FF_EPS(ANN,-5AY,0)&lt;/Q&gt;&lt;R&gt;6&lt;/R&gt;&lt;C&gt;1&lt;/C&gt;&lt;D xsi:type="xsd:double"&gt;0.0082&lt;/D&gt;&lt;D xsi:type="xsd:double"&gt;0.0184&lt;/D&gt;&lt;D xsi:type="xsd:double"&gt;-0.1593&lt;/D&gt;&lt;D xsi:type="xsd:double"&gt;-0.0877&lt;/D&gt;&lt;D xsi:type="xsd:double"&gt;-0.0211&lt;/D&gt;&lt;D xsi:type="xsd:double"&gt;-0.2692&lt;/D&gt;&lt;/FQL&gt;&lt;FQL&gt;&lt;Q&gt;1200-HK^FF_EPS(ANN,-5AY,0)&lt;/Q&gt;&lt;R&gt;6&lt;/R&gt;&lt;C&gt;1&lt;/C&gt;&lt;D xsi:type="xsd:double"&gt;0.0147&lt;/D&gt;&lt;D xsi:type="xsd:double"&gt;0.2694&lt;/D&gt;&lt;D xsi:type="xsd:double"&gt;0.081&lt;/D&gt;&lt;D xsi:type="xsd:double"&gt;-0.096&lt;/D&gt;&lt;D xsi:type="xsd:double"&gt;0.1836&lt;/D&gt;&lt;D xsi:type="xsd:double"&gt;0.1396&lt;/D&gt;&lt;/FQL&gt;&lt;FQL&gt;&lt;Q&gt;1199-HK^FF_EPS(ANN,-5AY,0)&lt;/Q&gt;&lt;R&gt;6&lt;/R&gt;&lt;C&gt;1&lt;/C&gt;&lt;D xsi:type="xsd:double"&gt;0.4906&lt;/D&gt;&lt;D xsi:type="xsd:double"&gt;1.3193&lt;/D&gt;&lt;D xsi:type="xsd:double"&gt;0.8293&lt;/D&gt;&lt;D xsi:type="xsd:double"&gt;0.7698&lt;/D&gt;&lt;D xsi:type="xsd:double"&gt;0.8387&lt;/D&gt;&lt;D xsi:type="xsd:double"&gt;0.8315&lt;/D&gt;&lt;/FQL&gt;&lt;FQL&gt;&lt;Q&gt;1198-HK^FF_EPS(ANN,-5AY,0)&lt;/Q&gt;&lt;R&gt;6&lt;/R&gt;&lt;C&gt;1&lt;/C&gt;&lt;D xsi:type="xsd:double"&gt;0.0245&lt;/D&gt;&lt;D xsi:type="xsd:double"&gt;0.0258&lt;/D&gt;&lt;D xsi:type="xsd:double"&gt;0.0263&lt;/D&gt;&lt;D xsi:type="xsd:double"&gt;0.0274&lt;/D&gt;&lt;D xsi:type="xsd:double"&gt;0.2751&lt;/D&gt;&lt;D xsi:type="xsd:double"&gt;0.03&lt;/D&gt;&lt;/FQL&gt;&lt;FQL&gt;&lt;Q&gt;1196-HK^FF_EPS(ANN,-5AY,0)&lt;/Q&gt;&lt;R&gt;6&lt;/R&gt;&lt;C&gt;1&lt;/C&gt;&lt;D xsi:type="xsd:double"&gt;0.0695&lt;/D&gt;&lt;D xsi:type="xsd:double"&gt;0.0811&lt;/D&gt;&lt;D xsi:type="xsd:double"&gt;0.2689&lt;/D&gt;&lt;D xsi:type="xsd:double"&gt;-0.2889&lt;/D&gt;&lt;D xsi:type="xsd:double"&gt;0.6155&lt;/D&gt;&lt;D xsi:type="xsd:double"&gt;0.085&lt;/D&gt;&lt;/FQL&gt;&lt;FQL&gt;&lt;Q&gt;1195-HK^FF_EPS(ANN,-5AY,0)&lt;/Q&gt;&lt;R&gt;6&lt;/R&gt;&lt;C&gt;1&lt;/C&gt;&lt;D xsi:type="xsd:double"&gt;-0.0359&lt;/D&gt;&lt;D xsi:type="xsd:double"&gt;-0.0083&lt;/D&gt;&lt;D xsi:type="xsd:double"&gt;-0.0034&lt;/D&gt;&lt;D xsi:type="xsd:double"&gt;-0.0051&lt;/D&gt;&lt;D xsi:type="xsd:double"&gt;-0.0026&lt;/D&gt;&lt;D xsi:type="xsd:double"&gt;-0.0045&lt;/D&gt;&lt;/FQL&gt;&lt;FQL&gt;&lt;Q&gt;1194-HK^FF_EPS(ANN,-5AY,0)&lt;/Q&gt;&lt;R&gt;6&lt;/R&gt;&lt;C&gt;1&lt;/C&gt;&lt;D xsi:type="xsd:double"&gt;-9.4367&lt;/D&gt;&lt;D xsi:type="xsd:double"&gt;-12.4408&lt;/D&gt;&lt;D xsi:type="xsd:double"&gt;-9.1755&lt;/D&gt;&lt;D xsi:type="xsd:double"&gt;-4.0798&lt;/D&gt;&lt;D xsi:type="xsd:double"&gt;-2.1566&lt;/D&gt;&lt;D xsi:type="xsd:double"&gt;-9.7867&lt;/D&gt;&lt;/FQL&gt;&lt;FQL&gt;&lt;Q&gt;1193-HK^FF_EPS(ANN,-5AY,0)&lt;/Q&gt;&lt;R&gt;6&lt;/R&gt;&lt;C&gt;1&lt;/C&gt;&lt;D xsi:type="xsd:double"&gt;1.51&lt;/D&gt;&lt;D xsi:type="xsd:double"&gt;1.68&lt;/D&gt;&lt;D xsi:type="xsd:double"&gt;2.043&lt;/D&gt;&lt;D xsi:type="xsd:double"&gt;2.3154&lt;/D&gt;&lt;D xsi:type="xsd:double"&gt;2.3076&lt;/D&gt;&lt;D xsi:type="xsd:double"&gt;2.8196&lt;/D&gt;&lt;/FQL&gt;&lt;FQL&gt;&lt;Q&gt;1192-HK^FF_EPS(ANN,-5AY,0)&lt;/Q&gt;&lt;R&gt;6&lt;/R&gt;&lt;C&gt;1&lt;/C&gt;&lt;D xsi:type="xsd:double"&gt;13.1709&lt;/D&gt;&lt;D xsi:type="xsd:double"&gt;-0.8421&lt;/D&gt;&lt;D xsi:type="xsd:double"&gt;3.1264&lt;/D&gt;&lt;D xsi:type="xsd:double"&gt;-0.3696&lt;/D&gt;&lt;D xsi:type="xsd:double"&gt;-1.9255&lt;/D&gt;&lt;D xsi:type="xsd:double"&gt;1.3391&lt;/D&gt;&lt;/FQL&gt;&lt;FQL&gt;&lt;Q&gt;1191-HK^FF_EPS(ANN,-5AY,0)&lt;/Q&gt;&lt;R&gt;5&lt;/R&gt;&lt;C&gt;1&lt;/C&gt;&lt;D xsi:type="xsd:double"&gt;-0.009&lt;/D&gt;&lt;D xsi:type="xsd:double"&gt;0.0083&lt;/D&gt;&lt;D xsi:type="xsd:double"&gt;-0.017&lt;/D&gt;&lt;D xsi:type="xsd:double"&gt;-0.0958&lt;/D&gt;&lt;D xsi:type="xsd:double"&gt;-0.1488&lt;/D&gt;&lt;/FQL&gt;&lt;FQL&gt;&lt;Q&gt;1189-HK^FF_EPS(ANN,-5AY,0)&lt;/Q&gt;&lt;R&gt;6&lt;/R&gt;&lt;C&gt;1&lt;/C&gt;&lt;D xsi:type="xsd:double"&gt;-0.11&lt;/D&gt;&lt;D xsi:type="xsd:double"&gt;-0.15&lt;/D&gt;&lt;D xsi:type="xsd:double"&gt;-0.0048&lt;/D&gt;&lt;D xsi:type="xsd:double"&gt;-0.1209&lt;/D&gt;&lt;D xsi:type="xsd:double"&gt;-0.0908&lt;/D&gt;&lt;D xsi:type="xsd:double"&gt;-0.0423&lt;/D&gt;&lt;/FQL&gt;&lt;FQL&gt;&lt;Q&gt;1188-HK^FF_EPS(ANN,-5AY,0)&lt;/Q&gt;&lt;R&gt;6&lt;/R&gt;&lt;C&gt;1&lt;/C&gt;&lt;D xsi:type="xsd:double"&gt;-0.0175&lt;/D&gt;&lt;D xsi:type="xsd:double"&gt;-0.0158&lt;/D&gt;&lt;D xsi:type="xsd:double"&gt;-0.0142&lt;/D&gt;&lt;D xsi:type="xsd:double"&gt;-0.0316&lt;/D&gt;&lt;D xsi:type="xsd:double"&gt;-0.0036&lt;/D&gt;&lt;D xsi:type="xsd:double"&gt;-0.0027&lt;/D&gt;&lt;/FQL&gt;&lt;FQL&gt;&lt;Q&gt;1186-HK^FF_EPS(ANN,-5AY,0)&lt;/Q&gt;&lt;R&gt;6&lt;/R&gt;&lt;C&gt;1&lt;/C&gt;&lt;D xsi:type="xsd:double"&gt;1.2035&lt;/D&gt;&lt;D xsi:type="xsd:double"&gt;1.3376&lt;/D&gt;&lt;D xsi:type="xsd:double"&gt;1.4888&lt;/D&gt;&lt;D xsi:type="xsd:double"&gt;1.583&lt;/D&gt;&lt;D xsi:type="xsd:double"&gt;1.6855&lt;/D&gt;&lt;D xsi:type="xsd:double"&gt;1.9291&lt;/D&gt;&lt;/FQL&gt;&lt;FQL&gt;&lt;Q&gt;1185-HK^FF_EPS(ANN,-5AY,0)&lt;/Q&gt;&lt;R&gt;6&lt;/R&gt;&lt;C&gt;1&lt;/C&gt;&lt;D xsi:type="xsd:double"&gt;0.0174&lt;/D&gt;&lt;D xsi:type="xsd:double"&gt;-0.0543&lt;/D&gt;&lt;D xsi:type="xsd:double"&gt;-0.3062&lt;/D&gt;&lt;D xsi:type="xsd:double"&gt;-0.2393&lt;/D&gt;&lt;D xsi:type="xsd:double"&gt;-0.2429&lt;/D&gt;&lt;D xsi:type="xsd:double"&gt;-0.0175&lt;/D&gt;&lt;/FQL&gt;&lt;FQL&gt;&lt;Q&gt;1184-HK^FF_EPS(ANN,-5AY,0)&lt;/Q&gt;&lt;R&gt;6&lt;/R&gt;&lt;C&gt;1&lt;/C&gt;&lt;D xsi:type="xsd:double"&gt;0.3233&lt;/D&gt;&lt;D xsi:type="xsd:double"&gt;0.485&lt;/D&gt;&lt;D xsi:type="xsd:double"&gt;0.5003&lt;/D&gt;&lt;D xsi:type="xsd:double"&gt;0.3778&lt;/D&gt;&lt;D xsi:type="xsd:double"&gt;0.4185&lt;/D&gt;&lt;D xsi:type="xsd:double"&gt;1.1396&lt;/D&gt;&lt;/FQL&gt;&lt;FQL&gt;&lt;Q&gt;1183-HK^FF_EPS(ANN,-5AY,0)&lt;/Q&gt;&lt;R&gt;6&lt;/R&gt;&lt;C&gt;1&lt;/C&gt;&lt;D xsi:type="xsd:double"&gt;0.0245&lt;/D&gt;&lt;D xsi:type="xsd:double"&gt;0.0281&lt;/D&gt;&lt;D xsi:type="xsd:double"&gt;0.0203&lt;/D&gt;&lt;D xsi:type="xsd:double"&gt;0.0203&lt;/D&gt;&lt;D xsi:type="xsd:double"&gt;0.0184&lt;/D&gt;&lt;D xsi:type="xsd:double"&gt;0.0458&lt;/D&gt;&lt;/FQL&gt;&lt;FQL&gt;&lt;Q&gt;1182-HK^FF_EPS(ANN,-5AY,0)&lt;/Q&gt;&lt;R&gt;6&lt;/R&gt;&lt;C&gt;1&lt;/C&gt;&lt;D xsi:type="xsd:double"&gt;-1.6935&lt;/D&gt;&lt;D xsi:type="xsd:double"&gt;-1.1989&lt;/D&gt;&lt;D xsi:type="xsd:double"&gt;-0.3278&lt;/D&gt;&lt;D xsi:type="xsd:double"&gt;-0.0946&lt;/D&gt;&lt;D xsi:type="xsd:double"&gt;-0.084&lt;/D&gt;&lt;D xsi:type="xsd:double"&gt;0.0137&lt;/D&gt;&lt;/FQL&gt;&lt;FQL&gt;&lt;Q&gt;1181-HK^FF_EPS(ANN,-5AY,0)&lt;/Q&gt;&lt;R&gt;6&lt;/R&gt;&lt;C&gt;1&lt;/C&gt;&lt;D xsi:type="xsd:double"&gt;0.1114&lt;/D&gt;&lt;D xsi:type="xsd:double"&gt;0.1425&lt;/D&gt;&lt;D xsi:type="xsd:double"&gt;0.1279&lt;/D&gt;&lt;D xsi:type="xsd:double"&gt;0.0966&lt;/D&gt;&lt;D xsi:type="xsd:double"&gt;0.0046&lt;/D&gt;&lt;D xsi:type="xsd:double"&gt;0.0454&lt;/D&gt;&lt;/FQL&gt;&lt;FQL&gt;&lt;Q&gt;1180-HK^FF_EPS(ANN,-5AY,0)&lt;/Q&gt;&lt;R&gt;6&lt;/R&gt;&lt;C&gt;1&lt;/C&gt;&lt;D xsi:type="xsd:double"&gt;-0.361&lt;/D&gt;&lt;D xsi:type="xsd:double"&gt;-0.029&lt;/D&gt;&lt;D xsi:type="xsd:double"&gt;0.0553&lt;/D&gt;&lt;D xsi:type="xsd:double"&gt;0.0009&lt;/D&gt;&lt;D xsi:type="xsd:double"&gt;-0.1798&lt;/D&gt;&lt;D xsi:type="xsd:double"&gt;-0.0818&lt;/D&gt;&lt;/FQL&gt;&lt;FQL&gt;&lt;Q&gt;1179-HK^FF_EPS(ANN,-5AY,0)&lt;/Q&gt;&lt;R&gt;6&lt;/R&gt;&lt;C&gt;1&lt;/C&gt;&lt;D xsi:type="xsd:double"&gt;0.3412&lt;/D&gt;&lt;D xsi:type="xsd:double"&gt;0.5108&lt;/D&gt;&lt;D xsi:type="xsd:double"&gt;0.301&lt;/D&gt;&lt;D xsi:type="xsd:double"&gt;0.7055&lt;/D&gt;&lt;D xsi:type="xsd:double"&gt;-0.8414&lt;/D&gt;&lt;D xsi:type="xsd:double"&gt;-0.18&lt;/D&gt;&lt;/FQL&gt;&lt;FQL&gt;&lt;Q&gt;1177-HK^FF_EPS(ANN,-5AY,0)&lt;/Q&gt;&lt;R&gt;6&lt;/R&gt;&lt;C&gt;1&lt;/C&gt;&lt;D xsi:type="xsd:double"&gt;0.1147&lt;/D&gt;&lt;D xsi:type="xsd:double"&gt;0.1501&lt;/D&gt;&lt;D xsi:type="xsd:double"&gt;0.5777&lt;/D&gt;&lt;D xsi:type="xsd:double"&gt;0.1632&lt;/D&gt;&lt;D xsi:type="xsd:double"&gt;0.1656&lt;/D&gt;&lt;D xsi:type="xsd:double"&gt;0.9381&lt;/D&gt;&lt;/FQL&gt;&lt;FQL&gt;&lt;Q&gt;1176-HK^FF_EPS(ANN,-5AY,0)&lt;/Q&gt;&lt;R&gt;6&lt;/R&gt;&lt;C&gt;1&lt;/C&gt;&lt;D xsi:type="xsd:double"&gt;-0.0368&lt;/D&gt;&lt;D xsi:type="xsd:double"&gt;0.0271&lt;/D&gt;&lt;D xsi:type="xsd:double"&gt;-0.0006&lt;/D&gt;&lt;D xsi:type="xsd:double"&gt;0.0972&lt;/D&gt;&lt;D xsi:type="xsd:double"&gt;0.305&lt;/D&gt;&lt;D xsi:type="xsd:double"&gt;0.003&lt;/D&gt;&lt;/FQL&gt;&lt;FQL&gt;&lt;Q&gt;1175-HK^FF_EPS(ANN,-5AY,0)&lt;/Q&gt;&lt;R&gt;6&lt;/R&gt;&lt;C&gt;1&lt;/C&gt;&lt;D xsi:type="xsd:double"&gt;0.1377&lt;/D&gt;&lt;D xsi:type="xsd:double"&gt;0.122&lt;/D&gt;&lt;D xsi:type="xsd:double"&gt;0.0461&lt;/D&gt;&lt;D xsi:type="xsd:double"&gt;0.0064&lt;/D&gt;&lt;D xsi:type="xsd:double"&gt;-0.0705&lt;/D&gt;&lt;D xsi:type="xsd:double"&gt;-0.0641&lt;/D&gt;&lt;/FQL&gt;&lt;FQL&gt;&lt;Q&gt;1173-HK^FF_EPS(ANN,-5AY,0)&lt;/Q&gt;&lt;R&gt;6&lt;/R&gt;&lt;C&gt;1&lt;/C&gt;&lt;D xsi:type="xsd:double"&gt;-0.0108&lt;/D&gt;&lt;D xsi:type="xsd:double"&gt;0.0022&lt;/D&gt;&lt;D xsi:type="xsd:double"&gt;-0.032&lt;/D&gt;&lt;D xsi:type="xsd:double"&gt;-0.1026&lt;/D&gt;&lt;D xsi:type="xsd:double"&gt;-0.0734&lt;/D&gt;&lt;D xsi:type="xsd:double"&gt;-0.0212&lt;/D&gt;&lt;/FQL&gt;&lt;FQL&gt;&lt;Q&gt;1172-HK^FF_EPS(ANN,-5AY,0)&lt;/Q&gt;&lt;R&gt;6&lt;/R&gt;&lt;C&gt;1&lt;/C&gt;&lt;D xsi:type="xsd:double"&gt;0.0025&lt;/D&gt;&lt;D xsi:type="xsd:double"&gt;0.0044&lt;/D&gt;&lt;D xsi:type="xsd:double"&gt;0.0008&lt;/D&gt;&lt;D xsi:type="xsd:double"&gt;-0.0185&lt;/D&gt;&lt;D xsi:type="xsd:double"&gt;0.0005&lt;/D&gt;&lt;D xsi:type="xsd:double"&gt;-0.0467&lt;/D&gt;&lt;/FQL&gt;&lt;FQL&gt;&lt;Q&gt;1171-HK^FF_EPS(ANN,-5AY,0)&lt;/Q&gt;&lt;R&gt;6&lt;/R&gt;&lt;C&gt;1&lt;/C&gt;&lt;D xsi:type="xsd:double"&gt;0.4203&lt;/D&gt;&lt;D xsi:type="xsd:double"&gt;1.3784&lt;/D&gt;&lt;D xsi:type="xsd:double"&gt;1.6101&lt;/D&gt;&lt;D xsi:type="xsd:double"&gt;1.7646&lt;/D&gt;&lt;D xsi:type="xsd:double"&gt;1.4589&lt;/D&gt;&lt;D xsi:type="xsd:double"&gt;4.1921&lt;/D&gt;&lt;/FQL&gt;&lt;FQL&gt;&lt;Q&gt;1170-HK^FF_EPS(ANN,-5AY,0)&lt;/Q&gt;&lt;R&gt;6&lt;/R&gt;&lt;C&gt;1&lt;/C&gt;&lt;D xsi:type="xsd:double"&gt;0.1905&lt;/D&gt;&lt;D xsi:type="xsd:double"&gt;0.3649&lt;/D&gt;&lt;D xsi:type="xsd:double"&gt;0.0514&lt;/D&gt;&lt;D xsi:type="xsd:double"&gt;-0.075&lt;/D&gt;&lt;D xsi:type="xsd:double"&gt;0.1305&lt;/D&gt;&lt;D xsi:type="xsd:double"&gt;-0.0269&lt;/D&gt;&lt;/FQL&gt;&lt;FQL&gt;&lt;Q&gt;1168-HK^FF_EPS(ANN,-5AY,0)&lt;/Q&gt;&lt;R&gt;6&lt;/R&gt;&lt;C&gt;1&lt;/C&gt;&lt;D xsi:type="xsd:double"&gt;-0.0558&lt;/D&gt;&lt;D xsi:type="xsd:double"&gt;0.025&lt;/D&gt;&lt;D xsi:type="xsd:double"&gt;-0.0608&lt;/D&gt;&lt;D xsi:type="xsd:double"&gt;-0.0719&lt;/D&gt;&lt;D xsi:type="xsd:double"&gt;-0.1029&lt;/D&gt;&lt;D xsi:type="xsd:double"&gt;0.0334&lt;/D&gt;&lt;/FQL&gt;&lt;FQL&gt;&lt;Q&gt;1167-HK^FF_EPS(ANN,-5AY,0)&lt;/Q&gt;&lt;R&gt;6&lt;/R&gt;&lt;C&gt;1&lt;/C&gt;&lt;D xsi:type="xsd:string"&gt;@NA&lt;/D&gt;&lt;D xsi:type="xsd:string"&gt;@NA&lt;/D&gt;&lt;D xsi:type="xsd:double"&gt;-0.2291&lt;/D&gt;&lt;D xsi:type="xsd:double"&gt;-0.6244&lt;/D&gt;&lt;D xsi:type="xsd:double"&gt;-2.2048&lt;/D&gt;&lt;D xsi:type="xsd:double"&gt;-0.4857&lt;/D&gt;&lt;/FQL&gt;&lt;FQL&gt;&lt;Q&gt;1166-HK^FF_EPS(ANN,-5AY,0)&lt;/Q&gt;&lt;R&gt;6&lt;/R&gt;&lt;C&gt;1&lt;/C&gt;&lt;D xsi:type="xsd:double"&gt;-0.03&lt;/D&gt;&lt;D xsi:type="xsd:double"&gt;-0.036&lt;/D&gt;&lt;D xsi:type="xsd:double"&gt;-0.1273&lt;/D&gt;&lt;D xsi:type="xsd:double"&gt;-0.0599&lt;/D&gt;&lt;D xsi:type="xsd:double"&gt;0.0658&lt;/D&gt;&lt;D xsi:type="xsd:double"&gt;-0.043&lt;/D&gt;&lt;/FQL&gt;&lt;FQL&gt;&lt;Q&gt;1165-HK^FF_EPS(ANN,-5AY,0)&lt;/Q&gt;&lt;R&gt;6&lt;/R&gt;&lt;C&gt;1&lt;/C&gt;&lt;D xsi:type="xsd:double"&gt;-0.5809&lt;/D&gt;&lt;D xsi:type="xsd:double"&gt;-0.2224&lt;/D&gt;&lt;D xsi:type="xsd:double"&gt;-0.4511&lt;/D&gt;&lt;D xsi:type="xsd:double"&gt;-0.442&lt;/D&gt;&lt;D xsi:type="xsd:double"&gt;-0.1246&lt;/D&gt;&lt;D xsi:type="xsd:double"&gt;-0.2097&lt;/D&gt;&lt;/FQL&gt;&lt;FQL&gt;&lt;Q&gt;1164-HK^FF_EPS(ANN,-5AY,0)&lt;/Q&gt;&lt;R&gt;6&lt;/R&gt;&lt;C&gt;1&lt;/C&gt;&lt;D xsi:type="xsd:double"&gt;0.0705&lt;/D&gt;&lt;D xsi:type="xsd:double"&gt;0.0079&lt;/D&gt;&lt;D xsi:type="xsd:double"&gt;0.0154&lt;/D&gt;&lt;D xsi:type="xsd:double"&gt;0.0242&lt;/D&gt;&lt;D xsi:type="xsd:double"&gt;0.0235&lt;/D&gt;&lt;D xsi:type="xsd:double"&gt;0.027&lt;/D&gt;&lt;/FQL&gt;&lt;FQL&gt;&lt;Q&gt;1163-HK^FF_EPS(ANN,-5AY,0)&lt;/Q&gt;&lt;R&gt;6&lt;/R&gt;&lt;C&gt;1&lt;/C&gt;&lt;D xsi:type="xsd:double"&gt;0.0125&lt;/D&gt;&lt;D xsi:type="xsd:double"&gt;0.0459&lt;/D&gt;&lt;D xsi:type="xsd:double"&gt;0.0404&lt;/D&gt;&lt;D xsi:type="xsd:double"&gt;0.0365&lt;/D&gt;&lt;D xsi:type="xsd:double"&gt;0.0061&lt;/D&gt;&lt;D xsi:type="xsd:double"&gt;0.0229&lt;/D&gt;&lt;/FQL&gt;&lt;FQL&gt;&lt;Q&gt;1162-HK^FF_EPS(ANN,-5AY,0)&lt;/Q&gt;&lt;R&gt;6&lt;/R&gt;&lt;C&gt;1&lt;/C&gt;&lt;D xsi:type="xsd:double"&gt;0.0204&lt;/D&gt;&lt;D xsi:type="xsd:double"&gt;0.0221&lt;/D&gt;&lt;D xsi:type="xsd:double"&gt;0.0402&lt;/D&gt;&lt;D xsi:type="xsd:double"&gt;0.0286&lt;/D&gt;&lt;D xsi:type="xsd:double"&gt;-0.0008&lt;/D&gt;&lt;D xsi:type="xsd:double"&gt;0.001&lt;/D&gt;&lt;/FQL&gt;&lt;FQL&gt;&lt;Q&gt;1161-HK^FF_EPS(ANN,-5AY,0)&lt;/Q&gt;&lt;R&gt;6&lt;/R&gt;&lt;C&gt;1&lt;/C&gt;&lt;D xsi:type="xsd:double"&gt;0.091&lt;/D&gt;&lt;D xsi:type="xsd:double"&gt;0.1285&lt;/D&gt;&lt;D xsi:type="xsd:double"&gt;0.1583&lt;/D&gt;&lt;D xsi:type="xsd:double"&gt;0.0408&lt;/D&gt;&lt;D xsi:type="xsd:double"&gt;0.2503&lt;/D&gt;&lt;D xsi:type="xsd:double"&gt;0.0991&lt;/D&gt;&lt;/FQL&gt;&lt;FQL&gt;&lt;Q&gt;1159-HK^FF_EPS(ANN,-5AY,0)&lt;/Q&gt;&lt;R&gt;6&lt;/R&gt;&lt;C&gt;1&lt;/C&gt;&lt;D xsi:type="xsd:double"&gt;-0.0806&lt;/D&gt;&lt;D xsi:type="xsd:double"&gt;-0.4915&lt;/D&gt;&lt;D xsi:type="xsd:double"&gt;-0.0736&lt;/D&gt;&lt;D xsi:type="xsd:double"&gt;0.1337&lt;/D&gt;&lt;D xsi:type="xsd:double"&gt;-0.2&lt;/D&gt;&lt;D xsi:type="xsd:double"&gt;-0.487&lt;/D&gt;&lt;/FQL&gt;&lt;FQL&gt;&lt;Q&gt;1157-HK^FF_EPS(ANN,-5AY,0)&lt;/Q&gt;&lt;R&gt;6&lt;/R&gt;&lt;C&gt;1&lt;/C&gt;&lt;D xsi:type="xsd:double"&gt;-0.1218&lt;/D&gt;&lt;D xsi:type="xsd:double"&gt;0.17&lt;/D&gt;&lt;D xsi:type="xsd:double"&gt;0.2626&lt;/D&gt;&lt;D xsi:type="xsd:double"&gt;0.5795&lt;/D&gt;&lt;D xsi:type="xsd:double"&gt;0.9172&lt;/D&gt;&lt;D xsi:type="xsd:double"&gt;0.9134&lt;/D&gt;&lt;/FQL&gt;&lt;FQL&gt;&lt;Q&gt;1156-HK^FF_EPS(ANN,-5AY,0)&lt;/Q&gt;&lt;R&gt;6&lt;/R&gt;&lt;C&gt;1&lt;/C&gt;&lt;D xsi:type="xsd:double"&gt;0.0105&lt;/D&gt;&lt;D xsi:type="xsd:double"&gt;0.0807&lt;/D&gt;&lt;D xsi:type="xsd:double"&gt;0.1208&lt;/D&gt;&lt;D xsi:type="xsd:double"&gt;0.151&lt;/D&gt;&lt;D xsi:type="xsd:double"&gt;0.0988&lt;/D&gt;&lt;D xsi:type="xsd:double"&gt;0.0172&lt;/D&gt;&lt;/FQL&gt;&lt;FQL&gt;&lt;Q&gt;1153-HK^FF_EPS(ANN,-5AY,0)&lt;/Q&gt;&lt;R&gt;6&lt;/R&gt;&lt;C&gt;1&lt;/C&gt;&lt;D xsi:type="xsd:string"&gt;@NA&lt;/D&gt;&lt;D xsi:type="xsd:double"&gt;0.0353&lt;/D&gt;&lt;D xsi:type="xsd:double"&gt;0.0706&lt;/D&gt;&lt;D xsi:type="xsd:double"&gt;0.0949&lt;/D&gt;&lt;D xsi:type="xsd:double"&gt;0.1225&lt;/D&gt;&lt;D xsi:type="xsd:double"&gt;0.198&lt;/D&gt;&lt;/FQL&gt;&lt;FQL&gt;&lt;Q&gt;1152-HK^FF_EPS(ANN,-5AY,0)&lt;/Q&gt;&lt;R&gt;6&lt;/R&gt;&lt;C&gt;1&lt;/C&gt;&lt;D xsi:type="xsd:double"&gt;-0.0437&lt;/D&gt;&lt;D xsi:type="xsd:double"&gt;-0.0111&lt;/D&gt;&lt;D xsi:type="xsd:double"&gt;-0.0224&lt;/D&gt;&lt;D xsi:type="xsd:double"&gt;-0.019&lt;/D&gt;&lt;D xsi:type="xsd:double"&gt;0.0046&lt;/D&gt;&lt;D xsi:type="xsd:double"&gt;0.0159&lt;/D&gt;&lt;/FQL&gt;&lt;FQL&gt;&lt;Q&gt;1150-HK^FF_EPS(ANN,-5AY,0)&lt;/Q&gt;&lt;R&gt;6&lt;/R&gt;&lt;C&gt;1&lt;/C&gt;&lt;D xsi:type="xsd:double"&gt;-0.3767&lt;/D&gt;&lt;D xsi:type="xsd:double"&gt;-0.3621&lt;/D&gt;&lt;D xsi:type="xsd:double"&gt;-0.1799&lt;/D&gt;&lt;D xsi:type="xsd:double"&gt;-0.1056&lt;/D&gt;&lt;D xsi:type="xsd:double"&gt;-0.0119&lt;/D&gt;&lt;D xsi:type="xsd:double"&gt;0.0288&lt;/D&gt;&lt;/FQL&gt;&lt;FQL&gt;&lt;Q&gt;1148-HK^FF_EPS(ANN,-5AY,0)&lt;/Q&gt;&lt;R&gt;6&lt;/R&gt;&lt;C&gt;1&lt;/C&gt;&lt;D xsi:type="xsd:double"&gt;0.1694&lt;/D&gt;&lt;D xsi:type="xsd:double"&gt;0.1153&lt;/D&gt;&lt;D xsi:type="xsd:double"&gt;0.0099&lt;/D&gt;&lt;D xsi:type="xsd:double"&gt;0.0061&lt;/D&gt;&lt;D xsi:type="xsd:double"&gt;-0.7087&lt;/D&gt;&lt;D xsi:type="xsd:double"&gt;-0.3692&lt;/D&gt;&lt;/FQL&gt;&lt;FQL&gt;&lt;Q&gt;1147-HK^FF_EPS(ANN,-5AY,0)&lt;/Q&gt;&lt;R&gt;6&lt;/R&gt;&lt;C&gt;1&lt;/C&gt;&lt;D xsi:type="xsd:double"&gt;0.007&lt;/D&gt;&lt;D xsi:type="xsd:double"&gt;0.0129&lt;/D&gt;&lt;D xsi:type="xsd:double"&gt;0.0161&lt;/D&gt;&lt;D xsi:type="xsd:double"&gt;0.0139&lt;/D&gt;&lt;D xsi:type="xsd:double"&gt;0.0099&lt;/D&gt;&lt;D xsi:type="xsd:double"&gt;0.0117&lt;/D&gt;&lt;/FQL&gt;&lt;FQL&gt;&lt;Q&gt;1146-HK^FF_EPS(ANN,-5AY,0)&lt;/Q&gt;&lt;R&gt;6&lt;/R&gt;&lt;C&gt;1&lt;/C&gt;&lt;D xsi:type="xsd:double"&gt;0.0154&lt;/D&gt;&lt;D xsi:type="xsd:double"&gt;0.0184&lt;/D&gt;&lt;D xsi:type="xsd:double"&gt;0.0208&lt;/D&gt;&lt;D xsi:type="xsd:double"&gt;0.0066&lt;/D&gt;&lt;D xsi:type="xsd:double"&gt;-0.0414&lt;/D&gt;&lt;D xsi:type="xsd:double"&gt;-0.0557&lt;/D&gt;&lt;/FQL&gt;&lt;FQL&gt;&lt;Q&gt;1145-HK^FF_EPS(ANN,-5AY,0)&lt;/Q&gt;&lt;R&gt;6&lt;/R&gt;&lt;C&gt;1&lt;/C&gt;&lt;D xsi:type="xsd:double"&gt;-0.0983&lt;/D&gt;&lt;D xsi:type="xsd:double"&gt;0.1416&lt;/D&gt;&lt;D xsi:type="xsd:double"&gt;0.0166&lt;/D&gt;&lt;D xsi:type="xsd:double"&gt;0.0022&lt;/D&gt;&lt;D xsi:type="xsd:double"&gt;-0.049&lt;/D&gt;&lt;D xsi:type="xsd:double"&gt;0.0746&lt;/D&gt;&lt;/FQL&gt;&lt;FQL&gt;&lt;Q&gt;1143-HK^FF_EPS(ANN,-5AY,0)&lt;/Q&gt;&lt;R&gt;6&lt;/R&gt;&lt;C&gt;1&lt;/C&gt;&lt;D xsi:type="xsd:double"&gt;-0.3254&lt;/D&gt;&lt;D xsi:type="xsd:double"&gt;-0.4892&lt;/D&gt;&lt;D xsi:type="xsd:double"&gt;-0.1902&lt;/D&gt;&lt;D xsi:type="xsd:double"&gt;-0.5635&lt;/D&gt;&lt;D xsi:type="xsd:double"&gt;-0.4498&lt;/D&gt;&lt;D xsi:type="xsd:double"&gt;-0.0779&lt;/D&gt;&lt;/FQL&gt;&lt;FQL&gt;&lt;Q&gt;1142-HK^FF_EPS(ANN,-5AY,0)&lt;/Q&gt;&lt;R&gt;6&lt;/R&gt;&lt;C&gt;1&lt;/C&gt;&lt;D xsi:type="xsd:double"&gt;31.3&lt;/D&gt;&lt;D xsi:type="xsd:double"&gt;-4.2&lt;/D&gt;&lt;D xsi:type="xsd:double"&gt;-0.5108&lt;/D&gt;&lt;D xsi:type="xsd:double"&gt;-11.6005&lt;/D&gt;&lt;D xsi:type="xsd:double"&gt;2.3833&lt;/D&gt;&lt;D xsi:type="xsd:double"&gt;-2.3687&lt;/D&gt;&lt;/FQL&gt;&lt;FQL&gt;&lt;Q&gt;1141-HK^FF_EPS(ANN,-5AY,0)&lt;/Q&gt;&lt;R&gt;6&lt;/R&gt;&lt;C&gt;1&lt;/C&gt;&lt;D xsi:type="xsd:string"&gt;@NA&lt;/D&gt;&lt;D xsi:type="xsd:double"&gt;0.1587&lt;/D&gt;&lt;D xsi:type="xsd:double"&gt;0.212&lt;/D&gt;&lt;D xsi:type="xsd:double"&gt;0.2992&lt;/D&gt;&lt;D xsi:type="xsd:double"&gt;0.33&lt;/D&gt;&lt;D xsi:type="xsd:double"&gt;0.2455&lt;/D&gt;&lt;/FQL&gt;&lt;FQL&gt;&lt;Q&gt;1138-HK^FF_EPS(ANN,-5AY,0)&lt;/Q&gt;&lt;R&gt;6&lt;/R&gt;&lt;C&gt;1&lt;/C&gt;&lt;D xsi:type="xsd:double"&gt;0.2803&lt;/D&gt;&lt;D xsi:type="xsd:double"&gt;0.4381&lt;/D&gt;&lt;D xsi:type="xsd:double"&gt;0.0261&lt;/D&gt;&lt;D xsi:type="xsd:double"&gt;0.107&lt;/D&gt;&lt;D xsi:type="xsd:double"&gt;0.5843&lt;/D&gt;&lt;D xsi:type="xsd:double"&gt;-1.2616&lt;/D&gt;&lt;/FQL&gt;&lt;FQL&gt;&lt;Q&gt;1137-HK^FF_EPS(ANN,-5AY,0)&lt;/Q&gt;&lt;R&gt;6&lt;/R&gt;&lt;C&gt;1&lt;/C&gt;&lt;D xsi:type="xsd:double"&gt;-0.32&lt;/D&gt;&lt;D xsi:type="xsd:double"&gt;-0.25&lt;/D&gt;&lt;D xsi:type="xsd:double"&gt;-0.1639&lt;/D&gt;&lt;D xsi:type="xsd:double"&gt;-0.3546&lt;/D&gt;&lt;D xsi:type="xsd:double"&gt;0.2045&lt;/D&gt;&lt;D xsi:type="xsd:double"&gt;0.0161&lt;/D&gt;&lt;/FQL&gt;&lt;FQL&gt;&lt;Q&gt;1134-HK^FF_EPS(ANN,-5AY,0)&lt;/Q&gt;&lt;R&gt;6&lt;/R&gt;&lt;C&gt;1&lt;/C&gt;&lt;D xsi:type="xsd:double"&gt;0.0884&lt;/D&gt;&lt;D xsi:type="xsd:double"&gt;0.0647&lt;/D&gt;&lt;D xsi:type="xsd:double"&gt;0.0608&lt;/D&gt;&lt;D xsi:type="xsd:double"&gt;0.0193&lt;/D&gt;&lt;D xsi:type="xsd:double"&gt;-0.0268&lt;/D&gt;&lt;D xsi:type="xsd:double"&gt;-0.0043&lt;/D&gt;&lt;/FQL&gt;&lt;FQL&gt;&lt;Q&gt;1133-HK^FF_EPS(ANN,-5AY,0)&lt;/Q&gt;&lt;R&gt;6&lt;/R&gt;&lt;C&gt;1&lt;/C&gt;&lt;D xsi:type="xsd:double"&gt;0.3508&lt;/D&gt;&lt;D xsi:type="xsd:double"&gt;0.1614&lt;/D&gt;&lt;D xsi:type="xsd:double"&gt;0.0495&lt;/D&gt;&lt;D xsi:type="xsd:double"&gt;0.0706&lt;/D&gt;&lt;D xsi:type="xsd:double"&gt;-0.0048&lt;/D&gt;&lt;D xsi:type="xsd:double"&gt;-2.9256&lt;/D&gt;&lt;/FQL&gt;&lt;FQL&gt;&lt;Q&gt;1132-HK^FF_EPS(ANN,-5AY,0)&lt;/Q&gt;&lt;R&gt;6&lt;/R&gt;&lt;C&gt;1&lt;/C&gt;&lt;D xsi:type="xsd:double"&gt;-0.0215&lt;/D&gt;&lt;D xsi:type="xsd:double"&gt;0.8045&lt;/D&gt;&lt;D xsi:type="xsd:double"&gt;0.0188&lt;/D&gt;&lt;D xsi:type="xsd:double"&gt;-0.0125&lt;/D&gt;&lt;D xsi:type="xsd:double"&gt;-0.1029&lt;/D&gt;&lt;D xsi:type="xsd:double"&gt;-0.1122&lt;/D&gt;&lt;/FQL&gt;&lt;FQL&gt;&lt;Q&gt;1130-HK^FF_EPS(ANN,-5AY,0)&lt;/Q&gt;&lt;R&gt;6&lt;/R&gt;&lt;C&gt;1&lt;/C&gt;&lt;D xsi:type="xsd:double"&gt;-0.03&lt;/D&gt;&lt;D xsi:type="xsd:double"&gt;-0.09&lt;/D&gt;&lt;D xsi:type="xsd:double"&gt;-0.0601&lt;/D&gt;&lt;D xsi:type="xsd:double"&gt;-0.0273&lt;/D&gt;&lt;D xsi:type="xsd:double"&gt;-0.0226&lt;/D&gt;&lt;D xsi:type="xsd:double"&gt;-0.0105&lt;/D&gt;&lt;/FQL&gt;&lt;FQL&gt;&lt;Q&gt;1129-HK^FF_EPS(ANN,-5AY,0)&lt;/Q&gt;&lt;R&gt;6&lt;/R&gt;&lt;C&gt;1&lt;/C&gt;&lt;D xsi:type="xsd:double"&gt;0.018&lt;/D&gt;&lt;D xsi:type="xsd:double"&gt;-0.0283&lt;/D&gt;&lt;D xsi:type="xsd:double"&gt;0.0038&lt;/D&gt;&lt;D xsi:type="xsd:double"&gt;0.0666&lt;/D&gt;&lt;D xsi:type="xsd:double"&gt;0.0064&lt;/D&gt;&lt;D xsi:type="xsd:double"&gt;-0.0254&lt;/D&gt;&lt;/FQL&gt;&lt;FQL&gt;&lt;Q&gt;1128-HK^FF_EPS(ANN,-5AY,0)&lt;/Q&gt;&lt;R&gt;6&lt;/R&gt;&lt;C&gt;1&lt;/C&gt;&lt;D xsi:type="xsd:double"&gt;0.28&lt;/D&gt;&lt;D xsi:type="xsd:double"&gt;0.71&lt;/D&gt;&lt;D xsi:type="xsd:double"&gt;1.2044&lt;/D&gt;&lt;D xsi:type="xsd:double"&gt;0.9751&lt;/D&gt;&lt;D xsi:type="xsd:double"&gt;-1.3916&lt;/D&gt;&lt;D xsi:type="xsd:double"&gt;-0.9977&lt;/D&gt;&lt;/FQL&gt;&lt;FQL&gt;&lt;Q&gt;1127-HK^FF_EPS(ANN,-5AY,0)&lt;/Q&gt;&lt;R&gt;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6&lt;/R&gt;&lt;C&gt;1&lt;/C&gt;&lt;D xsi:type="xsd:double"&gt;0.1898&lt;/D&gt;&lt;D xsi:type="xsd:double"&gt;0.1918&lt;/D&gt;&lt;D xsi:type="xsd:double"&gt;0.22&lt;/D&gt;&lt;D xsi:type="xsd:double"&gt;0.1803&lt;/D&gt;&lt;D xsi:type="xsd:double"&gt;0.1359&lt;/D&gt;&lt;D xsi:type="xsd:double"&gt;0.1789&lt;/D&gt;&lt;/FQL&gt;&lt;FQL&gt;&lt;Q&gt;1126-HK^FF_EPS(ANN,-5AY,0)&lt;/Q&gt;&lt;R&gt;6&lt;/R&gt;&lt;C&gt;1&lt;/C&gt;&lt;D xsi:type="xsd:double"&gt;0.4366&lt;/D&gt;&lt;D xsi:type="xsd:double"&gt;0.6003&lt;/D&gt;&lt;D xsi:type="xsd:double"&gt;0.4912&lt;/D&gt;&lt;D xsi:type="xsd:double"&gt;0.7054&lt;/D&gt;&lt;D xsi:type="xsd:double"&gt;0.403&lt;/D&gt;&lt;D xsi:type="xsd:double"&gt;0.286&lt;/D&gt;&lt;/FQL&gt;&lt;FQL&gt;&lt;Q&gt;1125-HK^FF_EPS(ANN,-5AY,0)&lt;/Q&gt;&lt;R&gt;6&lt;/R&gt;&lt;C&gt;1&lt;/C&gt;&lt;D xsi:type="xsd:double"&gt;4.55&lt;/D&gt;&lt;D xsi:type="xsd:double"&gt;3.615&lt;/D&gt;&lt;D xsi:type="xsd:double"&gt;2.0432&lt;/D&gt;&lt;D xsi:type="xsd:double"&gt;-3.0489&lt;/D&gt;&lt;D xsi:type="xsd:double"&gt;-1.6281&lt;/D&gt;&lt;D xsi:type="xsd:double"&gt;-0.4064&lt;/D&gt;&lt;/FQL&gt;&lt;FQL&gt;&lt;Q&gt;1124-HK^FF_EPS(ANN,-5AY,0)&lt;/Q&gt;&lt;R&gt;6&lt;/R&gt;&lt;C&gt;1&lt;/C&gt;&lt;D xsi:type="xsd:double"&gt;0.1739&lt;/D&gt;&lt;D xsi:type="xsd:double"&gt;0.0552&lt;/D&gt;&lt;D xsi:type="xsd:double"&gt;0.0317&lt;/D&gt;&lt;D xsi:type="xsd:double"&gt;-0.0812&lt;/D&gt;&lt;D xsi:type="xsd:double"&gt;-0.0678&lt;/D&gt;&lt;D xsi:type="xsd:double"&gt;-0.2274&lt;/D&gt;&lt;/FQL&gt;&lt;FQL&gt;&lt;Q&gt;1123-HK^FF_EPS(ANN,-5AY,0)&lt;/Q&gt;&lt;R&gt;6&lt;/R&gt;&lt;C&gt;1&lt;/C&gt;&lt;D xsi:type="xsd:double"&gt;-0.0164&lt;/D&gt;&lt;D xsi:type="xsd:double"&gt;0.0322&lt;/D&gt;&lt;D xsi:type="xsd:double"&gt;-0.0394&lt;/D&gt;&lt;D xsi:type="xsd:double"&gt;-0.0245&lt;/D&gt;&lt;D xsi:type="xsd:double"&gt;0.0284&lt;/D&gt;&lt;D xsi:type="xsd:double"&gt;0.0153&lt;/D&gt;&lt;/FQL&gt;&lt;FQL&gt;&lt;Q&gt;1122-HK^FF_EPS(ANN,-5AY,0)&lt;/Q&gt;&lt;R&gt;6&lt;/R&gt;&lt;C&gt;1&lt;/C&gt;&lt;D xsi:type="xsd:double"&gt;0.222&lt;/D&gt;&lt;D xsi:type="xsd:double"&gt;0.2306&lt;/D&gt;&lt;D xsi:type="xsd:double"&gt;0.2165&lt;/D&gt;&lt;D xsi:type="xsd:double"&gt;0.1577&lt;/D&gt;&lt;D xsi:type="xsd:double"&gt;0.1363&lt;/D&gt;&lt;D xsi:type="xsd:double"&gt;0.1564&lt;/D&gt;&lt;/FQL&gt;&lt;FQL&gt;&lt;Q&gt;1121-HK^FF_EPS(ANN,-5AY,0)&lt;/Q&gt;&lt;R&gt;6&lt;/R&gt;&lt;C&gt;1&lt;/C&gt;&lt;D xsi:type="xsd:double"&gt;-0.3388&lt;/D&gt;&lt;D xsi:type="xsd:double"&gt;-0.4612&lt;/D&gt;&lt;D xsi:type="xsd:double"&gt;-0.2977&lt;/D&gt;&lt;D xsi:type="xsd:double"&gt;-0.2452&lt;/D&gt;&lt;D xsi:type="xsd:double"&gt;-0.0822&lt;/D&gt;&lt;D xsi:type="xsd:double"&gt;0.007&lt;/D&gt;&lt;/FQL&gt;&lt;FQL&gt;&lt;Q&gt;1120-HK^FF_EPS(ANN,-5AY,0)&lt;/Q&gt;&lt;R&gt;6&lt;/R&gt;&lt;C&gt;1&lt;/C&gt;&lt;D xsi:type="xsd:double"&gt;2.18&lt;/D&gt;&lt;D xsi:type="xsd:double"&gt;-1.76&lt;/D&gt;&lt;D xsi:type="xsd:double"&gt;-0.0997&lt;/D&gt;&lt;D xsi:type="xsd:double"&gt;-0.3528&lt;/D&gt;&lt;D xsi:type="xsd:double"&gt;-1.3251&lt;/D&gt;&lt;D xsi:type="xsd:double"&gt;0.0536&lt;/D&gt;&lt;/FQL&gt;&lt;FQL&gt;&lt;Q&gt;1119-HK^FF_EPS(ANN,-5AY,0)&lt;/Q&gt;&lt;R&gt;6&lt;/R&gt;&lt;C&gt;1&lt;/C&gt;&lt;D xsi:type="xsd:double"&gt;0.0053&lt;/D&gt;&lt;D xsi:type="xsd:double"&gt;0.1447&lt;/D&gt;&lt;D xsi:type="xsd:double"&gt;0.2752&lt;/D&gt;&lt;D xsi:type="xsd:double"&gt;0.3313&lt;/D&gt;&lt;D xsi:type="xsd:double"&gt;-0.4057&lt;/D&gt;&lt;D xsi:type="xsd:double"&gt;-0.1507&lt;/D&gt;&lt;/FQL&gt;&lt;FQL&gt;&lt;Q&gt;1118-HK^FF_EPS(ANN,-5AY,0)&lt;/Q&gt;&lt;R&gt;6&lt;/R&gt;&lt;C&gt;1&lt;/C&gt;&lt;D xsi:type="xsd:double"&gt;0.1293&lt;/D&gt;&lt;D xsi:type="xsd:double"&gt;0.0755&lt;/D&gt;&lt;D xsi:type="xsd:double"&gt;-0.1509&lt;/D&gt;&lt;D xsi:type="xsd:double"&gt;-0.011&lt;/D&gt;&lt;D xsi:type="xsd:double"&gt;0.1629&lt;/D&gt;&lt;D xsi:type="xsd:double"&gt;0.344&lt;/D&gt;&lt;/FQL&gt;&lt;FQL&gt;&lt;Q&gt;1117-HK^FF_EPS(ANN,-5AY,0)&lt;/Q&gt;&lt;R&gt;6&lt;/R&gt;&lt;C&gt;1&lt;/C&gt;&lt;D xsi:type="xsd:double"&gt;-0.1635&lt;/D&gt;&lt;D xsi:type="xsd:double"&gt;-0.1867&lt;/D&gt;&lt;D xsi:type="xsd:double"&gt;-0.0966&lt;/D&gt;&lt;D xsi:type="xsd:double"&gt;0.0628&lt;/D&gt;&lt;D xsi:type="xsd:double"&gt;0.1356&lt;/D&gt;&lt;D xsi:type="xsd:double"&gt;0.1739&lt;/D&gt;&lt;/FQL&gt;&lt;FQL&gt;&lt;Q&gt;1116-HK^FF_EPS(ANN,-5AY,0)&lt;/Q&gt;&lt;R&gt;6&lt;/R&gt;&lt;C&gt;1&lt;/C&gt;&lt;D xsi:type="xsd:double"&gt;-0.0308&lt;/D&gt;&lt;D xsi:type="xsd:double"&gt;-0.0965&lt;/D&gt;&lt;D xsi:type="xsd:double"&gt;0.0021&lt;/D&gt;&lt;D xsi:type="xsd:double"&gt;0.0083&lt;/D&gt;&lt;D xsi:type="xsd:double"&gt;-0.0035&lt;/D&gt;&lt;D xsi:type="xsd:double"&gt;-0.0053&lt;/D&gt;&lt;/FQL&gt;&lt;FQL&gt;&lt;Q&gt;1115-HK^FF_EPS(ANN,-5AY,0)&lt;/Q&gt;&lt;R&gt;6&lt;/R&gt;&lt;C&gt;1&lt;/C&gt;&lt;D xsi:type="xsd:double"&gt;0.1349&lt;/D&gt;&lt;D xsi:type="xsd:double"&gt;0.1369&lt;/D&gt;&lt;D xsi:type="xsd:double"&gt;0.1448&lt;/D&gt;&lt;D xsi:type="xsd:double"&gt;-0.3253&lt;/D&gt;&lt;D xsi:type="xsd:double"&gt;0.0073&lt;/D&gt;&lt;D xsi:type="xsd:double"&gt;0.0217&lt;/D&gt;&lt;/FQL&gt;&lt;FQL&gt;&lt;Q&gt;1114-HK^FF_EPS(ANN,-5AY,0)&lt;/Q&gt;&lt;R&gt;6&lt;/R&gt;&lt;C&gt;1&lt;/C&gt;&lt;D xsi:type="xsd:double"&gt;1.3531&lt;/D&gt;&lt;D xsi:type="xsd:double"&gt;0.8577&lt;/D&gt;&lt;D xsi:type="xsd:double"&gt;0.8541&lt;/D&gt;&lt;D xsi:type="xsd:double"&gt;1.0006&lt;/D&gt;&lt;D xsi:type="xsd:double"&gt;1.3666&lt;/D&gt;&lt;D xsi:type="xsd:double"&gt;1.5199&lt;/D&gt;&lt;/FQL&gt;&lt;FQL&gt;&lt;Q&gt;1113-HK^FF_EPS(ANN,-5AY,0)&lt;/Q&gt;&lt;R&gt;6&lt;/R&gt;&lt;C&gt;1&lt;/C&gt;&lt;D xsi:type="xsd:double"&gt;5.05&lt;/D&gt;&lt;D xsi:type="xsd:double"&gt;8.07&lt;/D&gt;&lt;D xsi:type="xsd:double"&gt;10.8537&lt;/D&gt;&lt;D xsi:type="xsd:double"&gt;7.8881&lt;/D&gt;&lt;D xsi:type="xsd:double"&gt;4.4219&lt;/D&gt;&lt;D xsi:type="xsd:double"&gt;5.776&lt;/D&gt;&lt;/FQL&gt;&lt;FQL&gt;&lt;Q&gt;1112-HK^FF_EPS(ANN,-5AY,0)&lt;/Q&gt;&lt;R&gt;6&lt;/R&gt;&lt;C&gt;1&lt;/C&gt;&lt;D xsi:type="xsd:double"&gt;1.776&lt;/D&gt;&lt;D xsi:type="xsd:double"&gt;1.7066&lt;/D&gt;&lt;D xsi:type="xsd:double"&gt;1.5662&lt;/D&gt;&lt;D xsi:type="xsd:double"&gt;1.7776&lt;/D&gt;&lt;D xsi:type="xsd:double"&gt;1.9837&lt;/D&gt;&lt;D xsi:type="xsd:double"&gt;0.9505&lt;/D&gt;&lt;/FQL&gt;&lt;FQL&gt;&lt;Q&gt;1110-HK^FF_EPS(ANN,-5AY,0)&lt;/Q&gt;&lt;R&gt;6&lt;/R&gt;&lt;C&gt;1&lt;/C&gt;&lt;D xsi:type="xsd:double"&gt;0.0848&lt;/D&gt;&lt;D xsi:type="xsd:double"&gt;0.0946&lt;/D&gt;&lt;D xsi:type="xsd:double"&gt;0.078&lt;/D&gt;&lt;D xsi:type="xsd:double"&gt;0.0793&lt;/D&gt;&lt;D xsi:type="xsd:double"&gt;0.0214&lt;/D&gt;&lt;D xsi:type="xsd:double"&gt;0.0602&lt;/D&gt;&lt;/FQL&gt;&lt;FQL&gt;&lt;Q&gt;1109-HK^FF_EPS(ANN,-5AY,0)&lt;/Q&gt;&lt;R&gt;6&lt;/R&gt;&lt;C&gt;1&lt;/C&gt;&lt;D xsi:type="xsd:double"&gt;2.814&lt;/D&gt;&lt;D xsi:type="xsd:double"&gt;3.32&lt;/D&gt;&lt;D xsi:type="xsd:double"&gt;4.1456&lt;/D&gt;&lt;D xsi:type="xsd:double"&gt;4.6684&lt;/D&gt;&lt;D xsi:type="xsd:double"&gt;4.6975&lt;/D&gt;&lt;D xsi:type="xsd:double"&gt;5.4762&lt;/D&gt;&lt;/FQL&gt;&lt;FQL&gt;&lt;Q&gt;1108-HK^FF_EPS(ANN,-5AY,0)&lt;/Q&gt;&lt;R&gt;6&lt;/R&gt;&lt;C&gt;1&lt;/C&gt;&lt;D xsi:type="xsd:double"&gt;0.0234&lt;/D&gt;&lt;D xsi:type="xsd:double"&gt;0.0461&lt;/D&gt;&lt;D xsi:type="xsd:double"&gt;0.0332&lt;/D&gt;&lt;D xsi:type="xsd:double"&gt;0.1094&lt;/D&gt;&lt;D xsi:type="xsd:double"&gt;0.6663&lt;/D&gt;&lt;D xsi:type="xsd:double"&gt;0.5489&lt;/D&gt;&lt;/FQL&gt;&lt;FQL&gt;&lt;Q&gt;1107-HK^FF_EPS(ANN,-5AY,0)&lt;/Q&gt;&lt;R&gt;6&lt;/R&gt;&lt;C&gt;1&lt;/C&gt;&lt;D xsi:type="xsd:double"&gt;0.342&lt;/D&gt;&lt;D xsi:type="xsd:double"&gt;0.3261&lt;/D&gt;&lt;D xsi:type="xsd:double"&gt;0.2952&lt;/D&gt;&lt;D xsi:type="xsd:double"&gt;0.2233&lt;/D&gt;&lt;D xsi:type="xsd:double"&gt;0.2967&lt;/D&gt;&lt;D xsi:type="xsd:double"&gt;0.2971&lt;/D&gt;&lt;/FQL&gt;&lt;FQL&gt;&lt;Q&gt;1105-HK^FF_EPS(ANN,-5AY,0)&lt;/Q&gt;&lt;R&gt;6&lt;/R&gt;&lt;C&gt;1&lt;/C&gt;&lt;D xsi:type="xsd:double"&gt;0.0391&lt;/D&gt;&lt;D xsi:type="xsd:double"&gt;0.0477&lt;/D&gt;&lt;D xsi:type="xsd:double"&gt;0.028&lt;/D&gt;&lt;D xsi:type="xsd:double"&gt;-0.0261&lt;/D&gt;&lt;D xsi:type="xsd:double"&gt;-0.092&lt;/D&gt;&lt;D xsi:type="xsd:double"&gt;-0.1588&lt;/D&gt;&lt;/FQL&gt;&lt;FQL&gt;&lt;Q&gt;1104-HK^FF_EPS(ANN,-5AY,0)&lt;/Q&gt;&lt;R&gt;6&lt;/R&gt;&lt;C&gt;1&lt;/C&gt;&lt;D xsi:type="xsd:double"&gt;0.5787&lt;/D&gt;&lt;D xsi:type="xsd:double"&gt;0.3715&lt;/D&gt;&lt;D xsi:type="xsd:double"&gt;0.6804&lt;/D&gt;&lt;D xsi:type="xsd:double"&gt;-0.3523&lt;/D&gt;&lt;D xsi:type="xsd:double"&gt;1.1135&lt;/D&gt;&lt;D xsi:type="xsd:double"&gt;-0.3695&lt;/D&gt;&lt;/FQL&gt;&lt;FQL&gt;&lt;Q&gt;1103-HK^FF_EPS(ANN,-5AY,0)&lt;/Q&gt;&lt;R&gt;6&lt;/R&gt;&lt;C&gt;1&lt;/C&gt;&lt;D xsi:type="xsd:double"&gt;0.0502&lt;/D&gt;&lt;D xsi:type="xsd:double"&gt;-0.2064&lt;/D&gt;&lt;D xsi:type="xsd:double"&gt;-0.2513&lt;/D&gt;&lt;D xsi:type="xsd:double"&gt;-0.0916&lt;/D&gt;&lt;D xsi:type="xsd:double"&gt;-0.0917&lt;/D&gt;&lt;D xsi:type="xsd:double"&gt;-0.142&lt;/D&gt;&lt;/FQL&gt;&lt;FQL&gt;&lt;Q&gt;1102-HK^FF_EPS(ANN,-5AY,0)&lt;/Q&gt;&lt;R&gt;6&lt;/R&gt;&lt;C&gt;1&lt;/C&gt;&lt;D xsi:type="xsd:double"&gt;-0.098&lt;/D&gt;&lt;D xsi:type="xsd:double"&gt;-0.1306&lt;/D&gt;&lt;D xsi:type="xsd:double"&gt;-0.0322&lt;/D&gt;&lt;D xsi:type="xsd:double"&gt;-0.0554&lt;/D&gt;&lt;D xsi:type="xsd:double"&gt;-0.054&lt;/D&gt;&lt;D xsi:type="xsd:double"&gt;-0.6596&lt;/D&gt;&lt;/FQL&gt;&lt;FQL&gt;&lt;Q&gt;1101-HK^FF_EPS(ANN,-5AY,0)&lt;/Q&gt;&lt;R&gt;6&lt;/R&gt;&lt;C&gt;1&lt;/C&gt;&lt;D xsi:type="xsd:double"&gt;-1.9162&lt;/D&gt;&lt;D xsi:type="xsd:double"&gt;-0.9917&lt;/D&gt;&lt;D xsi:type="xsd:double"&gt;-0.0147&lt;/D&gt;&lt;D xsi:type="xsd:double"&gt;-0.0775&lt;/D&gt;&lt;D xsi:type="xsd:double"&gt;0.1843&lt;/D&gt;&lt;D xsi:type="xsd:double"&gt;-0.0468&lt;/D&gt;&lt;/FQL&gt;&lt;FQL&gt;&lt;Q&gt;1100-HK^FF_EPS(ANN,-5AY,0)&lt;/Q&gt;&lt;R&gt;6&lt;/R&gt;&lt;C&gt;1&lt;/C&gt;&lt;D xsi:type="xsd:double"&gt;0.1705&lt;/D&gt;&lt;D xsi:type="xsd:double"&gt;0.1815&lt;/D&gt;&lt;D xsi:type="xsd:double"&gt;0.1469&lt;/D&gt;&lt;D xsi:type="xsd:double"&gt;0.1301&lt;/D&gt;&lt;D xsi:type="xsd:double"&gt;0.1078&lt;/D&gt;&lt;D xsi:type="xsd:double"&gt;0.3009&lt;/D&gt;&lt;/FQL&gt;&lt;FQL&gt;&lt;Q&gt;1099-HK^FF_EPS(ANN,-5AY,0)&lt;/Q&gt;&lt;R&gt;6&lt;/R&gt;&lt;C&gt;1&lt;/C&gt;&lt;D xsi:type="xsd:double"&gt;1.9629&lt;/D&gt;&lt;D xsi:type="xsd:double"&gt;2.2024&lt;/D&gt;&lt;D xsi:type="xsd:double"&gt;2.3283&lt;/D&gt;&lt;D xsi:type="xsd:double"&gt;2.387&lt;/D&gt;&lt;D xsi:type="xsd:double"&gt;2.5959&lt;/D&gt;&lt;D xsi:type="xsd:double"&gt;2.9964&lt;/D&gt;&lt;/FQL&gt;&lt;FQL&gt;&lt;Q&gt;1098-HK^FF_EPS(ANN,-5AY,0)&lt;/Q&gt;&lt;R&gt;6&lt;/R&gt;&lt;C&gt;1&lt;/C&gt;&lt;D xsi:type="xsd:double"&gt;1.69&lt;/D&gt;&lt;D xsi:type="xsd:double"&gt;2.61&lt;/D&gt;&lt;D xsi:type="xsd:double"&gt;3.9894&lt;/D&gt;&lt;D xsi:type="xsd:double"&gt;4.0409&lt;/D&gt;&lt;D xsi:type="xsd:double"&gt;2.2992&lt;/D&gt;&lt;D xsi:type="xsd:double"&gt;1.3722&lt;/D&gt;&lt;/FQL&gt;&lt;FQL&gt;&lt;Q&gt;1097-HK^FF_EPS(ANN,-5AY,0)&lt;/Q&gt;&lt;R&gt;6&lt;/R&gt;&lt;C&gt;1&lt;/C&gt;&lt;D xsi:type="xsd:double"&gt;-0.0938&lt;/D&gt;&lt;D xsi:type="xsd:double"&gt;-0.0982&lt;/D&gt;&lt;D xsi:type="xsd:double"&gt;-0.0714&lt;/D&gt;&lt;D xsi:type="xsd:double"&gt;-0.0587&lt;/D&gt;&lt;D xsi:type="xsd:double"&gt;-0.0386&lt;/D&gt;&lt;D xsi:type="xsd:double"&gt;-0.051&lt;/D&gt;&lt;/FQL&gt;&lt;FQL&gt;&lt;Q&gt;1096-HK^FF_EPS(ANN,-5AY,0)&lt;/Q&gt;&lt;R&gt;6&lt;/R&gt;&lt;C&gt;1&lt;/C&gt;&lt;D xsi:type="xsd:double"&gt;-0.1384&lt;/D&gt;&lt;D xsi:type="xsd:double"&gt;-0.4564&lt;/D&gt;&lt;D xsi:type="xsd:double"&gt;-0.2337&lt;/D&gt;&lt;D xsi:type="xsd:double"&gt;-0.2306&lt;/D&gt;&lt;D xsi:type="xsd:double"&gt;-0.192&lt;/D&gt;&lt;D xsi:type="xsd:double"&gt;-0.17&lt;/D&gt;&lt;/FQL&gt;&lt;FQL&gt;&lt;Q&gt;1094-HK^FF_EPS(ANN,-5AY,0)&lt;/Q&gt;&lt;R&gt;5&lt;/R&gt;&lt;C&gt;1&lt;/C&gt;&lt;D xsi:type="xsd:double"&gt;-1.281&lt;/D&gt;&lt;D xsi:type="xsd:double"&gt;-0.1444&lt;/D&gt;&lt;D xsi:type="xsd:double"&gt;-0.0747&lt;/D&gt;&lt;D xsi:type="xsd:double"&gt;0.0074&lt;/D&gt;&lt;D xsi:type="xsd:double"&gt;-0.1224&lt;/D&gt;&lt;/FQL&gt;&lt;FQL&gt;&lt;Q&gt;1093-HK^FF_EPS(ANN,-5AY,0)&lt;/Q&gt;&lt;R&gt;6&lt;/R&gt;&lt;C&gt;1&lt;/C&gt;&lt;D xsi:type="xsd:double"&gt;0.1836&lt;/D&gt;&lt;D xsi:type="xsd:double"&gt;0.2369&lt;/D&gt;&lt;D xsi:type="xsd:double"&gt;0.305&lt;/D&gt;&lt;D xsi:type="xsd:double"&gt;0.3523&lt;/D&gt;&lt;D xsi:type="xsd:double"&gt;0.485&lt;/D&gt;&lt;D xsi:type="xsd:double"&gt;0.5651&lt;/D&gt;&lt;/FQL&gt;&lt;FQL&gt;&lt;Q&gt;1091-HK^FF_EPS(ANN,-5AY,0)&lt;/Q&gt;&lt;R&gt;6&lt;/R&gt;&lt;C&gt;1&lt;/C&gt;&lt;D xsi:type="xsd:double"&gt;-0.0256&lt;/D&gt;&lt;D xsi:type="xsd:double"&gt;0.0411&lt;/D&gt;&lt;D xsi:type="xsd:double"&gt;0.0965&lt;/D&gt;&lt;D xsi:type="xsd:double"&gt;-0.059&lt;/D&gt;&lt;D xsi:type="xsd:double"&gt;-0.1277&lt;/D&gt;&lt;D xsi:type="xsd:double"&gt;0.136&lt;/D&gt;&lt;/FQL&gt;&lt;FQL&gt;&lt;Q&gt;1090-HK^FF_EPS(ANN,-5AY,0)&lt;/Q&gt;&lt;R&gt;6&lt;/R&gt;&lt;C&gt;1&lt;/C&gt;&lt;D xsi:type="xsd:double"&gt;0.4089&lt;/D&gt;&lt;D xsi:type="xsd:double"&gt;0.0692&lt;/D&gt;&lt;D xsi:type="xsd:double"&gt;0.1062&lt;/D&gt;&lt;D xsi:type="xsd:double"&gt;0.1644&lt;/D&gt;&lt;D xsi:type="xsd:double"&gt;0.3191&lt;/D&gt;&lt;D xsi:type="xsd:double"&gt;0.4831&lt;/D&gt;&lt;/FQL&gt;&lt;FQL&gt;&lt;Q&gt;1088-HK^FF_EPS(ANN,-5AY,0)&lt;/Q&gt;&lt;R&gt;6&lt;/R&gt;&lt;C&gt;1&lt;/C&gt;&lt;D xsi:type="xsd:double"&gt;1.1419&lt;/D&gt;&lt;D xsi:type="xsd:double"&gt;2.264&lt;/D&gt;&lt;D xsi:type="xsd:double"&gt;2.2055&lt;/D&gt;&lt;D xsi:type="xsd:double"&gt;2.1745&lt;/D&gt;&lt;D xsi:type="xsd:double"&gt;1.9715&lt;/D&gt;&lt;D xsi:type="xsd:double"&gt;3.1305&lt;/D&gt;&lt;/FQL&gt;&lt;FQL&gt;&lt;Q&gt;1087-HK^FF_EPS(ANN,-5AY,0)&lt;/Q&gt;&lt;R&gt;6&lt;/R&gt;&lt;C&gt;1&lt;/C&gt;&lt;D xsi:type="xsd:double"&gt;-2.0401&lt;/D&gt;&lt;D xsi:type="xsd:double"&gt;-2.3938&lt;/D&gt;&lt;D xsi:type="xsd:double"&gt;-0.9348&lt;/D&gt;&lt;D xsi:type="xsd:double"&gt;-0.3424&lt;/D&gt;&lt;D xsi:type="xsd:double"&gt;-1.3293&lt;/D&gt;&lt;D xsi:type="xsd:double"&gt;-0.2535&lt;/D&gt;&lt;/FQL&gt;&lt;FQL&gt;&lt;Q&gt;1086-HK^FF_EPS(ANN,-5AY,0)&lt;/Q&gt;&lt;R&gt;6&lt;/R&gt;&lt;C&gt;1&lt;/C&gt;&lt;D xsi:type="xsd:double"&gt;0.19&lt;/D&gt;&lt;D xsi:type="xsd:double"&gt;0.15&lt;/D&gt;&lt;D xsi:type="xsd:double"&gt;0.0982&lt;/D&gt;&lt;D xsi:type="xsd:double"&gt;0.1212&lt;/D&gt;&lt;D xsi:type="xsd:double"&gt;0.1538&lt;/D&gt;&lt;D xsi:type="xsd:double"&gt;0.0742&lt;/D&gt;&lt;/FQL&gt;&lt;FQL&gt;&lt;Q&gt;1085-HK^FF_EPS(ANN,-5AY,0)&lt;/Q&gt;&lt;R&gt;6&lt;/R&gt;&lt;C&gt;1&lt;/C&gt;&lt;D xsi:type="xsd:double"&gt;0.3003&lt;/D&gt;&lt;D xsi:type="xsd:double"&gt;0.339&lt;/D&gt;&lt;D xsi:type="xsd:double"&gt;0.3611&lt;/D&gt;&lt;D xsi:type="xsd:double"&gt;0.3316&lt;/D&gt;&lt;D xsi:type="xsd:double"&gt;0.1775&lt;/D&gt;&lt;D xsi:type="xsd:double"&gt;0.2215&lt;/D&gt;&lt;/FQL&gt;&lt;FQL&gt;&lt;Q&gt;1084-HK^FF_EPS(ANN,-5AY,0)&lt;/Q&gt;&lt;R&gt;6&lt;/R&gt;&lt;C&gt;1&lt;/C&gt;&lt;D xsi:type="xsd:double"&gt;0.0665&lt;/D&gt;&lt;D xsi:type="xsd:double"&gt;0.1156&lt;/D&gt;&lt;D xsi:type="xsd:double"&gt;0.1173&lt;/D&gt;&lt;D xsi:type="xsd:double"&gt;0.1166&lt;/D&gt;&lt;D xsi:type="xsd:double"&gt;0.0855&lt;/D&gt;&lt;D xsi:type="xsd:double"&gt;0.1265&lt;/D&gt;&lt;/FQL&gt;&lt;FQL&gt;&lt;Q&gt;1083-HK^FF_EPS(ANN,-5AY,0)&lt;/Q&gt;&lt;R&gt;6&lt;/R&gt;&lt;C&gt;1&lt;/C&gt;&lt;D xsi:type="xsd:double"&gt;0.3626&lt;/D&gt;&lt;D xsi:type="xsd:double"&gt;0.4987&lt;/D&gt;&lt;D xsi:type="xsd:double"&gt;0.4389&lt;/D&gt;&lt;D xsi:type="xsd:double"&gt;0.4606&lt;/D&gt;&lt;D xsi:type="xsd:double"&gt;0.4956&lt;/D&gt;&lt;D xsi:type="xsd:double"&gt;0.4153&lt;/D&gt;&lt;/FQL&gt;&lt;FQL&gt;&lt;Q&gt;1082-HK^FF_EPS(ANN,-5AY,0)&lt;/Q&gt;&lt;R&gt;6&lt;/R&gt;&lt;C&gt;1&lt;/C&gt;&lt;D xsi:type="xsd:double"&gt;-0.64&lt;/D&gt;&lt;D xsi:type="xsd:double"&gt;-0.02&lt;/D&gt;&lt;D xsi:type="xsd:double"&gt;-0.1414&lt;/D&gt;&lt;D xsi:type="xsd:double"&gt;-0.1958&lt;/D&gt;&lt;D xsi:type="xsd:double"&gt;0.0062&lt;/D&gt;&lt;D xsi:type="xsd:double"&gt;-0.0568&lt;/D&gt;&lt;/FQL&gt;&lt;FQL&gt;&lt;Q&gt;1080-HK^FF_EPS(ANN,-5AY,0)&lt;/Q&gt;&lt;R&gt;6&lt;/R&gt;&lt;C&gt;1&lt;/C&gt;&lt;D xsi:type="xsd:double"&gt;-0.0788&lt;/D&gt;&lt;D xsi:type="xsd:double"&gt;-0.0883&lt;/D&gt;&lt;D xsi:type="xsd:double"&gt;-0.0196&lt;/D&gt;&lt;D xsi:type="xsd:double"&gt;-0.048&lt;/D&gt;&lt;D xsi:type="xsd:double"&gt;-0.1117&lt;/D&gt;&lt;D xsi:type="xsd:double"&gt;-0.0813&lt;/D&gt;&lt;/FQL&gt;&lt;FQL&gt;&lt;Q&gt;1079-HK^FF_EPS(ANN,-5AY,0)&lt;/Q&gt;&lt;R&gt;6&lt;/R&gt;&lt;C&gt;1&lt;/C&gt;&lt;D xsi:type="xsd:double"&gt;-0.0404&lt;/D&gt;&lt;D xsi:type="xsd:double"&gt;-0.061&lt;/D&gt;&lt;D xsi:type="xsd:double"&gt;-0.2312&lt;/D&gt;&lt;D xsi:type="xsd:double"&gt;-0.1017&lt;/D&gt;&lt;D xsi:type="xsd:double"&gt;-0.0147&lt;/D&gt;&lt;D xsi:type="xsd:double"&gt;-0.0484&lt;/D&gt;&lt;/FQL&gt;&lt;FQL&gt;&lt;Q&gt;1076-HK^FF_EPS(ANN,-5AY,0)&lt;/Q&gt;&lt;R&gt;6&lt;/R&gt;&lt;C&gt;1&lt;/C&gt;&lt;D xsi:type="xsd:double"&gt;0.132&lt;/D&gt;&lt;D xsi:type="xsd:double"&gt;0.09&lt;/D&gt;&lt;D xsi:type="xsd:double"&gt;-0.4148&lt;/D&gt;&lt;D xsi:type="xsd:double"&gt;-0.5462&lt;/D&gt;&lt;D xsi:type="xsd:double"&gt;-1.0338&lt;/D&gt;&lt;D xsi:type="xsd:double"&gt;-0.1507&lt;/D&gt;&lt;/FQL&gt;&lt;FQL&gt;&lt;Q&gt;1075-HK^FF_EPS(ANN,-5AY,0)&lt;/Q&gt;&lt;R&gt;6&lt;/R&gt;&lt;C&gt;1&lt;/C&gt;&lt;D xsi:type="xsd:double"&gt;0.044&lt;/D&gt;&lt;D xsi:type="xsd:double"&gt;0.0323&lt;/D&gt;&lt;D xsi:type="xsd:double"&gt;0.0254&lt;/D&gt;&lt;D xsi:type="xsd:double"&gt;0.0499&lt;/D&gt;&lt;D xsi:type="xsd:double"&gt;0.0494&lt;/D&gt;&lt;D xsi:type="xsd:double"&gt;0.0076&lt;/D&gt;&lt;/FQL&gt;&lt;FQL&gt;&lt;Q&gt;1073-HK^FF_EPS(ANN,-5AY,0)&lt;/Q&gt;&lt;R&gt;5&lt;/R&gt;&lt;C&gt;1&lt;/C&gt;&lt;D xsi:type="xsd:double"&gt;-0.1526&lt;/D&gt;&lt;D xsi:type="xsd:double"&gt;-0.0429&lt;/D&gt;&lt;D xsi:type="xsd:double"&gt;1.6783&lt;/D&gt;&lt;D xsi:type="xsd:double"&gt;0.0428&lt;/D&gt;&lt;D xsi:type="xsd:double"&gt;0.001&lt;/D&gt;&lt;/FQL&gt;&lt;FQL&gt;&lt;Q&gt;1072-HK^FF_EPS(ANN,-5AY,0)&lt;/Q&gt;&lt;R&gt;6&lt;/R&gt;&lt;C&gt;1&lt;/C&gt;&lt;D xsi:type="xsd:double"&gt;-0.888&lt;/D&gt;&lt;D xsi:type="xsd:double"&gt;0.3344&lt;/D&gt;&lt;D xsi:type="xsd:double"&gt;0.4382&lt;/D&gt;&lt;D xsi:type="xsd:double"&gt;0.473&lt;/D&gt;&lt;D xsi:type="xsd:double"&gt;0.6714&lt;/D&gt;&lt;D xsi:type="xsd:double"&gt;0.8926&lt;/D&gt;&lt;/FQL&gt;&lt;FQL&gt;&lt;Q&gt;1071-HK^FF_EPS(ANN,-5AY,0)&lt;/Q&gt;&lt;R&gt;6&lt;/R&gt;&lt;C&gt;1&lt;/C&gt;&lt;D xsi:type="xsd:double"&gt;0.3391&lt;/D&gt;&lt;D xsi:type="xsd:double"&gt;0.044&lt;/D&gt;&lt;D xsi:type="xsd:double"&gt;0.1719&lt;/D&gt;&lt;D xsi:type="xsd:double"&gt;0.3454&lt;/D&gt;&lt;D xsi:type="xsd:double"&gt;0.4238&lt;/D&gt;&lt;D xsi:type="xsd:double"&gt;-0.5333&lt;/D&gt;&lt;/FQL&gt;&lt;FQL&gt;&lt;Q&gt;1070-HK^FF_EPS(ANN,-5AY,0)&lt;/Q&gt;&lt;R&gt;6&lt;/R&gt;&lt;C&gt;1&lt;/C&gt;&lt;D xsi:type="xsd:double"&gt;0.1148&lt;/D&gt;&lt;D xsi:type="xsd:double"&gt;0.3542&lt;/D&gt;&lt;D xsi:type="xsd:double"&gt;0.4263&lt;/D&gt;&lt;D xsi:type="xsd:double"&gt;1.0006&lt;/D&gt;&lt;D xsi:type="xsd:double"&gt;0.8391&lt;/D&gt;&lt;D xsi:type="xsd:double"&gt;0.4926&lt;/D&gt;&lt;/FQL&gt;&lt;FQL&gt;&lt;Q&gt;1069-HK^FF_EPS(ANN,-5AY,0)&lt;/Q&gt;&lt;R&gt;6&lt;/R&gt;&lt;C&gt;1&lt;/C&gt;&lt;D xsi:type="xsd:double"&gt;-0.0228&lt;/D&gt;&lt;D xsi:type="xsd:double"&gt;-0.0154&lt;/D&gt;&lt;D xsi:type="xsd:double"&gt;-0.0039&lt;/D&gt;&lt;D xsi:type="xsd:double"&gt;-0.0106&lt;/D&gt;&lt;D xsi:type="xsd:double"&gt;-0.035&lt;/D&gt;&lt;D xsi:type="xsd:double"&gt;-0.0161&lt;/D&gt;&lt;/FQL&gt;&lt;FQL&gt;&lt;Q&gt;1068-HK^FF_EPS(ANN,-5AY,0)&lt;/Q&gt;&lt;R&gt;6&lt;/R&gt;&lt;C&gt;1&lt;/C&gt;&lt;D xsi:type="xsd:double"&gt;-1.285&lt;/D&gt;&lt;D xsi:type="xsd:double"&gt;-1.051&lt;/D&gt;&lt;D xsi:type="xsd:double"&gt;-2.6108&lt;/D&gt;&lt;D xsi:type="xsd:double"&gt;-2.1618&lt;/D&gt;&lt;D xsi:type="xsd:double"&gt;-1.1078&lt;/D&gt;&lt;D xsi:type="xsd:double"&gt;1.679&lt;/D&gt;&lt;/FQL&gt;&lt;FQL&gt;&lt;Q&gt;1066-HK^FF_EPS(ANN,-5AY,0)&lt;/Q&gt;&lt;R&gt;6&lt;/R&gt;&lt;C&gt;1&lt;/C&gt;&lt;D xsi:type="xsd:double"&gt;0.2921&lt;/D&gt;&lt;D xsi:type="xsd:double"&gt;0.3449&lt;/D&gt;&lt;D xsi:type="xsd:double"&gt;0.3897&lt;/D&gt;&lt;D xsi:type="xsd:double"&gt;0.4673&lt;/D&gt;&lt;D xsi:type="xsd:double"&gt;0.5082&lt;/D&gt;&lt;D xsi:type="xsd:double"&gt;0.6011&lt;/D&gt;&lt;/FQL&gt;&lt;FQL&gt;&lt;Q&gt;1065-HK^FF_EPS(ANN,-5AY,0)&lt;/Q&gt;&lt;R&gt;6&lt;/R&gt;&lt;C&gt;1&lt;/C&gt;&lt;D xsi:type="xsd:double"&gt;0.3628&lt;/D&gt;&lt;D xsi:type="xsd:double"&gt;0.4151&lt;/D&gt;&lt;D xsi:type="xsd:double"&gt;0.4159&lt;/D&gt;&lt;D xsi:type="xsd:double"&gt;0.4029&lt;/D&gt;&lt;D xsi:type="xsd:double"&gt;0.4488&lt;/D&gt;&lt;D xsi:type="xsd:double"&gt;0.5854&lt;/D&gt;&lt;/FQL&gt;&lt;FQL&gt;&lt;Q&gt;1064-HK^FF_EPS(ANN,-5AY,0)&lt;/Q&gt;&lt;R&gt;6&lt;/R&gt;&lt;C&gt;1&lt;/C&gt;&lt;D xsi:type="xsd:double"&gt;0.1&lt;/D&gt;&lt;D xsi:type="xsd:double"&gt;0.03&lt;/D&gt;&lt;D xsi:type="xsd:double"&gt;0.02&lt;/D&gt;&lt;D xsi:type="xsd:double"&gt;-0.0306&lt;/D&gt;&lt;D xsi:type="xsd:double"&gt;-0.0097&lt;/D&gt;&lt;D xsi:type="xsd:double"&gt;0.0095&lt;/D&gt;&lt;/FQL&gt;&lt;FQL&gt;&lt;Q&gt;1063-HK^FF_EPS(ANN,-5AY,0)&lt;/Q&gt;&lt;R&gt;6&lt;/R&gt;&lt;C&gt;1&lt;/C&gt;&lt;D xsi:type="xsd:double"&gt;-0.068&lt;/D&gt;&lt;D xsi:type="xsd:double"&gt;-0.286&lt;/D&gt;&lt;D xsi:type="xsd:double"&gt;-0.0326&lt;/D&gt;&lt;D xsi:type="xsd:double"&gt;-0.0562&lt;/D&gt;&lt;D xsi:type="xsd:double"&gt;-0.0852&lt;/D&gt;&lt;D xsi:type="xsd:double"&gt;-0.0509&lt;/D&gt;&lt;/FQL&gt;&lt;FQL&gt;&lt;Q&gt;1061-HK^FF_EPS(ANN,-5AY,0)&lt;/Q&gt;&lt;R&gt;6&lt;/R&gt;&lt;C&gt;1&lt;/C&gt;&lt;D xsi:type="xsd:double"&gt;0.2433&lt;/D&gt;&lt;D xsi:type="xsd:double"&gt;0.2975&lt;/D&gt;&lt;D xsi:type="xsd:double"&gt;0.405&lt;/D&gt;&lt;D xsi:type="xsd:double"&gt;0.5228&lt;/D&gt;&lt;D xsi:type="xsd:double"&gt;0.3788&lt;/D&gt;&lt;D xsi:type="xsd:double"&gt;0.6&lt;/D&gt;&lt;/FQL&gt;&lt;FQL&gt;&lt;Q&gt;1060-HK^FF_EPS(ANN,-5AY,0)&lt;/Q&gt;&lt;R&gt;5&lt;/R&gt;&lt;C&gt;1&lt;/C&gt;&lt;D xsi:type="xsd:double"&gt;-0.0619&lt;/D&gt;&lt;D xsi:type="xsd:double"&gt;-0.0117&lt;/D&gt;&lt;D xsi:type="xsd:double"&gt;-0.0487&lt;/D&gt;&lt;D xsi:type="xsd:double"&gt;-0.0041&lt;/D&gt;&lt;D xsi:type="xsd:double"&gt;0.0077&lt;/D&gt;&lt;/FQL&gt;&lt;FQL&gt;&lt;Q&gt;1059-HK^FF_EPS(ANN,-5AY,0)&lt;/Q&gt;&lt;R&gt;6&lt;/R&gt;&lt;C&gt;1&lt;/C&gt;&lt;D xsi:type="xsd:double"&gt;-8.9025&lt;/D&gt;&lt;D xsi:type="xsd:double"&gt;-8.33&lt;/D&gt;&lt;D xsi:type="xsd:double"&gt;0.0124&lt;/D&gt;&lt;D xsi:type="xsd:double"&gt;0.0194&lt;/D&gt;&lt;D xsi:type="xsd:double"&gt;0.0262&lt;/D&gt;&lt;D xsi:type="xsd:double"&gt;0.0206&lt;/D&gt;&lt;/FQL&gt;&lt;FQL&gt;&lt;Q&gt;1058-HK^FF_EPS(ANN,-5AY,0)&lt;/Q&gt;&lt;R&gt;6&lt;/R&gt;&lt;C&gt;1&lt;/C&gt;&lt;D xsi:type="xsd:double"&gt;-0.0743&lt;/D&gt;&lt;D xsi:type="xsd:double"&gt;-0.1852&lt;/D&gt;&lt;D xsi:type="xsd:double"&gt;-0.151&lt;/D&gt;&lt;D xsi:type="xsd:double"&gt;-0.0725&lt;/D&gt;&lt;D xsi:type="xsd:double"&gt;-0.0051&lt;/D&gt;&lt;D xsi:type="xsd:double"&gt;-0.0371&lt;/D&gt;&lt;/FQL&gt;&lt;FQL&gt;&lt;Q&gt;1057-HK^FF_EPS(ANN,-5AY,0)&lt;/Q&gt;&lt;R&gt;6&lt;/R&gt;&lt;C&gt;1&lt;/C&gt;&lt;D xsi:type="xsd:double"&gt;0.0935&lt;/D&gt;&lt;D xsi:type="xsd:double"&gt;0.0477&lt;/D&gt;&lt;D xsi:type="xsd:double"&gt;0.0109&lt;/D&gt;&lt;D xsi:type="xsd:double"&gt;-0.2538&lt;/D&gt;&lt;D xsi:type="xsd:double"&gt;0.0581&lt;/D&gt;&lt;D xsi:type="xsd:double"&gt;0.0521&lt;/D&gt;&lt;/FQL&gt;&lt;FQL&gt;&lt;Q&gt;1055-HK^FF_EPS(ANN,-5AY,0)&lt;/Q&gt;&lt;R&gt;6&lt;/R&gt;&lt;C&gt;1&lt;/C&gt;&lt;D xsi:type="xsd:double"&gt;0.5149&lt;/D&gt;&lt;D xsi:type="xsd:double"&gt;0.6&lt;/D&gt;&lt;D xsi:type="xsd:double"&gt;0.2783&lt;/D&gt;&lt;D xsi:type="xsd:double"&gt;0.2161&lt;/D&gt;&lt;D xsi:type="xsd:double"&gt;-0.7713&lt;/D&gt;&lt;D xsi:type="xsd:double"&gt;-0.9006&lt;/D&gt;&lt;/FQL&gt;&lt;FQL&gt;&lt;Q&gt;1053-HK^FF_EPS(ANN,-5AY,0)&lt;/Q&gt;&lt;R&gt;6&lt;/R&gt;&lt;C&gt;1&lt;/C&gt;&lt;D xsi:type="xsd:double"&gt;-1.2342&lt;/D&gt;&lt;D xsi:type="xsd:double"&gt;0.0461&lt;/D&gt;&lt;D xsi:type="xsd:double"&gt;0.2374&lt;/D&gt;&lt;D xsi:type="xsd:double"&gt;0.1181&lt;/D&gt;&lt;D xsi:type="xsd:double"&gt;0.0808&lt;/D&gt;&lt;D xsi:type="xsd:double"&gt;0.3074&lt;/D&gt;&lt;/FQL&gt;&lt;FQL&gt;&lt;Q&gt;1052-HK^FF_EPS(ANN,-5AY,0)&lt;/Q&gt;&lt;R&gt;6&lt;/R&gt;&lt;C&gt;1&lt;/C&gt;&lt;D xsi:type="xsd:double"&gt;0.6416&lt;/D&gt;&lt;D xsi:type="xsd:double"&gt;0.6533&lt;/D&gt;&lt;D xsi:type="xsd:double"&gt;0.7462&lt;/D&gt;&lt;D xsi:type="xsd:double"&gt;0.7709&lt;/D&gt;&lt;D xsi:type="xsd:double"&gt;0.1078&lt;/D&gt;&lt;D xsi:type="xsd:double"&gt;1.0553&lt;/D&gt;&lt;/FQL&gt;&lt;FQL&gt;&lt;Q&gt;1051-HK^FF_EPS(ANN,-5AY,0)&lt;/Q&gt;&lt;R&gt;6&lt;/R&gt;&lt;C&gt;1&lt;/C&gt;&lt;D xsi:type="xsd:double"&gt;0.5123&lt;/D&gt;&lt;D xsi:type="xsd:double"&gt;0.5611&lt;/D&gt;&lt;D xsi:type="xsd:double"&gt;0.8465&lt;/D&gt;&lt;D xsi:type="xsd:double"&gt;0.7569&lt;/D&gt;&lt;D xsi:type="xsd:double"&gt;1.2565&lt;/D&gt;&lt;D xsi:type="xsd:double"&gt;1.2048&lt;/D&gt;&lt;/FQL&gt;&lt;FQL&gt;&lt;Q&gt;1050-HK^FF_EPS(ANN,-5AY,0)&lt;/Q&gt;&lt;R&gt;6&lt;/R&gt;&lt;C&gt;1&lt;/C&gt;&lt;D xsi:type="xsd:double"&gt;0.084&lt;/D&gt;&lt;D xsi:type="xsd:double"&gt;0.092&lt;/D&gt;&lt;D xsi:type="xsd:double"&gt;0.1111&lt;/D&gt;&lt;D xsi:type="xsd:double"&gt;0.1256&lt;/D&gt;&lt;D xsi:type="xsd:double"&gt;0.1827&lt;/D&gt;&lt;D xsi:type="xsd:double"&gt;0.2723&lt;/D&gt;&lt;/FQL&gt;&lt;FQL&gt;&lt;Q&gt;1049-HK^FF_EPS(ANN,-5AY,0)&lt;/Q&gt;&lt;R&gt;6&lt;/R&gt;&lt;C&gt;1&lt;/C&gt;&lt;D xsi:type="xsd:double"&gt;-0.7339&lt;/D&gt;&lt;D xsi:type="xsd:double"&gt;-5.112&lt;/D&gt;&lt;D xsi:type="xsd:double"&gt;-4.7655&lt;/D&gt;&lt;D xsi:type="xsd:double"&gt;-2.34&lt;/D&gt;&lt;D xsi:type="xsd:double"&gt;0.6547&lt;/D&gt;&lt;D xsi:type="xsd:double"&gt;-0.5333&lt;/D&gt;&lt;/FQL&gt;&lt;FQL&gt;&lt;Q&gt;1047-HK^FF_EPS(ANN,-5AY,0)&lt;/Q&gt;&lt;R&gt;6&lt;/R&gt;&lt;C&gt;1&lt;/C&gt;&lt;D xsi:type="xsd:double"&gt;0.0933&lt;/D&gt;&lt;D xsi:type="xsd:double"&gt;0.1251&lt;/D&gt;&lt;D xsi:type="xsd:double"&gt;0.0211&lt;/D&gt;&lt;D xsi:type="xsd:double"&gt;-0.0168&lt;/D&gt;&lt;D xsi:type="xsd:double"&gt;0.2434&lt;/D&gt;&lt;D xsi:type="xsd:double"&gt;0.1533&lt;/D&gt;&lt;/FQL&gt;&lt;FQL&gt;&lt;Q&gt;1046-HK^FF_EPS(ANN,-5AY,0)&lt;/Q&gt;&lt;R&gt;6&lt;/R&gt;&lt;C&gt;1&lt;/C&gt;&lt;D xsi:type="xsd:double"&gt;-0.218&lt;/D&gt;&lt;D xsi:type="xsd:double"&gt;-0.152&lt;/D&gt;&lt;D xsi:type="xsd:double"&gt;-0.1337&lt;/D&gt;&lt;D xsi:type="xsd:double"&gt;-0.0298&lt;/D&gt;&lt;D xsi:type="xsd:double"&gt;0.1702&lt;/D&gt;&lt;D xsi:type="xsd:double"&gt;-0.0844&lt;/D&gt;&lt;/FQL&gt;&lt;FQL&gt;&lt;Q&gt;1045-HK^FF_EPS(ANN,-5AY,0)&lt;/Q&gt;&lt;R&gt;6&lt;/R&gt;&lt;C&gt;1&lt;/C&gt;&lt;D xsi:type="xsd:double"&gt;0.5292&lt;/D&gt;&lt;D xsi:type="xsd:double"&gt;0.542&lt;/D&gt;&lt;D xsi:type="xsd:double"&gt;0.5447&lt;/D&gt;&lt;D xsi:type="xsd:double"&gt;0.3892&lt;/D&gt;&lt;D xsi:type="xsd:double"&gt;0.2488&lt;/D&gt;&lt;D xsi:type="xsd:double"&gt;0.2836&lt;/D&gt;&lt;/FQL&gt;&lt;FQL&gt;&lt;Q&gt;1044-HK^FF_EPS(ANN,-5AY,0)&lt;/Q&gt;&lt;R&gt;6&lt;/R&gt;&lt;C&gt;1&lt;/C&gt;&lt;D xsi:type="xsd:double"&gt;3.4667&lt;/D&gt;&lt;D xsi:type="xsd:double"&gt;3.6311&lt;/D&gt;&lt;D xsi:type="xsd:double"&gt;3.7324&lt;/D&gt;&lt;D xsi:type="xsd:double"&gt;3.7245&lt;/D&gt;&lt;D xsi:type="xsd:double"&gt;4.3419&lt;/D&gt;&lt;D xsi:type="xsd:double"&gt;3.3581&lt;/D&gt;&lt;/FQL&gt;&lt;FQL&gt;&lt;Q&gt;1039-HK^FF_EPS(ANN,-5AY,0)&lt;/Q&gt;&lt;R&gt;6&lt;/R&gt;&lt;C&gt;1&lt;/C&gt;&lt;D xsi:type="xsd:double"&gt;-0.1402&lt;/D&gt;&lt;D xsi:type="xsd:double"&gt;-0.0461&lt;/D&gt;&lt;D xsi:type="xsd:double"&gt;-0.0452&lt;/D&gt;&lt;D xsi:type="xsd:double"&gt;-0.049&lt;/D&gt;&lt;D xsi:type="xsd:double"&gt;-0.001&lt;/D&gt;&lt;D xsi:type="xsd:double"&gt;-0.0329&lt;/D&gt;&lt;/FQL&gt;&lt;FQL&gt;&lt;Q&gt;1038-HK^FF_EPS(ANN,-5AY,0)&lt;/Q&gt;&lt;R&gt;6&lt;/R&gt;&lt;C&gt;1&lt;/C&gt;&lt;D xsi:type="xsd:double"&gt;3.82&lt;/D&gt;&lt;D xsi:type="xsd:double"&gt;4.07&lt;/D&gt;&lt;D xsi:type="xsd:double"&gt;4.1447&lt;/D&gt;&lt;D xsi:type="xsd:double"&gt;4.1697&lt;/D&gt;&lt;D xsi:type="xsd:double"&gt;2.9052&lt;/D&gt;&lt;D xsi:type="xsd:double"&gt;2.9826&lt;/D&gt;&lt;/FQL&gt;&lt;FQL&gt;&lt;Q&gt;1037-HK^FF_EPS(ANN,-5AY,0)&lt;/Q&gt;&lt;R&gt;6&lt;/R&gt;&lt;C&gt;1&lt;/C&gt;&lt;D xsi:type="xsd:string"&gt;@NA&lt;/D&gt;&lt;D xsi:type="xsd:double"&gt;0.0634&lt;/D&gt;&lt;D xsi:type="xsd:double"&gt;0.0026&lt;/D&gt;&lt;D xsi:type="xsd:double"&gt;0.02&lt;/D&gt;&lt;D xsi:type="xsd:double"&gt;0.0251&lt;/D&gt;&lt;D xsi:type="xsd:double"&gt;0.0597&lt;/D&gt;&lt;/FQL&gt;&lt;FQL&gt;&lt;Q&gt;1036-HK^FF_EPS(ANN,-5AY,0)&lt;/Q&gt;&lt;R&gt;6&lt;/R&gt;&lt;C&gt;1&lt;/C&gt;&lt;D xsi:type="xsd:double"&gt;0.34&lt;/D&gt;&lt;D xsi:type="xsd:double"&gt;0.4&lt;/D&gt;&lt;D xsi:type="xsd:double"&gt;1.74&lt;/D&gt;&lt;D xsi:type="xsd:double"&gt;0.3424&lt;/D&gt;&lt;D xsi:type="xsd:double"&gt;0.4768&lt;/D&gt;&lt;D xsi:type="xsd:double"&gt;1.09&lt;/D&gt;&lt;/FQL&gt;&lt;FQL&gt;&lt;Q&gt;1034-HK^FF_EPS(ANN,-5AY,0)&lt;/Q&gt;&lt;R&gt;6&lt;/R&gt;&lt;C&gt;1&lt;/C&gt;&lt;D xsi:type="xsd:double"&gt;0.0178&lt;/D&gt;&lt;D xsi:type="xsd:double"&gt;0.0285&lt;/D&gt;&lt;D xsi:type="xsd:double"&gt;0.0096&lt;/D&gt;&lt;D xsi:type="xsd:double"&gt;0.0045&lt;/D&gt;&lt;D xsi:type="xsd:double"&gt;-0.0459&lt;/D&gt;&lt;D xsi:type="xsd:double"&gt;0.0495&lt;/D&gt;&lt;/FQL&gt;&lt;FQL&gt;&lt;Q&gt;1033-HK^FF_EPS(ANN,-5AY,0)&lt;/Q&gt;&lt;R&gt;6&lt;/R&gt;&lt;C&gt;1&lt;/C&gt;&lt;D xsi:type="xsd:double"&gt;-1.1394&lt;/D&gt;&lt;D xsi:type="xsd:double"&gt;-0.748&lt;/D&gt;&lt;D xsi:type="xsd:double"&gt;0.0075&lt;/D&gt;&lt;D xsi:type="xsd:double"&gt;0.0482&lt;/D&gt;&lt;D xsi:type="xsd:double"&gt;-0.0021&lt;/D&gt;&lt;D xsi:type="xsd:double"&gt;0.0089&lt;/D&gt;&lt;/FQL&gt;&lt;FQL&gt;&lt;Q&gt;1031-HK^FF_EPS(ANN,-5AY,0)&lt;/Q&gt;&lt;R&gt;6&lt;/R&gt;&lt;C&gt;1&lt;/C&gt;&lt;D xsi:type="xsd:double"&gt;0.0855&lt;/D&gt;&lt;D xsi:type="xsd:double"&gt;0.0777&lt;/D&gt;&lt;D xsi:type="xsd:double"&gt;0.0577&lt;/D&gt;&lt;D xsi:type="xsd:double"&gt;0.029&lt;/D&gt;&lt;D xsi:type="xsd:double"&gt;0.0032&lt;/D&gt;&lt;D xsi:type="xsd:double"&gt;0.0026&lt;/D&gt;&lt;/FQL&gt;&lt;FQL&gt;&lt;Q&gt;1030-HK^FF_EPS(ANN,-5AY,0)&lt;/Q&gt;&lt;R&gt;6&lt;/R&gt;&lt;C&gt;1&lt;/C&gt;&lt;D xsi:type="xsd:double"&gt;0.2804&lt;/D&gt;&lt;D xsi:type="xsd:double"&gt;0.7726&lt;/D&gt;&lt;D xsi:type="xsd:double"&gt;1.3565&lt;/D&gt;&lt;D xsi:type="xsd:double"&gt;1.5017&lt;/D&gt;&lt;D xsi:type="xsd:double"&gt;1.8487&lt;/D&gt;&lt;D xsi:type="xsd:double"&gt;1.6739&lt;/D&gt;&lt;/FQL&gt;&lt;FQL&gt;&lt;Q&gt;1029-HK^FF_EPS(ANN,-5AY,0)&lt;/Q&gt;&lt;R&gt;6&lt;/R&gt;&lt;C&gt;1&lt;/C&gt;&lt;D xsi:type="xsd:double"&gt;-0.0233&lt;/D&gt;&lt;D xsi:type="xsd:double"&gt;0.1247&lt;/D&gt;&lt;D xsi:type="xsd:double"&gt;0.0754&lt;/D&gt;&lt;D xsi:type="xsd:double"&gt;-0.0427&lt;/D&gt;&lt;D xsi:type="xsd:double"&gt;0.11&lt;/D&gt;&lt;D xsi:type="xsd:double"&gt;0.1468&lt;/D&gt;&lt;/FQL&gt;&lt;FQL&gt;&lt;Q&gt;1028-HK^FF_EPS(ANN,-5AY,0)&lt;/Q&gt;&lt;R&gt;6&lt;/R&gt;&lt;C&gt;1&lt;/C&gt;&lt;D xsi:type="xsd:double"&gt;0.117&lt;/D&gt;&lt;D xsi:type="xsd:double"&gt;0.0115&lt;/D&gt;&lt;D xsi:type="xsd:double"&gt;-0.2227&lt;/D&gt;&lt;D xsi:type="xsd:double"&gt;-0.1714&lt;/D&gt;&lt;D xsi:type="xsd:double"&gt;0.0034&lt;/D&gt;&lt;D xsi:type="xsd:double"&gt;0.0159&lt;/D&gt;&lt;/FQL&gt;&lt;FQL&gt;&lt;Q&gt;1027-HK^FF_EPS(ANN,-5AY,0)&lt;/Q&gt;&lt;R&gt;6&lt;/R&gt;&lt;C&gt;1&lt;/C&gt;&lt;D xsi:type="xsd:double"&gt;0.0467&lt;/D&gt;&lt;D xsi:type="xsd:double"&gt;0.0208&lt;/D&gt;&lt;D xsi:type="xsd:double"&gt;0.117&lt;/D&gt;&lt;D xsi:type="xsd:double"&gt;-0.0973&lt;/D&gt;&lt;D xsi:type="xsd:double"&gt;-0.1998&lt;/D&gt;&lt;D xsi:type="xsd:double"&gt;-0.5153&lt;/D&gt;&lt;/FQL&gt;&lt;FQL&gt;&lt;Q&gt;1026-HK^FF_EPS(ANN,-5AY,0)&lt;/Q&gt;&lt;R&gt;6&lt;/R&gt;&lt;C&gt;1&lt;/C&gt;&lt;D xsi:type="xsd:double"&gt;-0.0127&lt;/D&gt;&lt;D xsi:type="xsd:double"&gt;0.0013&lt;/D&gt;&lt;D xsi:type="xsd:double"&gt;-0.0126&lt;/D&gt;&lt;D xsi:type="xsd:double"&gt;-0.0296&lt;/D&gt;&lt;D xsi:type="xsd:double"&gt;-0.0066&lt;/D&gt;&lt;D xsi:type="xsd:double"&gt;-0.0071&lt;/D&gt;&lt;/FQL&gt;&lt;FQL&gt;&lt;Q&gt;1025-HK^FF_EPS(ANN,-5AY,0)&lt;/Q&gt;&lt;R&gt;6&lt;/R&gt;&lt;C&gt;1&lt;/C&gt;&lt;D xsi:type="xsd:double"&gt;0.0385&lt;/D&gt;&lt;D xsi:type="xsd:double"&gt;0.0385&lt;/D&gt;&lt;D xsi:type="xsd:double"&gt;0.024&lt;/D&gt;&lt;D xsi:type="xsd:double"&gt;-0.076&lt;/D&gt;&lt;D xsi:type="xsd:double"&gt;-0.0722&lt;/D&gt;&lt;D xsi:type="xsd:double"&gt;-0.0388&lt;/D&gt;&lt;/FQL&gt;&lt;FQL&gt;&lt;Q&gt;1024-HK^FF_EPS(ANN,-5AY,0)&lt;/Q&gt;&lt;R&gt;6&lt;/R&gt;&lt;C&gt;1&lt;/C&gt;&lt;D xsi:type="xsd:string"&gt;@NA&lt;/D&gt;&lt;D xsi:type="xsd:double"&gt;-5.5576&lt;/D&gt;&lt;D xsi:type="xsd:double"&gt;-3.5398&lt;/D&gt;&lt;D xsi:type="xsd:double"&gt;-5.3579&lt;/D&gt;&lt;D xsi:type="xsd:double"&gt;-31.5134&lt;/D&gt;&lt;D xsi:type="xsd:double"&gt;-22.2617&lt;/D&gt;&lt;/FQL&gt;&lt;FQL&gt;&lt;Q&gt;1023-HK^FF_EPS(ANN,-5AY,0)&lt;/Q&gt;&lt;R&gt;6&lt;/R&gt;&lt;C&gt;1&lt;/C&gt;&lt;D xsi:type="xsd:double"&gt;0.2108&lt;/D&gt;&lt;D xsi:type="xsd:double"&gt;0.2563&lt;/D&gt;&lt;D xsi:type="xsd:double"&gt;0.1297&lt;/D&gt;&lt;D xsi:type="xsd:double"&gt;-0.1384&lt;/D&gt;&lt;D xsi:type="xsd:double"&gt;-0.1561&lt;/D&gt;&lt;D xsi:type="xsd:double"&gt;0.1563&lt;/D&gt;&lt;/FQL&gt;&lt;FQL&gt;&lt;Q&gt;1022-HK^FF_EPS(ANN,-5AY,0)&lt;/Q&gt;&lt;R&gt;6&lt;/R&gt;&lt;C&gt;1&lt;/C&gt;&lt;D xsi:type="xsd:double"&gt;-0.1168&lt;/D&gt;&lt;D xsi:type="xsd:double"&gt;-0.2767&lt;/D&gt;&lt;D xsi:type="xsd:double"&gt;-0.0827&lt;/D&gt;&lt;D xsi:type="xsd:double"&gt;-0.0589&lt;/D&gt;&lt;D xsi:type="xsd:double"&gt;-0.0156&lt;/D&gt;&lt;D xsi:type="xsd:double"&gt;-0.0567&lt;/D&gt;&lt;/FQL&gt;&lt;FQL&gt;&lt;Q&gt;1020-HK^FF_EPS(ANN,-5AY,0)&lt;/Q&gt;&lt;R&gt;6&lt;/R&gt;&lt;C&gt;1&lt;/C&gt;&lt;D xsi:type="xsd:double"&gt;-0.0568&lt;/D&gt;&lt;D xsi:type="xsd:double"&gt;-0.0402&lt;/D&gt;&lt;D xsi:type="xsd:double"&gt;-0.0239&lt;/D&gt;&lt;D xsi:type="xsd:double"&gt;-0.0411&lt;/D&gt;&lt;D xsi:type="xsd:double"&gt;-0.0288&lt;/D&gt;&lt;D xsi:type="xsd:double"&gt;-0.0782&lt;/D&gt;&lt;/FQL&gt;&lt;FQL&gt;&lt;Q&gt;1013-HK^FF_EPS(ANN,-5AY,0)&lt;/Q&gt;&lt;R&gt;6&lt;/R&gt;&lt;C&gt;1&lt;/C&gt;&lt;D xsi:type="xsd:double"&gt;-0.023&lt;/D&gt;&lt;D xsi:type="xsd:double"&gt;-0.016&lt;/D&gt;&lt;D xsi:type="xsd:double"&gt;-0.0134&lt;/D&gt;&lt;D xsi:type="xsd:double"&gt;-0.0131&lt;/D&gt;&lt;D xsi:type="xsd:double"&gt;-0.0084&lt;/D&gt;&lt;D xsi:type="xsd:double"&gt;-0.0594&lt;/D&gt;&lt;/FQL&gt;&lt;FQL&gt;&lt;Q&gt;1011-HK^FF_EPS(ANN,-5AY,0)&lt;/Q&gt;&lt;R&gt;6&lt;/R&gt;&lt;C&gt;1&lt;/C&gt;&lt;D xsi:type="xsd:double"&gt;0.0872&lt;/D&gt;&lt;D xsi:type="xsd:double"&gt;0.1236&lt;/D&gt;&lt;D xsi:type="xsd:double"&gt;-0.7244&lt;/D&gt;&lt;D xsi:type="xsd:double"&gt;-0.3777&lt;/D&gt;&lt;D xsi:type="xsd:double"&gt;-0.1935&lt;/D&gt;&lt;D xsi:type="xsd:double"&gt;-0.0954&lt;/D&gt;&lt;/FQL&gt;&lt;FQL&gt;&lt;Q&gt;1010-HK^FF_EPS(ANN,-5AY,0)&lt;/Q&gt;&lt;R&gt;6&lt;/R&gt;&lt;C&gt;1&lt;/C&gt;&lt;D xsi:type="xsd:double"&gt;-0.0148&lt;/D&gt;&lt;D xsi:type="xsd:double"&gt;-0.008&lt;/D&gt;&lt;D xsi:type="xsd:double"&gt;-0.1194&lt;/D&gt;&lt;D xsi:type="xsd:double"&gt;-0.0626&lt;/D&gt;&lt;D xsi:type="xsd:double"&gt;-0.0158&lt;/D&gt;&lt;D xsi:type="xsd:double"&gt;-0.1426&lt;/D&gt;&lt;/FQL&gt;&lt;FQL&gt;&lt;Q&gt;1009-HK^FF_EPS(ANN,-5AY,0)&lt;/Q&gt;&lt;R&gt;6&lt;/R&gt;&lt;C&gt;1&lt;/C&gt;&lt;D xsi:type="xsd:double"&gt;-0.0515&lt;/D&gt;&lt;D xsi:type="xsd:string"&gt;@NA&lt;/D&gt;&lt;D xsi:type="xsd:double"&gt;-0.0453&lt;/D&gt;&lt;D xsi:type="xsd:double"&gt;-0.2977&lt;/D&gt;&lt;D xsi:type="xsd:double"&gt;-0.1768&lt;/D&gt;&lt;D xsi:type="xsd:double"&gt;-0.1873&lt;/D&gt;&lt;/FQL&gt;&lt;FQL&gt;&lt;Q&gt;1008-HK^FF_EPS(ANN,-5AY,0)&lt;/Q&gt;&lt;R&gt;6&lt;/R&gt;&lt;C&gt;1&lt;/C&gt;&lt;D xsi:type="xsd:double"&gt;0.18&lt;/D&gt;&lt;D xsi:type="xsd:double"&gt;0.09&lt;/D&gt;&lt;D xsi:type="xsd:double"&gt;0.108&lt;/D&gt;&lt;D xsi:type="xsd:double"&gt;0.1122&lt;/D&gt;&lt;D xsi:type="xsd:double"&gt;0.0057&lt;/D&gt;&lt;D xsi:type="xsd:double"&gt;0.0055&lt;/D&gt;&lt;/FQL&gt;&lt;FQL&gt;&lt;Q&gt;1007-HK^FF_EPS(ANN,-5AY,0)&lt;/Q&gt;&lt;R&gt;6&lt;/R&gt;&lt;C&gt;1&lt;/C&gt;&lt;D xsi:type="xsd:double"&gt;-1.7089&lt;/D&gt;&lt;D xsi:type="xsd:double"&gt;-0.9494&lt;/D&gt;&lt;D xsi:type="xsd:double"&gt;-22.6651&lt;/D&gt;&lt;D xsi:type="xsd:double"&gt;-4.9756&lt;/D&gt;&lt;D xsi:type="xsd:double"&gt;-2.3128&lt;/D&gt;&lt;D xsi:type="xsd:double"&gt;-0.6001&lt;/D&gt;&lt;/FQL&gt;&lt;FQL&gt;&lt;Q&gt;1005-HK^FF_EPS(ANN,-5AY,0)&lt;/Q&gt;&lt;R&gt;6&lt;/R&gt;&lt;C&gt;1&lt;/C&gt;&lt;D xsi:type="xsd:double"&gt;0.16&lt;/D&gt;&lt;D xsi:type="xsd:double"&gt;0.15&lt;/D&gt;&lt;D xsi:type="xsd:double"&gt;0.1785&lt;/D&gt;&lt;D xsi:type="xsd:double"&gt;0.1891&lt;/D&gt;&lt;D xsi:type="xsd:double"&gt;0.014&lt;/D&gt;&lt;D xsi:type="xsd:double"&gt;0.0728&lt;/D&gt;&lt;/FQL&gt;&lt;FQL&gt;&lt;Q&gt;1004-HK^FF_EPS(ANN,-5AY,0)&lt;/Q&gt;&lt;R&gt;6&lt;/R&gt;&lt;C&gt;1&lt;/C&gt;&lt;D xsi:type="xsd:double"&gt;-0.055&lt;/D&gt;&lt;D xsi:type="xsd:string"&gt;@NA&lt;/D&gt;&lt;D xsi:type="xsd:double"&gt;-0.0277&lt;/D&gt;&lt;D xsi:type="xsd:double"&gt;-0.0129&lt;/D&gt;&lt;D xsi:type="xsd:double"&gt;-0.0824&lt;/D&gt;&lt;D xsi:type="xsd:double"&gt;-0.0449&lt;/D&gt;&lt;/FQL&gt;&lt;FQL&gt;&lt;Q&gt;1003-HK^FF_EPS(ANN,-5AY,0)&lt;/Q&gt;&lt;R&gt;6&lt;/R&gt;&lt;C&gt;1&lt;/C&gt;&lt;D xsi:type="xsd:double"&gt;-0.51&lt;/D&gt;&lt;D xsi:type="xsd:double"&gt;-0.03&lt;/D&gt;&lt;D xsi:type="xsd:double"&gt;-0.1581&lt;/D&gt;&lt;D xsi:type="xsd:double"&gt;0.0338&lt;/D&gt;&lt;D xsi:type="xsd:double"&gt;-0.073&lt;/D&gt;&lt;D xsi:type="xsd:double"&gt;-0.0655&lt;/D&gt;&lt;/FQL&gt;&lt;FQL&gt;&lt;Q&gt;1002-HK^FF_EPS(ANN,-5AY,0)&lt;/Q&gt;&lt;R&gt;6&lt;/R&gt;&lt;C&gt;1&lt;/C&gt;&lt;D xsi:type="xsd:double"&gt;0.0077&lt;/D&gt;&lt;D xsi:type="xsd:double"&gt;-0.0047&lt;/D&gt;&lt;D xsi:type="xsd:double"&gt;-0.0607&lt;/D&gt;&lt;D xsi:type="xsd:double"&gt;-0.0162&lt;/D&gt;&lt;D xsi:type="xsd:double"&gt;-0.0029&lt;/D&gt;&lt;D xsi:type="xsd:double"&gt;-0.0252&lt;/D&gt;&lt;/FQL&gt;&lt;FQL&gt;&lt;Q&gt;1001-HK^FF_EPS(ANN,-5AY,0)&lt;/Q&gt;&lt;R&gt;6&lt;/R&gt;&lt;C&gt;1&lt;/C&gt;&lt;D xsi:type="xsd:double"&gt;0.1586&lt;/D&gt;&lt;D xsi:type="xsd:double"&gt;-0.2302&lt;/D&gt;&lt;D xsi:type="xsd:double"&gt;0.0217&lt;/D&gt;&lt;D xsi:type="xsd:double"&gt;-0.1408&lt;/D&gt;&lt;D xsi:type="xsd:double"&gt;0.0026&lt;/D&gt;&lt;D xsi:type="xsd:double"&gt;0.1022&lt;/D&gt;&lt;/FQL&gt;&lt;FQL&gt;&lt;Q&gt;1000-HK^FF_EPS(ANN,-5AY,0)&lt;/Q&gt;&lt;R&gt;6&lt;/R&gt;&lt;C&gt;1&lt;/C&gt;&lt;D xsi:type="xsd:double"&gt;-0.3505&lt;/D&gt;&lt;D xsi:type="xsd:double"&gt;-0.4958&lt;/D&gt;&lt;D xsi:type="xsd:double"&gt;-1.6647&lt;/D&gt;&lt;D xsi:type="xsd:double"&gt;-1.1295&lt;/D&gt;&lt;D xsi:type="xsd:double"&gt;-0.7414&lt;/D&gt;&lt;D xsi:type="xsd:double"&gt;-0.3919&lt;/D&gt;&lt;/FQL&gt;&lt;FQL&gt;&lt;Q&gt;998-HK^FF_EPS(ANN,-5AY,0)&lt;/Q&gt;&lt;R&gt;6&lt;/R&gt;&lt;C&gt;1&lt;/C&gt;&lt;D xsi:type="xsd:double"&gt;0.85&lt;/D&gt;&lt;D xsi:type="xsd:double"&gt;0.84&lt;/D&gt;&lt;D xsi:type="xsd:double"&gt;0.8825&lt;/D&gt;&lt;D xsi:type="xsd:double"&gt;0.954&lt;/D&gt;&lt;D xsi:type="xsd:double"&gt;1.0556&lt;/D&gt;&lt;D xsi:type="xsd:double"&gt;1.2962&lt;/D&gt;&lt;/FQL&gt;&lt;FQL&gt;&lt;Q&gt;997-HK^FF_EPS(ANN,-5AY,0)&lt;/Q&gt;&lt;R&gt;6&lt;/R&gt;&lt;C&gt;1&lt;/C&gt;&lt;D xsi:type="xsd:double"&gt;0.0202&lt;/D&gt;&lt;D xsi:type="xsd:double"&gt;-0.5506&lt;/D&gt;&lt;D xsi:type="xsd:double"&gt;0.0666&lt;/D&gt;&lt;D xsi:type="xsd:double"&gt;-0.3974&lt;/D&gt;&lt;D xsi:type="xsd:double"&gt;-0.5786&lt;/D&gt;&lt;D xsi:type="xsd:double"&gt;-0.2857&lt;/D&gt;&lt;/FQL&gt;&lt;FQL&gt;&lt;Q&gt;996-HK^FF_EPS(ANN,-5AY,0)&lt;/Q&gt;&lt;R&gt;6&lt;/R&gt;&lt;C&gt;1&lt;/C&gt;&lt;D xsi:type="xsd:double"&gt;0.2017&lt;/D&gt;&lt;D xsi:type="xsd:double"&gt;0.1876&lt;/D&gt;&lt;D xsi:type="xsd:double"&gt;0.5&lt;/D&gt;&lt;D xsi:type="xsd:double"&gt;-3.708&lt;/D&gt;&lt;D xsi:type="xsd:double"&gt;-3.0992&lt;/D&gt;&lt;D xsi:type="xsd:double"&gt;-3.0051&lt;/D&gt;&lt;/FQL&gt;&lt;FQL&gt;&lt;Q&gt;995-HK^FF_EPS(ANN,-5AY,0)&lt;/Q&gt;&lt;R&gt;6&lt;/R&gt;&lt;C&gt;1&lt;/C&gt;&lt;D xsi:type="xsd:double"&gt;0.5627&lt;/D&gt;&lt;D xsi:type="xsd:double"&gt;0.658&lt;/D&gt;&lt;D xsi:type="xsd:double"&gt;0.6771&lt;/D&gt;&lt;D xsi:type="xsd:double"&gt;0.6617&lt;/D&gt;&lt;D xsi:type="xsd:double"&gt;0.6206&lt;/D&gt;&lt;D xsi:type="xsd:double"&gt;1.0987&lt;/D&gt;&lt;/FQL&gt;&lt;FQL&gt;&lt;Q&gt;994-HK^FF_EPS(ANN,-5AY,0)&lt;/Q&gt;&lt;R&gt;6&lt;/R&gt;&lt;C&gt;1&lt;/C&gt;&lt;D xsi:type="xsd:double"&gt;0.0823&lt;/D&gt;&lt;D xsi:type="xsd:double"&gt;0.0517&lt;/D&gt;&lt;D xsi:type="xsd:double"&gt;0.0307&lt;/D&gt;&lt;D xsi:type="xsd:double"&gt;-0.1767&lt;/D&gt;&lt;D xsi:type="xsd:double"&gt;-0.0835&lt;/D&gt;&lt;D xsi:type="xsd:double"&gt;-0.1325&lt;/D&gt;&lt;/FQL&gt;&lt;FQL&gt;&lt;Q&gt;993-HK^FF_EPS(ANN,-5AY,0)&lt;/Q&gt;&lt;R&gt;6&lt;/R&gt;&lt;C&gt;1&lt;/C&gt;&lt;D xsi:type="xsd:double"&gt;0.164&lt;/D&gt;&lt;D xsi:type="xsd:double"&gt;0.2706&lt;/D&gt;&lt;D xsi:type="xsd:double"&gt;-0.4314&lt;/D&gt;&lt;D xsi:type="xsd:double"&gt;-0.4308&lt;/D&gt;&lt;D xsi:type="xsd:double"&gt;-0.4254&lt;/D&gt;&lt;D xsi:type="xsd:double"&gt;-0.2093&lt;/D&gt;&lt;/FQL&gt;&lt;FQL&gt;&lt;Q&gt;992-HK^FF_EPS(ANN,-5AY,0)&lt;/Q&gt;&lt;R&gt;6&lt;/R&gt;&lt;C&gt;1&lt;/C&gt;&lt;D xsi:type="xsd:double"&gt;0.3771&lt;/D&gt;&lt;D xsi:type="xsd:double"&gt;-0.1304&lt;/D&gt;&lt;D xsi:type="xsd:double"&gt;0.3932&lt;/D&gt;&lt;D xsi:type="xsd:double"&gt;0.436&lt;/D&gt;&lt;D xsi:type="xsd:double"&gt;0.7393&lt;/D&gt;&lt;D xsi:type="xsd:double"&gt;1.3588&lt;/D&gt;&lt;/FQL&gt;&lt;FQL&gt;&lt;Q&gt;991-HK^FF_EPS(ANN,-5AY,0)&lt;/Q&gt;&lt;R&gt;6&lt;/R&gt;&lt;C&gt;1&lt;/C&gt;&lt;D xsi:type="xsd:double"&gt;0.1111&lt;/D&gt;&lt;D xsi:type="xsd:double"&gt;0.148&lt;/D&gt;&lt;D xsi:type="xsd:double"&gt;0.0718&lt;/D&gt;&lt;D xsi:type="xsd:double"&gt;0.0239&lt;/D&gt;&lt;D xsi:type="xsd:double"&gt;0.1643&lt;/D&gt;&lt;D xsi:type="xsd:double"&gt;-0.6973&lt;/D&gt;&lt;/FQL&gt;&lt;FQL&gt;&lt;Q&gt;990-HK^FF_EPS(ANN,-5AY,0)&lt;/Q&gt;&lt;R&gt;6&lt;/R&gt;&lt;C&gt;1&lt;/C&gt;&lt;D xsi:type="xsd:double"&gt;-0.0043&lt;/D&gt;&lt;D xsi:type="xsd:double"&gt;0.003&lt;/D&gt;&lt;D xsi:type="xsd:double"&gt;0.0076&lt;/D&gt;&lt;D xsi:type="xsd:double"&gt;0.0143&lt;/D&gt;&lt;D xsi:type="xsd:double"&gt;0.0377&lt;/D&gt;&lt;D xsi:type="xsd:double"&gt;0.0771&lt;/D&gt;&lt;/FQL&gt;&lt;FQL&gt;&lt;Q&gt;989-HK^FF_EPS(ANN,-5AY,0)&lt;/Q&gt;&lt;R&gt;6&lt;/R&gt;&lt;C&gt;1&lt;/C&gt;&lt;D xsi:type="xsd:double"&gt;0.0484&lt;/D&gt;&lt;D xsi:type="xsd:double"&gt;0.013&lt;/D&gt;&lt;D xsi:type="xsd:double"&gt;0.0051&lt;/D&gt;&lt;D xsi:type="xsd:double"&gt;-0.291&lt;/D&gt;&lt;D xsi:type="xsd:double"&gt;-0.1023&lt;/D&gt;&lt;D xsi:type="xsd:double"&gt;-0.0102&lt;/D&gt;&lt;/FQL&gt;&lt;FQL&gt;&lt;Q&gt;988-HK^FF_EPS(ANN,-5AY,0)&lt;/Q&gt;&lt;R&gt;6&lt;/R&gt;&lt;C&gt;1&lt;/C&gt;&lt;D xsi:type="xsd:double"&gt;-1.7&lt;/D&gt;&lt;D xsi:type="xsd:double"&gt;-0.5&lt;/D&gt;&lt;D xsi:type="xsd:double"&gt;-0.7949&lt;/D&gt;&lt;D xsi:type="xsd:double"&gt;-0.6715&lt;/D&gt;&lt;D xsi:type="xsd:double"&gt;-0.6598&lt;/D&gt;&lt;D xsi:type="xsd:double"&gt;-0.4815&lt;/D&gt;&lt;/FQL&gt;&lt;FQL&gt;&lt;Q&gt;987-HK^FF_EPS(ANN,-5AY,0)&lt;/Q&gt;&lt;R&gt;6&lt;/R&gt;&lt;C&gt;1&lt;/C&gt;&lt;D xsi:type="xsd:double"&gt;0.0259&lt;/D&gt;&lt;D xsi:type="xsd:double"&gt;0.0256&lt;/D&gt;&lt;D xsi:type="xsd:double"&gt;0.0254&lt;/D&gt;&lt;D xsi:type="xsd:double"&gt;0.0229&lt;/D&gt;&lt;D xsi:type="xsd:double"&gt;0.0344&lt;/D&gt;&lt;D xsi:type="xsd:double"&gt;0.0452&lt;/D&gt;&lt;/FQL&gt;&lt;FQL&gt;&lt;Q&gt;986-HK^FF_EPS(ANN,-5AY,0)&lt;/Q&gt;&lt;R&gt;6&lt;/R&gt;&lt;C&gt;1&lt;/C&gt;&lt;D xsi:type="xsd:double"&gt;-0.0786&lt;/D&gt;&lt;D xsi:type="xsd:double"&gt;-0.6824&lt;/D&gt;&lt;D xsi:type="xsd:double"&gt;-0.085&lt;/D&gt;&lt;D xsi:type="xsd:double"&gt;-0.0449&lt;/D&gt;&lt;D xsi:type="xsd:double"&gt;0.0065&lt;/D&gt;&lt;D xsi:type="xsd:double"&gt;0.0006&lt;/D&gt;&lt;/FQL&gt;&lt;FQL&gt;&lt;Q&gt;985-HK^FF_EPS(ANN,-5AY,0)&lt;/Q&gt;&lt;R&gt;6&lt;/R&gt;&lt;C&gt;1&lt;/C&gt;&lt;D xsi:type="xsd:double"&gt;-4.9037&lt;/D&gt;&lt;D xsi:type="xsd:double"&gt;-0.1874&lt;/D&gt;&lt;D xsi:type="xsd:double"&gt;-1.1293&lt;/D&gt;&lt;D xsi:type="xsd:double"&gt;-4.7463&lt;/D&gt;&lt;D xsi:type="xsd:double"&gt;6.1959&lt;/D&gt;&lt;D xsi:type="xsd:double"&gt;-7.4553&lt;/D&gt;&lt;/FQL&gt;&lt;FQL&gt;&lt;Q&gt;984-HK^FF_EPS(ANN,-5AY,0)&lt;/Q&gt;&lt;R&gt;6&lt;/R&gt;&lt;C&gt;1&lt;/C&gt;&lt;D xsi:type="xsd:double"&gt;-0.0893&lt;/D&gt;&lt;D xsi:type="xsd:double"&gt;-0.2106&lt;/D&gt;&lt;D xsi:type="xsd:double"&gt;-0.1893&lt;/D&gt;&lt;D xsi:type="xsd:double"&gt;-0.7259&lt;/D&gt;&lt;D xsi:type="xsd:double"&gt;-0.1416&lt;/D&gt;&lt;D xsi:type="xsd:double"&gt;-1.8076&lt;/D&gt;&lt;/FQL&gt;&lt;FQL&gt;&lt;Q&gt;983-HK^FF_EPS(ANN,-5AY,0)&lt;/Q&gt;&lt;R&gt;6&lt;/R&gt;&lt;C&gt;1&lt;/C&gt;&lt;D xsi:type="xsd:double"&gt;-2.86&lt;/D&gt;&lt;D xsi:type="xsd:double"&gt;-1.27&lt;/D&gt;&lt;D xsi:type="xsd:double"&gt;-0.3096&lt;/D&gt;&lt;D xsi:type="xsd:double"&gt;0.0183&lt;/D&gt;&lt;D xsi:type="xsd:double"&gt;0.139&lt;/D&gt;&lt;D xsi:type="xsd:double"&gt;0.2032&lt;/D&gt;&lt;/FQL&gt;&lt;FQL&gt;&lt;Q&gt;982-HK^FF_EPS(ANN,-5AY,0)&lt;/Q&gt;&lt;R&gt;6&lt;/R&gt;&lt;C&gt;1&lt;/C&gt;&lt;D xsi:type="xsd:double"&gt;0.0003&lt;/D&gt;&lt;D xsi:type="xsd:double"&gt;0&lt;/D&gt;&lt;D xsi:type="xsd:double"&gt;0&lt;/D&gt;&lt;D xsi:type="xsd:double"&gt;0.0004&lt;/D&gt;&lt;D xsi:type="xsd:double"&gt;0.0038&lt;/D&gt;&lt;D xsi:type="xsd:double"&gt;0.0187&lt;/D&gt;&lt;/FQL&gt;&lt;FQL&gt;&lt;Q&gt;981-HK^FF_EPS(ANN,-5AY,0)&lt;/Q&gt;&lt;R&gt;6&lt;/R&gt;&lt;C&gt;1&lt;/C&gt;&lt;D xsi:type="xsd:double"&gt;0.6986&lt;/D&gt;&lt;D xsi:type="xsd:double"&gt;0.1943&lt;/D&gt;&lt;D xsi:type="xsd:double"&gt;0.1198&lt;/D&gt;&lt;D xsi:type="xsd:double"&gt;0.2753&lt;/D&gt;&lt;D xsi:type="xsd:double"&gt;0.6319&lt;/D&gt;&lt;D xsi:type="xsd:double"&gt;1.6379&lt;/D&gt;&lt;/FQL&gt;&lt;FQL&gt;&lt;Q&gt;980-HK^FF_EPS(ANN,-5AY,0)&lt;/Q&gt;&lt;R&gt;6&lt;/R&gt;&lt;C&gt;1&lt;/C&gt;&lt;D xsi:type="xsd:double"&gt;-0.4674&lt;/D&gt;&lt;D xsi:type="xsd:double"&gt;-0.2883&lt;/D&gt;&lt;D xsi:type="xsd:double"&gt;-0.2314&lt;/D&gt;&lt;D xsi:type="xsd:double"&gt;-0.3831&lt;/D&gt;&lt;D xsi:type="xsd:double"&gt;-0.3205&lt;/D&gt;&lt;D xsi:type="xsd:double"&gt;-0.4551&lt;/D&gt;&lt;/FQL&gt;&lt;FQL&gt;&lt;Q&gt;979-HK^FF_EPS(ANN,-5AY,0)&lt;/Q&gt;&lt;R&gt;6&lt;/R&gt;&lt;C&gt;1&lt;/C&gt;&lt;D xsi:type="xsd:double"&gt;-0.0034&lt;/D&gt;&lt;D xsi:type="xsd:string"&gt;@NA&lt;/D&gt;&lt;D xsi:type="xsd:double"&gt;-0.0183&lt;/D&gt;&lt;D xsi:type="xsd:double"&gt;-0.0234&lt;/D&gt;&lt;D xsi:type="xsd:double"&gt;-0.0186&lt;/D&gt;&lt;D xsi:type="xsd:double"&gt;-0.0244&lt;/D&gt;&lt;/FQL&gt;&lt;FQL&gt;&lt;Q&gt;978-HK^FF_EPS(ANN,-5AY,0)&lt;/Q&gt;&lt;R&gt;6&lt;/R&gt;&lt;C&gt;1&lt;/C&gt;&lt;D xsi:type="xsd:double"&gt;0.1933&lt;/D&gt;&lt;D xsi:type="xsd:double"&gt;0.3851&lt;/D&gt;&lt;D xsi:type="xsd:double"&gt;0.2936&lt;/D&gt;&lt;D xsi:type="xsd:double"&gt;0.4148&lt;/D&gt;&lt;D xsi:type="xsd:double"&gt;0.1606&lt;/D&gt;&lt;D xsi:type="xsd:double"&gt;0.1377&lt;/D&gt;&lt;/FQL&gt;&lt;FQL&gt;&lt;Q&gt;976-HK^FF_EPS(ANN,-5AY,0)&lt;/Q&gt;&lt;R&gt;6&lt;/R&gt;&lt;C&gt;1&lt;/C&gt;&lt;D xsi:type="xsd:double"&gt;-0.27&lt;/D&gt;&lt;D xsi:type="xsd:double"&gt;0.26&lt;/D&gt;&lt;D xsi:type="xsd:double"&gt;0.2499&lt;/D&gt;&lt;D xsi:type="xsd:double"&gt;-0.0802&lt;/D&gt;&lt;D xsi:type="xsd:double"&gt;-0.5284&lt;/D&gt;&lt;D xsi:type="xsd:double"&gt;0.4373&lt;/D&gt;&lt;/FQL&gt;&lt;FQL&gt;&lt;Q&gt;975-HK^FF_EPS(ANN,-5AY,0)&lt;/Q&gt;&lt;R&gt;6&lt;/R&gt;&lt;C&gt;1&lt;/C&gt;&lt;D xsi:type="xsd:double"&gt;-1.2963&lt;/D&gt;&lt;D xsi:type="xsd:double"&gt;2.3534&lt;/D&gt;&lt;D xsi:type="xsd:double"&gt;0.6301&lt;/D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&gt;&lt;D xsi:type="xsd:double"&gt;0.7349&lt;/D&gt;&lt;D xsi:type="xsd:double"&gt;0.2181&lt;/D&gt;&lt;D xsi:type="xsd:double"&gt;-0.4162&lt;/D&gt;&lt;/FQL&gt;&lt;FQL&gt;&lt;Q&gt;974-HK^FF_EPS(ANN,-5AY,0)&lt;/Q&gt;&lt;R&gt;6&lt;/R&gt;&lt;C&gt;1&lt;/C&gt;&lt;D xsi:type="xsd:double"&gt;0.0935&lt;/D&gt;&lt;D xsi:type="xsd:double"&gt;0.0461&lt;/D&gt;&lt;D xsi:type="xsd:double"&gt;0.0459&lt;/D&gt;&lt;D xsi:type="xsd:double"&gt;-0.0805&lt;/D&gt;&lt;D xsi:type="xsd:double"&gt;-0.0638&lt;/D&gt;&lt;D xsi:type="xsd:double"&gt;-0.1579&lt;/D&gt;&lt;/FQL&gt;&lt;FQL&gt;&lt;Q&gt;973-HK^FF_EPS(ANN,-5AY,0)&lt;/Q&gt;&lt;R&gt;6&lt;/R&gt;&lt;C&gt;1&lt;/C&gt;&lt;D xsi:type="xsd:double"&gt;0.7659&lt;/D&gt;&lt;D xsi:type="xsd:double"&gt;0.6023&lt;/D&gt;&lt;D xsi:type="xsd:double"&gt;0.7342&lt;/D&gt;&lt;D xsi:type="xsd:double"&gt;0.6908&lt;/D&gt;&lt;D xsi:type="xsd:double"&gt;0.9521&lt;/D&gt;&lt;D xsi:type="xsd:double"&gt;1.4884&lt;/D&gt;&lt;/FQL&gt;&lt;FQL&gt;&lt;Q&gt;970-HK^FF_EPS(ANN,-5AY,0)&lt;/Q&gt;&lt;R&gt;6&lt;/R&gt;&lt;C&gt;1&lt;/C&gt;&lt;D xsi:type="xsd:double"&gt;0.026&lt;/D&gt;&lt;D xsi:type="xsd:double"&gt;0.149&lt;/D&gt;&lt;D xsi:type="xsd:double"&gt;0.0201&lt;/D&gt;&lt;D xsi:type="xsd:double"&gt;0.0062&lt;/D&gt;&lt;D xsi:type="xsd:double"&gt;0.0074&lt;/D&gt;&lt;D xsi:type="xsd:double"&gt;0.0062&lt;/D&gt;&lt;/FQL&gt;&lt;FQL&gt;&lt;Q&gt;969-HK^FF_EPS(ANN,-5AY,0)&lt;/Q&gt;&lt;R&gt;6&lt;/R&gt;&lt;C&gt;1&lt;/C&gt;&lt;D xsi:type="xsd:double"&gt;-0.2489&lt;/D&gt;&lt;D xsi:type="xsd:double"&gt;-0.042&lt;/D&gt;&lt;D xsi:type="xsd:double"&gt;-0.0324&lt;/D&gt;&lt;D xsi:type="xsd:double"&gt;-0.0419&lt;/D&gt;&lt;D xsi:type="xsd:double"&gt;-0.0438&lt;/D&gt;&lt;D xsi:type="xsd:double"&gt;-0.0151&lt;/D&gt;&lt;/FQL&gt;&lt;FQL&gt;&lt;Q&gt;968-HK^FF_EPS(ANN,-5AY,0)&lt;/Q&gt;&lt;R&gt;6&lt;/R&gt;&lt;C&gt;1&lt;/C&gt;&lt;D xsi:type="xsd:double"&gt;0.2922&lt;/D&gt;&lt;D xsi:type="xsd:double"&gt;0.3261&lt;/D&gt;&lt;D xsi:type="xsd:double"&gt;0.2487&lt;/D&gt;&lt;D xsi:type="xsd:double"&gt;0.3028&lt;/D&gt;&lt;D xsi:type="xsd:double"&gt;0.554&lt;/D&gt;&lt;D xsi:type="xsd:double"&gt;0.5565&lt;/D&gt;&lt;/FQL&gt;&lt;FQL&gt;&lt;Q&gt;966-HK^FF_EPS(ANN,-5AY,0)&lt;/Q&gt;&lt;R&gt;6&lt;/R&gt;&lt;C&gt;1&lt;/C&gt;&lt;D xsi:type="xsd:double"&gt;1.258&lt;/D&gt;&lt;D xsi:type="xsd:double"&gt;1.636&lt;/D&gt;&lt;D xsi:type="xsd:double"&gt;1.844&lt;/D&gt;&lt;D xsi:type="xsd:double"&gt;2.4572&lt;/D&gt;&lt;D xsi:type="xsd:double"&gt;1.8222&lt;/D&gt;&lt;D xsi:type="xsd:double"&gt;2.0906&lt;/D&gt;&lt;/FQL&gt;&lt;FQL&gt;&lt;Q&gt;960-HK^FF_EPS(ANN,-5AY,0)&lt;/Q&gt;&lt;R&gt;6&lt;/R&gt;&lt;C&gt;1&lt;/C&gt;&lt;D xsi:type="xsd:double"&gt;1.8383&lt;/D&gt;&lt;D xsi:type="xsd:double"&gt;2.5023&lt;/D&gt;&lt;D xsi:type="xsd:double"&gt;3.2911&lt;/D&gt;&lt;D xsi:type="xsd:double"&gt;3.5487&lt;/D&gt;&lt;D xsi:type="xsd:double"&gt;3.8294&lt;/D&gt;&lt;D xsi:type="xsd:double"&gt;4.8777&lt;/D&gt;&lt;/FQL&gt;&lt;FQL&gt;&lt;Q&gt;959-HK^FF_EPS(ANN,-5AY,0)&lt;/Q&gt;&lt;R&gt;6&lt;/R&gt;&lt;C&gt;1&lt;/C&gt;&lt;D xsi:type="xsd:double"&gt;-19.578&lt;/D&gt;&lt;D xsi:type="xsd:double"&gt;-0.748&lt;/D&gt;&lt;D xsi:type="xsd:double"&gt;-4.616&lt;/D&gt;&lt;D xsi:type="xsd:double"&gt;-0.5321&lt;/D&gt;&lt;D xsi:type="xsd:double"&gt;-0.0335&lt;/D&gt;&lt;D xsi:type="xsd:double"&gt;-0.0287&lt;/D&gt;&lt;/FQL&gt;&lt;FQL&gt;&lt;Q&gt;956-HK^FF_EPS(ANN,-5AY,0)&lt;/Q&gt;&lt;R&gt;6&lt;/R&gt;&lt;C&gt;1&lt;/C&gt;&lt;D xsi:type="xsd:double"&gt;0.1704&lt;/D&gt;&lt;D xsi:type="xsd:double"&gt;0.2916&lt;/D&gt;&lt;D xsi:type="xsd:double"&gt;0.4044&lt;/D&gt;&lt;D xsi:type="xsd:double"&gt;0.4318&lt;/D&gt;&lt;D xsi:type="xsd:double"&gt;0.4409&lt;/D&gt;&lt;D xsi:type="xsd:double"&gt;0.6218&lt;/D&gt;&lt;/FQL&gt;&lt;FQL&gt;&lt;Q&gt;954-HK^FF_EPS(ANN,-5AY,0)&lt;/Q&gt;&lt;R&gt;6&lt;/R&gt;&lt;C&gt;1&lt;/C&gt;&lt;D xsi:type="xsd:double"&gt;0.0736&lt;/D&gt;&lt;D xsi:type="xsd:double"&gt;0.0069&lt;/D&gt;&lt;D xsi:type="xsd:double"&gt;0.113&lt;/D&gt;&lt;D xsi:type="xsd:double"&gt;0.1248&lt;/D&gt;&lt;D xsi:type="xsd:double"&gt;0.0357&lt;/D&gt;&lt;D xsi:type="xsd:double"&gt;0.1327&lt;/D&gt;&lt;/FQL&gt;&lt;FQL&gt;&lt;Q&gt;953-HK^FF_EPS(ANN,-5AY,0)&lt;/Q&gt;&lt;R&gt;6&lt;/R&gt;&lt;C&gt;1&lt;/C&gt;&lt;D xsi:type="xsd:double"&gt;-0.0271&lt;/D&gt;&lt;D xsi:type="xsd:double"&gt;-0.0059&lt;/D&gt;&lt;D xsi:type="xsd:double"&gt;0.0096&lt;/D&gt;&lt;D xsi:type="xsd:double"&gt;0.0143&lt;/D&gt;&lt;D xsi:type="xsd:double"&gt;0.0018&lt;/D&gt;&lt;D xsi:type="xsd:double"&gt;0.0139&lt;/D&gt;&lt;/FQL&gt;&lt;FQL&gt;&lt;Q&gt;952-HK^FF_EPS(ANN,-5AY,0)&lt;/Q&gt;&lt;R&gt;6&lt;/R&gt;&lt;C&gt;1&lt;/C&gt;&lt;D xsi:type="xsd:string"&gt;@NA&lt;/D&gt;&lt;D xsi:type="xsd:double"&gt;0.0143&lt;/D&gt;&lt;D xsi:type="xsd:double"&gt;0.0161&lt;/D&gt;&lt;D xsi:type="xsd:double"&gt;0.0009&lt;/D&gt;&lt;D xsi:type="xsd:double"&gt;0.0168&lt;/D&gt;&lt;D xsi:type="xsd:double"&gt;-0.3678&lt;/D&gt;&lt;/FQL&gt;&lt;FQL&gt;&lt;Q&gt;951-HK^FF_EPS(ANN,-5AY,0)&lt;/Q&gt;&lt;R&gt;6&lt;/R&gt;&lt;C&gt;1&lt;/C&gt;&lt;D xsi:type="xsd:double"&gt;0.5608&lt;/D&gt;&lt;D xsi:type="xsd:double"&gt;0.4728&lt;/D&gt;&lt;D xsi:type="xsd:double"&gt;0.4412&lt;/D&gt;&lt;D xsi:type="xsd:double"&gt;0.5763&lt;/D&gt;&lt;D xsi:type="xsd:double"&gt;0.7332&lt;/D&gt;&lt;D xsi:type="xsd:double"&gt;0.5635&lt;/D&gt;&lt;/FQL&gt;&lt;FQL&gt;&lt;Q&gt;950-HK^FF_EPS(ANN,-5AY,0)&lt;/Q&gt;&lt;R&gt;6&lt;/R&gt;&lt;C&gt;1&lt;/C&gt;&lt;D xsi:type="xsd:double"&gt;0.4279&lt;/D&gt;&lt;D xsi:type="xsd:double"&gt;0.3938&lt;/D&gt;&lt;D xsi:type="xsd:double"&gt;0.7067&lt;/D&gt;&lt;D xsi:type="xsd:double"&gt;0.2122&lt;/D&gt;&lt;D xsi:type="xsd:double"&gt;0.2199&lt;/D&gt;&lt;D xsi:type="xsd:double"&gt;3.3758&lt;/D&gt;&lt;/FQL&gt;&lt;FQL&gt;&lt;Q&gt;948-HK^FF_EPS(ANN,-5AY,0)&lt;/Q&gt;&lt;R&gt;6&lt;/R&gt;&lt;C&gt;1&lt;/C&gt;&lt;D xsi:type="xsd:double"&gt;0.014&lt;/D&gt;&lt;D xsi:type="xsd:double"&gt;-1.47&lt;/D&gt;&lt;D xsi:type="xsd:double"&gt;0.1095&lt;/D&gt;&lt;D xsi:type="xsd:double"&gt;-0.1139&lt;/D&gt;&lt;D xsi:type="xsd:double"&gt;-0.048&lt;/D&gt;&lt;D xsi:type="xsd:double"&gt;-0.1007&lt;/D&gt;&lt;/FQL&gt;&lt;FQL&gt;&lt;Q&gt;947-HK^FF_EPS(ANN,-5AY,0)&lt;/Q&gt;&lt;R&gt;6&lt;/R&gt;&lt;C&gt;1&lt;/C&gt;&lt;D xsi:type="xsd:double"&gt;0.0939&lt;/D&gt;&lt;D xsi:type="xsd:double"&gt;-0.0683&lt;/D&gt;&lt;D xsi:type="xsd:double"&gt;0.0241&lt;/D&gt;&lt;D xsi:type="xsd:double"&gt;0.0326&lt;/D&gt;&lt;D xsi:type="xsd:double"&gt;-0.0409&lt;/D&gt;&lt;D xsi:type="xsd:double"&gt;-0.4856&lt;/D&gt;&lt;/FQL&gt;&lt;FQL&gt;&lt;Q&gt;945-HK^FF_EPS(ANN,-5AY,0)&lt;/Q&gt;&lt;R&gt;6&lt;/R&gt;&lt;C&gt;1&lt;/C&gt;&lt;D xsi:type="xsd:double"&gt;8.3195&lt;/D&gt;&lt;D xsi:type="xsd:double"&gt;5.8836&lt;/D&gt;&lt;D xsi:type="xsd:double"&gt;14.1244&lt;/D&gt;&lt;D xsi:type="xsd:double"&gt;16.3757&lt;/D&gt;&lt;D xsi:type="xsd:double"&gt;16.9809&lt;/D&gt;&lt;D xsi:type="xsd:double"&gt;21.9961&lt;/D&gt;&lt;/FQL&gt;&lt;FQL&gt;&lt;Q&gt;943-HK^FF_EPS(ANN,-5AY,0)&lt;/Q&gt;&lt;R&gt;6&lt;/R&gt;&lt;C&gt;1&lt;/C&gt;&lt;D xsi:type="xsd:double"&gt;-0.0286&lt;/D&gt;&lt;D xsi:type="xsd:double"&gt;-0.0251&lt;/D&gt;&lt;D xsi:type="xsd:double"&gt;0.0065&lt;/D&gt;&lt;D xsi:type="xsd:double"&gt;-0.006&lt;/D&gt;&lt;D xsi:type="xsd:double"&gt;-0.005&lt;/D&gt;&lt;D xsi:type="xsd:double"&gt;-0.0282&lt;/D&gt;&lt;/FQL&gt;&lt;FQL&gt;&lt;Q&gt;941-HK^FF_EPS(ANN,-5AY,0)&lt;/Q&gt;&lt;R&gt;6&lt;/R&gt;&lt;C&gt;1&lt;/C&gt;&lt;D xsi:type="xsd:double"&gt;6.2043&lt;/D&gt;&lt;D xsi:type="xsd:double"&gt;6.4357&lt;/D&gt;&lt;D xsi:type="xsd:double"&gt;6.8133&lt;/D&gt;&lt;D xsi:type="xsd:double"&gt;5.9057&lt;/D&gt;&lt;D xsi:type="xsd:double"&gt;5.9184&lt;/D&gt;&lt;D xsi:type="xsd:double"&gt;6.8244&lt;/D&gt;&lt;/FQL&gt;&lt;FQL&gt;&lt;Q&gt;939-HK^FF_EPS(ANN,-5AY,0)&lt;/Q&gt;&lt;R&gt;6&lt;/R&gt;&lt;C&gt;1&lt;/C&gt;&lt;D xsi:type="xsd:double"&gt;0.92&lt;/D&gt;&lt;D xsi:type="xsd:double"&gt;0.96&lt;/D&gt;&lt;D xsi:type="xsd:double"&gt;1.0028&lt;/D&gt;&lt;D xsi:type="xsd:double"&gt;1.051&lt;/D&gt;&lt;D xsi:type="xsd:double"&gt;1.193&lt;/D&gt;&lt;D xsi:type="xsd:double"&gt;1.4364&lt;/D&gt;&lt;/FQL&gt;&lt;FQL&gt;&lt;Q&gt;938-HK^FF_EPS(ANN,-5AY,0)&lt;/Q&gt;&lt;R&gt;6&lt;/R&gt;&lt;C&gt;1&lt;/C&gt;&lt;D xsi:type="xsd:double"&gt;-0.35&lt;/D&gt;&lt;D xsi:type="xsd:double"&gt;-0.2905&lt;/D&gt;&lt;D xsi:type="xsd:double"&gt;-0.3392&lt;/D&gt;&lt;D xsi:type="xsd:double"&gt;-0.5006&lt;/D&gt;&lt;D xsi:type="xsd:double"&gt;-1.2558&lt;/D&gt;&lt;D xsi:type="xsd:double"&gt;-0.6906&lt;/D&gt;&lt;/FQL&gt;&lt;FQL&gt;&lt;Q&gt;936-HK^FF_EPS(ANN,-5AY,0)&lt;/Q&gt;&lt;R&gt;6&lt;/R&gt;&lt;C&gt;1&lt;/C&gt;&lt;D xsi:type="xsd:double"&gt;-0.083&lt;/D&gt;&lt;D xsi:type="xsd:double"&gt;-0.0502&lt;/D&gt;&lt;D xsi:type="xsd:double"&gt;-0.0403&lt;/D&gt;&lt;D xsi:type="xsd:double"&gt;-0.0304&lt;/D&gt;&lt;D xsi:type="xsd:double"&gt;-0.06&lt;/D&gt;&lt;D xsi:type="xsd:double"&gt;0.0042&lt;/D&gt;&lt;/FQL&gt;&lt;FQL&gt;&lt;Q&gt;934-HK^FF_EPS(ANN,-5AY,0)&lt;/Q&gt;&lt;R&gt;6&lt;/R&gt;&lt;C&gt;1&lt;/C&gt;&lt;D xsi:type="xsd:double"&gt;0.4043&lt;/D&gt;&lt;D xsi:type="xsd:double"&gt;0.4859&lt;/D&gt;&lt;D xsi:type="xsd:double"&gt;0.5076&lt;/D&gt;&lt;D xsi:type="xsd:double"&gt;0.5169&lt;/D&gt;&lt;D xsi:type="xsd:double"&gt;0.5732&lt;/D&gt;&lt;D xsi:type="xsd:double"&gt;0.4225&lt;/D&gt;&lt;/FQL&gt;&lt;FQL&gt;&lt;Q&gt;932-HK^FF_EPS(ANN,-5AY,0)&lt;/Q&gt;&lt;R&gt;6&lt;/R&gt;&lt;C&gt;1&lt;/C&gt;&lt;D xsi:type="xsd:double"&gt;0.006&lt;/D&gt;&lt;D xsi:type="xsd:double"&gt;-0.066&lt;/D&gt;&lt;D xsi:type="xsd:double"&gt;-0.002&lt;/D&gt;&lt;D xsi:type="xsd:double"&gt;-0.0214&lt;/D&gt;&lt;D xsi:type="xsd:double"&gt;-0.0494&lt;/D&gt;&lt;D xsi:type="xsd:double"&gt;-0.0153&lt;/D&gt;&lt;/FQL&gt;&lt;FQL&gt;&lt;Q&gt;931-HK^FF_EPS(ANN,-5AY,0)&lt;/Q&gt;&lt;R&gt;5&lt;/R&gt;&lt;C&gt;1&lt;/C&gt;&lt;D xsi:type="xsd:double"&gt;-0.022&lt;/D&gt;&lt;D xsi:type="xsd:double"&gt;-0.0361&lt;/D&gt;&lt;D xsi:type="xsd:double"&gt;-0.0447&lt;/D&gt;&lt;D xsi:type="xsd:double"&gt;-0.0146&lt;/D&gt;&lt;D xsi:type="xsd:double"&gt;-0.0352&lt;/D&gt;&lt;/FQL&gt;&lt;FQL&gt;&lt;Q&gt;929-HK^FF_EPS(ANN,-5AY,0)&lt;/Q&gt;&lt;R&gt;6&lt;/R&gt;&lt;C&gt;1&lt;/C&gt;&lt;D xsi:type="xsd:double"&gt;0.1066&lt;/D&gt;&lt;D xsi:type="xsd:double"&gt;0.1091&lt;/D&gt;&lt;D xsi:type="xsd:double"&gt;0.0811&lt;/D&gt;&lt;D xsi:type="xsd:double"&gt;0.0383&lt;/D&gt;&lt;D xsi:type="xsd:double"&gt;0.026&lt;/D&gt;&lt;D xsi:type="xsd:double"&gt;0.0774&lt;/D&gt;&lt;/FQL&gt;&lt;FQL&gt;&lt;Q&gt;928-HK^FF_EPS(ANN,-5AY,0)&lt;/Q&gt;&lt;R&gt;6&lt;/R&gt;&lt;C&gt;1&lt;/C&gt;&lt;D xsi:type="xsd:double"&gt;-0.065&lt;/D&gt;&lt;D xsi:type="xsd:double"&gt;-0.0935&lt;/D&gt;&lt;D xsi:type="xsd:double"&gt;-0.11&lt;/D&gt;&lt;D xsi:type="xsd:double"&gt;-0.0232&lt;/D&gt;&lt;D xsi:type="xsd:double"&gt;-0.0038&lt;/D&gt;&lt;D xsi:type="xsd:double"&gt;-0.0268&lt;/D&gt;&lt;/FQL&gt;&lt;FQL&gt;&lt;Q&gt;927-HK^FF_EPS(ANN,-5AY,0)&lt;/Q&gt;&lt;R&gt;6&lt;/R&gt;&lt;C&gt;1&lt;/C&gt;&lt;D xsi:type="xsd:double"&gt;0.007&lt;/D&gt;&lt;D xsi:type="xsd:double"&gt;0.073&lt;/D&gt;&lt;D xsi:type="xsd:double"&gt;0.0958&lt;/D&gt;&lt;D xsi:type="xsd:double"&gt;0.0681&lt;/D&gt;&lt;D xsi:type="xsd:double"&gt;0.0241&lt;/D&gt;&lt;D xsi:type="xsd:double"&gt;-0.0871&lt;/D&gt;&lt;/FQL&gt;&lt;FQL&gt;&lt;Q&gt;926-HK^FF_EPS(ANN,-5AY,0)&lt;/Q&gt;&lt;R&gt;6&lt;/R&gt;&lt;C&gt;1&lt;/C&gt;&lt;D xsi:type="xsd:double"&gt;-1.4417&lt;/D&gt;&lt;D xsi:type="xsd:double"&gt;0.0842&lt;/D&gt;&lt;D xsi:type="xsd:double"&gt;-1.9153&lt;/D&gt;&lt;D xsi:type="xsd:double"&gt;3.1232&lt;/D&gt;&lt;D xsi:type="xsd:double"&gt;0.8669&lt;/D&gt;&lt;D xsi:type="xsd:double"&gt;-2.9781&lt;/D&gt;&lt;/FQL&gt;&lt;FQL&gt;&lt;Q&gt;925-HK^FF_EPS(ANN,-5AY,0)&lt;/Q&gt;&lt;R&gt;6&lt;/R&gt;&lt;C&gt;1&lt;/C&gt;&lt;D xsi:type="xsd:double"&gt;0.0171&lt;/D&gt;&lt;D xsi:type="xsd:double"&gt;0.0441&lt;/D&gt;&lt;D xsi:type="xsd:double"&gt;-0.0034&lt;/D&gt;&lt;D xsi:type="xsd:double"&gt;-0.0723&lt;/D&gt;&lt;D xsi:type="xsd:double"&gt;-0.0388&lt;/D&gt;&lt;D xsi:type="xsd:double"&gt;-0.0537&lt;/D&gt;&lt;/FQL&gt;&lt;FQL&gt;&lt;Q&gt;924-HK^FF_EPS(ANN,-5AY,0)&lt;/Q&gt;&lt;R&gt;6&lt;/R&gt;&lt;C&gt;1&lt;/C&gt;&lt;D xsi:type="xsd:double"&gt;0.0214&lt;/D&gt;&lt;D xsi:type="xsd:double"&gt;0.0204&lt;/D&gt;&lt;D xsi:type="xsd:double"&gt;0.021&lt;/D&gt;&lt;D xsi:type="xsd:double"&gt;0.0209&lt;/D&gt;&lt;D xsi:type="xsd:double"&gt;-0.001&lt;/D&gt;&lt;D xsi:type="xsd:double"&gt;-0.0036&lt;/D&gt;&lt;/FQL&gt;&lt;FQL&gt;&lt;Q&gt;923-HK^FF_EPS(ANN,-5AY,0)&lt;/Q&gt;&lt;R&gt;6&lt;/R&gt;&lt;C&gt;1&lt;/C&gt;&lt;D xsi:type="xsd:double"&gt;-0.017&lt;/D&gt;&lt;D xsi:type="xsd:double"&gt;-0.017&lt;/D&gt;&lt;D xsi:type="xsd:double"&gt;-0.0107&lt;/D&gt;&lt;D xsi:type="xsd:double"&gt;-0.0161&lt;/D&gt;&lt;D xsi:type="xsd:double"&gt;-0.005&lt;/D&gt;&lt;D xsi:type="xsd:double"&gt;-0.0057&lt;/D&gt;&lt;/FQL&gt;&lt;FQL&gt;&lt;Q&gt;922-HK^FF_EPS(ANN,-5AY,0)&lt;/Q&gt;&lt;R&gt;6&lt;/R&gt;&lt;C&gt;1&lt;/C&gt;&lt;D xsi:type="xsd:double"&gt;0.0084&lt;/D&gt;&lt;D xsi:type="xsd:double"&gt;0.0225&lt;/D&gt;&lt;D xsi:type="xsd:double"&gt;0.0216&lt;/D&gt;&lt;D xsi:type="xsd:double"&gt;0.0641&lt;/D&gt;&lt;D xsi:type="xsd:double"&gt;0.0435&lt;/D&gt;&lt;D xsi:type="xsd:double"&gt;0.0329&lt;/D&gt;&lt;/FQL&gt;&lt;FQL&gt;&lt;Q&gt;921-HK^FF_EPS(ANN,-5AY,0)&lt;/Q&gt;&lt;R&gt;6&lt;/R&gt;&lt;C&gt;1&lt;/C&gt;&lt;D xsi:type="xsd:double"&gt;0.9347&lt;/D&gt;&lt;D xsi:type="xsd:double"&gt;1.695&lt;/D&gt;&lt;D xsi:type="xsd:double"&gt;1.1973&lt;/D&gt;&lt;D xsi:type="xsd:double"&gt;1.4925&lt;/D&gt;&lt;D xsi:type="xsd:double"&gt;1.3019&lt;/D&gt;&lt;D xsi:type="xsd:double"&gt;0.8602&lt;/D&gt;&lt;/FQL&gt;&lt;FQL&gt;&lt;Q&gt;919-HK^FF_EPS(ANN,-5AY,0)&lt;/Q&gt;&lt;R&gt;6&lt;/R&gt;&lt;C&gt;1&lt;/C&gt;&lt;D xsi:type="xsd:double"&gt;0.0378&lt;/D&gt;&lt;D xsi:type="xsd:double"&gt;-0.0253&lt;/D&gt;&lt;D xsi:type="xsd:double"&gt;-0.0147&lt;/D&gt;&lt;D xsi:type="xsd:double"&gt;-0.0349&lt;/D&gt;&lt;D xsi:type="xsd:double"&gt;0.139&lt;/D&gt;&lt;D xsi:type="xsd:double"&gt;-0.0761&lt;/D&gt;&lt;/FQL&gt;&lt;FQL&gt;&lt;Q&gt;918-HK^FF_EPS(ANN,-5AY,0)&lt;/Q&gt;&lt;R&gt;6&lt;/R&gt;&lt;C&gt;1&lt;/C&gt;&lt;D xsi:type="xsd:double"&gt;-0.0795&lt;/D&gt;&lt;D xsi:type="xsd:double"&gt;0.0833&lt;/D&gt;&lt;D xsi:type="xsd:double"&gt;-0.1765&lt;/D&gt;&lt;D xsi:type="xsd:double"&gt;0.0586&lt;/D&gt;&lt;D xsi:type="xsd:double"&gt;0.046&lt;/D&gt;&lt;D xsi:type="xsd:double"&gt;-0.0213&lt;/D&gt;&lt;/FQL&gt;&lt;FQL&gt;&lt;Q&gt;916-HK^FF_EPS(ANN,-5AY,0)&lt;/Q&gt;&lt;R&gt;6&lt;/R&gt;&lt;C&gt;1&lt;/C&gt;&lt;D xsi:type="xsd:double"&gt;0.4966&lt;/D&gt;&lt;D xsi:type="xsd:double"&gt;0.5292&lt;/D&gt;&lt;D xsi:type="xsd:double"&gt;0.5783&lt;/D&gt;&lt;D xsi:type="xsd:double"&gt;0.6102&lt;/D&gt;&lt;D xsi:type="xsd:double"&gt;0.6609&lt;/D&gt;&lt;D xsi:type="xsd:double"&gt;0.9604&lt;/D&gt;&lt;/FQL&gt;&lt;FQL&gt;&lt;Q&gt;915-HK^FF_EPS(ANN,-5AY,0)&lt;/Q&gt;&lt;R&gt;6&lt;/R&gt;&lt;C&gt;1&lt;/C&gt;&lt;D xsi:type="xsd:string"&gt;@NA&lt;/D&gt;&lt;D xsi:type="xsd:double"&gt;-0.6133&lt;/D&gt;&lt;D xsi:type="xsd:double"&gt;-0.4369&lt;/D&gt;&lt;D xsi:type="xsd:double"&gt;-0.0803&lt;/D&gt;&lt;D xsi:type="xsd:double"&gt;-0.0178&lt;/D&gt;&lt;D xsi:type="xsd:double"&gt;0.0211&lt;/D&gt;&lt;/FQL&gt;&lt;FQL&gt;&lt;Q&gt;914-HK^FF_EPS(ANN,-5AY,0)&lt;/Q&gt;&lt;R&gt;6&lt;/R&gt;&lt;C&gt;1&lt;/C&gt;&lt;D xsi:type="xsd:double"&gt;1.6096&lt;/D&gt;&lt;D xsi:type="xsd:double"&gt;2.99&lt;/D&gt;&lt;D xsi:type="xsd:double"&gt;5.6261&lt;/D&gt;&lt;D xsi:type="xsd:double"&gt;6.3391&lt;/D&gt;&lt;D xsi:type="xsd:double"&gt;6.6291&lt;/D&gt;&lt;D xsi:type="xsd:double"&gt;7.5735&lt;/D&gt;&lt;/FQL&gt;&lt;FQL&gt;&lt;Q&gt;912-HK^FF_EPS(ANN,-5AY,0)&lt;/Q&gt;&lt;R&gt;6&lt;/R&gt;&lt;C&gt;1&lt;/C&gt;&lt;D xsi:type="xsd:double"&gt;0.2212&lt;/D&gt;&lt;D xsi:type="xsd:double"&gt;0.2629&lt;/D&gt;&lt;D xsi:type="xsd:double"&gt;0.1964&lt;/D&gt;&lt;D xsi:type="xsd:double"&gt;0.0977&lt;/D&gt;&lt;D xsi:type="xsd:double"&gt;0.2796&lt;/D&gt;&lt;D xsi:type="xsd:double"&gt;0.1983&lt;/D&gt;&lt;/FQL&gt;&lt;FQL&gt;&lt;Q&gt;911-HK^FF_EPS(ANN,-5AY,0)&lt;/Q&gt;&lt;R&gt;6&lt;/R&gt;&lt;C&gt;1&lt;/C&gt;&lt;D xsi:type="xsd:double"&gt;-0.373&lt;/D&gt;&lt;D xsi:type="xsd:double"&gt;0.021&lt;/D&gt;&lt;D xsi:type="xsd:double"&gt;0.003&lt;/D&gt;&lt;D xsi:type="xsd:double"&gt;0.0158&lt;/D&gt;&lt;D xsi:type="xsd:double"&gt;-0.0005&lt;/D&gt;&lt;D xsi:type="xsd:double"&gt;-0.0005&lt;/D&gt;&lt;/FQL&gt;&lt;FQL&gt;&lt;Q&gt;910-HK^FF_EPS(ANN,-5AY,0)&lt;/Q&gt;&lt;R&gt;6&lt;/R&gt;&lt;C&gt;1&lt;/C&gt;&lt;D xsi:type="xsd:double"&gt;-0.04&lt;/D&gt;&lt;D xsi:type="xsd:string"&gt;@NA&lt;/D&gt;&lt;D xsi:type="xsd:double"&gt;-0.0242&lt;/D&gt;&lt;D xsi:type="xsd:double"&gt;0.11&lt;/D&gt;&lt;D xsi:type="xsd:double"&gt;0.0929&lt;/D&gt;&lt;D xsi:type="xsd:double"&gt;0.0402&lt;/D&gt;&lt;/FQL&gt;&lt;FQL&gt;&lt;Q&gt;909-HK^FF_EPS(ANN,-5AY,0)&lt;/Q&gt;&lt;R&gt;6&lt;/R&gt;&lt;C&gt;1&lt;/C&gt;&lt;D xsi:type="xsd:string"&gt;@NA&lt;/D&gt;&lt;D xsi:type="xsd:double"&gt;0.0455&lt;/D&gt;&lt;D xsi:type="xsd:double"&gt;0.1003&lt;/D&gt;&lt;D xsi:type="xsd:double"&gt;0.1323&lt;/D&gt;&lt;D xsi:type="xsd:double"&gt;-0.4267&lt;/D&gt;&lt;D xsi:type="xsd:double"&gt;-0.2224&lt;/D&gt;&lt;/FQL&gt;&lt;FQL&gt;&lt;Q&gt;907-HK^FF_EPS(ANN,-5AY,0)&lt;/Q&gt;&lt;R&gt;6&lt;/R&gt;&lt;C&gt;1&lt;/C&gt;&lt;D xsi:type="xsd:double"&gt;0.0248&lt;/D&gt;&lt;D xsi:type="xsd:double"&gt;-0.0396&lt;/D&gt;&lt;D xsi:type="xsd:double"&gt;-0.226&lt;/D&gt;&lt;D xsi:type="xsd:double"&gt;-0.2224&lt;/D&gt;&lt;D xsi:type="xsd:double"&gt;-0.0215&lt;/D&gt;&lt;D xsi:type="xsd:double"&gt;-0.2029&lt;/D&gt;&lt;/FQL&gt;&lt;FQL&gt;&lt;Q&gt;906-HK^FF_EPS(ANN,-5AY,0)&lt;/Q&gt;&lt;R&gt;6&lt;/R&gt;&lt;C&gt;1&lt;/C&gt;&lt;D xsi:type="xsd:double"&gt;0.3272&lt;/D&gt;&lt;D xsi:type="xsd:double"&gt;0.2998&lt;/D&gt;&lt;D xsi:type="xsd:double"&gt;0.2572&lt;/D&gt;&lt;D xsi:type="xsd:double"&gt;0.2933&lt;/D&gt;&lt;D xsi:type="xsd:double"&gt;0.3872&lt;/D&gt;&lt;D xsi:type="xsd:double"&gt;0.5006&lt;/D&gt;&lt;/FQL&gt;&lt;FQL&gt;&lt;Q&gt;904-HK^FF_EPS(ANN,-5AY,0)&lt;/Q&gt;&lt;R&gt;6&lt;/R&gt;&lt;C&gt;1&lt;/C&gt;&lt;D xsi:type="xsd:double"&gt;-44.5059&lt;/D&gt;&lt;D xsi:type="xsd:double"&gt;-4.9491&lt;/D&gt;&lt;D xsi:type="xsd:double"&gt;-1.8525&lt;/D&gt;&lt;D xsi:type="xsd:double"&gt;-2.12&lt;/D&gt;&lt;D xsi:type="xsd:double"&gt;-2.5873&lt;/D&gt;&lt;D xsi:type="xsd:double"&gt;-1.8466&lt;/D&gt;&lt;/FQL&gt;&lt;FQL&gt;&lt;Q&gt;902-HK^FF_EPS(ANN,-5AY,0)&lt;/Q&gt;&lt;R&gt;6&lt;/R&gt;&lt;C&gt;1&lt;/C&gt;&lt;D xsi:type="xsd:double"&gt;0.5799&lt;/D&gt;&lt;D xsi:type="xsd:double"&gt;0.118&lt;/D&gt;&lt;D xsi:type="xsd:double"&gt;0.0718&lt;/D&gt;&lt;D xsi:type="xsd:double"&gt;0.0637&lt;/D&gt;&lt;D xsi:type="xsd:double"&gt;0.2908&lt;/D&gt;&lt;D xsi:type="xsd:double"&gt;-0.6539&lt;/D&gt;&lt;/FQL&gt;&lt;FQL&gt;&lt;Q&gt;900-HK^FF_EPS(ANN,-5AY,0)&lt;/Q&gt;&lt;R&gt;6&lt;/R&gt;&lt;C&gt;1&lt;/C&gt;&lt;D xsi:type="xsd:double"&gt;0.7135&lt;/D&gt;&lt;D xsi:type="xsd:double"&gt;0.8863&lt;/D&gt;&lt;D xsi:type="xsd:double"&gt;1.0441&lt;/D&gt;&lt;D xsi:type="xsd:double"&gt;0.8838&lt;/D&gt;&lt;D xsi:type="xsd:double"&gt;0.7202&lt;/D&gt;&lt;D xsi:type="xsd:double"&gt;0.8181&lt;/D&gt;&lt;/FQL&gt;&lt;FQL&gt;&lt;Q&gt;899-HK^FF_EPS(ANN,-5AY,0)&lt;/Q&gt;&lt;R&gt;6&lt;/R&gt;&lt;C&gt;1&lt;/C&gt;&lt;D xsi:type="xsd:double"&gt;-0.17&lt;/D&gt;&lt;D xsi:type="xsd:double"&gt;-0.21&lt;/D&gt;&lt;D xsi:type="xsd:double"&gt;-0.2147&lt;/D&gt;&lt;D xsi:type="xsd:double"&gt;-0.4451&lt;/D&gt;&lt;D xsi:type="xsd:double"&gt;0.1199&lt;/D&gt;&lt;D xsi:type="xsd:double"&gt;-0.4751&lt;/D&gt;&lt;/FQL&gt;&lt;FQL&gt;&lt;Q&gt;898-HK^FF_EPS(ANN,-5AY,0)&lt;/Q&gt;&lt;R&gt;6&lt;/R&gt;&lt;C&gt;1&lt;/C&gt;&lt;D xsi:type="xsd:double"&gt;0.6175&lt;/D&gt;&lt;D xsi:type="xsd:double"&gt;0.779&lt;/D&gt;&lt;D xsi:type="xsd:double"&gt;0.876&lt;/D&gt;&lt;D xsi:type="xsd:double"&gt;0.6351&lt;/D&gt;&lt;D xsi:type="xsd:double"&gt;0.0447&lt;/D&gt;&lt;D xsi:type="xsd:double"&gt;0.5039&lt;/D&gt;&lt;/FQL&gt;&lt;FQL&gt;&lt;Q&gt;897-HK^FF_EPS(ANN,-5AY,0)&lt;/Q&gt;&lt;R&gt;6&lt;/R&gt;&lt;C&gt;1&lt;/C&gt;&lt;D xsi:type="xsd:double"&gt;-0.1057&lt;/D&gt;&lt;D xsi:type="xsd:double"&gt;-0.0914&lt;/D&gt;&lt;D xsi:type="xsd:double"&gt;0.0598&lt;/D&gt;&lt;D xsi:type="xsd:double"&gt;0.0778&lt;/D&gt;&lt;D xsi:type="xsd:double"&gt;-0.3053&lt;/D&gt;&lt;D xsi:type="xsd:double"&gt;-0.0884&lt;/D&gt;&lt;/FQL&gt;&lt;FQL&gt;&lt;Q&gt;896-HK^FF_EPS(ANN,-5AY,0)&lt;/Q&gt;&lt;R&gt;6&lt;/R&gt;&lt;C&gt;1&lt;/C&gt;&lt;D xsi:type="xsd:double"&gt;0.51&lt;/D&gt;&lt;D xsi:type="xsd:double"&gt;0.624&lt;/D&gt;&lt;D xsi:type="xsd:double"&gt;0.5568&lt;/D&gt;&lt;D xsi:type="xsd:double"&gt;0.2029&lt;/D&gt;&lt;D xsi:type="xsd:double"&gt;0.252&lt;/D&gt;&lt;D xsi:type="xsd:double"&gt;0.1397&lt;/D&gt;&lt;/FQL&gt;&lt;FQL&gt;&lt;Q&gt;895-HK^FF_EPS(ANN,-5AY,0)&lt;/Q&gt;&lt;R&gt;6&lt;/R&gt;&lt;C&gt;1&lt;/C&gt;&lt;D xsi:type="xsd:double"&gt;0.7011&lt;/D&gt;&lt;D xsi:type="xsd:double"&gt;0.6145&lt;/D&gt;&lt;D xsi:type="xsd:double"&gt;0.5446&lt;/D&gt;&lt;D xsi:type="xsd:double"&gt;0.5467&lt;/D&gt;&lt;D xsi:type="xsd:double"&gt;0.3874&lt;/D&gt;&lt;D xsi:type="xsd:double"&gt;0.2203&lt;/D&gt;&lt;/FQL&gt;&lt;FQL&gt;&lt;Q&gt;894-HK^FF_EPS(ANN,-5AY,0)&lt;/Q&gt;&lt;R&gt;6&lt;/R&gt;&lt;C&gt;1&lt;/C&gt;&lt;D xsi:type="xsd:double"&gt;-0.0313&lt;/D&gt;&lt;D xsi:type="xsd:double"&gt;0.1013&lt;/D&gt;&lt;D xsi:type="xsd:double"&gt;0.0905&lt;/D&gt;&lt;D xsi:type="xsd:double"&gt;0.0664&lt;/D&gt;&lt;D xsi:type="xsd:double"&gt;0.0506&lt;/D&gt;&lt;D xsi:type="xsd:double"&gt;0.1608&lt;/D&gt;&lt;/FQL&gt;&lt;FQL&gt;&lt;Q&gt;893-HK^FF_EPS(ANN,-5AY,0)&lt;/Q&gt;&lt;R&gt;6&lt;/R&gt;&lt;C&gt;1&lt;/C&gt;&lt;D xsi:type="xsd:double"&gt;-0.4323&lt;/D&gt;&lt;D xsi:type="xsd:double"&gt;-0.1845&lt;/D&gt;&lt;D xsi:type="xsd:double"&gt;-0.2338&lt;/D&gt;&lt;D xsi:type="xsd:double"&gt;0.0349&lt;/D&gt;&lt;D xsi:type="xsd:double"&gt;-0.0085&lt;/D&gt;&lt;D xsi:type="xsd:double"&gt;0.0005&lt;/D&gt;&lt;/FQL&gt;&lt;FQL&gt;&lt;Q&gt;889-HK^FF_EPS(ANN,-5AY,0)&lt;/Q&gt;&lt;R&gt;6&lt;/R&gt;&lt;C&gt;1&lt;/C&gt;&lt;D xsi:type="xsd:double"&gt;0.069&lt;/D&gt;&lt;D xsi:type="xsd:double"&gt;0.135&lt;/D&gt;&lt;D xsi:type="xsd:double"&gt;0.1499&lt;/D&gt;&lt;D xsi:type="xsd:double"&gt;0.0551&lt;/D&gt;&lt;D xsi:type="xsd:double"&gt;-0.0216&lt;/D&gt;&lt;D xsi:type="xsd:double"&gt;0.012&lt;/D&gt;&lt;/FQL&gt;&lt;FQL&gt;&lt;Q&gt;888-HK^FF_EPS(ANN,-5AY,0)&lt;/Q&gt;&lt;R&gt;6&lt;/R&gt;&lt;C&gt;1&lt;/C&gt;&lt;D xsi:type="xsd:double"&gt;-0.0454&lt;/D&gt;&lt;D xsi:type="xsd:double"&gt;-0.0066&lt;/D&gt;&lt;D xsi:type="xsd:double"&gt;0.0145&lt;/D&gt;&lt;D xsi:type="xsd:double"&gt;0.0181&lt;/D&gt;&lt;D xsi:type="xsd:double"&gt;-0.3017&lt;/D&gt;&lt;D xsi:type="xsd:double"&gt;-0.1997&lt;/D&gt;&lt;/FQL&gt;&lt;FQL&gt;&lt;Q&gt;887-HK^FF_EPS(ANN,-5AY,0)&lt;/Q&gt;&lt;R&gt;6&lt;/R&gt;&lt;C&gt;1&lt;/C&gt;&lt;D xsi:type="xsd:double"&gt;-0.009&lt;/D&gt;&lt;D xsi:type="xsd:double"&gt;0.023&lt;/D&gt;&lt;D xsi:type="xsd:double"&gt;0.0387&lt;/D&gt;&lt;D xsi:type="xsd:double"&gt;0.0133&lt;/D&gt;&lt;D xsi:type="xsd:double"&gt;0.005&lt;/D&gt;&lt;D xsi:type="xsd:double"&gt;0.0302&lt;/D&gt;&lt;/FQL&gt;&lt;FQL&gt;&lt;Q&gt;886-HK^FF_EPS(ANN,-5AY,0)&lt;/Q&gt;&lt;R&gt;6&lt;/R&gt;&lt;C&gt;1&lt;/C&gt;&lt;D xsi:type="xsd:double"&gt;0.0597&lt;/D&gt;&lt;D xsi:type="xsd:double"&gt;0.0027&lt;/D&gt;&lt;D xsi:type="xsd:double"&gt;-0.0598&lt;/D&gt;&lt;D xsi:type="xsd:double"&gt;-0.0643&lt;/D&gt;&lt;D xsi:type="xsd:double"&gt;-0.0766&lt;/D&gt;&lt;D xsi:type="xsd:double"&gt;-0.009&lt;/D&gt;&lt;/FQL&gt;&lt;FQL&gt;&lt;Q&gt;884-HK^FF_EPS(ANN,-5AY,0)&lt;/Q&gt;&lt;R&gt;6&lt;/R&gt;&lt;C&gt;1&lt;/C&gt;&lt;D xsi:type="xsd:double"&gt;0.469&lt;/D&gt;&lt;D xsi:type="xsd:double"&gt;0.7494&lt;/D&gt;&lt;D xsi:type="xsd:double"&gt;0.7953&lt;/D&gt;&lt;D xsi:type="xsd:double"&gt;0.8939&lt;/D&gt;&lt;D xsi:type="xsd:double"&gt;1.0758&lt;/D&gt;&lt;D xsi:type="xsd:double"&gt;1.0644&lt;/D&gt;&lt;/FQL&gt;&lt;FQL&gt;&lt;Q&gt;883-HK^FF_EPS(ANN,-5AY,0)&lt;/Q&gt;&lt;R&gt;6&lt;/R&gt;&lt;C&gt;1&lt;/C&gt;&lt;D xsi:type="xsd:double"&gt;0.0117&lt;/D&gt;&lt;D xsi:type="xsd:double"&gt;0.6342&lt;/D&gt;&lt;D xsi:type="xsd:double"&gt;1.3978&lt;/D&gt;&lt;D xsi:type="xsd:double"&gt;1.5002&lt;/D&gt;&lt;D xsi:type="xsd:double"&gt;0.6078&lt;/D&gt;&lt;D xsi:type="xsd:double"&gt;1.8368&lt;/D&gt;&lt;/FQL&gt;&lt;FQL&gt;&lt;Q&gt;882-HK^FF_EPS(ANN,-5AY,0)&lt;/Q&gt;&lt;R&gt;6&lt;/R&gt;&lt;C&gt;1&lt;/C&gt;&lt;D xsi:type="xsd:double"&gt;0.4803&lt;/D&gt;&lt;D xsi:type="xsd:double"&gt;0.4557&lt;/D&gt;&lt;D xsi:type="xsd:double"&gt;0.4399&lt;/D&gt;&lt;D xsi:type="xsd:double"&gt;0.3034&lt;/D&gt;&lt;D xsi:type="xsd:double"&gt;0.2745&lt;/D&gt;&lt;D xsi:type="xsd:double"&gt;0.4267&lt;/D&gt;&lt;/FQL&gt;&lt;FQL&gt;&lt;Q&gt;881-HK^FF_EPS(ANN,-5AY,0)&lt;/Q&gt;&lt;R&gt;6&lt;/R&gt;&lt;C&gt;1&lt;/C&gt;&lt;D xsi:type="xsd:double"&gt;1.0165&lt;/D&gt;&lt;D xsi:type="xsd:double"&gt;1.7527&lt;/D&gt;&lt;D xsi:type="xsd:double"&gt;1.8979&lt;/D&gt;&lt;D xsi:type="xsd:double"&gt;2.247&lt;/D&gt;&lt;D xsi:type="xsd:double"&gt;2.7391&lt;/D&gt;&lt;D xsi:type="xsd:double"&gt;4.2882&lt;/D&gt;&lt;/FQL&gt;&lt;FQL&gt;&lt;Q&gt;880-HK^FF_EPS(ANN,-5AY,0)&lt;/Q&gt;&lt;R&gt;6&lt;/R&gt;&lt;C&gt;1&lt;/C&gt;&lt;D xsi:type="xsd:double"&gt;0.3852&lt;/D&gt;&lt;D xsi:type="xsd:double"&gt;0.3252&lt;/D&gt;&lt;D xsi:type="xsd:double"&gt;0.4721&lt;/D&gt;&lt;D xsi:type="xsd:double"&gt;0.5308&lt;/D&gt;&lt;D xsi:type="xsd:double"&gt;-0.5&lt;/D&gt;&lt;D xsi:type="xsd:double"&gt;-0.6837&lt;/D&gt;&lt;/FQL&gt;&lt;FQL&gt;&lt;Q&gt;878-HK^FF_EPS(ANN,-5AY,0)&lt;/Q&gt;&lt;R&gt;6&lt;/R&gt;&lt;C&gt;1&lt;/C&gt;&lt;D xsi:type="xsd:double"&gt;9.97&lt;/D&gt;&lt;D xsi:type="xsd:double"&gt;4.24&lt;/D&gt;&lt;D xsi:type="xsd:double"&gt;2.37&lt;/D&gt;&lt;D xsi:type="xsd:double"&gt;0.7687&lt;/D&gt;&lt;D xsi:type="xsd:double"&gt;-0.6558&lt;/D&gt;&lt;D xsi:type="xsd:double"&gt;-2.8518&lt;/D&gt;&lt;/FQL&gt;&lt;FQL&gt;&lt;Q&gt;876-HK^FF_EPS(ANN,-5AY,0)&lt;/Q&gt;&lt;R&gt;6&lt;/R&gt;&lt;C&gt;1&lt;/C&gt;&lt;D xsi:type="xsd:double"&gt;-0.0072&lt;/D&gt;&lt;D xsi:type="xsd:double"&gt;0.0018&lt;/D&gt;&lt;D xsi:type="xsd:double"&gt;-0.0043&lt;/D&gt;&lt;D xsi:type="xsd:double"&gt;-0.0703&lt;/D&gt;&lt;D xsi:type="xsd:double"&gt;-0.0079&lt;/D&gt;&lt;D xsi:type="xsd:double"&gt;0.0005&lt;/D&gt;&lt;/FQL&gt;&lt;FQL&gt;&lt;Q&gt;875-HK^FF_EPS(ANN,-5AY,0)&lt;/Q&gt;&lt;R&gt;6&lt;/R&gt;&lt;C&gt;1&lt;/C&gt;&lt;D xsi:type="xsd:double"&gt;-15.28&lt;/D&gt;&lt;D xsi:type="xsd:double"&gt;-1.5083&lt;/D&gt;&lt;D xsi:type="xsd:double"&gt;-2.8388&lt;/D&gt;&lt;D xsi:type="xsd:double"&gt;-0.726&lt;/D&gt;&lt;D xsi:type="xsd:double"&gt;-0.2864&lt;/D&gt;&lt;D xsi:type="xsd:double"&gt;0.1023&lt;/D&gt;&lt;/FQL&gt;&lt;FQL&gt;&lt;Q&gt;874-HK^FF_EPS(ANN,-5AY,0)&lt;/Q&gt;&lt;R&gt;6&lt;/R&gt;&lt;C&gt;1&lt;/C&gt;&lt;D xsi:type="xsd:double"&gt;1.256&lt;/D&gt;&lt;D xsi:type="xsd:double"&gt;1.4621&lt;/D&gt;&lt;D xsi:type="xsd:double"&gt;2.5069&lt;/D&gt;&lt;D xsi:type="xsd:double"&gt;2.2241&lt;/D&gt;&lt;D xsi:type="xsd:double"&gt;2.0149&lt;/D&gt;&lt;D xsi:type="xsd:double"&gt;2.7576&lt;/D&gt;&lt;/FQL&gt;&lt;FQL&gt;&lt;Q&gt;873-HK^FF_EPS(ANN,-5AY,0)&lt;/Q&gt;&lt;R&gt;6&lt;/R&gt;&lt;C&gt;1&lt;/C&gt;&lt;D xsi:type="xsd:string"&gt;@NA&lt;/D&gt;&lt;D xsi:type="xsd:double"&gt;0.0514&lt;/D&gt;&lt;D xsi:type="xsd:double"&gt;0.0709&lt;/D&gt;&lt;D xsi:type="xsd:double"&gt;0.1786&lt;/D&gt;&lt;D xsi:type="xsd:double"&gt;0.3294&lt;/D&gt;&lt;D xsi:type="xsd:double"&gt;0.5604&lt;/D&gt;&lt;/FQL&gt;&lt;FQL&gt;&lt;Q&gt;872-HK^FF_EPS(ANN,-5AY,0)&lt;/Q&gt;&lt;R&gt;6&lt;/R&gt;&lt;C&gt;1&lt;/C&gt;&lt;D xsi:type="xsd:double"&gt;-0.033&lt;/D&gt;&lt;D xsi:type="xsd:double"&gt;-0.0811&lt;/D&gt;&lt;D xsi:type="xsd:double"&gt;-0.1169&lt;/D&gt;&lt;D xsi:type="xsd:double"&gt;-0.1552&lt;/D&gt;&lt;D xsi:type="xsd:double"&gt;-0.1192&lt;/D&gt;&lt;D xsi:type="xsd:double"&gt;-0.2418&lt;/D&gt;&lt;/FQL&gt;&lt;FQL&gt;&lt;Q&gt;871-HK^FF_EPS(ANN,-5AY,0)&lt;/Q&gt;&lt;R&gt;6&lt;/R&gt;&lt;C&gt;1&lt;/C&gt;&lt;D xsi:type="xsd:double"&gt;0.1285&lt;/D&gt;&lt;D xsi:type="xsd:double"&gt;0.1107&lt;/D&gt;&lt;D xsi:type="xsd:double"&gt;-0.4024&lt;/D&gt;&lt;D xsi:type="xsd:double"&gt;-0.6611&lt;/D&gt;&lt;D xsi:type="xsd:double"&gt;-0.6182&lt;/D&gt;&lt;D xsi:type="xsd:double"&gt;0.0197&lt;/D&gt;&lt;/FQL&gt;&lt;FQL&gt;&lt;Q&gt;869-HK^FF_EPS(ANN,-5AY,0)&lt;/Q&gt;&lt;R&gt;6&lt;/R&gt;&lt;C&gt;1&lt;/C&gt;&lt;D xsi:type="xsd:double"&gt;0.0909&lt;/D&gt;&lt;D xsi:type="xsd:double"&gt;0.0463&lt;/D&gt;&lt;D xsi:type="xsd:double"&gt;0.0005&lt;/D&gt;&lt;D xsi:type="xsd:double"&gt;-0.0316&lt;/D&gt;&lt;D xsi:type="xsd:double"&gt;-0.0255&lt;/D&gt;&lt;D xsi:type="xsd:double"&gt;0.0364&lt;/D&gt;&lt;/FQL&gt;&lt;FQL&gt;&lt;Q&gt;868-HK^FF_EPS(ANN,-5AY,0)&lt;/Q&gt;&lt;R&gt;6&lt;/R&gt;&lt;C&gt;1&lt;/C&gt;&lt;D xsi:type="xsd:double"&gt;0.8278&lt;/D&gt;&lt;D xsi:type="xsd:double"&gt;1.0114&lt;/D&gt;&lt;D xsi:type="xsd:double"&gt;1.0571&lt;/D&gt;&lt;D xsi:type="xsd:double"&gt;1.1177&lt;/D&gt;&lt;D xsi:type="xsd:double"&gt;1.595&lt;/D&gt;&lt;D xsi:type="xsd:double"&gt;2.8697&lt;/D&gt;&lt;/FQL&gt;&lt;FQL&gt;&lt;Q&gt;867-HK^FF_EPS(ANN,-5AY,0)&lt;/Q&gt;&lt;R&gt;6&lt;/R&gt;&lt;C&gt;1&lt;/C&gt;&lt;D xsi:type="xsd:double"&gt;0.6464&lt;/D&gt;&lt;D xsi:type="xsd:double"&gt;0.7765&lt;/D&gt;&lt;D xsi:type="xsd:double"&gt;0.8813&lt;/D&gt;&lt;D xsi:type="xsd:double"&gt;0.8963&lt;/D&gt;&lt;D xsi:type="xsd:double"&gt;1.1503&lt;/D&gt;&lt;D xsi:type="xsd:double"&gt;1.4737&lt;/D&gt;&lt;/FQL&gt;&lt;FQL&gt;&lt;Q&gt;866-HK^FF_EPS(ANN,-5AY,0)&lt;/Q&gt;&lt;R&gt;6&lt;/R&gt;&lt;C&gt;1&lt;/C&gt;&lt;D xsi:type="xsd:double"&gt;-0.1519&lt;/D&gt;&lt;D xsi:type="xsd:double"&gt;1.4644&lt;/D&gt;&lt;D xsi:type="xsd:double"&gt;0.7123&lt;/D&gt;&lt;D xsi:type="xsd:double"&gt;0.0347&lt;/D&gt;&lt;D xsi:type="xsd:double"&gt;-1.3098&lt;/D&gt;&lt;D xsi:type="xsd:double"&gt;1.3479&lt;/D&gt;&lt;/FQL&gt;&lt;FQL&gt;&lt;Q&gt;865-HK^FF_EPS(ANN,-5AY,0)&lt;/Q&gt;&lt;R&gt;6&lt;/R&gt;&lt;C&gt;1&lt;/C&gt;&lt;D xsi:type="xsd:double"&gt;-0.1374&lt;/D&gt;&lt;D xsi:type="xsd:double"&gt;0.0043&lt;/D&gt;&lt;D xsi:type="xsd:double"&gt;0.0022&lt;/D&gt;&lt;D xsi:type="xsd:double"&gt;0.0064&lt;/D&gt;&lt;D xsi:type="xsd:double"&gt;0.019&lt;/D&gt;&lt;D xsi:type="xsd:double"&gt;0.0023&lt;/D&gt;&lt;/FQL&gt;&lt;FQL&gt;&lt;Q&gt;864-HK^FF_EPS(ANN,-5AY,0)&lt;/Q&gt;&lt;R&gt;6&lt;/R&gt;&lt;C&gt;1&lt;/C&gt;&lt;D xsi:type="xsd:double"&gt;-0.0027&lt;/D&gt;&lt;D xsi:type="xsd:double"&gt;0.1283&lt;/D&gt;&lt;D xsi:type="xsd:double"&gt;0.0504&lt;/D&gt;&lt;D xsi:type="xsd:double"&gt;-0.2333&lt;/D&gt;&lt;D xsi:type="xsd:double"&gt;-0.2502&lt;/D&gt;&lt;D xsi:type="xsd:double"&gt;0.0451&lt;/D&gt;&lt;/FQL&gt;&lt;FQL&gt;&lt;Q&gt;863-HK^FF_EPS(ANN,-5AY,0)&lt;/Q&gt;&lt;R&gt;6&lt;/R&gt;&lt;C&gt;1&lt;/C&gt;&lt;D xsi:type="xsd:double"&gt;-0.9815&lt;/D&gt;&lt;D xsi:type="xsd:double"&gt;-0.2767&lt;/D&gt;&lt;D xsi:type="xsd:double"&gt;-0.7585&lt;/D&gt;&lt;D xsi:type="xsd:double"&gt;-1.0426&lt;/D&gt;&lt;D xsi:type="xsd:double"&gt;-0.8869&lt;/D&gt;&lt;D xsi:type="xsd:double"&gt;-0.9489&lt;/D&gt;&lt;/FQL&gt;&lt;FQL&gt;&lt;Q&gt;862-HK^FF_EPS(ANN,-5AY,0)&lt;/Q&gt;&lt;R&gt;6&lt;/R&gt;&lt;C&gt;1&lt;/C&gt;&lt;D xsi:type="xsd:double"&gt;-0.0142&lt;/D&gt;&lt;D xsi:type="xsd:double"&gt;0.0025&lt;/D&gt;&lt;D xsi:type="xsd:double"&gt;-0.017&lt;/D&gt;&lt;D xsi:type="xsd:double"&gt;-0.0276&lt;/D&gt;&lt;D xsi:type="xsd:double"&gt;-0.0176&lt;/D&gt;&lt;D xsi:type="xsd:double"&gt;-0.0082&lt;/D&gt;&lt;/FQL&gt;&lt;FQL&gt;&lt;Q&gt;861-HK^FF_EPS(ANN,-5AY,0)&lt;/Q&gt;&lt;R&gt;6&lt;/R&gt;&lt;C&gt;1&lt;/C&gt;&lt;D xsi:type="xsd:double"&gt;-0.0924&lt;/D&gt;&lt;D xsi:type="xsd:double"&gt;-0.2921&lt;/D&gt;&lt;D xsi:type="xsd:double"&gt;0.0896&lt;/D&gt;&lt;D xsi:type="xsd:double"&gt;0.1831&lt;/D&gt;&lt;D xsi:type="xsd:double"&gt;0.3774&lt;/D&gt;&lt;D xsi:type="xsd:double"&gt;0.4639&lt;/D&gt;&lt;/FQL&gt;&lt;FQL&gt;&lt;Q&gt;860-HK^FF_EPS(ANN,-5AY,0)&lt;/Q&gt;&lt;R&gt;6&lt;/R&gt;&lt;C&gt;1&lt;/C&gt;&lt;D xsi:type="xsd:double"&gt;-0.0279&lt;/D&gt;&lt;D xsi:type="xsd:double"&gt;-0.0161&lt;/D&gt;&lt;D xsi:type="xsd:double"&gt;-0.0926&lt;/D&gt;&lt;D xsi:type="xsd:double"&gt;-0.0481&lt;/D&gt;&lt;D xsi:type="xsd:double"&gt;-0.0451&lt;/D&gt;&lt;D xsi:type="xsd:double"&gt;0.0046&lt;/D&gt;&lt;/FQL&gt;&lt;FQL&gt;&lt;Q&gt;859-HK^FF_EPS(ANN,-5AY,0)&lt;/Q&gt;&lt;R&gt;6&lt;/R&gt;&lt;C&gt;1&lt;/C&gt;&lt;D xsi:type="xsd:double"&gt;0.0341&lt;/D&gt;&lt;D xsi:type="xsd:string"&gt;@NA&lt;/D&gt;&lt;D xsi:type="xsd:double"&gt;0.0206&lt;/D&gt;&lt;D xsi:type="xsd:double"&gt;-0.0842&lt;/D&gt;&lt;D xsi:type="xsd:double"&gt;-0.161&lt;/D&gt;&lt;D xsi:type="xsd:double"&gt;0.2189&lt;/D&gt;&lt;/FQL&gt;&lt;FQL&gt;&lt;Q&gt;858-HK^FF_EPS(ANN,-5AY,0)&lt;/Q&gt;&lt;R&gt;6&lt;/R&gt;&lt;C&gt;1&lt;/C&gt;&lt;D xsi:type="xsd:double"&gt;0.0087&lt;/D&gt;&lt;D xsi:type="xsd:double"&gt;0.0125&lt;/D&gt;&lt;D xsi:type="xsd:double"&gt;0.0268&lt;/D&gt;&lt;D xsi:type="xsd:double"&gt;0.0348&lt;/D&gt;&lt;D xsi:type="xsd:double"&gt;-0.0507&lt;/D&gt;&lt;D xsi:type="xsd:double"&gt;0.0546&lt;/D&gt;&lt;/FQL&gt;&lt;FQL&gt;&lt;Q&gt;857-HK^FF_EPS(ANN,-5AY,0)&lt;/Q&gt;&lt;R&gt;6&lt;/R&gt;&lt;C&gt;1&lt;/C&gt;&lt;D xsi:type="xsd:double"&gt;0.0432&lt;/D&gt;&lt;D xsi:type="xsd:double"&gt;0.12&lt;/D&gt;&lt;D xsi:type="xsd:double"&gt;0.2873&lt;/D&gt;&lt;D xsi:type="xsd:double"&gt;0.2496&lt;/D&gt;&lt;D xsi:type="xsd:double"&gt;0.1038&lt;/D&gt;&lt;D xsi:type="xsd:double"&gt;0.5036&lt;/D&gt;&lt;/FQL&gt;&lt;FQL&gt;&lt;Q&gt;856-HK^FF_EPS(ANN,-5AY,0)&lt;/Q&gt;&lt;R&gt;6&lt;/R&gt;&lt;C&gt;1&lt;/C&gt;&lt;D xsi:type="xsd:double"&gt;0.3827&lt;/D&gt;&lt;D xsi:type="xsd:double"&gt;0.5034&lt;/D&gt;&lt;D xsi:type="xsd:double"&gt;0.5162&lt;/D&gt;&lt;D xsi:type="xsd:double"&gt;0.5703&lt;/D&gt;&lt;D xsi:type="xsd:double"&gt;0.7554&lt;/D&gt;&lt;D xsi:type="xsd:double"&gt;0.9274&lt;/D&gt;&lt;/FQL&gt;&lt;FQL&gt;&lt;Q&gt;855-HK^FF_EPS(ANN,-5AY,0)&lt;/Q&gt;&lt;R&gt;6&lt;/R&gt;&lt;C&gt;1&lt;/C&gt;&lt;D xsi:type="xsd:double"&gt;0.5672&lt;/D&gt;&lt;D xsi:type="xsd:double"&gt;0.7262&lt;/D&gt;&lt;D xsi:type="xsd:double"&gt;0.851&lt;/D&gt;&lt;D xsi:type="xsd:double"&gt;1.0212&lt;/D&gt;&lt;D xsi:type="xsd:double"&gt;1.063&lt;/D&gt;&lt;D xsi:type="xsd:double"&gt;1.1706&lt;/D&gt;&lt;/FQL&gt;&lt;FQL&gt;&lt;Q&gt;854-HK^FF_EPS(ANN,-5AY,0)&lt;/Q&gt;&lt;R&gt;6&lt;/R&gt;&lt;C&gt;1&lt;/C&gt;&lt;D xsi:type="xsd:double"&gt;0.4516&lt;/D&gt;&lt;D xsi:type="xsd:double"&gt;1.3364&lt;/D&gt;&lt;D xsi:type="xsd:double"&gt;-0.2236&lt;/D&gt;&lt;D xsi:type="xsd:double"&gt;-0.8515&lt;/D&gt;&lt;D xsi:type="xsd:double"&gt;1.0854&lt;/D&gt;&lt;D xsi:type="xsd:double"&gt;0.9633&lt;/D&gt;&lt;/FQL&gt;&lt;FQL&gt;&lt;Q&gt;853-HK^FF_EPS(ANN,-5AY,0)&lt;/Q&gt;&lt;R&gt;6&lt;/R&gt;&lt;C&gt;1&lt;/C&gt;&lt;D xsi:type="xsd:double"&gt;0.0768&lt;/D&gt;&lt;D xsi:type="xsd:double"&gt;0.1021&lt;/D&gt;&lt;D xsi:type="xsd:double"&gt;0.1276&lt;/D&gt;&lt;D xsi:type="xsd:double"&gt;0.2289&lt;/D&gt;&lt;D xsi:type="xsd:double"&gt;-0.8511&lt;/D&gt;&lt;D xsi:type="xsd:double"&gt;-1.1885&lt;/D&gt;&lt;/FQL&gt;&lt;FQL&gt;&lt;Q&gt;852-HK^FF_EPS(ANN,-5AY,0)&lt;/Q&gt;&lt;R&gt;6&lt;/R&gt;&lt;C&gt;1&lt;/C&gt;&lt;D xsi:type="xsd:double"&gt;0.0289&lt;/D&gt;&lt;D xsi:type="xsd:double"&gt;0.01&lt;/D&gt;&lt;D xsi:type="xsd:double"&gt;0.0035&lt;/D&gt;&lt;D xsi:type="xsd:double"&gt;0.0589&lt;/D&gt;&lt;D xsi:type="xsd:double"&gt;-0.0438&lt;/D&gt;&lt;D xsi:type="xsd:double"&gt;0.0029&lt;/D&gt;&lt;/FQL&gt;&lt;FQL&gt;&lt;Q&gt;851-HK^FF_EPS(ANN,-5AY,0)&lt;/Q&gt;&lt;R&gt;6&lt;/R&gt;&lt;C&gt;1&lt;/C&gt;&lt;D xsi:type="xsd:double"&gt;-0.048&lt;/D&gt;&lt;D xsi:type="xsd:double"&gt;-0.519&lt;/D&gt;&lt;D xsi:type="xsd:double"&gt;-0.228&lt;/D&gt;&lt;D xsi:type="xsd:double"&gt;-0.2025&lt;/D&gt;&lt;D xsi:type="xsd:double"&gt;0.0314&lt;/D&gt;&lt;D xsi:type="xsd:double"&gt;0.0122&lt;/D&gt;&lt;/FQL&gt;&lt;FQL&gt;&lt;Q&gt;848-HK^FF_EPS(ANN,-5AY,0)&lt;/Q&gt;&lt;R&gt;6&lt;/R&gt;&lt;C&gt;1&lt;/C&gt;&lt;D xsi:type="xsd:double"&gt;0.0105&lt;/D&gt;&lt;D xsi:type="xsd:double"&gt;0.2404&lt;/D&gt;&lt;D xsi:type="xsd:double"&gt;0.1842&lt;/D&gt;&lt;D xsi:type="xsd:double"&gt;0.0411&lt;/D&gt;&lt;D xsi:type="xsd:double"&gt;-0.0382&lt;/D&gt;&lt;D xsi:type="xsd:double"&gt;0.0154&lt;/D&gt;&lt;/FQL&gt;&lt;FQL&gt;&lt;Q&gt;846-HK^FF_EPS(ANN,-5AY,0)&lt;/Q&gt;&lt;R&gt;6&lt;/R&gt;&lt;C&gt;1&lt;/C&gt;&lt;D xsi:type="xsd:double"&gt;0.2242&lt;/D&gt;&lt;D xsi:type="xsd:double"&gt;0.1938&lt;/D&gt;&lt;D xsi:type="xsd:double"&gt;0.1662&lt;/D&gt;&lt;D xsi:type="xsd:double"&gt;0.1772&lt;/D&gt;&lt;D xsi:type="xsd:double"&gt;0.1982&lt;/D&gt;&lt;D xsi:type="xsd:double"&gt;0.3724&lt;/D&gt;&lt;/FQL&gt;&lt;FQL&gt;&lt;Q&gt;845-HK^FF_EPS(ANN,-5AY,0)&lt;/Q&gt;&lt;R&gt;6&lt;/R&gt;&lt;C&gt;1&lt;/C&gt;&lt;D xsi:type="xsd:double"&gt;-0.6076&lt;/D&gt;&lt;D xsi:type="xsd:double"&gt;-0.3805&lt;/D&gt;&lt;D xsi:type="xsd:double"&gt;0.0798&lt;/D&gt;&lt;D xsi:type="xsd:double"&gt;-0.1393&lt;/D&gt;&lt;D xsi:type="xsd:double"&gt;0.0117&lt;/D&gt;&lt;D xsi:type="xsd:double"&gt;-0.7965&lt;/D&gt;&lt;/FQL&gt;&lt;FQL&gt;&lt;Q&gt;844-HK^FF_EPS(ANN,-5AY,0)&lt;/Q&gt;&lt;R&gt;6&lt;/R&gt;&lt;C&gt;1&lt;/C&gt;&lt;D xsi:type="xsd:double"&gt;-0.0351&lt;/D&gt;&lt;D xsi:type="xsd:double"&gt;-0.0807&lt;/D&gt;&lt;D xsi:type="xsd:double"&gt;-0.0481&lt;/D&gt;&lt;D xsi:type="xsd:double"&gt;-0.0155&lt;/D&gt;&lt;D xsi:type="xsd:double"&gt;0.0203&lt;/D&gt;&lt;D xsi:type="xsd:double"&gt;-0.0348&lt;/D&gt;&lt;/FQL&gt;&lt;FQL&gt;&lt;Q&gt;842-HK^FF_EPS(ANN,-5AY,0)&lt;/Q&gt;&lt;R&gt;6&lt;/R&gt;&lt;C&gt;1&lt;/C&gt;&lt;D xsi:type="xsd:double"&gt;0.2103&lt;/D&gt;&lt;D xsi:type="xsd:double"&gt;0.2076&lt;/D&gt;&lt;D xsi:type="xsd:double"&gt;0.0929&lt;/D&gt;&lt;D xsi:type="xsd:double"&gt;0.1107&lt;/D&gt;&lt;D xsi:type="xsd:double"&gt;0.1024&lt;/D&gt;&lt;D xsi:type="xsd:double"&gt;0.1208&lt;/D&gt;&lt;/FQL&gt;&lt;FQL&gt;&lt;Q&gt;841-HK^FF_EPS(ANN,-5AY,0)&lt;/Q&gt;&lt;R&gt;6&lt;/R&gt;&lt;C&gt;1&lt;/C&gt;&lt;D xsi:type="xsd:double"&gt;0.0292&lt;/D&gt;&lt;D xsi:type="xsd:double"&gt;0.0567&lt;/D&gt;&lt;D xsi:type="xsd:double"&gt;0.0446&lt;/D&gt;&lt;D xsi:type="xsd:double"&gt;-0.0588&lt;/D&gt;&lt;D xsi:type="xsd:double"&gt;-0.0122&lt;/D&gt;&lt;D xsi:type="xsd:double"&gt;0.0769&lt;/D&gt;&lt;/FQL&gt;&lt;FQL&gt;&lt;Q&gt;840-HK^FF_EPS(ANN,-5AY,0)&lt;/Q&gt;&lt;R&gt;6&lt;/R&gt;&lt;C&gt;1&lt;/C&gt;&lt;D xsi:type="xsd:double"&gt;-0.1285&lt;/D&gt;&lt;D xsi:type="xsd:double"&gt;0.003&lt;/D&gt;&lt;D xsi:type="xsd:double"&gt;-0.1086&lt;/D&gt;&lt;D xsi:type="xsd:double"&gt;-0.1046&lt;/D&gt;&lt;D xsi:type="xsd:double"&gt;0.0014&lt;/D&gt;&lt;D xsi:type="xsd:double"&gt;-0.1551&lt;/D&gt;&lt;/FQL&gt;&lt;FQL&gt;&lt;Q&gt;839-HK^FF_EPS(ANN,-5AY,0)&lt;/Q&gt;&lt;R&gt;6&lt;/R&gt;&lt;C&gt;1&lt;/C&gt;&lt;D xsi:type="xsd:double"&gt;0.2359&lt;/D&gt;&lt;D xsi:type="xsd:double"&gt;0.319&lt;/D&gt;&lt;D xsi:type="xsd:double"&gt;0.3353&lt;/D&gt;&lt;D xsi:type="xsd:double"&gt;0.3461&lt;/D&gt;&lt;D xsi:type="xsd:double"&gt;0.7717&lt;/D&gt;&lt;D xsi:type="xsd:double"&gt;0.9256&lt;/D&gt;&lt;/FQL&gt;&lt;FQL&gt;&lt;Q&gt;838-HK^FF_EPS(ANN,-5AY,0)&lt;/Q&gt;&lt;R&gt;6&lt;/R&gt;&lt;C&gt;1&lt;/C&gt;&lt;D xsi:type="xsd:double"&gt;0.029&lt;/D&gt;&lt;D xsi:type="xsd:double"&gt;0.074&lt;/D&gt;&lt;D xsi:type="xsd:double"&gt;0.0475&lt;/D&gt;&lt;D xsi:type="xsd:double"&gt;0.03&lt;/D&gt;&lt;D xsi:type="xsd:double"&gt;-0.009&lt;/D&gt;&lt;D xsi:type="xsd:double"&gt;0.0898&lt;/D&gt;&lt;/FQL&gt;&lt;FQL&gt;&lt;Q&gt;837-HK^FF_EPS(ANN,-5AY,0)&lt;/Q&gt;&lt;R&gt;6&lt;/R&gt;&lt;C&gt;1&lt;/C&gt;&lt;D xsi:type="xsd:double"&gt;0.535&lt;/D&gt;&lt;D xsi:type="xsd:double"&gt;0.5561&lt;/D&gt;&lt;D xsi:type="xsd:double"&gt;0.5453&lt;/D&gt;&lt;D xsi:type="xsd:double"&gt;0.5584&lt;/D&gt;&lt;D xsi:type="xsd:double"&gt;0.3572&lt;/D&gt;&lt;D xsi:type="xsd:double"&gt;0.5217&lt;/D&gt;&lt;/FQL&gt;&lt;FQL&gt;&lt;Q&gt;836-HK^FF_EPS(ANN,-5AY,0)&lt;/Q&gt;&lt;R&gt;6&lt;/R&gt;&lt;C&gt;1&lt;/C&gt;&lt;D xsi:type="xsd:double"&gt;1.62&lt;/D&gt;&lt;D xsi:type="xsd:double"&gt;0.97&lt;/D&gt;&lt;D xsi:type="xsd:double"&gt;0.8263&lt;/D&gt;&lt;D xsi:type="xsd:double"&gt;1.37&lt;/D&gt;&lt;D xsi:type="xsd:double"&gt;1.5763&lt;/D&gt;&lt;D xsi:type="xsd:double"&gt;0.3311&lt;/D&gt;&lt;/FQL&gt;&lt;FQL&gt;&lt;Q&gt;834-HK^FF_EPS(ANN,-5AY,0)&lt;/Q&gt;&lt;R&gt;6&lt;/R&gt;&lt;C&gt;1&lt;/C&gt;&lt;D xsi:type="xsd:double"&gt;0.0169&lt;/D&gt;&lt;D xsi:type="xsd:double"&gt;-0.0421&lt;/D&gt;&lt;D xsi:type="xsd:double"&gt;0.0154&lt;/D&gt;&lt;D xsi:type="xsd:double"&gt;0.0114&lt;/D&gt;&lt;D xsi:type="xsd:double"&gt;-0.0936&lt;/D&gt;&lt;D xsi:type="xsd:double"&gt;-0.1131&lt;/D&gt;&lt;/FQL&gt;&lt;FQL&gt;&lt;Q&gt;833-HK^FF_EPS(ANN,-5AY,0)&lt;/Q&gt;&lt;R&gt;6&lt;/R&gt;&lt;C&gt;1&lt;/C&gt;&lt;D xsi:type="xsd:double"&gt;0.1738&lt;/D&gt;&lt;D xsi:type="xsd:double"&gt;0.2346&lt;/D&gt;&lt;D xsi:type="xsd:double"&gt;0.2204&lt;/D&gt;&lt;D xsi:type="xsd:double"&gt;-0.6365&lt;/D&gt;&lt;D xsi:type="xsd:double"&gt;0.2588&lt;/D&gt;&lt;D xsi:type="xsd:double"&gt;0.1466&lt;/D&gt;&lt;/FQL&gt;&lt;FQL&gt;&lt;Q&gt;832-HK^FF_EPS(ANN,-5AY,0)&lt;/Q&gt;&lt;R&gt;6&lt;/R&gt;&lt;C&gt;1&lt;/C&gt;&lt;D xsi:type="xsd:double"&gt;0.1928&lt;/D&gt;&lt;D xsi:type="xsd:double"&gt;0.3827&lt;/D&gt;&lt;D xsi:type="xsd:double"&gt;0.5247&lt;/D&gt;&lt;D xsi:type="xsd:double"&gt;0.8362&lt;/D&gt;&lt;D xsi:type="xsd:double"&gt;0.727&lt;/D&gt;&lt;D xsi:type="xsd:double"&gt;0.2557&lt;/D&gt;&lt;/FQL&gt;&lt;FQL&gt;&lt;Q&gt;831-HK^FF_EPS(ANN,-5AY,0)&lt;/Q&gt;&lt;R&gt;6&lt;/R&gt;&lt;C&gt;1&lt;/C&gt;&lt;D xsi:type="xsd:double"&gt;0.185&lt;/D&gt;&lt;D xsi:type="xsd:double"&gt;0.1975&lt;/D&gt;&lt;D xsi:type="xsd:double"&gt;0.2403&lt;/D&gt;&lt;D xsi:type="xsd:double"&gt;0.2722&lt;/D&gt;&lt;D xsi:type="xsd:double"&gt;0.3419&lt;/D&gt;&lt;D xsi:type="xsd:double"&gt;0.1035&lt;/D&gt;&lt;/FQL&gt;&lt;FQL&gt;&lt;Q&gt;830-HK^FF_EPS(ANN,-5AY,0)&lt;/Q&gt;&lt;R&gt;6&lt;/R&gt;&lt;C&gt;1&lt;/C&gt;&lt;D xsi:type="xsd:double"&gt;0.041&lt;/D&gt;&lt;D xsi:type="xsd:double"&gt;0.0468&lt;/D&gt;&lt;D xsi:type="xsd:double"&gt;0.0689&lt;/D&gt;&lt;D xsi:type="xsd:double"&gt;0.0814&lt;/D&gt;&lt;D xsi:type="xsd:double"&gt;0.0902&lt;/D&gt;&lt;D xsi:type="xsd:double"&gt;0.1354&lt;/D&gt;&lt;/FQL&gt;&lt;FQL&gt;&lt;Q&gt;829-HK^FF_EPS(ANN,-5AY,0)&lt;/Q&gt;&lt;R&gt;6&lt;/R&gt;&lt;C&gt;1&lt;/C&gt;&lt;D xsi:type="xsd:double"&gt;0.0549&lt;/D&gt;&lt;D xsi:type="xsd:double"&gt;0.0242&lt;/D&gt;&lt;D xsi:type="xsd:double"&gt;0.0292&lt;/D&gt;&lt;D xsi:type="xsd:double"&gt;0.0265&lt;/D&gt;&lt;D xsi:type="xsd:double"&gt;0.0316&lt;/D&gt;&lt;D xsi:type="xsd:double"&gt;0.0458&lt;/D&gt;&lt;/FQL&gt;&lt;FQL&gt;&lt;Q&gt;828-HK^FF_EPS(ANN,-5AY,0)&lt;/Q&gt;&lt;R&gt;6&lt;/R&gt;&lt;C&gt;1&lt;/C&gt;&lt;D xsi:type="xsd:double"&gt;-0.0806&lt;/D&gt;&lt;D xsi:type="xsd:double"&gt;-0.107&lt;/D&gt;&lt;D xsi:type="xsd:double"&gt;-0.063&lt;/D&gt;&lt;D xsi:type="xsd:double"&gt;-0.0584&lt;/D&gt;&lt;D xsi:type="xsd:double"&gt;0.0932&lt;/D&gt;&lt;D xsi:type="xsd:double"&gt;0.0263&lt;/D&gt;&lt;/FQL&gt;&lt;FQL&gt;&lt;Q&gt;827-HK^FF_EPS(ANN,-5AY,0)&lt;/Q&gt;&lt;R&gt;6&lt;/R&gt;&lt;C&gt;1&lt;/C&gt;&lt;D xsi:type="xsd:double"&gt;-0.1136&lt;/D&gt;&lt;D xsi:type="xsd:double"&gt;-0.1219&lt;/D&gt;&lt;D xsi:type="xsd:double"&gt;-0.096&lt;/D&gt;&lt;D xsi:type="xsd:double"&gt;-0.1812&lt;/D&gt;&lt;D xsi:type="xsd:double"&gt;-0.0495&lt;/D&gt;&lt;D xsi:type="xsd:double"&gt;0.0824&lt;/D&gt;&lt;/FQL&gt;&lt;FQL&gt;&lt;Q&gt;826-HK^FF_EPS(ANN,-5AY,0)&lt;/Q&gt;&lt;R&gt;6&lt;/R&gt;&lt;C&gt;1&lt;/C&gt;&lt;D xsi:type="xsd:double"&gt;0.0584&lt;/D&gt;&lt;D xsi:type="xsd:double"&gt;0.0876&lt;/D&gt;&lt;D xsi:type="xsd:double"&gt;0.1261&lt;/D&gt;&lt;D xsi:type="xsd:double"&gt;0.1764&lt;/D&gt;&lt;D xsi:type="xsd:double"&gt;0.2351&lt;/D&gt;&lt;D xsi:type="xsd:double"&gt;0.294&lt;/D&gt;&lt;/FQL&gt;&lt;FQL&gt;&lt;Q&gt;825-HK^FF_EPS(ANN,-5AY,0)&lt;/Q&gt;&lt;R&gt;6&lt;/R&gt;&lt;C&gt;1&lt;/C&gt;&lt;D xsi:type="xsd:double"&gt;0.08&lt;/D&gt;&lt;D xsi:type="xsd:double"&gt;0.01&lt;/D&gt;&lt;D xsi:type="xsd:double"&gt;0.0194&lt;/D&gt;&lt;D xsi:type="xsd:double"&gt;-0.2868&lt;/D&gt;&lt;D xsi:type="xsd:double"&gt;-0.136&lt;/D&gt;&lt;D xsi:type="xsd:double"&gt;-0.2867&lt;/D&gt;&lt;/FQL&gt;&lt;FQL&gt;&lt;Q&gt;822-HK^FF_EPS(ANN,-5AY,0)&lt;/Q&gt;&lt;R&gt;6&lt;/R&gt;&lt;C&gt;1&lt;/C&gt;&lt;D xsi:type="xsd:double"&gt;0.0663&lt;/D&gt;&lt;D xsi:type="xsd:double"&gt;0.038&lt;/D&gt;&lt;D xsi:type="xsd:double"&gt;0.127&lt;/D&gt;&lt;D xsi:type="xsd:double"&gt;0.0992&lt;/D&gt;&lt;D xsi:type="xsd:double"&gt;0.1387&lt;/D&gt;&lt;D xsi:type="xsd:double"&gt;0.1467&lt;/D&gt;&lt;/FQL&gt;&lt;FQL&gt;&lt;Q&gt;821-HK^FF_EPS(ANN,-5AY,0)&lt;/Q&gt;&lt;R&gt;6&lt;/R&gt;&lt;C&gt;1&lt;/C&gt;&lt;D xsi:type="xsd:double"&gt;-0.0939&lt;/D&gt;&lt;D xsi:type="xsd:double"&gt;-0.0948&lt;/D&gt;&lt;D xsi:type="xsd:double"&gt;-0.4936&lt;/D&gt;&lt;D xsi:type="xsd:double"&gt;-0.0758&lt;/D&gt;&lt;D xsi:type="xsd:double"&gt;-0.0236&lt;/D&gt;&lt;D xsi:type="xsd:double"&gt;0.0036&lt;/D&gt;&lt;/FQL&gt;&lt;FQL&gt;&lt;Q&gt;819-HK^FF_EPS(ANN,-5AY,0)&lt;/Q&gt;&lt;R&gt;6&lt;/R&gt;&lt;C&gt;1&lt;/C&gt;&lt;D xsi:type="xsd:double"&gt;0.8845&lt;/D&gt;&lt;D xsi:type="xsd:double"&gt;1.2107&lt;/D&gt;&lt;D xsi:type="xsd:double"&gt;1.3167&lt;/D&gt;&lt;D xsi:type="xsd:double"&gt;1.6926&lt;/D&gt;&lt;D xsi:type="xsd:double"&gt;2.471&lt;/D&gt;&lt;D xsi:type="xsd:double"&gt;1.3912&lt;/D&gt;&lt;/FQL&gt;&lt;FQL&gt;&lt;Q&gt;818-HK^FF_EPS(ANN,-5AY,0)&lt;/Q&gt;&lt;R&gt;6&lt;/R&gt;&lt;C&gt;1&lt;/C&gt;&lt;D xsi:type="xsd:double"&gt;0.102&lt;/D&gt;&lt;D xsi:type="xsd:double"&gt;0.125&lt;/D&gt;&lt;D xsi:type="xsd:double"&gt;0.1002&lt;/D&gt;&lt;D xsi:type="xsd:double"&gt;0.205&lt;/D&gt;&lt;D xsi:type="xsd:double"&gt;0.2365&lt;/D&gt;&lt;D xsi:type="xsd:double"&gt;1.2682&lt;/D&gt;&lt;/FQL&gt;&lt;FQL&gt;&lt;Q&gt;817-HK^FF_EPS(ANN,-5AY,0)&lt;/Q&gt;&lt;R&gt;6&lt;/R&gt;&lt;C&gt;1&lt;/C&gt;&lt;D xsi:type="xsd:double"&gt;0.2776&lt;/D&gt;&lt;D xsi:type="xsd:double"&gt;0.4298&lt;/D&gt;&lt;D xsi:type="xsd:double"&gt;0.5364&lt;/D&gt;&lt;D xsi:type="xsd:double"&gt;0.628&lt;/D&gt;&lt;D xsi:type="xsd:double"&gt;0.3581&lt;/D&gt;&lt;D xsi:type="xsd:double"&gt;0.4454&lt;/D&gt;&lt;/FQL&gt;&lt;FQL&gt;&lt;Q&gt;816-HK^FF_EPS(ANN,-5AY,0)&lt;/Q&gt;&lt;R&gt;6&lt;/R&gt;&lt;C&gt;1&lt;/C&gt;&lt;D xsi:type="xsd:string"&gt;@NA&lt;/D&gt;&lt;D xsi:type="xsd:string"&gt;@NA&lt;/D&gt;&lt;D xsi:type="xsd:double"&gt;0.0226&lt;/D&gt;&lt;D xsi:type="xsd:double"&gt;0.028&lt;/D&gt;&lt;D xsi:type="xsd:double"&gt;0.0945&lt;/D&gt;&lt;D xsi:type="xsd:double"&gt;0.234&lt;/D&gt;&lt;/FQL&gt;&lt;FQL&gt;&lt;Q&gt;815-HK^FF_EPS(ANN,-5AY,0)&lt;/Q&gt;&lt;R&gt;6&lt;/R&gt;&lt;C&gt;1&lt;/C&gt;&lt;D xsi:type="xsd:double"&gt;0.2477&lt;/D&gt;&lt;D xsi:type="xsd:double"&gt;0.2087&lt;/D&gt;&lt;D xsi:type="xsd:double"&gt;0.1086&lt;/D&gt;&lt;D xsi:type="xsd:double"&gt;-0.0811&lt;/D&gt;&lt;D xsi:type="xsd:double"&gt;0.1566&lt;/D&gt;&lt;D xsi:type="xsd:double"&gt;-1.7859&lt;/D&gt;&lt;/FQL&gt;&lt;FQL&gt;&lt;Q&gt;814-HK^FF_EPS(ANN,-5AY,0)&lt;/Q&gt;&lt;R&gt;6&lt;/R&gt;&lt;C&gt;1&lt;/C&gt;&lt;D xsi:type="xsd:double"&gt;0.0701&lt;/D&gt;&lt;D xsi:type="xsd:double"&gt;0.1384&lt;/D&gt;&lt;D xsi:type="xsd:double"&gt;0.1819&lt;/D&gt;&lt;D xsi:type="xsd:double"&gt;0.1456&lt;/D&gt;&lt;D xsi:type="xsd:double"&gt;0.1535&lt;/D&gt;&lt;D xsi:type="xsd:double"&gt;-0.0657&lt;/D&gt;&lt;/FQL&gt;&lt;FQL&gt;&lt;Q&gt;813-HK^FF_EPS(ANN,-5AY,0)&lt;/Q&gt;&lt;R&gt;6&lt;/R&gt;&lt;C&gt;1&lt;/C&gt;&lt;D xsi:type="xsd:double"&gt;2.1801&lt;/D&gt;&lt;D xsi:type="xsd:double"&gt;1.7598&lt;/D&gt;&lt;D xsi:type="xsd:double"&gt;2.6798&lt;/D&gt;&lt;D xsi:type="xsd:double"&gt;3.1354&lt;/D&gt;&lt;D xsi:type="xsd:double"&gt;3.7546&lt;/D&gt;&lt;D xsi:type="xsd:double"&gt;4.0626&lt;/D&gt;&lt;/FQL&gt;&lt;FQL&gt;&lt;Q&gt;812-HK^FF_EPS(ANN,-5AY,0)&lt;/Q&gt;&lt;R&gt;6&lt;/R&gt;&lt;C&gt;1&lt;/C&gt;&lt;D xsi:type="xsd:double"&gt;-0.0642&lt;/D&gt;&lt;D xsi:type="xsd:double"&gt;0.0004&lt;/D&gt;&lt;D xsi:type="xsd:double"&gt;-0.0776&lt;/D&gt;&lt;D xsi:type="xsd:double"&gt;-0.1003&lt;/D&gt;&lt;D xsi:type="xsd:double"&gt;-0.0378&lt;/D&gt;&lt;D xsi:type="xsd:double"&gt;-0.0174&lt;/D&gt;&lt;/FQL&gt;&lt;FQL&gt;&lt;Q&gt;811-HK^FF_EPS(ANN,-5AY,0)&lt;/Q&gt;&lt;R&gt;6&lt;/R&gt;&lt;C&gt;1&lt;/C&gt;&lt;D xsi:typ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e="xsd:double"&gt;0.6426&lt;/D&gt;&lt;D xsi:type="xsd:double"&gt;0.8648&lt;/D&gt;&lt;D xsi:type="xsd:double"&gt;0.8949&lt;/D&gt;&lt;D xsi:type="xsd:double"&gt;1.0468&lt;/D&gt;&lt;D xsi:type="xsd:double"&gt;1.15&lt;/D&gt;&lt;D xsi:type="xsd:double"&gt;1.2756&lt;/D&gt;&lt;/FQL&gt;&lt;FQL&gt;&lt;Q&gt;809-HK^FF_EPS(ANN,-5AY,0)&lt;/Q&gt;&lt;R&gt;6&lt;/R&gt;&lt;C&gt;1&lt;/C&gt;&lt;D xsi:type="xsd:double"&gt;-0.29&lt;/D&gt;&lt;D xsi:type="xsd:double"&gt;-0.13&lt;/D&gt;&lt;D xsi:type="xsd:double"&gt;-0.191&lt;/D&gt;&lt;D xsi:type="xsd:double"&gt;-0.1555&lt;/D&gt;&lt;D xsi:type="xsd:double"&gt;-0.2856&lt;/D&gt;&lt;D xsi:type="xsd:double"&gt;-0.045&lt;/D&gt;&lt;/FQL&gt;&lt;FQL&gt;&lt;Q&gt;807-HK^FF_EPS(ANN,-5AY,0)&lt;/Q&gt;&lt;R&gt;6&lt;/R&gt;&lt;C&gt;1&lt;/C&gt;&lt;D xsi:type="xsd:double"&gt;0.2356&lt;/D&gt;&lt;D xsi:type="xsd:double"&gt;0.248&lt;/D&gt;&lt;D xsi:type="xsd:double"&gt;0.2455&lt;/D&gt;&lt;D xsi:type="xsd:double"&gt;0.2612&lt;/D&gt;&lt;D xsi:type="xsd:double"&gt;0.2743&lt;/D&gt;&lt;D xsi:type="xsd:double"&gt;0.3296&lt;/D&gt;&lt;/FQL&gt;&lt;FQL&gt;&lt;Q&gt;806-HK^FF_EPS(ANN,-5AY,0)&lt;/Q&gt;&lt;R&gt;6&lt;/R&gt;&lt;C&gt;1&lt;/C&gt;&lt;D xsi:type="xsd:double"&gt;0.074&lt;/D&gt;&lt;D xsi:type="xsd:double"&gt;1.106&lt;/D&gt;&lt;D xsi:type="xsd:double"&gt;0.124&lt;/D&gt;&lt;D xsi:type="xsd:double"&gt;0.2767&lt;/D&gt;&lt;D xsi:type="xsd:double"&gt;0.7436&lt;/D&gt;&lt;D xsi:type="xsd:double"&gt;0.247&lt;/D&gt;&lt;/FQL&gt;&lt;FQL&gt;&lt;Q&gt;804-HK^FF_EPS(ANN,-5AY,0)&lt;/Q&gt;&lt;R&gt;6&lt;/R&gt;&lt;C&gt;1&lt;/C&gt;&lt;D xsi:type="xsd:double"&gt;0.114&lt;/D&gt;&lt;D xsi:type="xsd:double"&gt;0.058&lt;/D&gt;&lt;D xsi:type="xsd:double"&gt;-0.012&lt;/D&gt;&lt;D xsi:type="xsd:double"&gt;0.0298&lt;/D&gt;&lt;D xsi:type="xsd:double"&gt;-0.0834&lt;/D&gt;&lt;D xsi:type="xsd:double"&gt;-0.0218&lt;/D&gt;&lt;/FQL&gt;&lt;FQL&gt;&lt;Q&gt;803-HK^FF_EPS(ANN,-5AY,0)&lt;/Q&gt;&lt;R&gt;6&lt;/R&gt;&lt;C&gt;1&lt;/C&gt;&lt;D xsi:type="xsd:double"&gt;-0.9562&lt;/D&gt;&lt;D xsi:type="xsd:double"&gt;-0.2321&lt;/D&gt;&lt;D xsi:type="xsd:double"&gt;-0.1016&lt;/D&gt;&lt;D xsi:type="xsd:double"&gt;-0.6767&lt;/D&gt;&lt;D xsi:type="xsd:double"&gt;-1.1821&lt;/D&gt;&lt;D xsi:type="xsd:double"&gt;-0.3617&lt;/D&gt;&lt;/FQL&gt;&lt;FQL&gt;&lt;Q&gt;802-HK^FF_EPS(ANN,-5AY,0)&lt;/Q&gt;&lt;R&gt;6&lt;/R&gt;&lt;C&gt;1&lt;/C&gt;&lt;D xsi:type="xsd:double"&gt;-0.5355&lt;/D&gt;&lt;D xsi:type="xsd:double"&gt;-0.7785&lt;/D&gt;&lt;D xsi:type="xsd:double"&gt;-0.0852&lt;/D&gt;&lt;D xsi:type="xsd:double"&gt;-0.136&lt;/D&gt;&lt;D xsi:type="xsd:double"&gt;-0.0762&lt;/D&gt;&lt;D xsi:type="xsd:double"&gt;-0.0557&lt;/D&gt;&lt;/FQL&gt;&lt;FQL&gt;&lt;Q&gt;800-HK^FF_EPS(ANN,-5AY,0)&lt;/Q&gt;&lt;R&gt;6&lt;/R&gt;&lt;C&gt;1&lt;/C&gt;&lt;D xsi:type="xsd:double"&gt;0.0152&lt;/D&gt;&lt;D xsi:type="xsd:double"&gt;0.0115&lt;/D&gt;&lt;D xsi:type="xsd:double"&gt;-0.0375&lt;/D&gt;&lt;D xsi:type="xsd:double"&gt;-0.0215&lt;/D&gt;&lt;D xsi:type="xsd:double"&gt;0.0211&lt;/D&gt;&lt;D xsi:type="xsd:double"&gt;0.0259&lt;/D&gt;&lt;/FQL&gt;&lt;FQL&gt;&lt;Q&gt;799-HK^FF_EPS(ANN,-5AY,0)&lt;/Q&gt;&lt;R&gt;6&lt;/R&gt;&lt;C&gt;1&lt;/C&gt;&lt;D xsi:type="xsd:double"&gt;0.4165&lt;/D&gt;&lt;D xsi:type="xsd:double"&gt;0.9136&lt;/D&gt;&lt;D xsi:type="xsd:double"&gt;1.1494&lt;/D&gt;&lt;D xsi:type="xsd:double"&gt;1.0335&lt;/D&gt;&lt;D xsi:type="xsd:double"&gt;1.7243&lt;/D&gt;&lt;D xsi:type="xsd:double"&gt;0.3158&lt;/D&gt;&lt;/FQL&gt;&lt;FQL&gt;&lt;Q&gt;798-HK^FF_EPS(ANN,-5AY,0)&lt;/Q&gt;&lt;R&gt;6&lt;/R&gt;&lt;C&gt;1&lt;/C&gt;&lt;D xsi:type="xsd:double"&gt;0.0839&lt;/D&gt;&lt;D xsi:type="xsd:double"&gt;0.0662&lt;/D&gt;&lt;D xsi:type="xsd:double"&gt;0.0837&lt;/D&gt;&lt;D xsi:type="xsd:double"&gt;0.087&lt;/D&gt;&lt;D xsi:type="xsd:double"&gt;0.0703&lt;/D&gt;&lt;D xsi:type="xsd:double"&gt;0.104&lt;/D&gt;&lt;/FQL&gt;&lt;FQL&gt;&lt;Q&gt;797-HK^FF_EPS(ANN,-5AY,0)&lt;/Q&gt;&lt;R&gt;6&lt;/R&gt;&lt;C&gt;1&lt;/C&gt;&lt;D xsi:type="xsd:double"&gt;-0.0074&lt;/D&gt;&lt;D xsi:type="xsd:double"&gt;0.1112&lt;/D&gt;&lt;D xsi:type="xsd:double"&gt;-0.0546&lt;/D&gt;&lt;D xsi:type="xsd:double"&gt;0.005&lt;/D&gt;&lt;D xsi:type="xsd:double"&gt;0.0374&lt;/D&gt;&lt;D xsi:type="xsd:double"&gt;0.0441&lt;/D&gt;&lt;/FQL&gt;&lt;FQL&gt;&lt;Q&gt;794-HK^FF_EPS(ANN,-5AY,0)&lt;/Q&gt;&lt;R&gt;6&lt;/R&gt;&lt;C&gt;1&lt;/C&gt;&lt;D xsi:type="xsd:double"&gt;0.0507&lt;/D&gt;&lt;D xsi:type="xsd:double"&gt;0.2663&lt;/D&gt;&lt;D xsi:type="xsd:double"&gt;0.1161&lt;/D&gt;&lt;D xsi:type="xsd:double"&gt;0.0341&lt;/D&gt;&lt;D xsi:type="xsd:double"&gt;0.0791&lt;/D&gt;&lt;D xsi:type="xsd:double"&gt;-0.1134&lt;/D&gt;&lt;/FQL&gt;&lt;FQL&gt;&lt;Q&gt;789-HK^FF_EPS(ANN,-5AY,0)&lt;/Q&gt;&lt;R&gt;6&lt;/R&gt;&lt;C&gt;1&lt;/C&gt;&lt;D xsi:type="xsd:double"&gt;-0.02&lt;/D&gt;&lt;D xsi:type="xsd:double"&gt;-0.13&lt;/D&gt;&lt;D xsi:type="xsd:double"&gt;0.0281&lt;/D&gt;&lt;D xsi:type="xsd:double"&gt;0.01&lt;/D&gt;&lt;D xsi:type="xsd:double"&gt;-0.0241&lt;/D&gt;&lt;D xsi:type="xsd:double"&gt;-0.0203&lt;/D&gt;&lt;/FQL&gt;&lt;FQL&gt;&lt;Q&gt;788-HK^FF_EPS(ANN,-5AY,0)&lt;/Q&gt;&lt;R&gt;6&lt;/R&gt;&lt;C&gt;1&lt;/C&gt;&lt;D xsi:type="xsd:double"&gt;0.0005&lt;/D&gt;&lt;D xsi:type="xsd:double"&gt;0.0127&lt;/D&gt;&lt;D xsi:type="xsd:double"&gt;0.0211&lt;/D&gt;&lt;D xsi:type="xsd:double"&gt;0.0337&lt;/D&gt;&lt;D xsi:type="xsd:double"&gt;0.0413&lt;/D&gt;&lt;D xsi:type="xsd:double"&gt;0.0505&lt;/D&gt;&lt;/FQL&gt;&lt;FQL&gt;&lt;Q&gt;784-HK^FF_EPS(ANN,-5AY,0)&lt;/Q&gt;&lt;R&gt;6&lt;/R&gt;&lt;C&gt;1&lt;/C&gt;&lt;D xsi:type="xsd:double"&gt;0.035&lt;/D&gt;&lt;D xsi:type="xsd:double"&gt;0.022&lt;/D&gt;&lt;D xsi:type="xsd:double"&gt;-0.0256&lt;/D&gt;&lt;D xsi:type="xsd:double"&gt;0.0004&lt;/D&gt;&lt;D xsi:type="xsd:double"&gt;-0.0007&lt;/D&gt;&lt;D xsi:type="xsd:double"&gt;0.0028&lt;/D&gt;&lt;/FQL&gt;&lt;FQL&gt;&lt;Q&gt;780-HK^FF_EPS(ANN,-5AY,0)&lt;/Q&gt;&lt;R&gt;6&lt;/R&gt;&lt;C&gt;1&lt;/C&gt;&lt;D xsi:type="xsd:double"&gt;-1.2063&lt;/D&gt;&lt;D xsi:type="xsd:double"&gt;0.1088&lt;/D&gt;&lt;D xsi:type="xsd:double"&gt;0.3962&lt;/D&gt;&lt;D xsi:type="xsd:double"&gt;0.3789&lt;/D&gt;&lt;D xsi:type="xsd:double"&gt;0.1723&lt;/D&gt;&lt;D xsi:type="xsd:double"&gt;0.396&lt;/D&gt;&lt;/FQL&gt;&lt;FQL&gt;&lt;Q&gt;777-HK^FF_EPS(ANN,-5AY,0)&lt;/Q&gt;&lt;R&gt;6&lt;/R&gt;&lt;C&gt;1&lt;/C&gt;&lt;D xsi:type="xsd:double"&gt;-0.4782&lt;/D&gt;&lt;D xsi:type="xsd:double"&gt;-0.0475&lt;/D&gt;&lt;D xsi:type="xsd:double"&gt;1.2132&lt;/D&gt;&lt;D xsi:type="xsd:double"&gt;1.7313&lt;/D&gt;&lt;D xsi:type="xsd:double"&gt;1.9236&lt;/D&gt;&lt;D xsi:type="xsd:double"&gt;2.31&lt;/D&gt;&lt;/FQL&gt;&lt;FQL&gt;&lt;Q&gt;776-HK^FF_EPS(ANN,-5AY,0)&lt;/Q&gt;&lt;R&gt;6&lt;/R&gt;&lt;C&gt;1&lt;/C&gt;&lt;D xsi:type="xsd:double"&gt;-0.06&lt;/D&gt;&lt;D xsi:type="xsd:double"&gt;-0.03&lt;/D&gt;&lt;D xsi:type="xsd:double"&gt;-0.1215&lt;/D&gt;&lt;D xsi:type="xsd:double"&gt;-0.2714&lt;/D&gt;&lt;D xsi:type="xsd:double"&gt;-0.2793&lt;/D&gt;&lt;D xsi:type="xsd:double"&gt;-0.3268&lt;/D&gt;&lt;/FQL&gt;&lt;FQL&gt;&lt;Q&gt;775-HK^FF_EPS(ANN,-5AY,0)&lt;/Q&gt;&lt;R&gt;6&lt;/R&gt;&lt;C&gt;1&lt;/C&gt;&lt;D xsi:type="xsd:double"&gt;0.0262&lt;/D&gt;&lt;D xsi:type="xsd:double"&gt;0.0269&lt;/D&gt;&lt;D xsi:type="xsd:double"&gt;0.0274&lt;/D&gt;&lt;D xsi:type="xsd:double"&gt;0.0189&lt;/D&gt;&lt;D xsi:type="xsd:double"&gt;0.013&lt;/D&gt;&lt;D xsi:type="xsd:double"&gt;0.0169&lt;/D&gt;&lt;/FQL&gt;&lt;FQL&gt;&lt;Q&gt;772-HK^FF_EPS(ANN,-5AY,0)&lt;/Q&gt;&lt;R&gt;6&lt;/R&gt;&lt;C&gt;1&lt;/C&gt;&lt;D xsi:type="xsd:double"&gt;0.0473&lt;/D&gt;&lt;D xsi:type="xsd:double"&gt;0.8533&lt;/D&gt;&lt;D xsi:type="xsd:double"&gt;1.2003&lt;/D&gt;&lt;D xsi:type="xsd:double"&gt;1.2451&lt;/D&gt;&lt;D xsi:type="xsd:double"&gt;-5.0385&lt;/D&gt;&lt;D xsi:type="xsd:double"&gt;2.2097&lt;/D&gt;&lt;/FQL&gt;&lt;FQL&gt;&lt;Q&gt;771-HK^FF_EPS(ANN,-5AY,0)&lt;/Q&gt;&lt;R&gt;6&lt;/R&gt;&lt;C&gt;1&lt;/C&gt;&lt;D xsi:type="xsd:double"&gt;0.0584&lt;/D&gt;&lt;D xsi:type="xsd:double"&gt;0.0749&lt;/D&gt;&lt;D xsi:type="xsd:double"&gt;0.1048&lt;/D&gt;&lt;D xsi:type="xsd:double"&gt;0.1155&lt;/D&gt;&lt;D xsi:type="xsd:double"&gt;0.0288&lt;/D&gt;&lt;D xsi:type="xsd:double"&gt;0.005&lt;/D&gt;&lt;/FQL&gt;&lt;FQL&gt;&lt;Q&gt;769-HK^FF_EPS(ANN,-5AY,0)&lt;/Q&gt;&lt;R&gt;6&lt;/R&gt;&lt;C&gt;1&lt;/C&gt;&lt;D xsi:type="xsd:double"&gt;-0.0445&lt;/D&gt;&lt;D xsi:type="xsd:double"&gt;-0.0354&lt;/D&gt;&lt;D xsi:type="xsd:double"&gt;-0.0023&lt;/D&gt;&lt;D xsi:type="xsd:double"&gt;0.0166&lt;/D&gt;&lt;D xsi:type="xsd:double"&gt;0.0084&lt;/D&gt;&lt;D xsi:type="xsd:double"&gt;0.0104&lt;/D&gt;&lt;/FQL&gt;&lt;FQL&gt;&lt;Q&gt;767-HK^FF_EPS(ANN,-5AY,0)&lt;/Q&gt;&lt;R&gt;6&lt;/R&gt;&lt;C&gt;1&lt;/C&gt;&lt;D xsi:type="xsd:double"&gt;0.094&lt;/D&gt;&lt;D xsi:type="xsd:double"&gt;0.0213&lt;/D&gt;&lt;D xsi:type="xsd:double"&gt;-0.5682&lt;/D&gt;&lt;D xsi:type="xsd:double"&gt;-0.2134&lt;/D&gt;&lt;D xsi:type="xsd:double"&gt;-0.003&lt;/D&gt;&lt;D xsi:type="xsd:double"&gt;0.0004&lt;/D&gt;&lt;/FQL&gt;&lt;FQL&gt;&lt;Q&gt;766-HK^FF_EPS(ANN,-5AY,0)&lt;/Q&gt;&lt;R&gt;6&lt;/R&gt;&lt;C&gt;1&lt;/C&gt;&lt;D xsi:type="xsd:double"&gt;-0.5766&lt;/D&gt;&lt;D xsi:type="xsd:double"&gt;-0.1777&lt;/D&gt;&lt;D xsi:type="xsd:double"&gt;-0.568&lt;/D&gt;&lt;D xsi:type="xsd:double"&gt;-0.0178&lt;/D&gt;&lt;D xsi:type="xsd:double"&gt;-0.0401&lt;/D&gt;&lt;D xsi:type="xsd:double"&gt;-0.0112&lt;/D&gt;&lt;/FQL&gt;&lt;FQL&gt;&lt;Q&gt;765-HK^FF_EPS(ANN,-5AY,0)&lt;/Q&gt;&lt;R&gt;6&lt;/R&gt;&lt;C&gt;1&lt;/C&gt;&lt;D xsi:type="xsd:double"&gt;0.0714&lt;/D&gt;&lt;D xsi:type="xsd:double"&gt;-0.0349&lt;/D&gt;&lt;D xsi:type="xsd:double"&gt;-0.1114&lt;/D&gt;&lt;D xsi:type="xsd:double"&gt;-0.1684&lt;/D&gt;&lt;D xsi:type="xsd:double"&gt;-0.0483&lt;/D&gt;&lt;D xsi:type="xsd:double"&gt;-0.0199&lt;/D&gt;&lt;/FQL&gt;&lt;FQL&gt;&lt;Q&gt;764-HK^FF_EPS(ANN,-5AY,0)&lt;/Q&gt;&lt;R&gt;6&lt;/R&gt;&lt;C&gt;1&lt;/C&gt;&lt;D xsi:type="xsd:double"&gt;-0.0661&lt;/D&gt;&lt;D xsi:type="xsd:double"&gt;-0.0541&lt;/D&gt;&lt;D xsi:type="xsd:double"&gt;-0.1534&lt;/D&gt;&lt;D xsi:type="xsd:double"&gt;-0.0548&lt;/D&gt;&lt;D xsi:type="xsd:double"&gt;-0.0369&lt;/D&gt;&lt;D xsi:type="xsd:double"&gt;-0.0525&lt;/D&gt;&lt;/FQL&gt;&lt;FQL&gt;&lt;Q&gt;763-HK^FF_EPS(ANN,-5AY,0)&lt;/Q&gt;&lt;R&gt;6&lt;/R&gt;&lt;C&gt;1&lt;/C&gt;&lt;D xsi:type="xsd:double"&gt;-0.6622&lt;/D&gt;&lt;D xsi:type="xsd:double"&gt;1.2569&lt;/D&gt;&lt;D xsi:type="xsd:double"&gt;-1.9729&lt;/D&gt;&lt;D xsi:type="xsd:double"&gt;1.3879&lt;/D&gt;&lt;D xsi:type="xsd:double"&gt;1.0378&lt;/D&gt;&lt;D xsi:type="xsd:double"&gt;1.7689&lt;/D&gt;&lt;/FQL&gt;&lt;FQL&gt;&lt;Q&gt;762-HK^FF_EPS(ANN,-5AY,0)&lt;/Q&gt;&lt;R&gt;6&lt;/R&gt;&lt;C&gt;1&lt;/C&gt;&lt;D xsi:type="xsd:double"&gt;0.0351&lt;/D&gt;&lt;D xsi:type="xsd:double"&gt;0.0807&lt;/D&gt;&lt;D xsi:type="xsd:double"&gt;0.3947&lt;/D&gt;&lt;D xsi:type="xsd:double"&gt;0.4199&lt;/D&gt;&lt;D xsi:type="xsd:double"&gt;0.4588&lt;/D&gt;&lt;D xsi:type="xsd:double"&gt;0.5659&lt;/D&gt;&lt;/FQL&gt;&lt;FQL&gt;&lt;Q&gt;760-HK^FF_EPS(ANN,-5AY,0)&lt;/Q&gt;&lt;R&gt;6&lt;/R&gt;&lt;C&gt;1&lt;/C&gt;&lt;D xsi:type="xsd:double"&gt;-0.0114&lt;/D&gt;&lt;D xsi:type="xsd:double"&gt;0.0071&lt;/D&gt;&lt;D xsi:type="xsd:double"&gt;0.008&lt;/D&gt;&lt;D xsi:type="xsd:double"&gt;-0.011&lt;/D&gt;&lt;D xsi:type="xsd:double"&gt;-0.011&lt;/D&gt;&lt;D xsi:type="xsd:double"&gt;0.0192&lt;/D&gt;&lt;/FQL&gt;&lt;FQL&gt;&lt;Q&gt;759-HK^FF_EPS(ANN,-5AY,0)&lt;/Q&gt;&lt;R&gt;6&lt;/R&gt;&lt;C&gt;1&lt;/C&gt;&lt;D xsi:type="xsd:double"&gt;-0.075&lt;/D&gt;&lt;D xsi:type="xsd:double"&gt;-0.0493&lt;/D&gt;&lt;D xsi:type="xsd:double"&gt;-0.0143&lt;/D&gt;&lt;D xsi:type="xsd:double"&gt;0.0185&lt;/D&gt;&lt;D xsi:type="xsd:double"&gt;0.0485&lt;/D&gt;&lt;D xsi:type="xsd:double"&gt;0.0599&lt;/D&gt;&lt;/FQL&gt;&lt;FQL&gt;&lt;Q&gt;758-HK^FF_EPS(ANN,-5AY,0)&lt;/Q&gt;&lt;R&gt;6&lt;/R&gt;&lt;C&gt;1&lt;/C&gt;&lt;D xsi:type="xsd:double"&gt;-0.0325&lt;/D&gt;&lt;D xsi:type="xsd:double"&gt;-0.0429&lt;/D&gt;&lt;D xsi:type="xsd:double"&gt;-0.1061&lt;/D&gt;&lt;D xsi:type="xsd:double"&gt;-0.0736&lt;/D&gt;&lt;D xsi:type="xsd:double"&gt;-0.0538&lt;/D&gt;&lt;D xsi:type="xsd:double"&gt;-0.031&lt;/D&gt;&lt;/FQL&gt;&lt;FQL&gt;&lt;Q&gt;757-HK^FF_EPS(ANN,-5AY,0)&lt;/Q&gt;&lt;R&gt;6&lt;/R&gt;&lt;C&gt;1&lt;/C&gt;&lt;D xsi:type="xsd:double"&gt;-0.087&lt;/D&gt;&lt;D xsi:type="xsd:double"&gt;0.0386&lt;/D&gt;&lt;D xsi:type="xsd:double"&gt;-0.082&lt;/D&gt;&lt;D xsi:type="xsd:double"&gt;-0.1255&lt;/D&gt;&lt;D xsi:type="xsd:double"&gt;-0.0766&lt;/D&gt;&lt;D xsi:type="xsd:double"&gt;0.0704&lt;/D&gt;&lt;/FQL&gt;&lt;FQL&gt;&lt;Q&gt;756-HK^FF_EPS(ANN,-5AY,0)&lt;/Q&gt;&lt;R&gt;6&lt;/R&gt;&lt;C&gt;1&lt;/C&gt;&lt;D xsi:type="xsd:double"&gt;0.0579&lt;/D&gt;&lt;D xsi:type="xsd:double"&gt;0.0105&lt;/D&gt;&lt;D xsi:type="xsd:double"&gt;-2.0496&lt;/D&gt;&lt;D xsi:type="xsd:double"&gt;0.2594&lt;/D&gt;&lt;D xsi:type="xsd:double"&gt;-0.0332&lt;/D&gt;&lt;D xsi:type="xsd:double"&gt;-0.0211&lt;/D&gt;&lt;/FQL&gt;&lt;FQL&gt;&lt;Q&gt;755-HK^FF_EPS(ANN,-5AY,0)&lt;/Q&gt;&lt;R&gt;6&lt;/R&gt;&lt;C&gt;1&lt;/C&gt;&lt;D xsi:type="xsd:double"&gt;-0.0695&lt;/D&gt;&lt;D xsi:type="xsd:double"&gt;0.0023&lt;/D&gt;&lt;D xsi:type="xsd:double"&gt;-0.0609&lt;/D&gt;&lt;D xsi:type="xsd:double"&gt;-0.0711&lt;/D&gt;&lt;D xsi:type="xsd:double"&gt;-0.0773&lt;/D&gt;&lt;D xsi:type="xsd:double"&gt;-0.1392&lt;/D&gt;&lt;/FQL&gt;&lt;FQL&gt;&lt;Q&gt;754-HK^FF_EPS(ANN,-5AY,0)&lt;/Q&gt;&lt;R&gt;6&lt;/R&gt;&lt;C&gt;1&lt;/C&gt;&lt;D xsi:type="xsd:double"&gt;1.3073&lt;/D&gt;&lt;D xsi:type="xsd:double"&gt;1.9534&lt;/D&gt;&lt;D xsi:type="xsd:double"&gt;1.9534&lt;/D&gt;&lt;D xsi:type="xsd:double"&gt;3.2023&lt;/D&gt;&lt;D xsi:type="xsd:double"&gt;4.6173&lt;/D&gt;&lt;D xsi:type="xsd:double"&gt;3.0646&lt;/D&gt;&lt;/FQL&gt;&lt;FQL&gt;&lt;Q&gt;753-HK^FF_EPS(ANN,-5AY,0)&lt;/Q&gt;&lt;R&gt;6&lt;/R&gt;&lt;C&gt;1&lt;/C&gt;&lt;D xsi:type="xsd:double"&gt;0.6471&lt;/D&gt;&lt;D xsi:type="xsd:double"&gt;0.54&lt;/D&gt;&lt;D xsi:type="xsd:double"&gt;0.5341&lt;/D&gt;&lt;D xsi:type="xsd:double"&gt;0.4666&lt;/D&gt;&lt;D xsi:type="xsd:double"&gt;-1.0491&lt;/D&gt;&lt;D xsi:type="xsd:double"&gt;-1.4597&lt;/D&gt;&lt;/FQL&gt;&lt;FQL&gt;&lt;Q&gt;752-HK^FF_EPS(ANN,-5AY,0)&lt;/Q&gt;&lt;R&gt;6&lt;/R&gt;&lt;C&gt;1&lt;/C&gt;&lt;D xsi:type="xsd:double"&gt;0.2457&lt;/D&gt;&lt;D xsi:type="xsd:double"&gt;0.2292&lt;/D&gt;&lt;D xsi:type="xsd:double"&gt;0.2201&lt;/D&gt;&lt;D xsi:type="xsd:double"&gt;0.2076&lt;/D&gt;&lt;D xsi:type="xsd:double"&gt;0.0408&lt;/D&gt;&lt;D xsi:type="xsd:double"&gt;0.1106&lt;/D&gt;&lt;/FQL&gt;&lt;FQL&gt;&lt;Q&gt;751-HK^FF_EPS(ANN,-5AY,0)&lt;/Q&gt;&lt;R&gt;6&lt;/R&gt;&lt;C&gt;1&lt;/C&gt;&lt;D xsi:type="xsd:double"&gt;0.4464&lt;/D&gt;&lt;D xsi:type="xsd:string"&gt;@NA&lt;/D&gt;&lt;D xsi:type="xsd:double"&gt;0.2188&lt;/D&gt;&lt;D xsi:type="xsd:double"&gt;0.279&lt;/D&gt;&lt;D xsi:type="xsd:double"&gt;0.5532&lt;/D&gt;&lt;D xsi:type="xsd:double"&gt;0.7486&lt;/D&gt;&lt;/FQL&gt;&lt;FQL&gt;&lt;Q&gt;750-HK^FF_EPS(ANN,-5AY,0)&lt;/Q&gt;&lt;R&gt;6&lt;/R&gt;&lt;C&gt;1&lt;/C&gt;&lt;D xsi:type="xsd:double"&gt;0.7723&lt;/D&gt;&lt;D xsi:type="xsd:double"&gt;0.1983&lt;/D&gt;&lt;D xsi:type="xsd:double"&gt;-0.964&lt;/D&gt;&lt;D xsi:type="xsd:double"&gt;-1.1385&lt;/D&gt;&lt;D xsi:type="xsd:double"&gt;0.1343&lt;/D&gt;&lt;D xsi:type="xsd:double"&gt;0.1058&lt;/D&gt;&lt;/FQL&gt;&lt;FQL&gt;&lt;Q&gt;747-HK^FF_EPS(ANN,-5AY,0)&lt;/Q&gt;&lt;R&gt;6&lt;/R&gt;&lt;C&gt;1&lt;/C&gt;&lt;D xsi:type="xsd:double"&gt;0.0019&lt;/D&gt;&lt;D xsi:type="xsd:double"&gt;-0.0257&lt;/D&gt;&lt;D xsi:type="xsd:double"&gt;-0.1122&lt;/D&gt;&lt;D xsi:type="xsd:double"&gt;-0.0687&lt;/D&gt;&lt;D xsi:type="xsd:double"&gt;-0.0304&lt;/D&gt;&lt;D xsi:type="xsd:double"&gt;-0.0193&lt;/D&gt;&lt;/FQL&gt;&lt;FQL&gt;&lt;Q&gt;746-HK^FF_EPS(ANN,-5AY,0)&lt;/Q&gt;&lt;R&gt;6&lt;/R&gt;&lt;C&gt;1&lt;/C&gt;&lt;D xsi:type="xsd:double"&gt;0.262&lt;/D&gt;&lt;D xsi:type="xsd:double"&gt;0.852&lt;/D&gt;&lt;D xsi:type="xsd:double"&gt;1.0578&lt;/D&gt;&lt;D xsi:type="xsd:double"&gt;0.8494&lt;/D&gt;&lt;D xsi:type="xsd:double"&gt;0.6092&lt;/D&gt;&lt;D xsi:type="xsd:double"&gt;1.5612&lt;/D&gt;&lt;/FQL&gt;&lt;FQL&gt;&lt;Q&gt;745-HK^FF_EPS(ANN,-5AY,0)&lt;/Q&gt;&lt;R&gt;6&lt;/R&gt;&lt;C&gt;1&lt;/C&gt;&lt;D xsi:type="xsd:double"&gt;-0.536&lt;/D&gt;&lt;D xsi:type="xsd:double"&gt;-0.73&lt;/D&gt;&lt;D xsi:type="xsd:double"&gt;-0.1344&lt;/D&gt;&lt;D xsi:type="xsd:double"&gt;-0.188&lt;/D&gt;&lt;D xsi:type="xsd:double"&gt;-0.1022&lt;/D&gt;&lt;D xsi:type="xsd:double"&gt;-0.0483&lt;/D&gt;&lt;/FQL&gt;&lt;FQL&gt;&lt;Q&gt;743-HK^FF_EPS(ANN,-5AY,0)&lt;/Q&gt;&lt;R&gt;6&lt;/R&gt;&lt;C&gt;1&lt;/C&gt;&lt;D xsi:type="xsd:double"&gt;0.0996&lt;/D&gt;&lt;D xsi:type="xsd:double"&gt;0.4433&lt;/D&gt;&lt;D xsi:type="xsd:double"&gt;1.83&lt;/D&gt;&lt;D xsi:type="xsd:double"&gt;2.2777&lt;/D&gt;&lt;D xsi:type="xsd:double"&gt;1.9139&lt;/D&gt;&lt;D xsi:type="xsd:double"&gt;1.3602&lt;/D&gt;&lt;/FQL&gt;&lt;FQL&gt;&lt;Q&gt;738-HK^FF_EPS(ANN,-5AY,0)&lt;/Q&gt;&lt;R&gt;6&lt;/R&gt;&lt;C&gt;1&lt;/C&gt;&lt;D xsi:type="xsd:double"&gt;0.1231&lt;/D&gt;&lt;D xsi:type="xsd:double"&gt;0.0988&lt;/D&gt;&lt;D xsi:type="xsd:double"&gt;-0.0466&lt;/D&gt;&lt;D xsi:type="xsd:double"&gt;-0.0487&lt;/D&gt;&lt;D xsi:type="xsd:double"&gt;0.1708&lt;/D&gt;&lt;D xsi:type="xsd:double"&gt;0.0051&lt;/D&gt;&lt;/FQL&gt;&lt;FQL&gt;&lt;Q&gt;737-HK^FF_EPS(ANN,-5AY,0)&lt;/Q&gt;&lt;R&gt;5&lt;/R&gt;&lt;C&gt;1&lt;/C&gt;&lt;D xsi:type="xsd:string"&gt;@NA&lt;/D&gt;&lt;D xsi:type="xsd:string"&gt;@NA&lt;/D&gt;&lt;D xsi:type="xsd:double"&gt;0.2252&lt;/D&gt;&lt;D xsi:type="xsd:double"&gt;0.2511&lt;/D&gt;&lt;D xsi:type="xsd:double"&gt;0.2383&lt;/D&gt;&lt;/FQL&gt;&lt;FQL&gt;&lt;Q&gt;736-HK^FF_EPS(ANN,-5AY,0)&lt;/Q&gt;&lt;R&gt;6&lt;/R&gt;&lt;C&gt;1&lt;/C&gt;&lt;D xsi:type="xsd:double"&gt;-0.4354&lt;/D&gt;&lt;D xsi:type="xsd:double"&gt;-4.6392&lt;/D&gt;&lt;D xsi:type="xsd:double"&gt;-0.5082&lt;/D&gt;&lt;D xsi:type="xsd:double"&gt;-0.6888&lt;/D&gt;&lt;D xsi:type="xsd:double"&gt;0.2679&lt;/D&gt;&lt;D xsi:type="xsd:double"&gt;0.0718&lt;/D&gt;&lt;/FQL&gt;&lt;FQL&gt;&lt;Q&gt;733-HK^FF_EPS(ANN,-5AY,0)&lt;/Q&gt;&lt;R&gt;6&lt;/R&gt;&lt;C&gt;1&lt;/C&gt;&lt;D xsi:type="xsd:double"&gt;0.452&lt;/D&gt;&lt;D xsi:type="xsd:double"&gt;0.504&lt;/D&gt;&lt;D xsi:type="xsd:double"&gt;0.4895&lt;/D&gt;&lt;D xsi:type="xsd:double"&gt;0.4054&lt;/D&gt;&lt;D xsi:type="xsd:double"&gt;0.2729&lt;/D&gt;&lt;D xsi:type="xsd:double"&gt;-0.8081&lt;/D&gt;&lt;/FQL&gt;&lt;FQL&gt;&lt;Q&gt;732-HK^FF_EPS(ANN,-5AY,0)&lt;/Q&gt;&lt;R&gt;6&lt;/R&gt;&lt;C&gt;1&lt;/C&gt;&lt;D xsi:type="xsd:double"&gt;0.2002&lt;/D&gt;&lt;D xsi:type="xsd:double"&gt;0.0213&lt;/D&gt;&lt;D xsi:type="xsd:double"&gt;0.0236&lt;/D&gt;&lt;D xsi:type="xsd:double"&gt;0.171&lt;/D&gt;&lt;D xsi:type="xsd:double"&gt;0.1527&lt;/D&gt;&lt;D xsi:type="xsd:double"&gt;0.4189&lt;/D&gt;&lt;/FQL&gt;&lt;FQL&gt;&lt;Q&gt;731-HK^FF_EPS(ANN,-5AY,0)&lt;/Q&gt;&lt;R&gt;6&lt;/R&gt;&lt;C&gt;1&lt;/C&gt;&lt;D xsi:type="xsd:double"&gt;0.72&lt;/D&gt;&lt;D xsi:type="xsd:double"&gt;1.7&lt;/D&gt;&lt;D xsi:type="xsd:double"&gt;0.957&lt;/D&gt;&lt;D xsi:type="xsd:double"&gt;-4.825&lt;/D&gt;&lt;D xsi:type="xsd:double"&gt;-32.0699&lt;/D&gt;&lt;D xsi:type="xsd:double"&gt;0.7974&lt;/D&gt;&lt;/FQL&gt;&lt;FQL&gt;&lt;Q&gt;730-HK^FF_EPS(ANN,-5AY,0)&lt;/Q&gt;&lt;R&gt;6&lt;/R&gt;&lt;C&gt;1&lt;/C&gt;&lt;D xsi:type="xsd:double"&gt;-0.0301&lt;/D&gt;&lt;D xsi:type="xsd:double"&gt;-0.0041&lt;/D&gt;&lt;D xsi:type="xsd:double"&gt;-0.02&lt;/D&gt;&lt;D xsi:type="xsd:double"&gt;-0.002&lt;/D&gt;&lt;D xsi:type="xsd:double"&gt;0.0015&lt;/D&gt;&lt;D xsi:type="xsd:double"&gt;0.0068&lt;/D&gt;&lt;/FQL&gt;&lt;FQL&gt;&lt;Q&gt;728-HK^FF_EPS(ANN,-5AY,0)&lt;/Q&gt;&lt;R&gt;6&lt;/R&gt;&lt;C&gt;1&lt;/C&gt;&lt;D xsi:type="xsd:double"&gt;0.2571&lt;/D&gt;&lt;D xsi:type="xsd:double"&gt;0.2652&lt;/D&gt;&lt;D xsi:type="xsd:double"&gt;0.2605&lt;/D&gt;&lt;D xsi:type="xsd:double"&gt;0.2505&lt;/D&gt;&lt;D xsi:type="xsd:double"&gt;0.2523&lt;/D&gt;&lt;D xsi:type="xsd:double"&gt;0.3418&lt;/D&gt;&lt;/FQL&gt;&lt;FQL&gt;&lt;Q&gt;727-HK^FF_EPS(ANN,-5AY,0)&lt;/Q&gt;&lt;R&gt;6&lt;/R&gt;&lt;C&gt;1&lt;/C&gt;&lt;D xsi:type="xsd:double"&gt;0.0284&lt;/D&gt;&lt;D xsi:type="xsd:double"&gt;0.035&lt;/D&gt;&lt;D xsi:type="xsd:double"&gt;0.0011&lt;/D&gt;&lt;D xsi:type="xsd:double"&gt;0.0027&lt;/D&gt;&lt;D xsi:type="xsd:double"&gt;-0.0307&lt;/D&gt;&lt;D xsi:type="xsd:double"&gt;-0.2118&lt;/D&gt;&lt;/FQL&gt;&lt;FQL&gt;&lt;Q&gt;726-HK^FF_EPS(ANN,-5AY,0)&lt;/Q&gt;&lt;R&gt;6&lt;/R&gt;&lt;C&gt;1&lt;/C&gt;&lt;D xsi:type="xsd:double"&gt;-0.0396&lt;/D&gt;&lt;D xsi:type="xsd:double"&gt;0.0508&lt;/D&gt;&lt;D xsi:type="xsd:double"&gt;0.0096&lt;/D&gt;&lt;D xsi:type="xsd:double"&gt;0.0395&lt;/D&gt;&lt;D xsi:type="xsd:double"&gt;0.0567&lt;/D&gt;&lt;D xsi:type="xsd:double"&gt;0.0466&lt;/D&gt;&lt;/FQL&gt;&lt;FQL&gt;&lt;Q&gt;725-HK^FF_EPS(ANN,-5AY,0)&lt;/Q&gt;&lt;R&gt;6&lt;/R&gt;&lt;C&gt;1&lt;/C&gt;&lt;D xsi:type="xsd:double"&gt;0.073&lt;/D&gt;&lt;D xsi:type="xsd:double"&gt;0.097&lt;/D&gt;&lt;D xsi:type="xsd:double"&gt;-0.0088&lt;/D&gt;&lt;D xsi:type="xsd:double"&gt;-0.0663&lt;/D&gt;&lt;D xsi:type="xsd:double"&gt;-0.0967&lt;/D&gt;&lt;D xsi:type="xsd:double"&gt;0.0688&lt;/D&gt;&lt;/FQL&gt;&lt;FQL&gt;&lt;Q&gt;724-HK^FF_EPS(ANN,-5AY,0)&lt;/Q&gt;&lt;R&gt;6&lt;/R&gt;&lt;C&gt;1&lt;/C&gt;&lt;D xsi:type="xsd:double"&gt;-0.96&lt;/D&gt;&lt;D xsi:type="xsd:double"&gt;-0.62&lt;/D&gt;&lt;D xsi:type="xsd:double"&gt;-1.236&lt;/D&gt;&lt;D xsi:type="xsd:double"&gt;-0.7175&lt;/D&gt;&lt;D xsi:type="xsd:double"&gt;-0.6711&lt;/D&gt;&lt;D xsi:type="xsd:double"&gt;-0.6445&lt;/D&gt;&lt;/FQL&gt;&lt;FQL&gt;&lt;Q&gt;723-HK^FF_EPS(ANN,-5AY,0)&lt;/Q&gt;&lt;R&gt;6&lt;/R&gt;&lt;C&gt;1&lt;/C&gt;&lt;D xsi:type="xsd:double"&gt;-0.0002&lt;/D&gt;&lt;D xsi:type="xsd:double"&gt;0.0025&lt;/D&gt;&lt;D xsi:type="xsd:double"&gt;0.0029&lt;/D&gt;&lt;D xsi:type="xsd:double"&gt;0.0037&lt;/D&gt;&lt;D xsi:type="xsd:double"&gt;0.0036&lt;/D&gt;&lt;D xsi:type="xsd:double"&gt;0.0014&lt;/D&gt;&lt;/FQL&gt;&lt;FQL&gt;&lt;Q&gt;722-HK^FF_EPS(ANN,-5AY,0)&lt;/Q&gt;&lt;R&gt;6&lt;/R&gt;&lt;C&gt;1&lt;/C&gt;&lt;D xsi:type="xsd:double"&gt;0.0601&lt;/D&gt;&lt;D xsi:type="xsd:double"&gt;0.0504&lt;/D&gt;&lt;D xsi:type="xsd:double"&gt;0.0171&lt;/D&gt;&lt;D xsi:type="xsd:double"&gt;0.0779&lt;/D&gt;&lt;D xsi:type="xsd:double"&gt;0.0458&lt;/D&gt;&lt;D xsi:type="xsd:double"&gt;0.0734&lt;/D&gt;&lt;/FQL&gt;&lt;FQL&gt;&lt;Q&gt;720-HK^FF_EPS(ANN,-5AY,0)&lt;/Q&gt;&lt;R&gt;6&lt;/R&gt;&lt;C&gt;1&lt;/C&gt;&lt;D xsi:type="xsd:double"&gt;-0.0024&lt;/D&gt;&lt;D xsi:type="xsd:double"&gt;0.0165&lt;/D&gt;&lt;D xsi:type="xsd:double"&gt;-0.0014&lt;/D&gt;&lt;D xsi:type="xsd:double"&gt;-0.0046&lt;/D&gt;&lt;D xsi:type="xsd:double"&gt;-0.017&lt;/D&gt;&lt;D xsi:type="xsd:double"&gt;-0.0014&lt;/D&gt;&lt;/FQL&gt;&lt;FQL&gt;&lt;Q&gt;719-HK^FF_EPS(ANN,-5AY,0)&lt;/Q&gt;&lt;R&gt;6&lt;/R&gt;&lt;C&gt;1&lt;/C&gt;&lt;D xsi:type="xsd:double"&gt;0.2427&lt;/D&gt;&lt;D xsi:type="xsd:double"&gt;0.3991&lt;/D&gt;&lt;D xsi:type="xsd:double"&gt;0.4778&lt;/D&gt;&lt;D xsi:type="xsd:double"&gt;0.547&lt;/D&gt;&lt;D xsi:type="xsd:double"&gt;0.587&lt;/D&gt;&lt;D xsi:type="xsd:double"&gt;0.6749&lt;/D&gt;&lt;/FQL&gt;&lt;FQL&gt;&lt;Q&gt;718-HK^FF_EPS(ANN,-5AY,0)&lt;/Q&gt;&lt;R&gt;6&lt;/R&gt;&lt;C&gt;1&lt;/C&gt;&lt;D xsi:type="xsd:double"&gt;0.0259&lt;/D&gt;&lt;D xsi:type="xsd:double"&gt;0.0606&lt;/D&gt;&lt;D xsi:type="xsd:double"&gt;-0.1054&lt;/D&gt;&lt;D xsi:type="xsd:double"&gt;-0.0469&lt;/D&gt;&lt;D xsi:type="xsd:double"&gt;-0.0051&lt;/D&gt;&lt;D xsi:type="xsd:double"&gt;-0.084&lt;/D&gt;&lt;/FQL&gt;&lt;FQL&gt;&lt;Q&gt;717-HK^FF_EPS(ANN,-5AY,0)&lt;/Q&gt;&lt;R&gt;6&lt;/R&gt;&lt;C&gt;1&lt;/C&gt;&lt;D xsi:type="xsd:double"&gt;0.0996&lt;/D&gt;&lt;D xsi:type="xsd:double"&gt;0.0815&lt;/D&gt;&lt;D xsi:type="xsd:double"&gt;-0.0384&lt;/D&gt;&lt;D xsi:type="xsd:double"&gt;-0.1023&lt;/D&gt;&lt;D xsi:type="xsd:double"&gt;-0.0855&lt;/D&gt;&lt;D xsi:type="xsd:double"&gt;-0.0444&lt;/D&gt;&lt;/FQL&gt;&lt;FQL&gt;&lt;Q&gt;716-HK^FF_EPS(ANN,-5AY,0)&lt;/Q&gt;&lt;R&gt;6&lt;/R&gt;&lt;C&gt;1&lt;/C&gt;&lt;D xsi:type="xsd:double"&gt;-0.191&lt;/D&gt;&lt;D xsi:type="xsd:double"&gt;0.134&lt;/D&gt;&lt;D xsi:type="xsd:double"&gt;0.2343&lt;/D&gt;&lt;D xsi:type="xsd:double"&gt;-0.3574&lt;/D&gt;&lt;D xsi:type="xsd:double"&gt;0.0147&lt;/D&gt;&lt;D xsi:type="xsd:double"&gt;0.6008&lt;/D&gt;&lt;/FQL&gt;&lt;FQL&gt;&lt;Q&gt;715-HK^FF_EPS(ANN,-5AY,0)&lt;/Q&gt;&lt;R&gt;6&lt;/R&gt;&lt;C&gt;1&lt;/C&gt;&lt;D xsi:type="xsd:double"&gt;0.009&lt;/D&gt;&lt;D xsi:type="xsd:double"&gt;0.0044&lt;/D&gt;&lt;D xsi:type="xsd:double"&gt;-0.003&lt;/D&gt;&lt;D xsi:type="xsd:double"&gt;-0.0036&lt;/D&gt;&lt;D xsi:type="xsd:double"&gt;-0.0574&lt;/D&gt;&lt;D xsi:type="xsd:double"&gt;-0.332&lt;/D&gt;&lt;/FQL&gt;&lt;FQL&gt;&lt;Q&gt;713-HK^FF_EPS(ANN,-5AY,0)&lt;/Q&gt;&lt;R&gt;6&lt;/R&gt;&lt;C&gt;1&lt;/C&gt;&lt;D xsi:type="xsd:double"&gt;-0.0372&lt;/D&gt;&lt;D xsi:type="xsd:double"&gt;-0.15&lt;/D&gt;&lt;D xsi:type="xsd:double"&gt;1.5275&lt;/D&gt;&lt;D xsi:type="xsd:double"&gt;-0.126&lt;/D&gt;&lt;D xsi:type="xsd:double"&gt;0.0903&lt;/D&gt;&lt;D xsi:type="xsd:double"&gt;0.0573&lt;/D&gt;&lt;/FQL&gt;&lt;FQL&gt;&lt;Q&gt;712-HK^FF_EPS(ANN,-5AY,0)&lt;/Q&gt;&lt;R&gt;6&lt;/R&gt;&lt;C&gt;1&lt;/C&gt;&lt;D xsi:type="xsd:double"&gt;-3.2473&lt;/D&gt;&lt;D xsi:type="xsd:double"&gt;-0.3759&lt;/D&gt;&lt;D xsi:type="xsd:double"&gt;-0.4063&lt;/D&gt;&lt;D xsi:type="xsd:double"&gt;-0.2445&lt;/D&gt;&lt;D xsi:type="xsd:double"&gt;-0.1032&lt;/D&gt;&lt;D xsi:type="xsd:double"&gt;-0.0825&lt;/D&gt;&lt;/FQL&gt;&lt;FQL&gt;&lt;Q&gt;711-HK^FF_EPS(ANN,-5AY,0)&lt;/Q&gt;&lt;R&gt;6&lt;/R&gt;&lt;C&gt;1&lt;/C&gt;&lt;D xsi:type="xsd:double"&gt;0.1362&lt;/D&gt;&lt;D xsi:type="xsd:double"&gt;0.0883&lt;/D&gt;&lt;D xsi:type="xsd:double"&gt;0.0737&lt;/D&gt;&lt;D xsi:type="xsd:double"&gt;0.0551&lt;/D&gt;&lt;D xsi:type="xsd:double"&gt;-0.1016&lt;/D&gt;&lt;D xsi:type="xsd:double"&gt;0.0678&lt;/D&gt;&lt;/FQL&gt;&lt;FQL&gt;&lt;Q&gt;710-HK^FF_EPS(ANN,-5AY,0)&lt;/Q&gt;&lt;R&gt;6&lt;/R&gt;&lt;C&gt;1&lt;/C&gt;&lt;D xsi:type="xsd:double"&gt;0.084&lt;/D&gt;&lt;D xsi:type="xsd:double"&gt;0.03&lt;/D&gt;&lt;D xsi:type="xsd:double"&gt;0.0233&lt;/D&gt;&lt;D xsi:type="xsd:double"&gt;0.034&lt;/D&gt;&lt;D xsi:type="xsd:double"&gt;0.0934&lt;/D&gt;&lt;D xsi:type="xsd:double"&gt;0.4508&lt;/D&gt;&lt;/FQL&gt;&lt;FQL&gt;&lt;Q&gt;709-HK^FF_EPS(ANN,-5AY,0)&lt;/Q&gt;&lt;R&gt;6&lt;/R&gt;&lt;C&gt;1&lt;/C&gt;&lt;D xsi:type="xsd:double"&gt;0.276&lt;/D&gt;&lt;D xsi:type="xsd:double"&gt;0.318&lt;/D&gt;&lt;D xsi:type="xsd:double"&gt;0.3047&lt;/D&gt;&lt;D xsi:type="xsd:double"&gt;0.1457&lt;/D&gt;&lt;D xsi:type="xsd:double"&gt;-0.071&lt;/D&gt;&lt;D xsi:type="xsd:double"&gt;0.1204&lt;/D&gt;&lt;/FQL&gt;&lt;FQL&gt;&lt;Q&gt;708-HK^FF_EPS(ANN,-5AY,0)&lt;/Q&gt;&lt;R&gt;6&lt;/R&gt;&lt;C&gt;1&lt;/C&gt;&lt;D xsi:type="xsd:double"&gt;0.0077&lt;/D&gt;&lt;D xsi:type="xsd:double"&gt;0.006&lt;/D&gt;&lt;D xsi:type="xsd:double"&gt;0.0432&lt;/D&gt;&lt;D xsi:type="xsd:double"&gt;-0.196&lt;/D&gt;&lt;D xsi:type="xsd:double"&gt;-0.5809&lt;/D&gt;&lt;D xsi:type="xsd:double"&gt;-0.9563&lt;/D&gt;&lt;/FQL&gt;&lt;FQL&gt;&lt;Q&gt;707-HK^FF_EPS(ANN,-5AY,0)&lt;/Q&gt;&lt;R&gt;6&lt;/R&gt;&lt;C&gt;1&lt;/C&gt;&lt;D xsi:type="xsd:double"&gt;0.0111&lt;/D&gt;&lt;D xsi:type="xsd:double"&gt;-0.0284&lt;/D&gt;&lt;D xsi:type="xsd:double"&gt;-0.1344&lt;/D&gt;&lt;D xsi:type="xsd:double"&gt;-0.0866&lt;/D&gt;&lt;D xsi:type="xsd:double"&gt;-0.0231&lt;/D&gt;&lt;D xsi:type="xsd:double"&gt;-0.0316&lt;/D&gt;&lt;/FQL&gt;&lt;FQL&gt;&lt;Q&gt;704-HK^FF_EPS(ANN,-5AY,0)&lt;/Q&gt;&lt;R&gt;6&lt;/R&gt;&lt;C&gt;1&lt;/C&gt;&lt;D xsi:type="xsd:double"&gt;0.3039&lt;/D&gt;&lt;D xsi:type="xsd:double"&gt;0.3449&lt;/D&gt;&lt;D xsi:type="xsd:double"&gt;0.374&lt;/D&gt;&lt;D xsi:type="xsd:double"&gt;0.028&lt;/D&gt;&lt;D xsi:type="xsd:double"&gt;-1.3451&lt;/D&gt;&lt;D xsi:type="xsd:double"&gt;-0.0867&lt;/D&gt;&lt;/FQL&gt;&lt;FQL&gt;&lt;Q&gt;703-HK^FF_EPS(ANN,-5AY,0)&lt;/Q&gt;&lt;R&gt;6&lt;/R&gt;&lt;C&gt;1&lt;/C&gt;&lt;D xsi:type="xsd:double"&gt;-0.0022&lt;/D&gt;&lt;D xsi:type="xsd:double"&gt;0.0159&lt;/D&gt;&lt;D xsi:type="xsd:double"&gt;-0.0866&lt;/D&gt;&lt;D xsi:type="xsd:double"&gt;-0.5428&lt;/D&gt;&lt;D xsi:type="xsd:double"&gt;-0.1742&lt;/D&gt;&lt;D xsi:type="xsd:double"&gt;-0.1051&lt;/D&gt;&lt;/FQL&gt;&lt;FQL&gt;&lt;Q&gt;702-HK^FF_EPS(ANN,-5AY,0)&lt;/Q&gt;&lt;R&gt;6&lt;/R&gt;&lt;C&gt;1&lt;/C&gt;&lt;D xsi:type="xsd:double"&gt;-0.0623&lt;/D&gt;&lt;D xsi:type="xsd:double"&gt;-0.0955&lt;/D&gt;&lt;D xsi:type="xsd:double"&gt;-0.1564&lt;/D&gt;&lt;D xsi:type="xsd:double"&gt;-0.069&lt;/D&gt;&lt;D xsi:type="xsd:double"&gt;-0.055&lt;/D&gt;&lt;D xsi:type="xsd:double"&gt;-0.2357&lt;/D&gt;&lt;/FQL&gt;&lt;FQL&gt;&lt;Q&gt;701-HK^FF_EPS(ANN,-5AY,0)&lt;/Q&gt;&lt;R&gt;6&lt;/R&gt;&lt;C&gt;1&lt;/C&gt;&lt;D xsi:type="xsd:double"&gt;0.0461&lt;/D&gt;&lt;D xsi:type="xsd:double"&gt;0.0197&lt;/D&gt;&lt;D xsi:type="xsd:double"&gt;-0.0132&lt;/D&gt;&lt;D xsi:type="xsd:double"&gt;0.1233&lt;/D&gt;&lt;D xsi:type="xsd:double"&gt;-0.0495&lt;/D&gt;&lt;D xsi:type="xsd:double"&gt;-0.0108&lt;/D&gt;&lt;/FQL&gt;&lt;FQL&gt;&lt;Q&gt;700-HK^FF_EPS(ANN,-5AY,0)&lt;/Q&gt;&lt;R&gt;6&lt;/R&gt;&lt;C&gt;1&lt;/C&gt;&lt;D xsi:type="xsd:double"&gt;5.1212&lt;/D&gt;&lt;D xsi:type="xsd:double"&gt;8.7612&lt;/D&gt;&lt;D xsi:type="xsd:double"&gt;9.8728&lt;/D&gt;&lt;D xsi:type="xsd:double"&gt;11.1751&lt;/D&gt;&lt;D xsi:type="xsd:double"&gt;18.9272&lt;/D&gt;&lt;D xsi:type="xsd:double"&gt;28.4394&lt;/D&gt;&lt;/FQL&gt;&lt;FQL&gt;&lt;Q&gt;698-HK^FF_EPS(ANN,-5AY,0)&lt;/Q&gt;&lt;R&gt;6&lt;/R&gt;&lt;C&gt;1&lt;/C&gt;&lt;D xsi:type="xsd:double"&gt;0.1577&lt;/D&gt;&lt;D xsi:type="xsd:double"&gt;0.1516&lt;/D&gt;&lt;D xsi:type="xsd:double"&gt;0.079&lt;/D&gt;&lt;D xsi:type="xsd:double"&gt;0.0558&lt;/D&gt;&lt;D xsi:type="xsd:double"&gt;0.0488&lt;/D&gt;&lt;D xsi:type="xsd:double"&gt;0.0289&lt;/D&gt;&lt;/FQL&gt;&lt;FQL&gt;&lt;Q&gt;697-HK^FF_EPS(ANN,-5AY,0)&lt;/Q&gt;&lt;R&gt;6&lt;/R&gt;&lt;C&gt;1&lt;/C&gt;&lt;D xsi:type="xsd:double"&gt;-0.8876&lt;/D&gt;&lt;D xsi:type="xsd:double"&gt;0.028&lt;/D&gt;&lt;D xsi:type="xsd:double"&gt;0.0878&lt;/D&gt;&lt;D xsi:type="xsd:double"&gt;0.0832&lt;/D&gt;&lt;D xsi:type="xsd:double"&gt;0.0962&lt;/D&gt;&lt;D xsi:type="xsd:double"&gt;-0.1519&lt;/D&gt;&lt;/FQL&gt;&lt;FQL&gt;&lt;Q&gt;696-HK^FF_EPS(ANN,-5AY,0)&lt;/Q&gt;&lt;R&gt;6&lt;/R&gt;&lt;C&gt;1&lt;/C&gt;&lt;D xsi:type="xsd:double"&gt;0.9698&lt;/D&gt;&lt;D xsi:type="xsd:double"&gt;0.8879&lt;/D&gt;&lt;D xsi:type="xsd:double"&gt;0.9412&lt;/D&gt;&lt;D xsi:type="xsd:double"&gt;0.9854&lt;/D&gt;&lt;D xsi:type="xsd:double"&gt;0.1393&lt;/D&gt;&lt;D xsi:type="xsd:double"&gt;0.2271&lt;/D&gt;&lt;/FQL&gt;&lt;FQL&gt;&lt;Q&gt;695-HK^FF_EPS(ANN,-5AY,0)&lt;/Q&gt;&lt;R&gt;6&lt;/R&gt;&lt;C&gt;1&lt;/C&gt;&lt;D xsi:type="xsd:double"&gt;0.0058&lt;/D&gt;&lt;D xsi:type="xsd:double"&gt;0.0542&lt;/D&gt;&lt;D xsi:type="xsd:double"&gt;0.1938&lt;/D&gt;&lt;D xsi:type="xsd:double"&gt;0.137&lt;/D&gt;&lt;D xsi:type="xsd:double"&gt;0.1021&lt;/D&gt;&lt;D xsi:type="xsd:double"&gt;0.0843&lt;/D&gt;&lt;/FQL&gt;&lt;FQL&gt;&lt;Q&gt;694-HK^FF_EPS(ANN,-5AY,0)&lt;/Q&gt;&lt;R&gt;6&lt;/R&gt;&lt;C&gt;1&lt;/C&gt;&lt;D xsi:type="xsd:double"&gt;0.4791&lt;/D&gt;&lt;D xsi:type="xsd:double"&gt;0.6919&lt;/D&gt;&lt;D xsi:type="xsd:double"&gt;0.7855&lt;/D&gt;&lt;D xsi:type="xsd:double"&gt;0.5991&lt;/D&gt;&lt;D xsi:type="xsd:double"&gt;-0.4993&lt;/D&gt;&lt;D xsi:type="xsd:double"&gt;-0.5571&lt;/D&gt;&lt;/FQL&gt;&lt;FQL&gt;&lt;Q&gt;693-HK^FF_EPS(ANN,-5AY,0)&lt;/Q&gt;&lt;R&gt;6&lt;/R&gt;&lt;C&gt;1&lt;/C&gt;&lt;D xsi:type="xsd:double"&gt;0.09&lt;/D&gt;&lt;D xsi:type="xsd:double"&gt;0.25&lt;/D&gt;&lt;D xsi:type="xsd:double"&gt;0.2985&lt;/D&gt;&lt;D xsi:type="xsd:double"&gt;0.1058&lt;/D&gt;&lt;D xsi:type="xsd:double"&gt;0.0047&lt;/D&gt;&lt;D xsi:type="xsd:double"&gt;0.1878&lt;/D&gt;&lt;/FQL&gt;&lt;FQL&gt;&lt;Q&gt;691-HK^FF_EPS(ANN,-5AY,0)&lt;/Q&gt;&lt;R&gt;6&lt;/R&gt;&lt;C&gt;1&lt;/C&gt;&lt;D xsi:type="xsd:double"&gt;-0.2571&lt;/D&gt;&lt;D xsi:type="xsd:double"&gt;0.2076&lt;/D&gt;&lt;D xsi:type="xsd:double"&gt;0.7334&lt;/D&gt;&lt;D xsi:type="xsd:double"&gt;0.7743&lt;/D&gt;&lt;D xsi:type="xsd:double"&gt;0.8225&lt;/D&gt;&lt;D xsi:type="xsd:double"&gt;0.7688&lt;/D&gt;&lt;/FQL&gt;&lt;FQL&gt;&lt;Q&gt;690-HK^FF_EPS(ANN,-5AY,0)&lt;/Q&gt;&lt;R&gt;6&lt;/R&gt;&lt;C&gt;1&lt;/C&gt;&lt;D xsi:type="xsd:double"&gt;-0.0109&lt;/D&gt;&lt;D xsi:type="xsd:double"&gt;-0.0515&lt;/D&gt;&lt;D xsi:type="xsd:double"&gt;-0.0224&lt;/D&gt;&lt;D xsi:type="xsd:double"&gt;0.0004&lt;/D&gt;&lt;D xsi:type="xsd:double"&gt;-0.0111&lt;/D&gt;&lt;D xsi:type="xsd:double"&gt;-0.0031&lt;/D&gt;&lt;/FQL&gt;&lt;FQL&gt;&lt;Q&gt;689-HK^FF_EPS(ANN,-5AY,0)&lt;/Q&gt;&lt;R&gt;6&lt;/R&gt;&lt;C&gt;1&lt;/C&gt;&lt;D xsi:type="xsd:double"&gt;-0.0076&lt;/D&gt;&lt;D xsi:type="xsd:double"&gt;-0.0117&lt;/D&gt;&lt;D xsi:type="xsd:double"&gt;-0.0226&lt;/D&gt;&lt;D xsi:type="xsd:double"&gt;-0.0264&lt;/D&gt;&lt;D xsi:type="xsd:double"&gt;0.0016&lt;/D&gt;&lt;D xsi:type="xsd:double"&gt;-0.0056&lt;/D&gt;&lt;/FQL&gt;&lt;FQL&gt;&lt;Q&gt;688-HK^FF_EPS(ANN,-5AY,0)&lt;/Q&gt;&lt;R&gt;6&lt;/R&gt;&lt;C&gt;1&lt;/C&gt;&lt;D xsi:type="xsd:double"&gt;3.64&lt;/D&gt;&lt;D xsi:type="xsd:double"&gt;3.72&lt;/D&gt;&lt;D xsi:type="xsd:double"&gt;4.1&lt;/D&gt;&lt;D xsi:type="xsd:double"&gt;4.3073&lt;/D&gt;&lt;D xsi:type="xsd:double"&gt;4.5031&lt;/D&gt;&lt;D xsi:type="xsd:double"&gt;4.4217&lt;/D&gt;&lt;/FQL&gt;&lt;FQL&gt;&lt;Q&gt;687-HK^FF_EPS(ANN,-5AY,0)&lt;/Q&gt;&lt;R&gt;6&lt;/R&gt;&lt;C&gt;1&lt;/C&gt;&lt;D xsi:type="xsd:double"&gt;0.1828&lt;/D&gt;&lt;D xsi:type="xsd:double"&gt;0.0025&lt;/D&gt;&lt;D xsi:type="xsd:double"&gt;0.1064&lt;/D&gt;&lt;D xsi:type="xsd:double"&gt;-0.2278&lt;/D&gt;&lt;D xsi:type="xsd:double"&gt;-0.0312&lt;/D&gt;&lt;D xsi:type="xsd:double"&gt;0&lt;/D&gt;&lt;/FQL&gt;&lt;FQL&gt;&lt;Q&gt;686-HK^FF_EPS(ANN,-5AY,0)&lt;/Q&gt;&lt;R&gt;6&lt;/R&gt;&lt;C&gt;1&lt;/C&gt;&lt;D xsi:type="xsd:double"&gt;0.0892&lt;/D&gt;&lt;D xsi:type="xsd:double"&gt;0.022&lt;/D&gt;&lt;D xsi:type="xsd:double"&gt;-0.056&lt;/D&gt;&lt;D xsi:type="xsd:double"&gt;-0.265&lt;/D&gt;&lt;D xsi:type="xsd:double"&gt;0.0126&lt;/D&gt;&lt;D xsi:type="xsd:double"&gt;0.0303&lt;/D&gt;&lt;/FQL&gt;&lt;FQL&gt;&lt;Q&gt;685-HK^FF_EPS(ANN,-5AY,0)&lt;/Q&gt;&lt;R&gt;6&lt;/R&gt;&lt;C&gt;1&lt;/C&gt;&lt;D xsi:type="xsd:double"&gt;0.0698&lt;/D&gt;&lt;D xsi:type="xsd:double"&gt;-0.0531&lt;/D&gt;&lt;D xsi:type="xsd:double"&gt;-0.0525&lt;/D&gt;&lt;D xsi:type="xsd:double"&gt;0.0327&lt;/D&gt;&lt;D xsi:type="xsd:double"&gt;-0.006&lt;/D&gt;&lt;D xsi:type="xsd:double"&gt;0.0019&lt;/D&gt;&lt;/FQL&gt;&lt;FQL&gt;&lt;Q&gt;684-HK^FF_EPS(ANN,-5AY,0)&lt;/Q&gt;&lt;R&gt;6&lt;/R&gt;&lt;C&gt;1&lt;/C&gt;&lt;D xsi:type="xsd:double"&gt;0.217&lt;/D&gt;&lt;D xsi:type="xsd:double"&gt;0.139&lt;/D&gt;&lt;D xsi:type="xsd:double"&gt;0.0838&lt;/D&gt;&lt;D xsi:type="xsd:double"&gt;-0.0542&lt;/D&gt;&lt;D xsi:type="xsd:double"&gt;0.1383&lt;/D&gt;&lt;D xsi:type="xsd:double"&gt;-0.0807&lt;/D&gt;&lt;/FQL&gt;&lt;FQL&gt;&lt;Q&gt;683-HK^FF_EPS(ANN,-5AY,0)&lt;/Q&gt;&lt;R&gt;6&lt;/R&gt;&lt;C&gt;1&lt;/C&gt;&lt;D xsi:type="xsd:double"&gt;4.53&lt;/D&gt;&lt;D xsi:type="xsd:double"&gt;6.4&lt;/D&gt;&lt;D xsi:type="xsd:double"&gt;5.16&lt;/D&gt;&lt;D xsi:type="xsd:double"&gt;4.7373&lt;/D&gt;&lt;D xsi:type="xsd:double"&gt;3.7097&lt;/D&gt;&lt;D xsi:type="xsd:double"&gt;7.1125&lt;/D&gt;&lt;/FQL&gt;&lt;FQL&gt;&lt;Q&gt;682-HK^FF_EPS(ANN,-5AY,0)&lt;/Q&gt;&lt;R&gt;6&lt;/R&gt;&lt;C&gt;1&lt;/C&gt;&lt;D xsi:type="xsd:double"&gt;-1.1288&lt;/D&gt;&lt;D xsi:type="xsd:double"&gt;-0.2646&lt;/D&gt;&lt;D xsi:type="xsd:double"&gt;-0.0189&lt;/D&gt;&lt;D xsi:type="xsd:double"&gt;-0.0047&lt;/D&gt;&lt;D xsi:type="xsd:double"&gt;-0.0094&lt;/D&gt;&lt;D xsi:type="xsd:double"&gt;-0.0063&lt;/D&gt;&lt;/FQL&gt;&lt;FQL&gt;&lt;Q&gt;681-HK^FF_EPS(ANN,-5AY,0)&lt;/Q&gt;&lt;R&gt;6&lt;/R&gt;&lt;C&gt;1&lt;/C&gt;&lt;D xsi:type="xsd:double"&gt;0.0251&lt;/D&gt;&lt;D xsi:type="xsd:double"&gt;0.0332&lt;/D&gt;&lt;D xsi:type="xsd:double"&gt;0.0228&lt;/D&gt;&lt;D xsi:type="xsd:string"&gt;@NA&lt;/D&gt;&lt;D xsi:type="xsd:double"&gt;0.0181&lt;/D&gt;&lt;D xsi:type="xsd:double"&gt;0.0226&lt;/D&gt;&lt;/FQL&gt;&lt;FQL&gt;&lt;Q&gt;680-HK^FF_EPS(ANN,-5AY,0)&lt;/Q&gt;&lt;R&gt;6&lt;/R&gt;&lt;C&gt;1&lt;/C&gt;&lt;D xsi:type="xsd:double"&gt;0.0035&lt;/D&gt;&lt;D xsi:type="xsd:double"&gt;0.0198&lt;/D&gt;&lt;D xsi:type="xsd:double"&gt;0.0249&lt;/D&gt;&lt;D xsi:type="xsd:double"&gt;0.0166&lt;/D&gt;&lt;D xsi:type="xsd:double"&gt;-0.0082&lt;/D&gt;&lt;D xsi:type="xsd:double"&gt;-0.0332&lt;/D&gt;&lt;/FQL&gt;&lt;FQL&gt;&lt;Q&gt;679-HK^FF_EPS(ANN,-5AY,0)&lt;/Q&gt;&lt;R&gt;6&lt;/R&gt;&lt;C&gt;1&lt;/C&gt;&lt;D xsi:type="xsd:double"&gt;1.79&lt;/D&gt;&lt;D xsi:type="xsd:double"&gt;0.49&lt;/D&gt;&lt;D xsi:type="xsd:double"&gt;0.1982&lt;/D&gt;&lt;D xsi:type="xsd:double"&gt;1.4399&lt;/D&gt;&lt;D xsi:type="xsd:double"&gt;0.3254&lt;/D&gt;&lt;D xsi:type="xsd:double"&gt;-1.9663&lt;/D&gt;&lt;/FQL&gt;&lt;FQL&gt;&lt;Q&gt;678-HK^FF_EPS(ANN,-5AY,0)&lt;/Q&gt;&lt;R&gt;6&lt;/R&gt;&lt;C&gt;1&lt;/C&gt;&lt;D xsi:type="xsd:double"&gt;1.9769&lt;/D&gt;&lt;D xsi:type="xsd:double"&gt;-0.4595&lt;/D&gt;&lt;D xsi:type="xsd:double"&gt;-0.2229&lt;/D&gt;&lt;D xsi:type="xsd:double"&gt;-0.1948&lt;/D&gt;&lt;D xsi:type="xsd:double"&gt;-0.1399&lt;/D&gt;&lt;D xsi:type="xsd:double"&gt;-1.4319&lt;/D&gt;&lt;/FQL&gt;&lt;FQL&gt;&lt;Q&gt;677-HK^FF_EPS(ANN,-5AY,0)&lt;/Q&gt;&lt;R&gt;6&lt;/R&gt;&lt;C&gt;1&lt;/C&gt;&lt;D xsi:type="xsd:double"&gt;0.035&lt;/D&gt;&lt;D xsi:type="xsd:double"&gt;0.039&lt;/D&gt;&lt;D xsi:type="xsd:double"&gt;0.0026&lt;/D&gt;&lt;D xsi:type="xsd:double"&gt;-0.0134&lt;/D&gt;&lt;D xsi:type="xsd:double"&gt;0.0237&lt;/D&gt;&lt;D xsi:type="xsd:double"&gt;0.011&lt;/D&gt;&lt;/FQL&gt;&lt;FQL&gt;&lt;Q&gt;676-HK^FF_EPS(ANN,-5AY,0)&lt;/Q&gt;&lt;R&gt;6&lt;/R&gt;&lt;C&gt;1&lt;/C&gt;&lt;D xsi:type="xsd:double"&gt;0.0023&lt;/D&gt;&lt;D xsi:type="xsd:double"&gt;0.0062&lt;/D&gt;&lt;D xsi:type="xsd:double"&gt;-0.1637&lt;/D&gt;&lt;D xsi:type="xsd:double"&gt;-0.2356&lt;/D&gt;&lt;D xsi:type="xsd:double"&gt;-0.0067&lt;/D&gt;&lt;D xsi:type="xsd:double"&gt;-0.0102&lt;/D&gt;&lt;/FQL&gt;&lt;FQL&gt;&lt;Q&gt;675-HK^FF_EPS(ANN,-5AY,0)&lt;/Q&gt;&lt;R&gt;6&lt;/R&gt;&lt;C&gt;1&lt;/C&gt;&lt;D xsi:type="xsd:double"&gt;-0.0304&lt;/D&gt;&lt;D xsi:type="xsd:double"&gt;0.0311&lt;/D&gt;&lt;D xsi:type="xsd:double"&gt;0.0046&lt;/D&gt;&lt;D xsi:type="xsd:double"&gt;0.0624&lt;/D&gt;&lt;D xsi:type="xsd:double"&gt;0.2506&lt;/D&gt;&lt;D xsi:type="xsd:double"&gt;0.2371&lt;/D&gt;&lt;/FQL&gt;&lt;FQL&gt;&lt;Q&gt;674-HK^FF_EPS(ANN,-5AY,0)&lt;/Q&gt;&lt;R&gt;6&lt;/R&gt;&lt;C&gt;1&lt;/C&gt;&lt;D xsi:type="xsd:double"&gt;-0.0893&lt;/D&gt;&lt;D xsi:type="xsd:double"&gt;-0.0103&lt;/D&gt;&lt;D xsi:type="xsd:double"&gt;-0.0175&lt;/D&gt;&lt;D xsi:type="xsd:double"&gt;-0.0346&lt;/D&gt;&lt;D xsi:type="xsd:double"&gt;-0.0077&lt;/D&gt;&lt;D xsi:type="xsd:double"&gt;0.0035&lt;/D&gt;&lt;/FQL&gt;&lt;FQL&gt;&lt;Q&gt;673-HK^FF_EPS(ANN,-5AY,0)&lt;/Q&gt;&lt;R&gt;6&lt;/R&gt;&lt;C&gt;1&lt;/C&gt;&lt;D xsi:type="xsd:double"&gt;-0.191&lt;/D&gt;&lt;D xsi:type="xsd:double"&gt;-0.099&lt;/D&gt;&lt;D xsi:type="xsd:double"&gt;-0.0569&lt;/D&gt;&lt;D xsi:type="xsd:double"&gt;-0.089&lt;/D&gt;&lt;D xsi:type="xsd:double"&gt;-0.0188&lt;/D&gt;&lt;D xsi:type="xsd:double"&gt;-0.0296&lt;/D&gt;&lt;/FQL&gt;&lt;FQL&gt;&lt;Q&gt;672-HK^FF_EPS(ANN,-5AY,0)&lt;/Q&gt;&lt;R&gt;6&lt;/R&gt;&lt;C&gt;1&lt;/C&gt;&lt;D xsi:type="xsd:double"&gt;0.0292&lt;/D&gt;&lt;D xsi:type="xsd:double"&gt;0.1153&lt;/D&gt;&lt;D xsi:type="xsd:double"&gt;0.0584&lt;/D&gt;&lt;D xsi:type="xsd:double"&gt;0.125&lt;/D&gt;&lt;D xsi:type="xsd:double"&gt;0.1645&lt;/D&gt;&lt;D xsi:type="xsd:double"&gt;0.0156&lt;/D&gt;&lt;/FQL&gt;&lt;FQL&gt;&lt;Q&gt;670-HK^FF_EPS(ANN,-5AY,0)&lt;/Q&gt;&lt;R&gt;6&lt;/R&gt;&lt;C&gt;1&lt;/C&gt;&lt;D xsi:type="xsd:double"&gt;0.3805&lt;/D&gt;&lt;D xsi:type="xsd:double"&gt;0.5055&lt;/D&gt;&lt;D xsi:type="xsd:double"&gt;0.2209&lt;/D&gt;&lt;D xsi:type="xsd:double"&gt;0.2396&lt;/D&gt;&lt;D xsi:type="xsd:double"&gt;-0.812&lt;/D&gt;&lt;D xsi:type="xsd:double"&gt;-0.8765&lt;/D&gt;&lt;/FQL&gt;&lt;FQL&gt;&lt;Q&gt;669-HK^FF_EPS(ANN,-5AY,0)&lt;/Q&gt;&lt;R&gt;6&lt;/R&gt;&lt;C&gt;1&lt;/C&gt;&lt;D xsi:type="xsd:double"&gt;1.7326&lt;/D&gt;&lt;D xsi:type="xsd:double"&gt;1.9996&lt;/D&gt;&lt;D xsi:type="xsd:double"&gt;2.3638&lt;/D&gt;&lt;D xsi:type="xsd:double"&gt;2.638&lt;/D&gt;&lt;D xsi:type="xsd:double"&gt;3.3968&lt;/D&gt;&lt;D xsi:type="xsd:double"&gt;4.6666&lt;/D&gt;&lt;/FQL&gt;&lt;FQL&gt;&lt;Q&gt;668-HK^FF_EPS(ANN,-5AY,0)&lt;/Q&gt;&lt;R&gt;6&lt;/R&gt;&lt;C&gt;1&lt;/C&gt;&lt;D xsi:type="xsd:double"&gt;-0.047&lt;/D&gt;&lt;D xsi:type="xsd:double"&gt;0.0192&lt;/D&gt;&lt;D xsi:type="xsd:double"&gt;0.0134&lt;/D&gt;&lt;D xsi:type="xsd:double"&gt;-0.0626&lt;/D&gt;&lt;D xsi:type="xsd:double"&gt;0.0899&lt;/D&gt;&lt;D xsi:type="xsd:double"&gt;0.0425&lt;/D&gt;&lt;/FQL&gt;&lt;FQL&gt;&lt;Q&gt;667-HK^FF_EPS(ANN,-5AY,0)&lt;/Q&gt;&lt;R&gt;6&lt;/R&gt;&lt;C&gt;1&lt;/C&gt;&lt;D xsi:type="xsd:double"&gt;0.3032&lt;/D&gt;&lt;D xsi:type="xsd:double"&gt;0.3395&lt;/D&gt;&lt;D xsi:type="xsd:double"&gt;0.2773&lt;/D&gt;&lt;D xsi:type="xsd:double"&gt;0.483&lt;/D&gt;&lt;D xsi:type="xsd:double"&gt;0.132&lt;/D&gt;&lt;D xsi:type="xsd:double"&gt;0.1662&lt;/D&gt;&lt;/FQL&gt;&lt;FQL&gt;&lt;Q&gt;665-HK^FF_EPS(ANN,-5AY,0)&lt;/Q&gt;&lt;R&gt;6&lt;/R&gt;&lt;C&gt;1&lt;/C&gt;&lt;D xsi:type="xsd:double"&gt;0.2887&lt;/D&gt;&lt;D xsi:type="xsd:double"&gt;0.5139&lt;/D&gt;&lt;D xsi:type="xsd:double"&gt;0.1659&lt;/D&gt;&lt;D xsi:type="xsd:double"&gt;0.2441&lt;/D&gt;&lt;D xsi:type="xsd:double"&gt;0.2998&lt;/D&gt;&lt;D xsi:type="xsd:double"&gt;0.0464&lt;/D&gt;&lt;/FQL&gt;&lt;FQL&gt;&lt;Q&gt;663-HK^FF_EPS(ANN,-5AY,0)&lt;/Q&gt;&lt;R&gt;6&lt;/R&gt;&lt;C&gt;1&lt;/C&gt;&lt;D xsi:type="xsd:double"&gt;-0.1631&lt;/D&gt;&lt;D xsi:type="xsd:double"&gt;-0.0772&lt;/D&gt;&lt;D xsi:type="xsd:double"&gt;-0.1754&lt;/D&gt;&lt;D xsi:type="xsd:double"&gt;-0.1082&lt;/D&gt;&lt;D xsi:type="xsd:double"&gt;-0.3176&lt;/D&gt;&lt;D xsi:type="xsd:double"&gt;-0.0471&lt;/D&gt;&lt;/FQL&gt;&lt;FQL&gt;&lt;Q&gt;662-HK^FF_EPS(ANN,-5AY,0)&lt;/Q&gt;&lt;R&gt;6&lt;/R&gt;&lt;C&gt;1&lt;/C&gt;&lt;D xsi:type="xsd:double"&gt;0.368&lt;/D&gt;&lt;D xsi:type="xsd:double"&gt;0.478&lt;/D&gt;&lt;D xsi:type="xsd:double"&gt;0.262&lt;/D&gt;&lt;D xsi:type="xsd:double"&gt;0.4225&lt;/D&gt;&lt;D xsi:type="xsd:double"&gt;0.3542&lt;/D&gt;&lt;D xsi:type="xsd:double"&gt;0.7065&lt;/D&gt;&lt;/FQL&gt;&lt;FQL&gt;&lt;Q&gt;661-HK^FF_EPS(ANN,-5AY,0)&lt;/Q&gt;&lt;R&gt;6&lt;/R&gt;&lt;C&gt;1&lt;/C&gt;&lt;D xsi:type="xsd:double"&gt;-0.0106&lt;/D&gt;&lt;D xsi:type="xsd:double"&gt;-0.0062&lt;/D&gt;&lt;D xsi:type="xsd:double"&gt;-0.0066&lt;/D&gt;&lt;D xsi:type="xsd:double"&gt;0.0093&lt;/D&gt;&lt;D xsi:type="xsd:double"&gt;0.0192&lt;/D&gt;&lt;D xsi:type="xsd:double"&gt;0.0193&lt;/D&gt;&lt;/FQL&gt;&lt;FQL&gt;&lt;Q&gt;660-HK^FF_EPS(ANN,-5AY,0)&lt;/Q&gt;&lt;R&gt;6&lt;/R&gt;&lt;C&gt;1&lt;/C&gt;&lt;D xsi:type="xsd:double"&gt;-0.023&lt;/D&gt;&lt;D xsi:type="xsd:double"&gt;-0.011&lt;/D&gt;&lt;D xsi:type="xsd:double"&gt;-0.0323&lt;/D&gt;&lt;D xsi:type="xsd:double"&gt;-0.0019&lt;/D&gt;&lt;D xsi:type="xsd:double"&gt;-0.0049&lt;/D&gt;&lt;D xsi:type="xsd:double"&gt;-0.0102&lt;/D&gt;&lt;/FQL&gt;&lt;FQL&gt;&lt;Q&gt;659-HK^FF_EPS(ANN,-5AY,0)&lt;/Q&gt;&lt;R&gt;6&lt;/R&gt;&lt;C&gt;1&lt;/C&gt;&lt;D xsi:type="xsd:double"&gt;1.46&lt;/D&gt;&lt;D xsi:type="xsd:double"&gt;1.56&lt;/D&gt;&lt;D xsi:type="xsd:double"&gt;1.0362&lt;/D&gt;&lt;D xsi:type="xsd:double"&gt;0.0647&lt;/D&gt;&lt;D xsi:type="xsd:double"&gt;0.3097&lt;/D&gt;&lt;D xsi:type="xsd:double"&gt;0.3594&lt;/D&gt;&lt;/FQL&gt;&lt;FQL&gt;&lt;Q&gt;658-HK^FF_EPS(ANN,-5AY,0)&lt;/Q&gt;&lt;R&gt;6&lt;/R&gt;&lt;C&gt;1&lt;/C&gt;&lt;D xsi:type="xsd:double"&gt;0.7922&lt;/D&gt;&lt;D xsi:type="xsd:double"&gt;0.3183&lt;/D&gt;&lt;D xsi:type="xsd:double"&gt;0.1405&lt;/D&gt;&lt;D xsi:type="xsd:double"&gt;0.2068&lt;/D&gt;&lt;D xsi:type="xsd:double"&gt;0.5778&lt;/D&gt;&lt;D xsi:type="xsd:double"&gt;0.9693&lt;/D&gt;&lt;/FQL&gt;&lt;FQL&gt;&lt;Q&gt;657-HK^FF_EPS(ANN,-5AY,0)&lt;/Q&gt;&lt;R&gt;6&lt;/R&gt;&lt;C&gt;1&lt;/C&gt;&lt;D xsi:type="xsd:double"&gt;-0.0046&lt;/D&gt;&lt;D xsi:type="xsd:double"&gt;-0.0046&lt;/D&gt;&lt;D xsi:type="xsd:double"&gt;-0.0066&lt;/D&gt;&lt;D xsi:type="xsd:double"&gt;-0.0119&lt;/D&gt;&lt;D xsi:type="xsd:double"&gt;-0.0045&lt;/D&gt;&lt;D xsi:type="xsd:double"&gt;-0.0072&lt;/D&gt;&lt;/FQL&gt;&lt;FQL&gt;&lt;Q&gt;656-HK^FF_EPS(ANN,-5AY,0)&lt;/Q&gt;&lt;R&gt;6&lt;/R&gt;&lt;C&gt;1&lt;/C&gt;&lt;D xsi:type="xsd:double"&gt;1.3904&lt;/D&gt;&lt;D xsi:type="xsd:double"&gt;1.7642&lt;/D&gt;&lt;D xsi:type="xsd:double"&gt;1.8545&lt;/D&gt;&lt;D xsi:type="xsd:double"&gt;1.9666&lt;/D&gt;&lt;D xsi:type="xsd:double"&gt;1.0618&lt;/D&gt;&lt;D xsi:type="xsd:double"&gt;1.4566&lt;/D&gt;&lt;/FQL&gt;&lt;FQL&gt;&lt;Q&gt;655-HK^FF_EPS(ANN,-5AY,0)&lt;/Q&gt;&lt;R&gt;6&lt;/R&gt;&lt;C&gt;1&lt;/C&gt;&lt;D xsi:type="xsd:double"&gt;0.023&lt;/D&gt;&lt;D xsi:type="xsd:double"&gt;0.164&lt;/D&gt;&lt;D xsi:type="xsd:double"&gt;-0.0713&lt;/D&gt;&lt;D xsi:type="xsd:string"&gt;@NA&lt;/D&gt;&lt;D xsi:type="xsd:double"&gt;-0.6748&lt;/D&gt;&lt;D xsi:type="xsd:double"&gt;0.3354&lt;/D&gt;&lt;/FQL&gt;&lt;FQL&gt;&lt;Q&gt;653-HK^FF_EPS(ANN,-5AY,0)&lt;/Q&gt;&lt;R&gt;6&lt;/R&gt;&lt;C&gt;1&lt;/C&gt;&lt;D xsi:type="xsd:double"&gt;-0.027&lt;/D&gt;&lt;D xsi:type="xsd:double"&gt;-0.059&lt;/D&gt;&lt;D xsi:type="xsd:double"&gt;-0.0116&lt;/D&gt;&lt;D xsi:type="xsd:double"&gt;-0.038&lt;/D&gt;&lt;D xsi:type="xsd:double"&gt;-0.0749&lt;/D&gt;&lt;D xsi:type="xsd:double"&gt;-0.0601&lt;/D&gt;&lt;/FQL&gt;&lt;FQL&gt;&lt;Q&gt;651-HK^FF_EPS(ANN,-5AY,0)&lt;/Q&gt;&lt;R&gt;6&lt;/R&gt;&lt;C&gt;1&lt;/C&gt;&lt;D xsi:type="xsd:double"&gt;-2&lt;/D&gt;&lt;D xsi:type="xsd:double"&gt;-1.2&lt;/D&gt;&lt;D xsi:type="xsd:double"&gt;-2&lt;/D&gt;&lt;D xsi:type="xsd:double"&gt;-4.5332&lt;/D&gt;&lt;D xsi:type="xsd:double"&gt;-3.1914&lt;/D&gt;&lt;D xsi:type="xsd:double"&gt;-1.7071&lt;/D&gt;&lt;/FQL&gt;&lt;FQL&gt;&lt;Q&gt;650-HK^FF_EPS(ANN,-5AY,0)&lt;/Q&gt;&lt;R&gt;6&lt;/R&gt;&lt;C&gt;1&lt;/C&gt;&lt;D xsi:type="xsd:double"&gt;-0.33&lt;/D&gt;&lt;D xsi:type="xsd:double"&gt;0.004&lt;/D&gt;&lt;D xsi:type="xsd:double"&gt;0.0044&lt;/D&gt;&lt;D xsi:type="xsd:double"&gt;-0.042&lt;/D&gt;&lt;D xsi:type="xsd:double"&gt;-0.0585&lt;/D&gt;&lt;D xsi:type="xsd:double"&gt;-0.0715&lt;/D&gt;&lt;/FQL&gt;&lt;FQL&gt;&lt;Q&gt;648-HK^FF_EPS(ANN,-5AY,0)&lt;/Q&gt;&lt;R&gt;6&lt;/R&gt;&lt;C&gt;1&lt;/C&gt;&lt;D xsi:type="xsd:double"&gt;1.541&lt;/D&gt;&lt;D xsi:type="xsd:double"&gt;-3.1164&lt;/D&gt;&lt;D xsi:type="xsd:double"&gt;-1.4&lt;/D&gt;&lt;D xsi:type="xsd:double"&gt;-4.898&lt;/D&gt;&lt;D xsi:type="xsd:double"&gt;-1.584&lt;/D&gt;&lt;D xsi:type="xsd:double"&gt;-0.4101&lt;/D&gt;&lt;/FQL&gt;&lt;FQL&gt;&lt;Q&gt;646-HK^FF_EPS(ANN,-5AY,0)&lt;/Q&gt;&lt;R&gt;6&lt;/R&gt;&lt;C&gt;1&lt;/C&gt;&lt;D xsi:type="xsd:double"&gt;-0.438&lt;/D&gt;&lt;D xsi:type="xsd:double"&gt;-0.348&lt;/D&gt;&lt;D xsi:type="xsd:double"&gt;-1.6932&lt;/D&gt;&lt;D xsi:type="xsd:double"&gt;-1.4294&lt;/D&gt;&lt;D xsi:type="xsd:double"&gt;-0.3728&lt;/D&gt;&lt;D xsi:type="xsd:double"&gt;-0.2823&lt;/D&gt;&lt;/FQL&gt;&lt;FQL&gt;&lt;Q&gt;645-HK^FF_EPS(ANN,-5AY,0)&lt;/Q&gt;&lt;R&gt;6&lt;/R&gt;&lt;C&gt;1&lt;/C&gt;&lt;D xsi:type="xsd:double"&gt;0.003&lt;/D&gt;&lt;D xsi:type="xsd:double"&gt;-0.0547&lt;/D&gt;&lt;D xsi:type="xsd:double"&gt;-0.0329&lt;/D&gt;&lt;D xsi:type="xsd:double"&gt;-0.0156&lt;/D&gt;&lt;D xsi:type="xsd:double"&gt;-0.0342&lt;/D&gt;&lt;D xsi:type="xsd:double"&gt;-0.0323&lt;/D&gt;&lt;/FQL&gt;&lt;FQL&gt;&lt;Q&gt;643-HK^FF_EPS(ANN,-5AY,0)&lt;/Q&gt;&lt;R&gt;6&lt;/R&gt;&lt;C&gt;1&lt;/C&gt;&lt;D xsi:type="xsd:double"&gt;-0.0608&lt;/D&gt;&lt;D xsi:type="xsd:double"&gt;-0.0366&lt;/D&gt;&lt;D xsi:type="xsd:double"&gt;-0.0619&lt;/D&gt;&lt;D xsi:type="xsd:double"&gt;-0.0181&lt;/D&gt;&lt;D xsi:type="xsd:doubl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e"&gt;-0.0187&lt;/D&gt;&lt;D xsi:type="xsd:double"&gt;0&lt;/D&gt;&lt;/FQL&gt;&lt;FQL&gt;&lt;Q&gt;641-HK^FF_EPS(ANN,-5AY,0)&lt;/Q&gt;&lt;R&gt;6&lt;/R&gt;&lt;C&gt;1&lt;/C&gt;&lt;D xsi:type="xsd:double"&gt;0.0828&lt;/D&gt;&lt;D xsi:type="xsd:double"&gt;0.2556&lt;/D&gt;&lt;D xsi:type="xsd:double"&gt;0.1282&lt;/D&gt;&lt;D xsi:type="xsd:double"&gt;0.1535&lt;/D&gt;&lt;D xsi:type="xsd:double"&gt;0.0057&lt;/D&gt;&lt;D xsi:type="xsd:double"&gt;0.07&lt;/D&gt;&lt;/FQL&gt;&lt;FQL&gt;&lt;Q&gt;640-HK^FF_EPS(ANN,-5AY,0)&lt;/Q&gt;&lt;R&gt;6&lt;/R&gt;&lt;C&gt;1&lt;/C&gt;&lt;D xsi:type="xsd:double"&gt;0.0587&lt;/D&gt;&lt;D xsi:type="xsd:double"&gt;-0.0321&lt;/D&gt;&lt;D xsi:type="xsd:double"&gt;0.0647&lt;/D&gt;&lt;D xsi:type="xsd:double"&gt;0.1092&lt;/D&gt;&lt;D xsi:type="xsd:double"&gt;0.0979&lt;/D&gt;&lt;D xsi:type="xsd:double"&gt;0.0736&lt;/D&gt;&lt;/FQL&gt;&lt;FQL&gt;&lt;Q&gt;639-HK^FF_EPS(ANN,-5AY,0)&lt;/Q&gt;&lt;R&gt;6&lt;/R&gt;&lt;C&gt;1&lt;/C&gt;&lt;D xsi:type="xsd:double"&gt;0.0211&lt;/D&gt;&lt;D xsi:type="xsd:double"&gt;0.2038&lt;/D&gt;&lt;D xsi:type="xsd:double"&gt;0.2076&lt;/D&gt;&lt;D xsi:type="xsd:double"&gt;0.2151&lt;/D&gt;&lt;D xsi:type="xsd:double"&gt;0.2062&lt;/D&gt;&lt;D xsi:type="xsd:double"&gt;0.5025&lt;/D&gt;&lt;/FQL&gt;&lt;FQL&gt;&lt;Q&gt;638-HK^FF_EPS(ANN,-5AY,0)&lt;/Q&gt;&lt;R&gt;6&lt;/R&gt;&lt;C&gt;1&lt;/C&gt;&lt;D xsi:type="xsd:double"&gt;0.4653&lt;/D&gt;&lt;D xsi:type="xsd:double"&gt;0.3471&lt;/D&gt;&lt;D xsi:type="xsd:double"&gt;0.2561&lt;/D&gt;&lt;D xsi:type="xsd:double"&gt;0.3874&lt;/D&gt;&lt;D xsi:type="xsd:double"&gt;0.2361&lt;/D&gt;&lt;D xsi:type="xsd:double"&gt;0.1295&lt;/D&gt;&lt;/FQL&gt;&lt;FQL&gt;&lt;Q&gt;637-HK^FF_EPS(ANN,-5AY,0)&lt;/Q&gt;&lt;R&gt;6&lt;/R&gt;&lt;C&gt;1&lt;/C&gt;&lt;D xsi:type="xsd:double"&gt;0.0501&lt;/D&gt;&lt;D xsi:type="xsd:double"&gt;0.1088&lt;/D&gt;&lt;D xsi:type="xsd:double"&gt;-0.1046&lt;/D&gt;&lt;D xsi:type="xsd:double"&gt;-0.1545&lt;/D&gt;&lt;D xsi:type="xsd:double"&gt;0.0204&lt;/D&gt;&lt;D xsi:type="xsd:double"&gt;0.0225&lt;/D&gt;&lt;/FQL&gt;&lt;FQL&gt;&lt;Q&gt;636-HK^FF_EPS(ANN,-5AY,0)&lt;/Q&gt;&lt;R&gt;6&lt;/R&gt;&lt;C&gt;1&lt;/C&gt;&lt;D xsi:type="xsd:double"&gt;1.11&lt;/D&gt;&lt;D xsi:type="xsd:double"&gt;1.25&lt;/D&gt;&lt;D xsi:type="xsd:double"&gt;1.4362&lt;/D&gt;&lt;D xsi:type="xsd:double"&gt;2.2129&lt;/D&gt;&lt;D xsi:type="xsd:double"&gt;1.6311&lt;/D&gt;&lt;D xsi:type="xsd:double"&gt;3.1893&lt;/D&gt;&lt;/FQL&gt;&lt;FQL&gt;&lt;Q&gt;635-HK^FF_EPS(ANN,-5AY,0)&lt;/Q&gt;&lt;R&gt;6&lt;/R&gt;&lt;C&gt;1&lt;/C&gt;&lt;D xsi:type="xsd:double"&gt;-0.051&lt;/D&gt;&lt;D xsi:type="xsd:double"&gt;0.1354&lt;/D&gt;&lt;D xsi:type="xsd:double"&gt;0.2574&lt;/D&gt;&lt;D xsi:type="xsd:double"&gt;0.2021&lt;/D&gt;&lt;D xsi:type="xsd:double"&gt;-0.2408&lt;/D&gt;&lt;D xsi:type="xsd:double"&gt;-0.0236&lt;/D&gt;&lt;/FQL&gt;&lt;FQL&gt;&lt;Q&gt;633-HK^FF_EPS(ANN,-5AY,0)&lt;/Q&gt;&lt;R&gt;6&lt;/R&gt;&lt;C&gt;1&lt;/C&gt;&lt;D xsi:type="xsd:double"&gt;0.1961&lt;/D&gt;&lt;D xsi:type="xsd:double"&gt;0.0421&lt;/D&gt;&lt;D xsi:type="xsd:double"&gt;0.1349&lt;/D&gt;&lt;D xsi:type="xsd:double"&gt;-0.2743&lt;/D&gt;&lt;D xsi:type="xsd:double"&gt;-1.4154&lt;/D&gt;&lt;D xsi:type="xsd:double"&gt;-0.1593&lt;/D&gt;&lt;/FQL&gt;&lt;FQL&gt;&lt;Q&gt;632-HK^FF_EPS(ANN,-5AY,0)&lt;/Q&gt;&lt;R&gt;6&lt;/R&gt;&lt;C&gt;1&lt;/C&gt;&lt;D xsi:type="xsd:double"&gt;0.8225&lt;/D&gt;&lt;D xsi:type="xsd:double"&gt;-2.1556&lt;/D&gt;&lt;D xsi:type="xsd:double"&gt;-0.3582&lt;/D&gt;&lt;D xsi:type="xsd:double"&gt;-0.7019&lt;/D&gt;&lt;D xsi:type="xsd:double"&gt;0.0138&lt;/D&gt;&lt;D xsi:type="xsd:double"&gt;0.1756&lt;/D&gt;&lt;/FQL&gt;&lt;FQL&gt;&lt;Q&gt;631-HK^FF_EPS(ANN,-5AY,0)&lt;/Q&gt;&lt;R&gt;6&lt;/R&gt;&lt;C&gt;1&lt;/C&gt;&lt;D xsi:type="xsd:double"&gt;-0.2454&lt;/D&gt;&lt;D xsi:type="xsd:double"&gt;0.0922&lt;/D&gt;&lt;D xsi:type="xsd:double"&gt;0.2338&lt;/D&gt;&lt;D xsi:type="xsd:double"&gt;0.3385&lt;/D&gt;&lt;D xsi:type="xsd:double"&gt;0.3775&lt;/D&gt;&lt;D xsi:type="xsd:double"&gt;0.4832&lt;/D&gt;&lt;/FQL&gt;&lt;FQL&gt;&lt;Q&gt;630-HK^FF_EPS(ANN,-5AY,0)&lt;/Q&gt;&lt;R&gt;6&lt;/R&gt;&lt;C&gt;1&lt;/C&gt;&lt;D xsi:type="xsd:double"&gt;-0.0515&lt;/D&gt;&lt;D xsi:type="xsd:double"&gt;-0.3971&lt;/D&gt;&lt;D xsi:type="xsd:double"&gt;-0.0718&lt;/D&gt;&lt;D xsi:type="xsd:double"&gt;-0.0928&lt;/D&gt;&lt;D xsi:type="xsd:double"&gt;-0.0855&lt;/D&gt;&lt;D xsi:type="xsd:double"&gt;-0.0374&lt;/D&gt;&lt;/FQL&gt;&lt;FQL&gt;&lt;Q&gt;629-HK^FF_EPS(ANN,-5AY,0)&lt;/Q&gt;&lt;R&gt;6&lt;/R&gt;&lt;C&gt;1&lt;/C&gt;&lt;D xsi:type="xsd:double"&gt;-0.0526&lt;/D&gt;&lt;D xsi:type="xsd:double"&gt;-0.0254&lt;/D&gt;&lt;D xsi:type="xsd:double"&gt;-0.0471&lt;/D&gt;&lt;D xsi:type="xsd:double"&gt;-0.0043&lt;/D&gt;&lt;D xsi:type="xsd:double"&gt;0.0101&lt;/D&gt;&lt;D xsi:type="xsd:double"&gt;0.0156&lt;/D&gt;&lt;/FQL&gt;&lt;FQL&gt;&lt;Q&gt;628-HK^FF_EPS(ANN,-5AY,0)&lt;/Q&gt;&lt;R&gt;6&lt;/R&gt;&lt;C&gt;1&lt;/C&gt;&lt;D xsi:type="xsd:double"&gt;-0.0326&lt;/D&gt;&lt;D xsi:type="xsd:double"&gt;0.0092&lt;/D&gt;&lt;D xsi:type="xsd:double"&gt;0.0006&lt;/D&gt;&lt;D xsi:type="xsd:double"&gt;-0.0134&lt;/D&gt;&lt;D xsi:type="xsd:double"&gt;0.006&lt;/D&gt;&lt;D xsi:type="xsd:double"&gt;-0.0571&lt;/D&gt;&lt;/FQL&gt;&lt;FQL&gt;&lt;Q&gt;627-HK^FF_EPS(ANN,-5AY,0)&lt;/Q&gt;&lt;R&gt;6&lt;/R&gt;&lt;C&gt;1&lt;/C&gt;&lt;D xsi:type="xsd:double"&gt;-0.003&lt;/D&gt;&lt;D xsi:type="xsd:string"&gt;@NA&lt;/D&gt;&lt;D xsi:type="xsd:double"&gt;0.0727&lt;/D&gt;&lt;D xsi:type="xsd:double"&gt;0.0137&lt;/D&gt;&lt;D xsi:type="xsd:double"&gt;-0.1352&lt;/D&gt;&lt;D xsi:type="xsd:double"&gt;-0.0615&lt;/D&gt;&lt;/FQL&gt;&lt;FQL&gt;&lt;Q&gt;626-HK^FF_EPS(ANN,-5AY,0)&lt;/Q&gt;&lt;R&gt;6&lt;/R&gt;&lt;C&gt;1&lt;/C&gt;&lt;D xsi:type="xsd:double"&gt;0.37&lt;/D&gt;&lt;D xsi:type="xsd:double"&gt;0.459&lt;/D&gt;&lt;D xsi:type="xsd:double"&gt;0.465&lt;/D&gt;&lt;D xsi:type="xsd:double"&gt;0.4248&lt;/D&gt;&lt;D xsi:type="xsd:double"&gt;0.3616&lt;/D&gt;&lt;D xsi:type="xsd:double"&gt;0.4522&lt;/D&gt;&lt;/FQL&gt;&lt;FQL&gt;&lt;Q&gt;623-HK^FF_EPS(ANN,-5AY,0)&lt;/Q&gt;&lt;R&gt;6&lt;/R&gt;&lt;C&gt;1&lt;/C&gt;&lt;D xsi:type="xsd:double"&gt;-0.0584&lt;/D&gt;&lt;D xsi:type="xsd:double"&gt;0.2041&lt;/D&gt;&lt;D xsi:type="xsd:double"&gt;0.1919&lt;/D&gt;&lt;D xsi:type="xsd:double"&gt;0.0608&lt;/D&gt;&lt;D xsi:type="xsd:double"&gt;0.2034&lt;/D&gt;&lt;D xsi:type="xsd:double"&gt;0.0964&lt;/D&gt;&lt;/FQL&gt;&lt;FQL&gt;&lt;Q&gt;622-HK^FF_EPS(ANN,-5AY,0)&lt;/Q&gt;&lt;R&gt;6&lt;/R&gt;&lt;C&gt;1&lt;/C&gt;&lt;D xsi:type="xsd:double"&gt;-0.6252&lt;/D&gt;&lt;D xsi:type="xsd:double"&gt;0.0237&lt;/D&gt;&lt;D xsi:type="xsd:double"&gt;0.005&lt;/D&gt;&lt;D xsi:type="xsd:double"&gt;-0.062&lt;/D&gt;&lt;D xsi:type="xsd:double"&gt;0.4692&lt;/D&gt;&lt;D xsi:type="xsd:double"&gt;-0.5146&lt;/D&gt;&lt;/FQL&gt;&lt;FQL&gt;&lt;Q&gt;621-HK^FF_EPS(ANN,-5AY,0)&lt;/Q&gt;&lt;R&gt;6&lt;/R&gt;&lt;C&gt;1&lt;/C&gt;&lt;D xsi:type="xsd:double"&gt;0.0082&lt;/D&gt;&lt;D xsi:type="xsd:double"&gt;-0.0214&lt;/D&gt;&lt;D xsi:type="xsd:double"&gt;-0.0019&lt;/D&gt;&lt;D xsi:type="xsd:double"&gt;-0.0023&lt;/D&gt;&lt;D xsi:type="xsd:double"&gt;-0.0292&lt;/D&gt;&lt;D xsi:type="xsd:double"&gt;0.0025&lt;/D&gt;&lt;/FQL&gt;&lt;FQL&gt;&lt;Q&gt;620-HK^FF_EPS(ANN,-5AY,0)&lt;/Q&gt;&lt;R&gt;6&lt;/R&gt;&lt;C&gt;1&lt;/C&gt;&lt;D xsi:type="xsd:double"&gt;-0.1504&lt;/D&gt;&lt;D xsi:type="xsd:double"&gt;-0.1169&lt;/D&gt;&lt;D xsi:type="xsd:double"&gt;-0.1944&lt;/D&gt;&lt;D xsi:type="xsd:double"&gt;0.0173&lt;/D&gt;&lt;D xsi:type="xsd:double"&gt;0.0258&lt;/D&gt;&lt;D xsi:type="xsd:double"&gt;-0.0504&lt;/D&gt;&lt;/FQL&gt;&lt;FQL&gt;&lt;Q&gt;619-HK^FF_EPS(ANN,-5AY,0)&lt;/Q&gt;&lt;R&gt;6&lt;/R&gt;&lt;C&gt;1&lt;/C&gt;&lt;D xsi:type="xsd:double"&gt;-0.265&lt;/D&gt;&lt;D xsi:type="xsd:double"&gt;0.175&lt;/D&gt;&lt;D xsi:type="xsd:double"&gt;-0.796&lt;/D&gt;&lt;D xsi:type="xsd:double"&gt;-0.2859&lt;/D&gt;&lt;D xsi:type="xsd:double"&gt;-0.8903&lt;/D&gt;&lt;D xsi:type="xsd:double"&gt;-0.2564&lt;/D&gt;&lt;/FQL&gt;&lt;FQL&gt;&lt;Q&gt;618-HK^FF_EPS(ANN,-5AY,0)&lt;/Q&gt;&lt;R&gt;5&lt;/R&gt;&lt;C&gt;1&lt;/C&gt;&lt;D xsi:type="xsd:double"&gt;0.0641&lt;/D&gt;&lt;D xsi:type="xsd:double"&gt;0.1322&lt;/D&gt;&lt;D xsi:type="xsd:double"&gt;-0.428&lt;/D&gt;&lt;D xsi:type="xsd:double"&gt;-0.3547&lt;/D&gt;&lt;D xsi:type="xsd:double"&gt;0.2283&lt;/D&gt;&lt;/FQL&gt;&lt;FQL&gt;&lt;Q&gt;617-HK^FF_EPS(ANN,-5AY,0)&lt;/Q&gt;&lt;R&gt;6&lt;/R&gt;&lt;C&gt;1&lt;/C&gt;&lt;D xsi:type="xsd:double"&gt;0.1947&lt;/D&gt;&lt;D xsi:type="xsd:double"&gt;0.4247&lt;/D&gt;&lt;D xsi:type="xsd:double"&gt;0.288&lt;/D&gt;&lt;D xsi:type="xsd:double"&gt;0.1833&lt;/D&gt;&lt;D xsi:type="xsd:double"&gt;-0.8538&lt;/D&gt;&lt;D xsi:type="xsd:double"&gt;-0.4272&lt;/D&gt;&lt;/FQL&gt;&lt;FQL&gt;&lt;Q&gt;616-HK^FF_EPS(ANN,-5AY,0)&lt;/Q&gt;&lt;R&gt;6&lt;/R&gt;&lt;C&gt;1&lt;/C&gt;&lt;D xsi:type="xsd:double"&gt;-0.3662&lt;/D&gt;&lt;D xsi:type="xsd:double"&gt;0.423&lt;/D&gt;&lt;D xsi:type="xsd:double"&gt;0.3118&lt;/D&gt;&lt;D xsi:type="xsd:double"&gt;-0.7068&lt;/D&gt;&lt;D xsi:type="xsd:double"&gt;-0.1941&lt;/D&gt;&lt;D xsi:type="xsd:double"&gt;0.125&lt;/D&gt;&lt;/FQL&gt;&lt;FQL&gt;&lt;Q&gt;613-HK^FF_EPS(ANN,-5AY,0)&lt;/Q&gt;&lt;R&gt;6&lt;/R&gt;&lt;C&gt;1&lt;/C&gt;&lt;D xsi:type="xsd:double"&gt;0.023&lt;/D&gt;&lt;D xsi:type="xsd:double"&gt;0.137&lt;/D&gt;&lt;D xsi:type="xsd:double"&gt;0.117&lt;/D&gt;&lt;D xsi:type="xsd:double"&gt;0.024&lt;/D&gt;&lt;D xsi:type="xsd:double"&gt;0.0447&lt;/D&gt;&lt;D xsi:type="xsd:double"&gt;-0.0235&lt;/D&gt;&lt;/FQL&gt;&lt;FQL&gt;&lt;Q&gt;611-HK^FF_EPS(ANN,-5AY,0)&lt;/Q&gt;&lt;R&gt;6&lt;/R&gt;&lt;C&gt;1&lt;/C&gt;&lt;D xsi:type="xsd:double"&gt;0.05&lt;/D&gt;&lt;D xsi:type="xsd:double"&gt;0.0948&lt;/D&gt;&lt;D xsi:type="xsd:double"&gt;0.0693&lt;/D&gt;&lt;D xsi:type="xsd:double"&gt;0.0737&lt;/D&gt;&lt;D xsi:type="xsd:double"&gt;0.0435&lt;/D&gt;&lt;D xsi:type="xsd:double"&gt;0.0655&lt;/D&gt;&lt;/FQL&gt;&lt;FQL&gt;&lt;Q&gt;610-HK^FF_EPS(ANN,-5AY,0)&lt;/Q&gt;&lt;R&gt;6&lt;/R&gt;&lt;C&gt;1&lt;/C&gt;&lt;D xsi:type="xsd:double"&gt;0.8439&lt;/D&gt;&lt;D xsi:type="xsd:double"&gt;1.1505&lt;/D&gt;&lt;D xsi:type="xsd:double"&gt;1.5264&lt;/D&gt;&lt;D xsi:type="xsd:double"&gt;1.5943&lt;/D&gt;&lt;D xsi:type="xsd:double"&gt;1.3661&lt;/D&gt;&lt;D xsi:type="xsd:double"&gt;0.8525&lt;/D&gt;&lt;/FQL&gt;&lt;FQL&gt;&lt;Q&gt;609-HK^FF_EPS(ANN,-5AY,0)&lt;/Q&gt;&lt;R&gt;6&lt;/R&gt;&lt;C&gt;1&lt;/C&gt;&lt;D xsi:type="xsd:double"&gt;0.3026&lt;/D&gt;&lt;D xsi:type="xsd:double"&gt;0.1384&lt;/D&gt;&lt;D xsi:type="xsd:double"&gt;-0.0849&lt;/D&gt;&lt;D xsi:type="xsd:double"&gt;0.0286&lt;/D&gt;&lt;D xsi:type="xsd:double"&gt;0.1251&lt;/D&gt;&lt;D xsi:type="xsd:double"&gt;0.5371&lt;/D&gt;&lt;/FQL&gt;&lt;FQL&gt;&lt;Q&gt;608-HK^FF_EPS(ANN,-5AY,0)&lt;/Q&gt;&lt;R&gt;6&lt;/R&gt;&lt;C&gt;1&lt;/C&gt;&lt;D xsi:type="xsd:double"&gt;0.14&lt;/D&gt;&lt;D xsi:type="xsd:double"&gt;0.14&lt;/D&gt;&lt;D xsi:type="xsd:double"&gt;0.1428&lt;/D&gt;&lt;D xsi:type="xsd:double"&gt;0.2355&lt;/D&gt;&lt;D xsi:type="xsd:double"&gt;0.4074&lt;/D&gt;&lt;D xsi:type="xsd:double"&gt;0.4817&lt;/D&gt;&lt;/FQL&gt;&lt;FQL&gt;&lt;Q&gt;607-HK^FF_EPS(ANN,-5AY,0)&lt;/Q&gt;&lt;R&gt;6&lt;/R&gt;&lt;C&gt;1&lt;/C&gt;&lt;D xsi:type="xsd:double"&gt;0.2238&lt;/D&gt;&lt;D xsi:type="xsd:double"&gt;0.1325&lt;/D&gt;&lt;D xsi:type="xsd:double"&gt;-0.1819&lt;/D&gt;&lt;D xsi:type="xsd:double"&gt;-0.1653&lt;/D&gt;&lt;D xsi:type="xsd:double"&gt;-0.051&lt;/D&gt;&lt;D xsi:type="xsd:double"&gt;-0.1644&lt;/D&gt;&lt;/FQL&gt;&lt;FQL&gt;&lt;Q&gt;606-HK^FF_EPS(ANN,-5AY,0)&lt;/Q&gt;&lt;R&gt;6&lt;/R&gt;&lt;C&gt;1&lt;/C&gt;&lt;D xsi:type="xsd:string"&gt;@NA&lt;/D&gt;&lt;D xsi:type="xsd:string"&gt;@NA&lt;/D&gt;&lt;D xsi:type="xsd:double"&gt;0.0156&lt;/D&gt;&lt;D xsi:type="xsd:double"&gt;0.0383&lt;/D&gt;&lt;D xsi:type="xsd:double"&gt;0.0843&lt;/D&gt;&lt;D xsi:type="xsd:double"&gt;0.163&lt;/D&gt;&lt;/FQL&gt;&lt;FQL&gt;&lt;Q&gt;605-HK^FF_EPS(ANN,-5AY,0)&lt;/Q&gt;&lt;R&gt;6&lt;/R&gt;&lt;C&gt;1&lt;/C&gt;&lt;D xsi:type="xsd:double"&gt;1.757&lt;/D&gt;&lt;D xsi:type="xsd:double"&gt;1.8886&lt;/D&gt;&lt;D xsi:type="xsd:double"&gt;1.7184&lt;/D&gt;&lt;D xsi:type="xsd:double"&gt;1.418&lt;/D&gt;&lt;D xsi:type="xsd:double"&gt;1.258&lt;/D&gt;&lt;D xsi:type="xsd:double"&gt;0.8748&lt;/D&gt;&lt;/FQL&gt;&lt;FQL&gt;&lt;Q&gt;604-HK^FF_EPS(ANN,-5AY,0)&lt;/Q&gt;&lt;R&gt;6&lt;/R&gt;&lt;C&gt;1&lt;/C&gt;&lt;D xsi:type="xsd:double"&gt;0.4236&lt;/D&gt;&lt;D xsi:type="xsd:double"&gt;0.6364&lt;/D&gt;&lt;D xsi:type="xsd:double"&gt;0.4194&lt;/D&gt;&lt;D xsi:type="xsd:double"&gt;0.4753&lt;/D&gt;&lt;D xsi:type="xsd:double"&gt;0.4203&lt;/D&gt;&lt;D xsi:type="xsd:double"&gt;-0.3058&lt;/D&gt;&lt;/FQL&gt;&lt;FQL&gt;&lt;Q&gt;603-HK^FF_EPS(ANN,-5AY,0)&lt;/Q&gt;&lt;R&gt;6&lt;/R&gt;&lt;C&gt;1&lt;/C&gt;&lt;D xsi:type="xsd:double"&gt;0.0598&lt;/D&gt;&lt;D xsi:type="xsd:double"&gt;0.0486&lt;/D&gt;&lt;D xsi:type="xsd:double"&gt;0.0566&lt;/D&gt;&lt;D xsi:type="xsd:double"&gt;0.0664&lt;/D&gt;&lt;D xsi:type="xsd:double"&gt;0.0058&lt;/D&gt;&lt;D xsi:type="xsd:double"&gt;0.1797&lt;/D&gt;&lt;/FQL&gt;&lt;FQL&gt;&lt;Q&gt;602-HK^FF_EPS(ANN,-5AY,0)&lt;/Q&gt;&lt;R&gt;6&lt;/R&gt;&lt;C&gt;1&lt;/C&gt;&lt;D xsi:type="xsd:double"&gt;0.0465&lt;/D&gt;&lt;D xsi:type="xsd:double"&gt;0.0369&lt;/D&gt;&lt;D xsi:type="xsd:double"&gt;0.0147&lt;/D&gt;&lt;D xsi:type="xsd:double"&gt;-0.0572&lt;/D&gt;&lt;D xsi:type="xsd:double"&gt;-0.2106&lt;/D&gt;&lt;D xsi:type="xsd:double"&gt;-0.1163&lt;/D&gt;&lt;/FQL&gt;&lt;FQL&gt;&lt;Q&gt;601-HK^FF_EPS(ANN,-5AY,0)&lt;/Q&gt;&lt;R&gt;6&lt;/R&gt;&lt;C&gt;1&lt;/C&gt;&lt;D xsi:type="xsd:double"&gt;-0.206&lt;/D&gt;&lt;D xsi:type="xsd:double"&gt;0.544&lt;/D&gt;&lt;D xsi:type="xsd:double"&gt;0.658&lt;/D&gt;&lt;D xsi:type="xsd:double"&gt;0.638&lt;/D&gt;&lt;D xsi:type="xsd:double"&gt;-0.2248&lt;/D&gt;&lt;D xsi:type="xsd:double"&gt;-1.008&lt;/D&gt;&lt;/FQL&gt;&lt;FQL&gt;&lt;Q&gt;600-HK^FF_EPS(ANN,-5AY,0)&lt;/Q&gt;&lt;R&gt;6&lt;/R&gt;&lt;C&gt;1&lt;/C&gt;&lt;D xsi:type="xsd:double"&gt;-0.013&lt;/D&gt;&lt;D xsi:type="xsd:double"&gt;-0.105&lt;/D&gt;&lt;D xsi:type="xsd:double"&gt;-0.047&lt;/D&gt;&lt;D xsi:type="xsd:double"&gt;-0.0677&lt;/D&gt;&lt;D xsi:type="xsd:double"&gt;-0.6531&lt;/D&gt;&lt;D xsi:type="xsd:double"&gt;-1.9519&lt;/D&gt;&lt;/FQL&gt;&lt;FQL&gt;&lt;Q&gt;599-HK^FF_EPS(ANN,-5AY,0)&lt;/Q&gt;&lt;R&gt;6&lt;/R&gt;&lt;C&gt;1&lt;/C&gt;&lt;D xsi:type="xsd:double"&gt;0.0686&lt;/D&gt;&lt;D xsi:type="xsd:double"&gt;0.0717&lt;/D&gt;&lt;D xsi:type="xsd:double"&gt;0.0245&lt;/D&gt;&lt;D xsi:type="xsd:double"&gt;0.0184&lt;/D&gt;&lt;D xsi:type="xsd:double"&gt;0.0175&lt;/D&gt;&lt;D xsi:type="xsd:double"&gt;0.0193&lt;/D&gt;&lt;/FQL&gt;&lt;FQL&gt;&lt;Q&gt;598-HK^FF_EPS(ANN,-5AY,0)&lt;/Q&gt;&lt;R&gt;6&lt;/R&gt;&lt;C&gt;1&lt;/C&gt;&lt;D xsi:type="xsd:double"&gt;0.4133&lt;/D&gt;&lt;D xsi:type="xsd:double"&gt;0.4382&lt;/D&gt;&lt;D xsi:type="xsd:double"&gt;0.5295&lt;/D&gt;&lt;D xsi:type="xsd:double"&gt;0.4309&lt;/D&gt;&lt;D xsi:type="xsd:double"&gt;0.4182&lt;/D&gt;&lt;D xsi:type="xsd:double"&gt;0.6047&lt;/D&gt;&lt;/FQL&gt;&lt;FQL&gt;&lt;Q&gt;596-HK^FF_EPS(ANN,-5AY,0)&lt;/Q&gt;&lt;R&gt;6&lt;/R&gt;&lt;C&gt;1&lt;/C&gt;&lt;D xsi:type="xsd:double"&gt;0.0664&lt;/D&gt;&lt;D xsi:type="xsd:double"&gt;0.123&lt;/D&gt;&lt;D xsi:type="xsd:double"&gt;0.2909&lt;/D&gt;&lt;D xsi:type="xsd:double"&gt;0.1783&lt;/D&gt;&lt;D xsi:type="xsd:double"&gt;-0.1379&lt;/D&gt;&lt;D xsi:type="xsd:double"&gt;0.0568&lt;/D&gt;&lt;/FQL&gt;&lt;FQL&gt;&lt;Q&gt;595-HK^FF_EPS(ANN,-5AY,0)&lt;/Q&gt;&lt;R&gt;6&lt;/R&gt;&lt;C&gt;1&lt;/C&gt;&lt;D xsi:type="xsd:double"&gt;0.2977&lt;/D&gt;&lt;D xsi:type="xsd:double"&gt;0.1761&lt;/D&gt;&lt;D xsi:type="xsd:double"&gt;0.063&lt;/D&gt;&lt;D xsi:type="xsd:double"&gt;0.1028&lt;/D&gt;&lt;D xsi:type="xsd:double"&gt;0.2969&lt;/D&gt;&lt;D xsi:type="xsd:double"&gt;0.2542&lt;/D&gt;&lt;/FQL&gt;&lt;FQL&gt;&lt;Q&gt;593-HK^FF_EPS(ANN,-5AY,0)&lt;/Q&gt;&lt;R&gt;6&lt;/R&gt;&lt;C&gt;1&lt;/C&gt;&lt;D xsi:type="xsd:double"&gt;0.1589&lt;/D&gt;&lt;D xsi:type="xsd:double"&gt;0.4394&lt;/D&gt;&lt;D xsi:type="xsd:double"&gt;0.6056&lt;/D&gt;&lt;D xsi:type="xsd:double"&gt;-0.6999&lt;/D&gt;&lt;D xsi:type="xsd:double"&gt;-6.1828&lt;/D&gt;&lt;D xsi:type="xsd:double"&gt;-3.0146&lt;/D&gt;&lt;/FQL&gt;&lt;FQL&gt;&lt;Q&gt;592-HK^FF_EPS(ANN,-5AY,0)&lt;/Q&gt;&lt;R&gt;5&lt;/R&gt;&lt;C&gt;1&lt;/C&gt;&lt;D xsi:type="xsd:double"&gt;0.003&lt;/D&gt;&lt;D xsi:type="xsd:double"&gt;-0.0175&lt;/D&gt;&lt;D xsi:type="xsd:double"&gt;-0.0836&lt;/D&gt;&lt;D xsi:type="xsd:double"&gt;-0.2211&lt;/D&gt;&lt;D xsi:type="xsd:double"&gt;-0.1101&lt;/D&gt;&lt;/FQL&gt;&lt;FQL&gt;&lt;Q&gt;591-HK^FF_EPS(ANN,-5AY,0)&lt;/Q&gt;&lt;R&gt;6&lt;/R&gt;&lt;C&gt;1&lt;/C&gt;&lt;D xsi:type="xsd:double"&gt;-0.0985&lt;/D&gt;&lt;D xsi:type="xsd:double"&gt;-0.0687&lt;/D&gt;&lt;D xsi:type="xsd:double"&gt;-0.0526&lt;/D&gt;&lt;D xsi:type="xsd:double"&gt;-0.094&lt;/D&gt;&lt;D xsi:type="xsd:double"&gt;-0.0292&lt;/D&gt;&lt;D xsi:type="xsd:double"&gt;-0.0418&lt;/D&gt;&lt;/FQL&gt;&lt;FQL&gt;&lt;Q&gt;590-HK^FF_EPS(ANN,-5AY,0)&lt;/Q&gt;&lt;R&gt;6&lt;/R&gt;&lt;C&gt;1&lt;/C&gt;&lt;D xsi:type="xsd:double"&gt;1.73&lt;/D&gt;&lt;D xsi:type="xsd:double"&gt;2.33&lt;/D&gt;&lt;D xsi:type="xsd:double"&gt;2.5425&lt;/D&gt;&lt;D xsi:type="xsd:double"&gt;1.4756&lt;/D&gt;&lt;D xsi:type="xsd:double"&gt;1.7328&lt;/D&gt;&lt;D xsi:type="xsd:double"&gt;2.3716&lt;/D&gt;&lt;/FQL&gt;&lt;FQL&gt;&lt;Q&gt;589-HK^FF_EPS(ANN,-5AY,0)&lt;/Q&gt;&lt;R&gt;6&lt;/R&gt;&lt;C&gt;1&lt;/C&gt;&lt;D xsi:type="xsd:double"&gt;0.0316&lt;/D&gt;&lt;D xsi:type="xsd:double"&gt;0.1246&lt;/D&gt;&lt;D xsi:type="xsd:double"&gt;0.2663&lt;/D&gt;&lt;D xsi:type="xsd:double"&gt;0.3252&lt;/D&gt;&lt;D xsi:type="xsd:double"&gt;0.1134&lt;/D&gt;&lt;D xsi:type="xsd:double"&gt;-0.1812&lt;/D&gt;&lt;/FQL&gt;&lt;FQL&gt;&lt;Q&gt;588-HK^FF_EPS(ANN,-5AY,0)&lt;/Q&gt;&lt;R&gt;6&lt;/R&gt;&lt;C&gt;1&lt;/C&gt;&lt;D xsi:type="xsd:double"&gt;0.1784&lt;/D&gt;&lt;D xsi:type="xsd:double"&gt;0.34&lt;/D&gt;&lt;D xsi:type="xsd:double"&gt;0.3533&lt;/D&gt;&lt;D xsi:type="xsd:double"&gt;0.4565&lt;/D&gt;&lt;D xsi:type="xsd:double"&gt;0.0379&lt;/D&gt;&lt;D xsi:type="xsd:double"&gt;0.0705&lt;/D&gt;&lt;/FQL&gt;&lt;FQL&gt;&lt;Q&gt;587-HK^FF_EPS(ANN,-5AY,0)&lt;/Q&gt;&lt;R&gt;6&lt;/R&gt;&lt;C&gt;1&lt;/C&gt;&lt;D xsi:type="xsd:string"&gt;@NA&lt;/D&gt;&lt;D xsi:type="xsd:string"&gt;@NA&lt;/D&gt;&lt;D xsi:type="xsd:double"&gt;0.1514&lt;/D&gt;&lt;D xsi:type="xsd:double"&gt;0.2193&lt;/D&gt;&lt;D xsi:type="xsd:double"&gt;0.2885&lt;/D&gt;&lt;D xsi:type="xsd:double"&gt;0.3817&lt;/D&gt;&lt;/FQL&gt;&lt;FQL&gt;&lt;Q&gt;586-HK^FF_EPS(ANN,-5AY,0)&lt;/Q&gt;&lt;R&gt;6&lt;/R&gt;&lt;C&gt;1&lt;/C&gt;&lt;D xsi:type="xsd:double"&gt;1.2853&lt;/D&gt;&lt;D xsi:type="xsd:double"&gt;2.1793&lt;/D&gt;&lt;D xsi:type="xsd:double"&gt;3.9032&lt;/D&gt;&lt;D xsi:type="xsd:double"&gt;4.3954&lt;/D&gt;&lt;D xsi:type="xsd:double"&gt;4.743&lt;/D&gt;&lt;D xsi:type="xsd:double"&gt;4.95&lt;/D&gt;&lt;/FQL&gt;&lt;FQL&gt;&lt;Q&gt;585-HK^FF_EPS(ANN,-5AY,0)&lt;/Q&gt;&lt;R&gt;6&lt;/R&gt;&lt;C&gt;1&lt;/C&gt;&lt;D xsi:type="xsd:double"&gt;-0.96&lt;/D&gt;&lt;D xsi:type="xsd:double"&gt;-0.66&lt;/D&gt;&lt;D xsi:type="xsd:double"&gt;-0.17&lt;/D&gt;&lt;D xsi:type="xsd:double"&gt;-0.2305&lt;/D&gt;&lt;D xsi:type="xsd:double"&gt;0.3424&lt;/D&gt;&lt;D xsi:type="xsd:double"&gt;-0.0406&lt;/D&gt;&lt;/FQL&gt;&lt;FQL&gt;&lt;Q&gt;583-HK^FF_EPS(ANN,-5AY,0)&lt;/Q&gt;&lt;R&gt;6&lt;/R&gt;&lt;C&gt;1&lt;/C&gt;&lt;D xsi:type="xsd:double"&gt;0.179&lt;/D&gt;&lt;D xsi:type="xsd:double"&gt;0.1589&lt;/D&gt;&lt;D xsi:type="xsd:double"&gt;0.3722&lt;/D&gt;&lt;D xsi:type="xsd:double"&gt;0.3106&lt;/D&gt;&lt;D xsi:type="xsd:double"&gt;-0.2038&lt;/D&gt;&lt;D xsi:type="xsd:double"&gt;0.4846&lt;/D&gt;&lt;/FQL&gt;&lt;FQL&gt;&lt;Q&gt;582-HK^FF_EPS(ANN,-5AY,0)&lt;/Q&gt;&lt;R&gt;6&lt;/R&gt;&lt;C&gt;1&lt;/C&gt;&lt;D xsi:type="xsd:double"&gt;-2.4348&lt;/D&gt;&lt;D xsi:type="xsd:double"&gt;0.02&lt;/D&gt;&lt;D xsi:type="xsd:double"&gt;-0.2387&lt;/D&gt;&lt;D xsi:type="xsd:double"&gt;-0.7267&lt;/D&gt;&lt;D xsi:type="xsd:double"&gt;-0.6328&lt;/D&gt;&lt;D xsi:type="xsd:double"&gt;-0.2684&lt;/D&gt;&lt;/FQL&gt;&lt;FQL&gt;&lt;Q&gt;581-HK^FF_EPS(ANN,-5AY,0)&lt;/Q&gt;&lt;R&gt;6&lt;/R&gt;&lt;C&gt;1&lt;/C&gt;&lt;D xsi:type="xsd:double"&gt;0.2921&lt;/D&gt;&lt;D xsi:type="xsd:double"&gt;1.6028&lt;/D&gt;&lt;D xsi:type="xsd:double"&gt;1.5494&lt;/D&gt;&lt;D xsi:type="xsd:double"&gt;0.9779&lt;/D&gt;&lt;D xsi:type="xsd:double"&gt;0.4788&lt;/D&gt;&lt;D xsi:type="xsd:double"&gt;0.8073&lt;/D&gt;&lt;/FQL&gt;&lt;FQL&gt;&lt;Q&gt;580-HK^FF_EPS(ANN,-5AY,0)&lt;/Q&gt;&lt;R&gt;6&lt;/R&gt;&lt;C&gt;1&lt;/C&gt;&lt;D xsi:type="xsd:double"&gt;0.1212&lt;/D&gt;&lt;D xsi:type="xsd:double"&gt;0.1588&lt;/D&gt;&lt;D xsi:type="xsd:double"&gt;0.1344&lt;/D&gt;&lt;D xsi:type="xsd:double"&gt;0.1377&lt;/D&gt;&lt;D xsi:type="xsd:double"&gt;0.1228&lt;/D&gt;&lt;D xsi:type="xsd:double"&gt;0.0114&lt;/D&gt;&lt;/FQL&gt;&lt;FQL&gt;&lt;Q&gt;579-HK^FF_EPS(ANN,-5AY,0)&lt;/Q&gt;&lt;R&gt;6&lt;/R&gt;&lt;C&gt;1&lt;/C&gt;&lt;D xsi:type="xsd:double"&gt;0.3325&lt;/D&gt;&lt;D xsi:type="xsd:double"&gt;0.2978&lt;/D&gt;&lt;D xsi:type="xsd:double"&gt;0.3145&lt;/D&gt;&lt;D xsi:type="xsd:double"&gt;0.2876&lt;/D&gt;&lt;D xsi:type="xsd:double"&gt;0.3139&lt;/D&gt;&lt;D xsi:type="xsd:double"&gt;0.3462&lt;/D&gt;&lt;/FQL&gt;&lt;FQL&gt;&lt;Q&gt;577-HK^FF_EPS(ANN,-5AY,0)&lt;/Q&gt;&lt;R&gt;6&lt;/R&gt;&lt;C&gt;1&lt;/C&gt;&lt;D xsi:type="xsd:double"&gt;-0.2297&lt;/D&gt;&lt;D xsi:type="xsd:double"&gt;-0.9064&lt;/D&gt;&lt;D xsi:type="xsd:double"&gt;-0.2047&lt;/D&gt;&lt;D xsi:type="xsd:double"&gt;-6.305&lt;/D&gt;&lt;D xsi:type="xsd:double"&gt;-5.7729&lt;/D&gt;&lt;D xsi:type="xsd:double"&gt;-1.0086&lt;/D&gt;&lt;/FQL&gt;&lt;FQL&gt;&lt;Q&gt;576-HK^FF_EPS(ANN,-5AY,0)&lt;/Q&gt;&lt;R&gt;6&lt;/R&gt;&lt;C&gt;1&lt;/C&gt;&lt;D xsi:type="xsd:double"&gt;0.8063&lt;/D&gt;&lt;D xsi:type="xsd:double"&gt;0.8502&lt;/D&gt;&lt;D xsi:type="xsd:double"&gt;0.9492&lt;/D&gt;&lt;D xsi:type="xsd:double"&gt;0.9689&lt;/D&gt;&lt;D xsi:type="xsd:double"&gt;0.7755&lt;/D&gt;&lt;D xsi:type="xsd:double"&gt;1.3216&lt;/D&gt;&lt;/FQL&gt;&lt;FQL&gt;&lt;Q&gt;575-HK^FF_EPS(ANN,-5AY,0)&lt;/Q&gt;&lt;R&gt;6&lt;/R&gt;&lt;C&gt;1&lt;/C&gt;&lt;D xsi:type="xsd:double"&gt;-0.0132&lt;/D&gt;&lt;D xsi:type="xsd:double"&gt;-0.1177&lt;/D&gt;&lt;D xsi:type="xsd:double"&gt;-0.1325&lt;/D&gt;&lt;D xsi:type="xsd:double"&gt;-0.2817&lt;/D&gt;&lt;D xsi:type="xsd:double"&gt;-0.1018&lt;/D&gt;&lt;D xsi:type="xsd:double"&gt;-0.0408&lt;/D&gt;&lt;/FQL&gt;&lt;FQL&gt;&lt;Q&gt;574-HK^FF_EPS(ANN,-5AY,0)&lt;/Q&gt;&lt;R&gt;6&lt;/R&gt;&lt;C&gt;1&lt;/C&gt;&lt;D xsi:type="xsd:double"&gt;0.009&lt;/D&gt;&lt;D xsi:type="xsd:double"&gt;0.0116&lt;/D&gt;&lt;D xsi:type="xsd:double"&gt;-0.063&lt;/D&gt;&lt;D xsi:type="xsd:double"&gt;-0.1517&lt;/D&gt;&lt;D xsi:type="xsd:double"&gt;-0.3188&lt;/D&gt;&lt;D xsi:type="xsd:double"&gt;-0.0444&lt;/D&gt;&lt;/FQL&gt;&lt;FQL&gt;&lt;Q&gt;573-HK^FF_EPS(ANN,-5AY,0)&lt;/Q&gt;&lt;R&gt;6&lt;/R&gt;&lt;C&gt;1&lt;/C&gt;&lt;D xsi:type="xsd:double"&gt;0.1747&lt;/D&gt;&lt;D xsi:type="xsd:double"&gt;0.0876&lt;/D&gt;&lt;D xsi:type="xsd:double"&gt;0.1145&lt;/D&gt;&lt;D xsi:type="xsd:double"&gt;0.1229&lt;/D&gt;&lt;D xsi:type="xsd:double"&gt;-0.057&lt;/D&gt;&lt;D xsi:type="xsd:double"&gt;-0.0209&lt;/D&gt;&lt;/FQL&gt;&lt;FQL&gt;&lt;Q&gt;572-HK^FF_EPS(ANN,-5AY,0)&lt;/Q&gt;&lt;R&gt;6&lt;/R&gt;&lt;C&gt;1&lt;/C&gt;&lt;D xsi:type="xsd:double"&gt;6.0192&lt;/D&gt;&lt;D xsi:type="xsd:double"&gt;25.3104&lt;/D&gt;&lt;D xsi:type="xsd:double"&gt;-2.7086&lt;/D&gt;&lt;D xsi:type="xsd:double"&gt;-1.6412&lt;/D&gt;&lt;D xsi:type="xsd:double"&gt;-0.9492&lt;/D&gt;&lt;D xsi:type="xsd:double"&gt;-0.1423&lt;/D&gt;&lt;/FQL&gt;&lt;FQL&gt;&lt;Q&gt;571-HK^FF_EPS(ANN,-5AY,0)&lt;/Q&gt;&lt;R&gt;6&lt;/R&gt;&lt;C&gt;1&lt;/C&gt;&lt;D xsi:type="xsd:double"&gt;0.378&lt;/D&gt;&lt;D xsi:type="xsd:double"&gt;0.177&lt;/D&gt;&lt;D xsi:type="xsd:double"&gt;-0.052&lt;/D&gt;&lt;D xsi:type="xsd:double"&gt;-0.8891&lt;/D&gt;&lt;D xsi:type="xsd:double"&gt;-0.2354&lt;/D&gt;&lt;D xsi:type="xsd:double"&gt;-0.2204&lt;/D&gt;&lt;/FQL&gt;&lt;FQL&gt;&lt;Q&gt;570-HK^FF_EPS(ANN,-5AY,0)&lt;/Q&gt;&lt;R&gt;6&lt;/R&gt;&lt;C&gt;1&lt;/C&gt;&lt;D xsi:type="xsd:double"&gt;0.2539&lt;/D&gt;&lt;D xsi:type="xsd:double"&gt;0.3045&lt;/D&gt;&lt;D xsi:type="xsd:double"&gt;0.3535&lt;/D&gt;&lt;D xsi:type="xsd:double"&gt;0.3576&lt;/D&gt;&lt;D xsi:type="xsd:double"&gt;0.3711&lt;/D&gt;&lt;D xsi:type="xsd:double"&gt;0.4626&lt;/D&gt;&lt;/FQL&gt;&lt;FQL&gt;&lt;Q&gt;568-HK^FF_EPS(ANN,-5AY,0)&lt;/Q&gt;&lt;R&gt;6&lt;/R&gt;&lt;C&gt;1&lt;/C&gt;&lt;D xsi:type="xsd:double"&gt;-0.8997&lt;/D&gt;&lt;D xsi:type="xsd:double"&gt;0.0577&lt;/D&gt;&lt;D xsi:type="xsd:double"&gt;0.1373&lt;/D&gt;&lt;D xsi:type="xsd:double"&gt;-0.279&lt;/D&gt;&lt;D xsi:type="xsd:double"&gt;0.0453&lt;/D&gt;&lt;D xsi:type="xsd:double"&gt;-0.5559&lt;/D&gt;&lt;/FQL&gt;&lt;FQL&gt;&lt;Q&gt;567-HK^FF_EPS(ANN,-5AY,0)&lt;/Q&gt;&lt;R&gt;6&lt;/R&gt;&lt;C&gt;1&lt;/C&gt;&lt;D xsi:type="xsd:double"&gt;-0.0918&lt;/D&gt;&lt;D xsi:type="xsd:double"&gt;-0.121&lt;/D&gt;&lt;D xsi:type="xsd:double"&gt;0.1518&lt;/D&gt;&lt;D xsi:type="xsd:double"&gt;-0.1318&lt;/D&gt;&lt;D xsi:type="xsd:double"&gt;-0.0903&lt;/D&gt;&lt;D xsi:type="xsd:double"&gt;-0.028&lt;/D&gt;&lt;/FQL&gt;&lt;FQL&gt;&lt;Q&gt;565-HK^FF_EPS(ANN,-5AY,0)&lt;/Q&gt;&lt;R&gt;6&lt;/R&gt;&lt;C&gt;1&lt;/C&gt;&lt;D xsi:type="xsd:double"&gt;0.034&lt;/D&gt;&lt;D xsi:type="xsd:double"&gt;0.0252&lt;/D&gt;&lt;D xsi:type="xsd:double"&gt;0.0208&lt;/D&gt;&lt;D xsi:type="xsd:double"&gt;-0.0114&lt;/D&gt;&lt;D xsi:type="xsd:double"&gt;-0.0663&lt;/D&gt;&lt;D xsi:type="xsd:double"&gt;-0.0394&lt;/D&gt;&lt;/FQL&gt;&lt;FQL&gt;&lt;Q&gt;564-HK^FF_EPS(ANN,-5AY,0)&lt;/Q&gt;&lt;R&gt;6&lt;/R&gt;&lt;C&gt;1&lt;/C&gt;&lt;D xsi:type="xsd:double"&gt;0.0382&lt;/D&gt;&lt;D xsi:type="xsd:double"&gt;0.1641&lt;/D&gt;&lt;D xsi:type="xsd:double"&gt;0.4804&lt;/D&gt;&lt;D xsi:type="xsd:double"&gt;0.6004&lt;/D&gt;&lt;D xsi:type="xsd:double"&gt;0.7153&lt;/D&gt;&lt;D xsi:type="xsd:double"&gt;1.3549&lt;/D&gt;&lt;/FQL&gt;&lt;FQL&gt;&lt;Q&gt;563-HK^FF_EPS(ANN,-5AY,0)&lt;/Q&gt;&lt;R&gt;6&lt;/R&gt;&lt;C&gt;1&lt;/C&gt;&lt;D xsi:type="xsd:double"&gt;0.1085&lt;/D&gt;&lt;D xsi:type="xsd:double"&gt;0.116&lt;/D&gt;&lt;D xsi:type="xsd:double"&gt;0.1191&lt;/D&gt;&lt;D xsi:type="xsd:double"&gt;0.1248&lt;/D&gt;&lt;D xsi:type="xsd:double"&gt;0.1086&lt;/D&gt;&lt;D xsi:type="xsd:double"&gt;0.1191&lt;/D&gt;&lt;/FQL&gt;&lt;FQL&gt;&lt;Q&gt;560-HK^FF_EPS(ANN,-5AY,0)&lt;/Q&gt;&lt;R&gt;6&lt;/R&gt;&lt;C&gt;1&lt;/C&gt;&lt;D xsi:type="xsd:double"&gt;0.2979&lt;/D&gt;&lt;D xsi:type="xsd:double"&gt;0.2468&lt;/D&gt;&lt;D xsi:type="xsd:double"&gt;0.2035&lt;/D&gt;&lt;D xsi:type="xsd:double"&gt;0.1909&lt;/D&gt;&lt;D xsi:type="xsd:double"&gt;0.0444&lt;/D&gt;&lt;D xsi:type="xsd:double"&gt;0.0393&lt;/D&gt;&lt;/FQL&gt;&lt;FQL&gt;&lt;Q&gt;559-HK^FF_EPS(ANN,-5AY,0)&lt;/Q&gt;&lt;R&gt;6&lt;/R&gt;&lt;C&gt;1&lt;/C&gt;&lt;D xsi:type="xsd:double"&gt;-0.0297&lt;/D&gt;&lt;D xsi:type="xsd:double"&gt;-0.0286&lt;/D&gt;&lt;D xsi:type="xsd:double"&gt;-0.0099&lt;/D&gt;&lt;D xsi:type="xsd:double"&gt;-0.0104&lt;/D&gt;&lt;D xsi:type="xsd:double"&gt;-0.0028&lt;/D&gt;&lt;D xsi:type="xsd:double"&gt;-0.0086&lt;/D&gt;&lt;/FQL&gt;&lt;FQL&gt;&lt;Q&gt;558-HK^FF_EPS(ANN,-5AY,0)&lt;/Q&gt;&lt;R&gt;6&lt;/R&gt;&lt;C&gt;1&lt;/C&gt;&lt;D xsi:type="xsd:double"&gt;0.1118&lt;/D&gt;&lt;D xsi:type="xsd:double"&gt;0.1973&lt;/D&gt;&lt;D xsi:type="xsd:double"&gt;0.1455&lt;/D&gt;&lt;D xsi:type="xsd:double"&gt;0.0025&lt;/D&gt;&lt;D xsi:type="xsd:double"&gt;0.2623&lt;/D&gt;&lt;D xsi:type="xsd:double"&gt;0.4564&lt;/D&gt;&lt;/FQL&gt;&lt;FQL&gt;&lt;Q&gt;557-HK^FF_EPS(ANN,-5AY,0)&lt;/Q&gt;&lt;R&gt;6&lt;/R&gt;&lt;C&gt;1&lt;/C&gt;&lt;D xsi:type="xsd:double"&gt;-0.1505&lt;/D&gt;&lt;D xsi:type="xsd:double"&gt;0.0383&lt;/D&gt;&lt;D xsi:type="xsd:double"&gt;-0.0692&lt;/D&gt;&lt;D xsi:type="xsd:double"&gt;-0.5048&lt;/D&gt;&lt;D xsi:type="xsd:double"&gt;-0.1632&lt;/D&gt;&lt;D xsi:type="xsd:double"&gt;-0.0422&lt;/D&gt;&lt;/FQL&gt;&lt;FQL&gt;&lt;Q&gt;556-HK^FF_EPS(ANN,-5AY,0)&lt;/Q&gt;&lt;R&gt;6&lt;/R&gt;&lt;C&gt;1&lt;/C&gt;&lt;D xsi:type="xsd:double"&gt;0.1049&lt;/D&gt;&lt;D xsi:type="xsd:double"&gt;-0.2023&lt;/D&gt;&lt;D xsi:type="xsd:double"&gt;-0.0284&lt;/D&gt;&lt;D xsi:type="xsd:double"&gt;-0.0791&lt;/D&gt;&lt;D xsi:type="xsd:double"&gt;-0.0393&lt;/D&gt;&lt;D xsi:type="xsd:double"&gt;0.0119&lt;/D&gt;&lt;/FQL&gt;&lt;FQL&gt;&lt;Q&gt;554-HK^FF_EPS(ANN,-5AY,0)&lt;/Q&gt;&lt;R&gt;6&lt;/R&gt;&lt;C&gt;1&lt;/C&gt;&lt;D xsi:type="xsd:double"&gt;-0.0203&lt;/D&gt;&lt;D xsi:type="xsd:double"&gt;0.0001&lt;/D&gt;&lt;D xsi:type="xsd:double"&gt;-0.0167&lt;/D&gt;&lt;D xsi:type="xsd:double"&gt;-0.0542&lt;/D&gt;&lt;D xsi:type="xsd:double"&gt;-0.0107&lt;/D&gt;&lt;D xsi:type="xsd:double"&gt;-0.0041&lt;/D&gt;&lt;/FQL&gt;&lt;FQL&gt;&lt;Q&gt;553-HK^FF_EPS(ANN,-5AY,0)&lt;/Q&gt;&lt;R&gt;6&lt;/R&gt;&lt;C&gt;1&lt;/C&gt;&lt;D xsi:type="xsd:double"&gt;0.1525&lt;/D&gt;&lt;D xsi:type="xsd:double"&gt;0.1355&lt;/D&gt;&lt;D xsi:type="xsd:double"&gt;0.2099&lt;/D&gt;&lt;D xsi:type="xsd:double"&gt;0.0653&lt;/D&gt;&lt;D xsi:type="xsd:double"&gt;0.0951&lt;/D&gt;&lt;D xsi:type="xsd:double"&gt;0.0553&lt;/D&gt;&lt;/FQL&gt;&lt;FQL&gt;&lt;Q&gt;552-HK^FF_EPS(ANN,-5AY,0)&lt;/Q&gt;&lt;R&gt;6&lt;/R&gt;&lt;C&gt;1&lt;/C&gt;&lt;D xsi:type="xsd:double"&gt;0.4276&lt;/D&gt;&lt;D xsi:type="xsd:double"&gt;0.452&lt;/D&gt;&lt;D xsi:type="xsd:double"&gt;0.4962&lt;/D&gt;&lt;D xsi:type="xsd:double"&gt;0.4992&lt;/D&gt;&lt;D xsi:type="xsd:double"&gt;0.4999&lt;/D&gt;&lt;D xsi:type="xsd:double"&gt;0.5494&lt;/D&gt;&lt;/FQL&gt;&lt;FQL&gt;&lt;Q&gt;551-HK^FF_EPS(ANN,-5AY,0)&lt;/Q&gt;&lt;R&gt;6&lt;/R&gt;&lt;C&gt;1&lt;/C&gt;&lt;D xsi:type="xsd:double"&gt;2.5205&lt;/D&gt;&lt;D xsi:type="xsd:double"&gt;2.4586&lt;/D&gt;&lt;D xsi:type="xsd:double"&gt;1.4763&lt;/D&gt;&lt;D xsi:type="xsd:double"&gt;1.4608&lt;/D&gt;&lt;D xsi:type="xsd:double"&gt;-0.4373&lt;/D&gt;&lt;D xsi:type="xsd:double"&gt;0.5554&lt;/D&gt;&lt;/FQL&gt;&lt;FQL&gt;&lt;Q&gt;550-HK^FF_EPS(ANN,-5AY,0)&lt;/Q&gt;&lt;R&gt;6&lt;/R&gt;&lt;C&gt;1&lt;/C&gt;&lt;D xsi:type="xsd:double"&gt;-0.0355&lt;/D&gt;&lt;D xsi:type="xsd:double"&gt;-0.1562&lt;/D&gt;&lt;D xsi:type="xsd:double"&gt;-0.1405&lt;/D&gt;&lt;D xsi:type="xsd:double"&gt;-0.0565&lt;/D&gt;&lt;D xsi:type="xsd:double"&gt;-0.0505&lt;/D&gt;&lt;D xsi:type="xsd:double"&gt;-0.0159&lt;/D&gt;&lt;/FQL&gt;&lt;FQL&gt;&lt;Q&gt;548-HK^FF_EPS(ANN,-5AY,0)&lt;/Q&gt;&lt;R&gt;6&lt;/R&gt;&lt;C&gt;1&lt;/C&gt;&lt;D xsi:type="xsd:double"&gt;0.6263&lt;/D&gt;&lt;D xsi:type="xsd:double"&gt;0.7541&lt;/D&gt;&lt;D xsi:type="xsd:double"&gt;1.8684&lt;/D&gt;&lt;D xsi:type="xsd:double"&gt;1.2996&lt;/D&gt;&lt;D xsi:type="xsd:double"&gt;1.0586&lt;/D&gt;&lt;D xsi:type="xsd:double"&gt;1.4404&lt;/D&gt;&lt;/FQL&gt;&lt;FQL&gt;&lt;Q&gt;547-HK^FF_EPS(ANN,-5AY,0)&lt;/Q&gt;&lt;R&gt;6&lt;/R&gt;&lt;C&gt;1&lt;/C&gt;&lt;D xsi:type="xsd:double"&gt;-0.4099&lt;/D&gt;&lt;D xsi:type="xsd:double"&gt;-0.2458&lt;/D&gt;&lt;D xsi:type="xsd:double"&gt;-0.1971&lt;/D&gt;&lt;D xsi:type="xsd:double"&gt;-0.1254&lt;/D&gt;&lt;D xsi:type="xsd:double"&gt;-0.1676&lt;/D&gt;&lt;D xsi:type="xsd:double"&gt;-0.1731&lt;/D&gt;&lt;/FQL&gt;&lt;FQL&gt;&lt;Q&gt;546-HK^FF_EPS(ANN,-5AY,0)&lt;/Q&gt;&lt;R&gt;6&lt;/R&gt;&lt;C&gt;1&lt;/C&gt;&lt;D xsi:type="xsd:double"&gt;0.6002&lt;/D&gt;&lt;D xsi:type="xsd:double"&gt;0.6577&lt;/D&gt;&lt;D xsi:type="xsd:double"&gt;0.8581&lt;/D&gt;&lt;D xsi:type="xsd:double"&gt;0.5075&lt;/D&gt;&lt;D xsi:type="xsd:double"&gt;0.2794&lt;/D&gt;&lt;D xsi:type="xsd:double"&gt;0.6092&lt;/D&gt;&lt;/FQL&gt;&lt;FQL&gt;&lt;Q&gt;544-HK^FF_EPS(ANN,-5AY,0)&lt;/Q&gt;&lt;R&gt;6&lt;/R&gt;&lt;C&gt;1&lt;/C&gt;&lt;D xsi:type="xsd:double"&gt;-0.051&lt;/D&gt;&lt;D xsi:type="xsd:double"&gt;-0.145&lt;/D&gt;&lt;D xsi:type="xsd:double"&gt;-0.156&lt;/D&gt;&lt;D xsi:type="xsd:double"&gt;-0.276&lt;/D&gt;&lt;D xsi:type="xsd:double"&gt;-0.1621&lt;/D&gt;&lt;D xsi:type="xsd:double"&gt;-0.2767&lt;/D&gt;&lt;/FQL&gt;&lt;FQL&gt;&lt;Q&gt;543-HK^FF_EPS(ANN,-5AY,0)&lt;/Q&gt;&lt;R&gt;6&lt;/R&gt;&lt;C&gt;1&lt;/C&gt;&lt;D xsi:type="xsd:double"&gt;0.1561&lt;/D&gt;&lt;D xsi:type="xsd:double"&gt;0.1071&lt;/D&gt;&lt;D xsi:type="xsd:double"&gt;0.1399&lt;/D&gt;&lt;D xsi:type="xsd:double"&gt;0.1544&lt;/D&gt;&lt;D xsi:type="xsd:double"&gt;0.1611&lt;/D&gt;&lt;D xsi:type="xsd:double"&gt;0.0532&lt;/D&gt;&lt;/FQL&gt;&lt;FQL&gt;&lt;Q&gt;542-HK^FF_EPS(ANN,-5AY,0)&lt;/Q&gt;&lt;R&gt;6&lt;/R&gt;&lt;C&gt;1&lt;/C&gt;&lt;D xsi:type="xsd:double"&gt;-0.0727&lt;/D&gt;&lt;D xsi:type="xsd:double"&gt;-0.0063&lt;/D&gt;&lt;D xsi:type="xsd:double"&gt;-0.0178&lt;/D&gt;&lt;D xsi:type="xsd:double"&gt;-0.0291&lt;/D&gt;&lt;D xsi:type="xsd:double"&gt;-0.0313&lt;/D&gt;&lt;D xsi:type="xsd:double"&gt;-0.047&lt;/D&gt;&lt;/FQL&gt;&lt;FQL&gt;&lt;Q&gt;540-HK^FF_EPS(ANN,-5AY,0)&lt;/Q&gt;&lt;R&gt;6&lt;/R&gt;&lt;C&gt;1&lt;/C&gt;&lt;D xsi:type="xsd:double"&gt;0.0435&lt;/D&gt;&lt;D xsi:type="xsd:double"&gt;0.0568&lt;/D&gt;&lt;D xsi:type="xsd:double"&gt;0.037&lt;/D&gt;&lt;D xsi:type="xsd:double"&gt;0.0444&lt;/D&gt;&lt;D xsi:type="xsd:double"&gt;-0.2481&lt;/D&gt;&lt;D xsi:type="xsd:double"&gt;-0.0521&lt;/D&gt;&lt;/FQL&gt;&lt;FQL&gt;&lt;Q&gt;538-HK^FF_EPS(ANN,-5AY,0)&lt;/Q&gt;&lt;R&gt;6&lt;/R&gt;&lt;C&gt;1&lt;/C&gt;&lt;D xsi:type="xsd:double"&gt;0.7127&lt;/D&gt;&lt;D xsi:type="xsd:double"&gt;-0.5189&lt;/D&gt;&lt;D xsi:type="xsd:double"&gt;0.5979&lt;/D&gt;&lt;D xsi:type="xsd:double"&gt;0.1625&lt;/D&gt;&lt;D xsi:type="xsd:double"&gt;-0.0802&lt;/D&gt;&lt;D xsi:type="xsd:double"&gt;0.0231&lt;/D&gt;&lt;/FQL&gt;&lt;FQL&gt;&lt;Q&gt;536-HK^FF_EPS(ANN,-5AY,0)&lt;/Q&gt;&lt;R&gt;6&lt;/R&gt;&lt;C&gt;1&lt;/C&gt;&lt;D xsi:type="xsd:double"&gt;0.1&lt;/D&gt;&lt;D xsi:type="xsd:double"&gt;0.093&lt;/D&gt;&lt;D xsi:type="xsd:double"&gt;0.113&lt;/D&gt;&lt;D xsi:type="xsd:double"&gt;0.1034&lt;/D&gt;&lt;D xsi:type="xsd:double"&gt;0.0916&lt;/D&gt;&lt;D xsi:type="xsd:double"&gt;0.0927&lt;/D&gt;&lt;/FQL&gt;&lt;FQL&gt;&lt;Q&gt;535-HK^FF_EPS(ANN,-5AY,0)&lt;/Q&gt;&lt;R&gt;6&lt;/R&gt;&lt;C&gt;1&lt;/C&gt;&lt;D xsi:type="xsd:double"&gt;0.1011&lt;/D&gt;&lt;D xsi:type="xsd:double"&gt;0.1198&lt;/D&gt;&lt;D xsi:type="xsd:double"&gt;0.1681&lt;/D&gt;&lt;D xsi:type="xsd:double"&gt;0.2712&lt;/D&gt;&lt;D xsi:type="xsd:double"&gt;0.301&lt;/D&gt;&lt;D xsi:type="xsd:double"&gt;0.2923&lt;/D&gt;&lt;/FQL&gt;&lt;FQL&gt;&lt;Q&gt;533-HK^FF_EPS(ANN,-5AY,0)&lt;/Q&gt;&lt;R&gt;6&lt;/R&gt;&lt;C&gt;1&lt;/C&gt;&lt;D xsi:type="xsd:double"&gt;0.3959&lt;/D&gt;&lt;D xsi:type="xsd:double"&gt;0.3281&lt;/D&gt;&lt;D xsi:type="xsd:double"&gt;0.3831&lt;/D&gt;&lt;D xsi:type="xsd:double"&gt;0.3116&lt;/D&gt;&lt;D xsi:type="xsd:double"&gt;0.151&lt;/D&gt;&lt;D xsi:type="xsd:double"&gt;0.2251&lt;/D&gt;&lt;/FQL&gt;&lt;FQL&gt;&lt;Q&gt;532-HK^FF_EPS(ANN,-5AY,0)&lt;/Q&gt;&lt;R&gt;6&lt;/R&gt;&lt;C&gt;1&lt;/C&gt;&lt;D xsi:type="xsd:double"&gt;0.06&lt;/D&gt;&lt;D xsi:type="xsd:double"&gt;0.1485&lt;/D&gt;&lt;D xsi:type="xsd:double"&gt;0.1123&lt;/D&gt;&lt;D xsi:type="xsd:double"&gt;0.0883&lt;/D&gt;&lt;D xsi:type="xsd:double"&gt;0.1387&lt;/D&gt;&lt;D xsi:type="xsd:double"&gt;0.0987&lt;/D&gt;&lt;/FQL&gt;&lt;FQL&gt;&lt;Q&gt;531-HK^FF_EPS(ANN,-5AY,0)&lt;/Q&gt;&lt;R&gt;6&lt;/R&gt;&lt;C&gt;1&lt;/C&gt;&lt;D xsi:type="xsd:double"&gt;0.0171&lt;/D&gt;&lt;D xsi:type="xsd:double"&gt;0.2299&lt;/D&gt;&lt;D xsi:type="xsd:double"&gt;0.045&lt;/D&gt;&lt;D xsi:type="xsd:double"&gt;-0.1222&lt;/D&gt;&lt;D xsi:type="xsd:double"&gt;-0.035&lt;/D&gt;&lt;D xsi:type="xsd:double"&gt;0.0679&lt;/D&gt;&lt;/FQL&gt;&lt;FQL&gt;&lt;Q&gt;530-HK^FF_EPS(ANN,-5AY,0)&lt;/Q&gt;&lt;R&gt;6&lt;/R&gt;&lt;C&gt;1&lt;/C&gt;&lt;D xsi:type="xsd:double"&gt;0.1278&lt;/D&gt;&lt;D xsi:type="xsd:double"&gt;0.2031&lt;/D&gt;&lt;D xsi:type="xsd:double"&gt;0.172&lt;/D&gt;&lt;D xsi:type="xsd:double"&gt;0.8948&lt;/D&gt;&lt;D xsi:type="xsd:double"&gt;-0.8723&lt;/D&gt;&lt;D xsi:type="xsd:double"&gt;-0.2&lt;/D&gt;&lt;/FQL&gt;&lt;FQL&gt;&lt;Q&gt;529-HK^FF_EPS(ANN,-5AY,0)&lt;/Q&gt;&lt;R&gt;6&lt;/R&gt;&lt;C&gt;1&lt;/C&gt;&lt;D xsi:type="xsd:double"&gt;0.851&lt;/D&gt;&lt;D xsi:type="xsd:double"&gt;1.324&lt;/D&gt;&lt;D xsi:type="xsd:double"&gt;1.0181&lt;/D&gt;&lt;D xsi:type="xsd:double"&gt;0.2834&lt;/D&gt;&lt;D xsi:type="xsd:double"&gt;-1.1154&lt;/D&gt;&lt;D xsi:type="xsd:double"&gt;0.4141&lt;/D&gt;&lt;/FQL&gt;&lt;FQL&gt;&lt;Q&gt;528-HK^FF_EPS(ANN,-5AY,0)&lt;/Q&gt;&lt;R&gt;6&lt;/R&gt;&lt;C&gt;1&lt;/C&gt;&lt;D xsi:type="xsd:double"&gt;0.1285&lt;/D&gt;&lt;D xsi:type="xsd:double"&gt;-0.0115&lt;/D&gt;&lt;D xsi:type="xsd:double"&gt;0.198&lt;/D&gt;&lt;D xsi:type="xsd:double"&gt;0.2812&lt;/D&gt;&lt;D xsi:type="xsd:double"&gt;-0.0182&lt;/D&gt;&lt;D xsi:type="xsd:double"&gt;0.1725&lt;/D&gt;&lt;/FQL&gt;&lt;FQL&gt;&lt;Q&gt;527-HK^FF_EPS(ANN,-5AY,0)&lt;/Q&gt;&lt;R&gt;6&lt;/R&gt;&lt;C&gt;1&lt;/C&gt;&lt;D xsi:type="xsd:double"&gt;-0.0257&lt;/D&gt;&lt;D xsi:type="xsd:double"&gt;-0.0046&lt;/D&gt;&lt;D xsi:type="xsd:double"&gt;-0.0423&lt;/D&gt;&lt;D xsi:type="xsd:double"&gt;-0.0655&lt;/D&gt;&lt;D xsi:type="xsd:double"&gt;-0.121&lt;/D&gt;&lt;D xsi:type="xsd:double"&gt;-0.2244&lt;/D&gt;&lt;/FQL&gt;&lt;FQL&gt;&lt;Q&gt;526-HK^FF_EPS(ANN,-5AY,0)&lt;/Q&gt;&lt;R&gt;6&lt;/R&gt;&lt;C&gt;1&lt;/C&gt;&lt;D xsi:type="xsd:double"&gt;-0.1597&lt;/D&gt;&lt;D xsi:type="xsd:double"&gt;-0.1849&lt;/D&gt;&lt;D xsi:type="xsd:double"&gt;0.0326&lt;/D&gt;&lt;D xsi:type="xsd:double"&gt;-0.022&lt;/D&gt;&lt;D xsi:type="xsd:double"&gt;-0.3626&lt;/D&gt;&lt;D xsi:type="xsd:double"&gt;-0.0581&lt;/D&gt;&lt;/FQL&gt;&lt;FQL&gt;&lt;Q&gt;525-HK^FF_EPS(ANN,-5AY,0)&lt;/Q&gt;&lt;R&gt;6&lt;/R&gt;&lt;C&gt;1&lt;/C&gt;&lt;D xsi:type="xsd:double"&gt;0.1635&lt;/D&gt;&lt;D xsi:type="xsd:double"&gt;0.14&lt;/D&gt;&lt;D xsi:type="xsd:double"&gt;0.1107&lt;/D&gt;&lt;D xsi:type="xsd:double"&gt;0.1198&lt;/D&gt;&lt;D xsi:type="xsd:double"&gt;-0.0885&lt;/D&gt;&lt;D xsi:type="xsd:double"&gt;-0.1656&lt;/D&gt;&lt;/FQL&gt;&lt;FQL&gt;&lt;Q&gt;524-HK^FF_EPS(ANN,-5AY,0)&lt;/Q&gt;&lt;R&gt;6&lt;/R&gt;&lt;C&gt;1&lt;/C&gt;&lt;D xsi:type="xsd:double"&gt;-0.0998&lt;/D&gt;&lt;D xsi:type="xsd:double"&gt;-0.017&lt;/D&gt;&lt;D xsi:type="xsd:double"&gt;-0.0108&lt;/D&gt;&lt;D xsi:type="xsd:double"&gt;-0.1964&lt;/D&gt;&lt;D xsi:type="xsd:double"&gt;0.0151&lt;/D&gt;&lt;D xsi:type="xsd:double"&gt;-0.0179&lt;/D&gt;&lt;/FQL&gt;&lt;FQL&gt;&lt;Q&gt;522-HK^FF_EPS(ANN,-5AY,0)&lt;/Q&gt;&lt;R&gt;6&lt;/R&gt;&lt;C&gt;1&lt;/C&gt;&lt;D xsi:type="xsd:double"&gt;3.61&lt;/D&gt;&lt;D xsi:type="xsd:double"&gt;6.9&lt;/D&gt;&lt;D xsi:type="xsd:double"&gt;5.4731&lt;/D&gt;&lt;D xsi:type="xsd:double"&gt;1.5232&lt;/D&gt;&lt;D xsi:type="xsd:double"&gt;1.8652&lt;/D&gt;&lt;D xsi:type="xsd:double"&gt;7.7164&lt;/D&gt;&lt;/FQL&gt;&lt;FQL&gt;&lt;Q&gt;521-HK^FF_EPS(ANN,-5AY,0)&lt;/Q&gt;&lt;R&gt;6&lt;/R&gt;&lt;C&gt;1&lt;/C&gt;&lt;D xsi:type="xsd:double"&gt;-0.0132&lt;/D&gt;&lt;D xsi:type="xsd:double"&gt;0.0081&lt;/D&gt;&lt;D xsi:type="xsd:double"&gt;-0.0489&lt;/D&gt;&lt;D xsi:type="xsd:double"&gt;-0.0293&lt;/D&gt;&lt;D xsi:type="xsd:double"&gt;0.0019&lt;/D&gt;&lt;D xsi:type="xsd:double"&gt;0.0183&lt;/D&gt;&lt;/FQL&gt;&lt;FQL&gt;&lt;Q&gt;520-HK^FF_EPS(ANN,-5AY,0)&lt;/Q&gt;&lt;R&gt;6&lt;/R&gt;&lt;C&gt;1&lt;/C&gt;&lt;D xsi:type="xsd:double"&gt;0.4056&lt;/D&gt;&lt;D xsi:type="xsd:double"&gt;0.4535&lt;/D&gt;&lt;D xsi:type="xsd:double"&gt;0.5151&lt;/D&gt;&lt;D xsi:type="xsd:double"&gt;0.3064&lt;/D&gt;&lt;D xsi:type="xsd:double"&gt;0.0019&lt;/D&gt;&lt;D xsi:type="xsd:double"&gt;-0.3288&lt;/D&gt;&lt;/FQL&gt;&lt;FQL&gt;&lt;Q&gt;519-HK^FF_EPS(ANN,-5AY,0)&lt;/Q&gt;&lt;R&gt;6&lt;/R&gt;&lt;C&gt;1&lt;/C&gt;&lt;D xsi:type="xsd:double"&gt;0.1394&lt;/D&gt;&lt;D xsi:type="xsd:double"&gt;0.0044&lt;/D&gt;&lt;D xsi:type="xsd:double"&gt;-0.031&lt;/D&gt;&lt;D xsi:type="xsd:double"&gt;-0.1018&lt;/D&gt;&lt;D xsi:type="xsd:double"&gt;-0.024&lt;/D&gt;&lt;D xsi:type="xsd:double"&gt;-0.065&lt;/D&gt;&lt;/FQL&gt;&lt;FQL&gt;&lt;Q&gt;518-HK^FF_EPS(ANN,-5AY,0)&lt;/Q&gt;&lt;R&gt;6&lt;/R&gt;&lt;C&gt;1&lt;/C&gt;&lt;D xsi:type="xsd:double"&gt;-0.283&lt;/D&gt;&lt;D xsi:type="xsd:double"&gt;-0.1&lt;/D&gt;&lt;D xsi:type="xsd:double"&gt;-0.2027&lt;/D&gt;&lt;D xsi:type="xsd:double"&gt;-0.1812&lt;/D&gt;&lt;D xsi:type="xsd:double"&gt;0.5675&lt;/D&gt;&lt;D xsi:type="xsd:double"&gt;-0.0578&lt;/D&gt;&lt;/FQL&gt;&lt;FQL&gt;&lt;Q&gt;517-HK^FF_EPS(ANN,-5AY,0)&lt;/Q&gt;&lt;R&gt;6&lt;/R&gt;&lt;C&gt;1&lt;/C&gt;&lt;D xsi:type="xsd:double"&gt;0.1547&lt;/D&gt;&lt;D xsi:type="xsd:double"&gt;0.2326&lt;/D&gt;&lt;D xsi:type="xsd:double"&gt;0.1867&lt;/D&gt;&lt;D xsi:type="xsd:double"&gt;0.2157&lt;/D&gt;&lt;D xsi:type="xsd:double"&gt;0.2208&lt;/D&gt;&lt;D xsi:type="xsd:double"&gt;0.1881&lt;/D&gt;&lt;/FQL&gt;&lt;FQL&gt;&lt;Q&gt;515-HK^FF_EPS(ANN,-5AY,0)&lt;/Q&gt;&lt;R&gt;6&lt;/R&gt;&lt;C&gt;1&lt;/C&gt;&lt;D xsi:type="xsd:double"&gt;-0.4246&lt;/D&gt;&lt;D xsi:type="xsd:double"&gt;-0.352&lt;/D&gt;&lt;D xsi:type="xsd:double"&gt;-0.305&lt;/D&gt;&lt;D xsi:type="xsd:double"&gt;-0.1938&lt;/D&gt;&lt;D xsi:type="xsd:double"&gt;-0.1367&lt;/D&gt;&lt;D xsi:type="xsd:double"&gt;-0.0071&lt;/D&gt;&lt;/FQL&gt;&lt;FQL&gt;&lt;Q&gt;513-HK^FF_EPS(ANN,-5AY,0)&lt;/Q&gt;&lt;R&gt;6&lt;/R&gt;&lt;C&gt;1&lt;/C&gt;&lt;D xsi:type="xsd:double"&gt;0.144&lt;/D&gt;&lt;D xsi:type="xsd:double"&gt;0.519&lt;/D&gt;&lt;D xsi:type="xsd:double"&gt;0.0639&lt;/D&gt;&lt;D xsi:type="xsd:double"&gt;-0.0225&lt;/D&gt;&lt;D xsi:type="xsd:double"&gt;0.0029&lt;/D&gt;&lt;D xsi:type="xsd:double"&gt;0.0178&lt;/D&gt;&lt;/FQL&gt;&lt;FQL&gt;&lt;Q&gt;512-HK^FF_EPS(ANN,-5AY,0)&lt;/Q&gt;&lt;R&gt;6&lt;/R&gt;&lt;C&gt;1&lt;/C&gt;&lt;D xsi:type="xsd:double"&gt;0.1299&lt;/D&gt;&lt;D xsi:type="xsd:double"&gt;0.2049&lt;/D&gt;&lt;D xsi:type="xsd:double"&gt;0.2774&lt;/D&gt;&lt;D xsi:type="xsd:double"&gt;0.3512&lt;/D&gt;&lt;D xsi:type="xsd:double"&gt;0.5203&lt;/D&gt;&lt;D xsi:type="xsd:double"&gt;0.6772&lt;/D&gt;&lt;/FQL&gt;&lt;FQL&gt;&lt;Q&gt;511-HK^FF_EPS(ANN,-5AY,0)&lt;/Q&gt;&lt;R&gt;6&lt;/R&gt;&lt;C&gt;1&lt;/C&gt;&lt;D xsi:type="xsd:double"&gt;0.98&lt;/D&gt;&lt;D xsi:type="xsd:double"&gt;0.56&lt;/D&gt;&lt;D xsi:type="xsd:double"&gt;-0.4545&lt;/D&gt;&lt;D xsi:type="xsd:double"&gt;-0.6733&lt;/D&gt;&lt;D xsi:type="xsd:double"&gt;-0.6413&lt;/D&gt;&lt;D xsi:type="xsd:double"&gt;-1.4766&lt;/D&gt;&lt;/FQL&gt;&lt;FQL&gt;&lt;Q&gt;510-HK^FF_EPS(ANN,-5AY,0)&lt;/Q&gt;&lt;R&gt;6&lt;/R&gt;&lt;C&gt;1&lt;/C&gt;&lt;D xsi:type="xsd:double"&gt;-0.248&lt;/D&gt;&lt;D xsi:type="xsd:double"&gt;-0.202&lt;/D&gt;&lt;D xsi:type="xsd:double"&gt;-0.582&lt;/D&gt;&lt;D xsi:type="xsd:double"&gt;-0.4602&lt;/D&gt;&lt;D xsi:type="xsd:double"&gt;-0.1589&lt;/D&gt;&lt;D xsi:type="xsd:double"&gt;-0.2112&lt;/D&gt;&lt;/FQL&gt;&lt;FQL&gt;&lt;Q&gt;509-HK^FF_EPS(ANN,-5AY,0)&lt;/Q&gt;&lt;R&gt;6&lt;/R&gt;&lt;C&gt;1&lt;/C&gt;&lt;D xsi:type="xsd:double"&gt;0.0657&lt;/D&gt;&lt;D xsi:type="xsd:double"&gt;0.0567&lt;/D&gt;&lt;D xsi:type="xsd:double"&gt;0.0964&lt;/D&gt;&lt;D xsi:type="xsd:double"&gt;0.083&lt;/D&gt;&lt;D xsi:type="xsd:double"&gt;-0.1627&lt;/D&gt;&lt;D xsi:type="xsd:double"&gt;-0.2448&lt;/D&gt;&lt;/FQL&gt;&lt;FQL&gt;&lt;Q&gt;508-HK^FF_EPS(ANN,-5AY,0)&lt;/Q&gt;&lt;R&gt;6&lt;/R&gt;&lt;C&gt;1&lt;/C&gt;&lt;D xsi:type="xsd:double"&gt;-0.0906&lt;/D&gt;&lt;D xsi:type="xsd:double"&gt;-0.0379&lt;/D&gt;&lt;D xsi:type="xsd:double"&gt;-0.03&lt;/D&gt;&lt;D xsi:type="xsd:double"&gt;-0.0475&lt;/D&gt;&lt;D xsi:type="xsd:double"&gt;0.0058&lt;/D&gt;&lt;D xsi:type="xsd:double"&gt;-0.0138&lt;/D&gt;&lt;/FQL&gt;&lt;FQL&gt;&lt;Q&gt;506-HK^FF_EPS(ANN,-5AY,0)&lt;/Q&gt;&lt;R&gt;6&lt;/R&gt;&lt;C&gt;1&lt;/C&gt;&lt;D xsi:type="xsd:double"&gt;0.048&lt;/D&gt;&lt;D xsi:type="xsd:double"&gt;0.2598&lt;/D&gt;&lt;D xsi:type="xsd:double"&gt;0.1359&lt;/D&gt;&lt;D xsi:type="xsd:double"&gt;0.1694&lt;/D&gt;&lt;D xsi:type="xsd:double"&gt;0.2004&lt;/D&gt;&lt;D xsi:type="xsd:double"&gt;0.2466&lt;/D&gt;&lt;/FQL&gt;&lt;FQL&gt;&lt;Q&gt;505-HK^FF_EPS(ANN,-5AY,0)&lt;/Q&gt;&lt;R&gt;6&lt;/R&gt;&lt;C&gt;1&lt;/C&gt;&lt;D xsi:type="xsd:double"&gt;0.1168&lt;/D&gt;&lt;D xsi:type="xsd:double"&gt;0.1845&lt;/D&gt;&lt;D xsi:type="xsd:double"&gt;0.0382&lt;/D&gt;&lt;D xsi:type="xsd:double"&gt;0.0788&lt;/D&gt;&lt;D xsi:type="xsd:double"&gt;0.2059&lt;/D&gt;&lt;D xsi:type="xsd:double"&gt;0.3915&lt;/D&gt;&lt;/FQL&gt;&lt;FQL&gt;&lt;Q&gt;503-HK^FF_EPS(ANN,-5AY,0)&lt;/Q&gt;&lt;R&gt;6&lt;/R&gt;&lt;C&gt;1&lt;/C&gt;&lt;D xsi:type="xsd:double"&gt;0.0699&lt;/D&gt;&lt;D xsi:type="xsd:double"&gt;0.2961&lt;/D&gt;&lt;D xsi:type="xsd:double"&gt;0.0031&lt;/D&gt;&lt;D xsi:type="xsd:double"&gt;0.356&lt;/D&gt;&lt;D xsi:type="xsd:double"&gt;1.7225&lt;/D&gt;&lt;D xsi:type="xsd:double"&gt;0.018&lt;/D&gt;&lt;/FQL&gt;&lt;FQL&gt;&lt;Q&gt;500-HK^FF_EPS(ANN,-5AY,0)&lt;/Q&gt;&lt;R&gt;6&lt;/R&gt;&lt;C&gt;1&lt;/C&gt;&lt;D xsi:type="xsd:double"&gt;-0.1706&lt;/D&gt;&lt;D xsi:type="xsd:double"&gt;-0.1584&lt;/D&gt;&lt;D xsi:type="xsd:double"&gt;-0.1361&lt;/D&gt;&lt;D xsi:type="xsd:double"&gt;-0.1513&lt;/D&gt;&lt;D xsi:type="xsd:double"&gt;-0.0972&lt;/D&gt;&lt;D xsi:type="xsd:double"&gt;-0.0681&lt;/D&gt;&lt;/FQL&gt;&lt;FQL&gt;&lt;Q&gt;499-HK^FF_EPS(ANN,-5AY,0)&lt;/Q&gt;&lt;R&gt;6&lt;/R&gt;&lt;C&gt;1&lt;/C&gt;&lt;D xsi:type="xsd:double"&gt;0.0107&lt;/D&gt;&lt;D xsi:type="xsd:double"&gt;0.0109&lt;/D&gt;&lt;D xsi:type="xsd:string"&gt;@NA&lt;/D&gt;&lt;D xsi:type="xsd:double"&gt;0.0242&lt;/D&gt;&lt;D xsi:type="xsd:double"&gt;0.0051&lt;/D&gt;&lt;D xsi:type="xsd:double"&gt;0.0121&lt;/D&gt;&lt;/FQL&gt;&lt;FQL&gt;&lt;Q&gt;498-HK^FF_EPS(ANN,-5AY,0)&lt;/Q&gt;&lt;R&gt;6&lt;/R&gt;&lt;C&gt;1&lt;/C&gt;&lt;D xsi:type="xsd:double"&gt;-0.035&lt;/D&gt;&lt;D xsi:type="xsd:double"&gt;0.44&lt;/D&gt;&lt;D xsi:type="xsd:double"&gt;0.0446&lt;/D&gt;&lt;D xsi:type="xsd:double"&gt;-0.5184&lt;/D&gt;&lt;D xsi:type="xsd:double"&gt;0.137&lt;/D&gt;&lt;D xsi:type="xsd:double"&gt;-1.4752&lt;/D&gt;&lt;/FQL&gt;&lt;FQL&gt;&lt;Q&gt;497-HK^FF_EPS(ANN,-5AY,0)&lt;/Q&gt;&lt;R&gt;6&lt;/R&gt;&lt;C&gt;1&lt;/C&gt;&lt;D xsi:type="xsd:double"&gt;0.1118&lt;/D&gt;&lt;D xsi:type="xsd:double"&gt;0.1006&lt;/D&gt;&lt;D xsi:type="xsd:double"&gt;0.0528&lt;/D&gt;&lt;D xsi:type="xsd:double"&gt;0.1177&lt;/D&gt;&lt;D xsi:type="xsd:double"&gt;0.0343&lt;/D&gt;&lt;D xsi:type="xsd:double"&gt;0.1226&lt;/D&gt;&lt;/FQL&gt;&lt;FQL&gt;&lt;Q&gt;496-HK^FF_EPS(ANN,-5AY,0)&lt;/Q&gt;&lt;R&gt;6&lt;/R&gt;&lt;C&gt;1&lt;/C&gt;&lt;D xsi:type="xsd:double"&gt;-0.0266&lt;/D&gt;&lt;D xsi:type="xsd:double"&gt;-0.1552&lt;/D&gt;&lt;D xsi:type="xsd:double"&gt;0.3565&lt;/D&gt;&lt;D xsi:type="xsd:double"&gt;0.3378&lt;/D&gt;&lt;D xsi:type="xsd:double"&gt;0.0865&lt;/D&gt;&lt;D xsi:type="xsd:double"&gt;0.1776&lt;/D&gt;&lt;/FQL&gt;&lt;FQL&gt;&lt;Q&gt;495-HK^FF_EPS(ANN,-5AY,0)&lt;/Q&gt;&lt;R&gt;6&lt;/R&gt;&lt;C&gt;1&lt;/C&gt;&lt;D xsi:type="xsd:double"&gt;0.0728&lt;/D&gt;&lt;D xsi:type="xsd:double"&gt;0.0117&lt;/D&gt;&lt;D xsi:type="xsd:double"&gt;-0.0405&lt;/D&gt;&lt;D xsi:type="xsd:double"&gt;-0.0896&lt;/D&gt;&lt;D xsi:type="xsd:double"&gt;-0.0317&lt;/D&gt;&lt;D xsi:type="xsd:double"&gt;-0.0584&lt;/D&gt;&lt;/FQL&gt;&lt;FQL&gt;&lt;Q&gt;493-HK^FF_EPS(ANN,-5AY,0)&lt;/Q&gt;&lt;R&gt;6&lt;/R&gt;&lt;C&gt;1&lt;/C&gt;&lt;D xsi:type="xsd:double"&gt;0.0187&lt;/D&gt;&lt;D xsi:type="xsd:double"&gt;-0.0242&lt;/D&gt;&lt;D xsi:type="xsd:double"&gt;-0.2809&lt;/D&gt;&lt;D xsi:type="xsd:double"&gt;-0.1463&lt;/D&gt;&lt;D xsi:type="xsd:double"&gt;-0.3913&lt;/D&gt;&lt;D xsi:type="xsd:double"&gt;-0.2148&lt;/D&gt;&lt;/FQL&gt;&lt;FQL&gt;&lt;Q&gt;491-HK^FF_EPS(ANN,-5AY,0)&lt;/Q&gt;&lt;R&gt;6&lt;/R&gt;&lt;C&gt;1&lt;/C&gt;&lt;D xsi:type="xsd:double"&gt;-0.03&lt;/D&gt;&lt;D xsi:type="xsd:double"&gt;-0.05&lt;/D&gt;&lt;D xsi:type="xsd:double"&gt;-0.0394&lt;/D&gt;&lt;D xsi:type="xsd:double"&gt;-0.1065&lt;/D&gt;&lt;D xsi:type="xsd:double"&gt;-0.0684&lt;/D&gt;&lt;D xsi:type="xsd:double"&gt;-0.0627&lt;/D&gt;&lt;/FQL&gt;&lt;FQL&gt;&lt;Q&gt;489-HK^FF_EPS(ANN,-5AY,0)&lt;/Q&gt;&lt;R&gt;6&lt;/R&gt;&lt;C&gt;1&lt;/C&gt;&lt;D xsi:type="xsd:double"&gt;1.811&lt;/D&gt;&lt;D xsi:type="xsd:double"&gt;1.8821&lt;/D&gt;&lt;D xsi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:type="xsd:double"&gt;1.7842&lt;/D&gt;&lt;D xsi:type="xsd:double"&gt;1.6922&lt;/D&gt;&lt;D xsi:type="xsd:double"&gt;1.4075&lt;/D&gt;&lt;D xsi:type="xsd:double"&gt;1.5928&lt;/D&gt;&lt;/FQL&gt;&lt;FQL&gt;&lt;Q&gt;488-HK^FF_EPS(ANN,-5AY,0)&lt;/Q&gt;&lt;R&gt;6&lt;/R&gt;&lt;C&gt;1&lt;/C&gt;&lt;D xsi:type="xsd:double"&gt;2.9725&lt;/D&gt;&lt;D xsi:type="xsd:double"&gt;6.1414&lt;/D&gt;&lt;D xsi:type="xsd:double"&gt;6.8528&lt;/D&gt;&lt;D xsi:type="xsd:double"&gt;-4.139&lt;/D&gt;&lt;D xsi:type="xsd:double"&gt;-1.9157&lt;/D&gt;&lt;D xsi:type="xsd:double"&gt;-2.1334&lt;/D&gt;&lt;/FQL&gt;&lt;FQL&gt;&lt;Q&gt;487-HK^FF_EPS(ANN,-5AY,0)&lt;/Q&gt;&lt;R&gt;6&lt;/R&gt;&lt;C&gt;1&lt;/C&gt;&lt;D xsi:type="xsd:double"&gt;-0.0063&lt;/D&gt;&lt;D xsi:type="xsd:double"&gt;0.0017&lt;/D&gt;&lt;D xsi:type="xsd:double"&gt;0.0111&lt;/D&gt;&lt;D xsi:type="xsd:double"&gt;0.0151&lt;/D&gt;&lt;D xsi:type="xsd:double"&gt;-0.0288&lt;/D&gt;&lt;D xsi:type="xsd:double"&gt;0.001&lt;/D&gt;&lt;/FQL&gt;&lt;FQL&gt;&lt;Q&gt;486-HK^FF_EPS(ANN,-5AY,0)&lt;/Q&gt;&lt;R&gt;6&lt;/R&gt;&lt;C&gt;1&lt;/C&gt;&lt;D xsi:type="xsd:double"&gt;0.6055&lt;/D&gt;&lt;D xsi:type="xsd:double"&gt;0.6234&lt;/D&gt;&lt;D xsi:type="xsd:double"&gt;0.8759&lt;/D&gt;&lt;D xsi:type="xsd:double"&gt;0.4951&lt;/D&gt;&lt;D xsi:type="xsd:double"&gt;0.3875&lt;/D&gt;&lt;D xsi:type="xsd:double"&gt;1.6499&lt;/D&gt;&lt;/FQL&gt;&lt;FQL&gt;&lt;Q&gt;485-HK^FF_EPS(ANN,-5AY,0)&lt;/Q&gt;&lt;R&gt;6&lt;/R&gt;&lt;C&gt;1&lt;/C&gt;&lt;D xsi:type="xsd:double"&gt;-0.252&lt;/D&gt;&lt;D xsi:type="xsd:double"&gt;-0.148&lt;/D&gt;&lt;D xsi:type="xsd:double"&gt;-0.0702&lt;/D&gt;&lt;D xsi:type="xsd:double"&gt;-0.1528&lt;/D&gt;&lt;D xsi:type="xsd:double"&gt;-0.0725&lt;/D&gt;&lt;D xsi:type="xsd:double"&gt;-0.0827&lt;/D&gt;&lt;/FQL&gt;&lt;FQL&gt;&lt;Q&gt;484-HK^FF_EPS(ANN,-5AY,0)&lt;/Q&gt;&lt;R&gt;6&lt;/R&gt;&lt;C&gt;1&lt;/C&gt;&lt;D xsi:type="xsd:double"&gt;-3.3767&lt;/D&gt;&lt;D xsi:type="xsd:double"&gt;0.6227&lt;/D&gt;&lt;D xsi:type="xsd:double"&gt;-2.4782&lt;/D&gt;&lt;D xsi:type="xsd:double"&gt;-1.7088&lt;/D&gt;&lt;D xsi:type="xsd:double"&gt;-0.5311&lt;/D&gt;&lt;D xsi:type="xsd:double"&gt;0.1481&lt;/D&gt;&lt;/FQL&gt;&lt;FQL&gt;&lt;Q&gt;483-HK^FF_EPS(ANN,-5AY,0)&lt;/Q&gt;&lt;R&gt;6&lt;/R&gt;&lt;C&gt;1&lt;/C&gt;&lt;D xsi:type="xsd:double"&gt;0.177&lt;/D&gt;&lt;D xsi:type="xsd:double"&gt;0.111&lt;/D&gt;&lt;D xsi:type="xsd:double"&gt;-0.169&lt;/D&gt;&lt;D xsi:type="xsd:double"&gt;-0.4698&lt;/D&gt;&lt;D xsi:type="xsd:double"&gt;0.2715&lt;/D&gt;&lt;D xsi:type="xsd:double"&gt;0.3882&lt;/D&gt;&lt;/FQL&gt;&lt;FQL&gt;&lt;Q&gt;482-HK^FF_EPS(ANN,-5AY,0)&lt;/Q&gt;&lt;R&gt;6&lt;/R&gt;&lt;C&gt;1&lt;/C&gt;&lt;D xsi:type="xsd:double"&gt;-0.5318&lt;/D&gt;&lt;D xsi:type="xsd:double"&gt;-0.4465&lt;/D&gt;&lt;D xsi:type="xsd:double"&gt;-0.5673&lt;/D&gt;&lt;D xsi:type="xsd:double"&gt;-1.4084&lt;/D&gt;&lt;D xsi:type="xsd:double"&gt;-0.0379&lt;/D&gt;&lt;D xsi:type="xsd:double"&gt;-0.0632&lt;/D&gt;&lt;/FQL&gt;&lt;FQL&gt;&lt;Q&gt;480-HK^FF_EPS(ANN,-5AY,0)&lt;/Q&gt;&lt;R&gt;6&lt;/R&gt;&lt;C&gt;1&lt;/C&gt;&lt;D xsi:type="xsd:double"&gt;0.5546&lt;/D&gt;&lt;D xsi:type="xsd:double"&gt;1.5518&lt;/D&gt;&lt;D xsi:type="xsd:double"&gt;1.4858&lt;/D&gt;&lt;D xsi:type="xsd:double"&gt;1.0938&lt;/D&gt;&lt;D xsi:type="xsd:double"&gt;0.6041&lt;/D&gt;&lt;D xsi:type="xsd:double"&gt;0.7388&lt;/D&gt;&lt;/FQL&gt;&lt;FQL&gt;&lt;Q&gt;479-HK^FF_EPS(ANN,-5AY,0)&lt;/Q&gt;&lt;R&gt;6&lt;/R&gt;&lt;C&gt;1&lt;/C&gt;&lt;D xsi:type="xsd:double"&gt;-0.0335&lt;/D&gt;&lt;D xsi:type="xsd:double"&gt;-0.0245&lt;/D&gt;&lt;D xsi:type="xsd:double"&gt;0.006&lt;/D&gt;&lt;D xsi:type="xsd:double"&gt;-0.0166&lt;/D&gt;&lt;D xsi:type="xsd:double"&gt;-0.0319&lt;/D&gt;&lt;D xsi:type="xsd:double"&gt;-0.0129&lt;/D&gt;&lt;/FQL&gt;&lt;FQL&gt;&lt;Q&gt;476-HK^FF_EPS(ANN,-5AY,0)&lt;/Q&gt;&lt;R&gt;6&lt;/R&gt;&lt;C&gt;1&lt;/C&gt;&lt;D xsi:type="xsd:double"&gt;-0.03&lt;/D&gt;&lt;D xsi:type="xsd:double"&gt;-0.07&lt;/D&gt;&lt;D xsi:type="xsd:double"&gt;-0.0306&lt;/D&gt;&lt;D xsi:type="xsd:double"&gt;-0.0213&lt;/D&gt;&lt;D xsi:type="xsd:double"&gt;-0.1068&lt;/D&gt;&lt;D xsi:type="xsd:double"&gt;-0.0464&lt;/D&gt;&lt;/FQL&gt;&lt;FQL&gt;&lt;Q&gt;475-HK^FF_EPS(ANN,-5AY,0)&lt;/Q&gt;&lt;R&gt;6&lt;/R&gt;&lt;C&gt;1&lt;/C&gt;&lt;D xsi:type="xsd:double"&gt;-0.115&lt;/D&gt;&lt;D xsi:type="xsd:double"&gt;-0.07&lt;/D&gt;&lt;D xsi:type="xsd:double"&gt;-0.1074&lt;/D&gt;&lt;D xsi:type="xsd:double"&gt;-0.0986&lt;/D&gt;&lt;D xsi:type="xsd:double"&gt;-0.0661&lt;/D&gt;&lt;D xsi:type="xsd:double"&gt;-0.0363&lt;/D&gt;&lt;/FQL&gt;&lt;FQL&gt;&lt;Q&gt;474-HK^FF_EPS(ANN,-5AY,0)&lt;/Q&gt;&lt;R&gt;6&lt;/R&gt;&lt;C&gt;1&lt;/C&gt;&lt;D xsi:type="xsd:double"&gt;-0.6392&lt;/D&gt;&lt;D xsi:type="xsd:double"&gt;-0.0911&lt;/D&gt;&lt;D xsi:type="xsd:double"&gt;-0.0771&lt;/D&gt;&lt;D xsi:type="xsd:double"&gt;-0.0491&lt;/D&gt;&lt;D xsi:type="xsd:double"&gt;-0.0573&lt;/D&gt;&lt;D xsi:type="xsd:double"&gt;-0.0514&lt;/D&gt;&lt;/FQL&gt;&lt;FQL&gt;&lt;Q&gt;472-HK^FF_EPS(ANN,-5AY,0)&lt;/Q&gt;&lt;R&gt;6&lt;/R&gt;&lt;C&gt;1&lt;/C&gt;&lt;D xsi:type="xsd:double"&gt;-0.0342&lt;/D&gt;&lt;D xsi:type="xsd:double"&gt;-0.0223&lt;/D&gt;&lt;D xsi:type="xsd:double"&gt;0.0176&lt;/D&gt;&lt;D xsi:type="xsd:double"&gt;-0.0325&lt;/D&gt;&lt;D xsi:type="xsd:double"&gt;-0.0287&lt;/D&gt;&lt;D xsi:type="xsd:double"&gt;0.0193&lt;/D&gt;&lt;/FQL&gt;&lt;FQL&gt;&lt;Q&gt;471-HK^FF_EPS(ANN,-5AY,0)&lt;/Q&gt;&lt;R&gt;6&lt;/R&gt;&lt;C&gt;1&lt;/C&gt;&lt;D xsi:type="xsd:double"&gt;-1.7077&lt;/D&gt;&lt;D xsi:type="xsd:double"&gt;-0.4987&lt;/D&gt;&lt;D xsi:type="xsd:double"&gt;1.4688&lt;/D&gt;&lt;D xsi:type="xsd:double"&gt;-1.3603&lt;/D&gt;&lt;D xsi:type="xsd:double"&gt;-4.0911&lt;/D&gt;&lt;D xsi:type="xsd:double"&gt;-0.8069&lt;/D&gt;&lt;/FQL&gt;&lt;FQL&gt;&lt;Q&gt;468-HK^FF_EPS(ANN,-5AY,0)&lt;/Q&gt;&lt;R&gt;6&lt;/R&gt;&lt;C&gt;1&lt;/C&gt;&lt;D xsi:type="xsd:double"&gt;0.2921&lt;/D&gt;&lt;D xsi:type="xsd:double"&gt;0.2998&lt;/D&gt;&lt;D xsi:type="xsd:double"&gt;0.319&lt;/D&gt;&lt;D xsi:type="xsd:double"&gt;0.2861&lt;/D&gt;&lt;D xsi:type="xsd:double"&gt;0.2881&lt;/D&gt;&lt;D xsi:type="xsd:double"&gt;0.257&lt;/D&gt;&lt;/FQL&gt;&lt;FQL&gt;&lt;Q&gt;467-HK^FF_EPS(ANN,-5AY,0)&lt;/Q&gt;&lt;R&gt;6&lt;/R&gt;&lt;C&gt;1&lt;/C&gt;&lt;D xsi:type="xsd:double"&gt;0.049&lt;/D&gt;&lt;D xsi:type="xsd:double"&gt;0.0502&lt;/D&gt;&lt;D xsi:type="xsd:double"&gt;0.0609&lt;/D&gt;&lt;D xsi:type="xsd:double"&gt;0.0726&lt;/D&gt;&lt;D xsi:type="xsd:double"&gt;0.033&lt;/D&gt;&lt;D xsi:type="xsd:double"&gt;0.0763&lt;/D&gt;&lt;/FQL&gt;&lt;FQL&gt;&lt;Q&gt;465-HK^FF_EPS(ANN,-5AY,0)&lt;/Q&gt;&lt;R&gt;6&lt;/R&gt;&lt;C&gt;1&lt;/C&gt;&lt;D xsi:type="xsd:double"&gt;0.0701&lt;/D&gt;&lt;D xsi:type="xsd:double"&gt;-0.1499&lt;/D&gt;&lt;D xsi:type="xsd:double"&gt;0.0739&lt;/D&gt;&lt;D xsi:type="xsd:double"&gt;0.0104&lt;/D&gt;&lt;D xsi:type="xsd:double"&gt;0.0107&lt;/D&gt;&lt;D xsi:type="xsd:double"&gt;-0.2815&lt;/D&gt;&lt;/FQL&gt;&lt;FQL&gt;&lt;Q&gt;464-HK^FF_EPS(ANN,-5AY,0)&lt;/Q&gt;&lt;R&gt;6&lt;/R&gt;&lt;C&gt;1&lt;/C&gt;&lt;D xsi:type="xsd:double"&gt;-0.0499&lt;/D&gt;&lt;D xsi:type="xsd:double"&gt;-0.0874&lt;/D&gt;&lt;D xsi:type="xsd:double"&gt;-0.1219&lt;/D&gt;&lt;D xsi:type="xsd:double"&gt;-0.0899&lt;/D&gt;&lt;D xsi:type="xsd:double"&gt;-0.0548&lt;/D&gt;&lt;D xsi:type="xsd:double"&gt;-0.0257&lt;/D&gt;&lt;/FQL&gt;&lt;FQL&gt;&lt;Q&gt;460-HK^FF_EPS(ANN,-5AY,0)&lt;/Q&gt;&lt;R&gt;6&lt;/R&gt;&lt;C&gt;1&lt;/C&gt;&lt;D xsi:type="xsd:double"&gt;0.1969&lt;/D&gt;&lt;D xsi:type="xsd:double"&gt;0.1764&lt;/D&gt;&lt;D xsi:type="xsd:double"&gt;0.2026&lt;/D&gt;&lt;D xsi:type="xsd:double"&gt;-0.3297&lt;/D&gt;&lt;D xsi:type="xsd:double"&gt;0.0597&lt;/D&gt;&lt;D xsi:type="xsd:double"&gt;0.0532&lt;/D&gt;&lt;/FQL&gt;&lt;FQL&gt;&lt;Q&gt;459-HK^FF_EPS(ANN,-5AY,0)&lt;/Q&gt;&lt;R&gt;6&lt;/R&gt;&lt;C&gt;1&lt;/C&gt;&lt;D xsi:type="xsd:double"&gt;0.0132&lt;/D&gt;&lt;D xsi:type="xsd:double"&gt;0.0526&lt;/D&gt;&lt;D xsi:type="xsd:double"&gt;0.0267&lt;/D&gt;&lt;D xsi:type="xsd:double"&gt;-0.0108&lt;/D&gt;&lt;D xsi:type="xsd:double"&gt;-0.004&lt;/D&gt;&lt;D xsi:type="xsd:double"&gt;0.0276&lt;/D&gt;&lt;/FQL&gt;&lt;FQL&gt;&lt;Q&gt;458-HK^FF_EPS(ANN,-5AY,0)&lt;/Q&gt;&lt;R&gt;6&lt;/R&gt;&lt;C&gt;1&lt;/C&gt;&lt;D xsi:type="xsd:double"&gt;-0.31&lt;/D&gt;&lt;D xsi:type="xsd:double"&gt;-0.24&lt;/D&gt;&lt;D xsi:type="xsd:double"&gt;-0.2962&lt;/D&gt;&lt;D xsi:type="xsd:double"&gt;-0.143&lt;/D&gt;&lt;D xsi:type="xsd:double"&gt;-0.6238&lt;/D&gt;&lt;D xsi:type="xsd:double"&gt;0.0778&lt;/D&gt;&lt;/FQL&gt;&lt;FQL&gt;&lt;Q&gt;456-HK^FF_EPS(ANN,-5AY,0)&lt;/Q&gt;&lt;R&gt;6&lt;/R&gt;&lt;C&gt;1&lt;/C&gt;&lt;D xsi:type="xsd:double"&gt;0.02&lt;/D&gt;&lt;D xsi:type="xsd:double"&gt;0.35&lt;/D&gt;&lt;D xsi:type="xsd:double"&gt;0.205&lt;/D&gt;&lt;D xsi:type="xsd:double"&gt;-0.015&lt;/D&gt;&lt;D xsi:type="xsd:double"&gt;-0.342&lt;/D&gt;&lt;D xsi:type="xsd:double"&gt;-0.7445&lt;/D&gt;&lt;/FQL&gt;&lt;FQL&gt;&lt;Q&gt;455-HK^FF_EPS(ANN,-5AY,0)&lt;/Q&gt;&lt;R&gt;6&lt;/R&gt;&lt;C&gt;1&lt;/C&gt;&lt;D xsi:type="xsd:double"&gt;0.0058&lt;/D&gt;&lt;D xsi:type="xsd:double"&gt;0.0047&lt;/D&gt;&lt;D xsi:type="xsd:double"&gt;0.0012&lt;/D&gt;&lt;D xsi:type="xsd:double"&gt;0.0015&lt;/D&gt;&lt;D xsi:type="xsd:double"&gt;-0.0126&lt;/D&gt;&lt;D xsi:type="xsd:double"&gt;-0.0092&lt;/D&gt;&lt;/FQL&gt;&lt;FQL&gt;&lt;Q&gt;451-HK^FF_EPS(ANN,-5AY,0)&lt;/Q&gt;&lt;R&gt;6&lt;/R&gt;&lt;C&gt;1&lt;/C&gt;&lt;D xsi:type="xsd:double"&gt;0.1636&lt;/D&gt;&lt;D xsi:type="xsd:double"&gt;0.9132&lt;/D&gt;&lt;D xsi:type="xsd:double"&gt;0.5832&lt;/D&gt;&lt;D xsi:type="xsd:double"&gt;0.3504&lt;/D&gt;&lt;D xsi:type="xsd:double"&gt;-1.6123&lt;/D&gt;&lt;D xsi:type="xsd:double"&gt;-0.9179&lt;/D&gt;&lt;/FQL&gt;&lt;FQL&gt;&lt;Q&gt;450-HK^FF_EPS(ANN,-5AY,0)&lt;/Q&gt;&lt;R&gt;6&lt;/R&gt;&lt;C&gt;1&lt;/C&gt;&lt;D xsi:type="xsd:double"&gt;0.042&lt;/D&gt;&lt;D xsi:type="xsd:double"&gt;1.167&lt;/D&gt;&lt;D xsi:type="xsd:double"&gt;-0.0834&lt;/D&gt;&lt;D xsi:type="xsd:double"&gt;0.0845&lt;/D&gt;&lt;D xsi:type="xsd:double"&gt;0.1212&lt;/D&gt;&lt;D xsi:type="xsd:double"&gt;0.0577&lt;/D&gt;&lt;/FQL&gt;&lt;FQL&gt;&lt;Q&gt;444-HK^FF_EPS(ANN,-5AY,0)&lt;/Q&gt;&lt;R&gt;6&lt;/R&gt;&lt;C&gt;1&lt;/C&gt;&lt;D xsi:type="xsd:double"&gt;-0.0343&lt;/D&gt;&lt;D xsi:type="xsd:double"&gt;-0.012&lt;/D&gt;&lt;D xsi:type="xsd:double"&gt;-0.0206&lt;/D&gt;&lt;D xsi:type="xsd:double"&gt;-0.0236&lt;/D&gt;&lt;D xsi:type="xsd:double"&gt;-0.0348&lt;/D&gt;&lt;D xsi:type="xsd:double"&gt;-0.026&lt;/D&gt;&lt;/FQL&gt;&lt;FQL&gt;&lt;Q&gt;442-HK^FF_EPS(ANN,-5AY,0)&lt;/Q&gt;&lt;R&gt;6&lt;/R&gt;&lt;C&gt;1&lt;/C&gt;&lt;D xsi:type="xsd:double"&gt;-0.06&lt;/D&gt;&lt;D xsi:type="xsd:double"&gt;-0.22&lt;/D&gt;&lt;D xsi:type="xsd:double"&gt;-0.0993&lt;/D&gt;&lt;D xsi:type="xsd:double"&gt;-0.3922&lt;/D&gt;&lt;D xsi:type="xsd:double"&gt;-0.4345&lt;/D&gt;&lt;D xsi:type="xsd:double"&gt;-0.4529&lt;/D&gt;&lt;/FQL&gt;&lt;FQL&gt;&lt;Q&gt;440-HK^FF_EPS(ANN,-5AY,0)&lt;/Q&gt;&lt;R&gt;6&lt;/R&gt;&lt;C&gt;1&lt;/C&gt;&lt;D xsi:type="xsd:double"&gt;5.65&lt;/D&gt;&lt;D xsi:type="xsd:double"&gt;5.49&lt;/D&gt;&lt;D xsi:type="xsd:double"&gt;5.7157&lt;/D&gt;&lt;D xsi:type="xsd:double"&gt;5.2829&lt;/D&gt;&lt;D xsi:type="xsd:double"&gt;3.624&lt;/D&gt;&lt;D xsi:type="xsd:double"&gt;4.0942&lt;/D&gt;&lt;/FQL&gt;&lt;FQL&gt;&lt;Q&gt;439-HK^FF_EPS(ANN,-5AY,0)&lt;/Q&gt;&lt;R&gt;6&lt;/R&gt;&lt;C&gt;1&lt;/C&gt;&lt;D xsi:type="xsd:double"&gt;0.1129&lt;/D&gt;&lt;D xsi:type="xsd:double"&gt;0.0108&lt;/D&gt;&lt;D xsi:type="xsd:double"&gt;-0.0743&lt;/D&gt;&lt;D xsi:type="xsd:double"&gt;-0.0478&lt;/D&gt;&lt;D xsi:type="xsd:double"&gt;-0.0127&lt;/D&gt;&lt;D xsi:type="xsd:double"&gt;-0.0066&lt;/D&gt;&lt;/FQL&gt;&lt;FQL&gt;&lt;Q&gt;438-HK^FF_EPS(ANN,-5AY,0)&lt;/Q&gt;&lt;R&gt;6&lt;/R&gt;&lt;C&gt;1&lt;/C&gt;&lt;D xsi:type="xsd:double"&gt;1.1684&lt;/D&gt;&lt;D xsi:type="xsd:double"&gt;1.3837&lt;/D&gt;&lt;D xsi:type="xsd:double"&gt;0.8628&lt;/D&gt;&lt;D xsi:type="xsd:double"&gt;0.9461&lt;/D&gt;&lt;D xsi:type="xsd:double"&gt;1.8532&lt;/D&gt;&lt;D xsi:type="xsd:double"&gt;1.4714&lt;/D&gt;&lt;/FQL&gt;&lt;FQL&gt;&lt;Q&gt;436-HK^FF_EPS(ANN,-5AY,0)&lt;/Q&gt;&lt;R&gt;6&lt;/R&gt;&lt;C&gt;1&lt;/C&gt;&lt;D xsi:type="xsd:double"&gt;0.021&lt;/D&gt;&lt;D xsi:type="xsd:double"&gt;0.0278&lt;/D&gt;&lt;D xsi:type="xsd:double"&gt;0.0245&lt;/D&gt;&lt;D xsi:type="xsd:double"&gt;0.0134&lt;/D&gt;&lt;D xsi:type="xsd:double"&gt;0.0246&lt;/D&gt;&lt;D xsi:type="xsd:double"&gt;0.0133&lt;/D&gt;&lt;/FQL&gt;&lt;FQL&gt;&lt;Q&gt;434-HK^FF_EPS(ANN,-5AY,0)&lt;/Q&gt;&lt;R&gt;6&lt;/R&gt;&lt;C&gt;1&lt;/C&gt;&lt;D xsi:type="xsd:double"&gt;0.3647&lt;/D&gt;&lt;D xsi:type="xsd:double"&gt;0.4084&lt;/D&gt;&lt;D xsi:type="xsd:double"&gt;0.355&lt;/D&gt;&lt;D xsi:type="xsd:double"&gt;0.0573&lt;/D&gt;&lt;D xsi:type="xsd:double"&gt;-0.0767&lt;/D&gt;&lt;D xsi:type="xsd:double"&gt;0.0146&lt;/D&gt;&lt;/FQL&gt;&lt;FQL&gt;&lt;Q&gt;433-HK^FF_EPS(ANN,-5AY,0)&lt;/Q&gt;&lt;R&gt;6&lt;/R&gt;&lt;C&gt;1&lt;/C&gt;&lt;D xsi:type="xsd:double"&gt;-0.0109&lt;/D&gt;&lt;D xsi:type="xsd:double"&gt;-0.0249&lt;/D&gt;&lt;D xsi:type="xsd:double"&gt;-0.0163&lt;/D&gt;&lt;D xsi:type="xsd:double"&gt;-0.0068&lt;/D&gt;&lt;D xsi:type="xsd:double"&gt;-0.0225&lt;/D&gt;&lt;D xsi:type="xsd:double"&gt;-0.0355&lt;/D&gt;&lt;/FQL&gt;&lt;FQL&gt;&lt;Q&gt;432-HK^FF_EPS(ANN,-5AY,0)&lt;/Q&gt;&lt;R&gt;6&lt;/R&gt;&lt;C&gt;1&lt;/C&gt;&lt;D xsi:type="xsd:double"&gt;-0.2284&lt;/D&gt;&lt;D xsi:type="xsd:double"&gt;-0.2133&lt;/D&gt;&lt;D xsi:type="xsd:double"&gt;-1.0815&lt;/D&gt;&lt;D xsi:type="xsd:double"&gt;-0.7305&lt;/D&gt;&lt;D xsi:type="xsd:double"&gt;-0.47&lt;/D&gt;&lt;D xsi:type="xsd:double"&gt;-0.4243&lt;/D&gt;&lt;/FQL&gt;&lt;FQL&gt;&lt;Q&gt;431-HK^FF_EPS(ANN,-5AY,0)&lt;/Q&gt;&lt;R&gt;6&lt;/R&gt;&lt;C&gt;1&lt;/C&gt;&lt;D xsi:type="xsd:double"&gt;-0.2123&lt;/D&gt;&lt;D xsi:type="xsd:double"&gt;0.0043&lt;/D&gt;&lt;D xsi:type="xsd:double"&gt;-0.0085&lt;/D&gt;&lt;D xsi:type="xsd:double"&gt;-0.0298&lt;/D&gt;&lt;D xsi:type="xsd:double"&gt;-0.0461&lt;/D&gt;&lt;D xsi:type="xsd:double"&gt;-0.026&lt;/D&gt;&lt;/FQL&gt;&lt;FQL&gt;&lt;Q&gt;430-HK^FF_EPS(ANN,-5AY,0)&lt;/Q&gt;&lt;R&gt;6&lt;/R&gt;&lt;C&gt;1&lt;/C&gt;&lt;D xsi:type="xsd:double"&gt;0.234&lt;/D&gt;&lt;D xsi:type="xsd:double"&gt;0.744&lt;/D&gt;&lt;D xsi:type="xsd:double"&gt;-0.34&lt;/D&gt;&lt;D xsi:type="xsd:double"&gt;0.1928&lt;/D&gt;&lt;D xsi:type="xsd:double"&gt;-0.3613&lt;/D&gt;&lt;D xsi:type="xsd:double"&gt;0.0484&lt;/D&gt;&lt;/FQL&gt;&lt;FQL&gt;&lt;Q&gt;426-HK^FF_EPS(ANN,-5AY,0)&lt;/Q&gt;&lt;R&gt;6&lt;/R&gt;&lt;C&gt;1&lt;/C&gt;&lt;D xsi:type="xsd:double"&gt;-0.155&lt;/D&gt;&lt;D xsi:type="xsd:double"&gt;-0.051&lt;/D&gt;&lt;D xsi:type="xsd:double"&gt;-0.0261&lt;/D&gt;&lt;D xsi:type="xsd:double"&gt;-0.067&lt;/D&gt;&lt;D xsi:type="xsd:double"&gt;-0.043&lt;/D&gt;&lt;D xsi:type="xsd:double"&gt;-0.0308&lt;/D&gt;&lt;/FQL&gt;&lt;FQL&gt;&lt;Q&gt;425-HK^FF_EPS(ANN,-5AY,0)&lt;/Q&gt;&lt;R&gt;6&lt;/R&gt;&lt;C&gt;1&lt;/C&gt;&lt;D xsi:type="xsd:double"&gt;1.7947&lt;/D&gt;&lt;D xsi:type="xsd:double"&gt;2.0548&lt;/D&gt;&lt;D xsi:type="xsd:double"&gt;1.7181&lt;/D&gt;&lt;D xsi:type="xsd:double"&gt;1.6691&lt;/D&gt;&lt;D xsi:type="xsd:double"&gt;1.3634&lt;/D&gt;&lt;D xsi:type="xsd:double"&gt;1.5661&lt;/D&gt;&lt;/FQL&gt;&lt;FQL&gt;&lt;Q&gt;423-HK^FF_EPS(ANN,-5AY,0)&lt;/Q&gt;&lt;R&gt;6&lt;/R&gt;&lt;C&gt;1&lt;/C&gt;&lt;D xsi:type="xsd:double"&gt;0.0666&lt;/D&gt;&lt;D xsi:type="xsd:double"&gt;0.1651&lt;/D&gt;&lt;D xsi:type="xsd:double"&gt;0.1657&lt;/D&gt;&lt;D xsi:type="xsd:double"&gt;0.0245&lt;/D&gt;&lt;D xsi:type="xsd:double"&gt;0.0716&lt;/D&gt;&lt;D xsi:type="xsd:double"&gt;0.0765&lt;/D&gt;&lt;/FQL&gt;&lt;FQL&gt;&lt;Q&gt;422-HK^FF_EPS(ANN,-5AY,0)&lt;/Q&gt;&lt;R&gt;6&lt;/R&gt;&lt;C&gt;1&lt;/C&gt;&lt;D xsi:type="xsd:double"&gt;-0.0078&lt;/D&gt;&lt;D xsi:type="xsd:double"&gt;-0.0779&lt;/D&gt;&lt;D xsi:type="xsd:double"&gt;-0.3613&lt;/D&gt;&lt;D xsi:type="xsd:double"&gt;-0.1518&lt;/D&gt;&lt;D xsi:type="xsd:double"&gt;-0.0623&lt;/D&gt;&lt;D xsi:type="xsd:double"&gt;-0.0476&lt;/D&gt;&lt;/FQL&gt;&lt;FQL&gt;&lt;Q&gt;420-HK^FF_EPS(ANN,-5AY,0)&lt;/Q&gt;&lt;R&gt;6&lt;/R&gt;&lt;C&gt;1&lt;/C&gt;&lt;D xsi:type="xsd:double"&gt;0.106&lt;/D&gt;&lt;D xsi:type="xsd:double"&gt;0.13&lt;/D&gt;&lt;D xsi:type="xsd:double"&gt;0.1334&lt;/D&gt;&lt;D xsi:type="xsd:double"&gt;0.1158&lt;/D&gt;&lt;D xsi:type="xsd:double"&gt;0.07&lt;/D&gt;&lt;D xsi:type="xsd:double"&gt;0.197&lt;/D&gt;&lt;/FQL&gt;&lt;FQL&gt;&lt;Q&gt;419-HK^FF_EPS(ANN,-5AY,0)&lt;/Q&gt;&lt;R&gt;6&lt;/R&gt;&lt;C&gt;1&lt;/C&gt;&lt;D xsi:type="xsd:double"&gt;-0.0109&lt;/D&gt;&lt;D xsi:type="xsd:double"&gt;-0.0083&lt;/D&gt;&lt;D xsi:type="xsd:double"&gt;-0.005&lt;/D&gt;&lt;D xsi:type="xsd:double"&gt;-0.0021&lt;/D&gt;&lt;D xsi:type="xsd:double"&gt;-0.0042&lt;/D&gt;&lt;D xsi:type="xsd:double"&gt;-0.0082&lt;/D&gt;&lt;/FQL&gt;&lt;FQL&gt;&lt;Q&gt;418-HK^FF_EPS(ANN,-5AY,0)&lt;/Q&gt;&lt;R&gt;6&lt;/R&gt;&lt;C&gt;1&lt;/C&gt;&lt;D xsi:type="xsd:double"&gt;0.034&lt;/D&gt;&lt;D xsi:type="xsd:double"&gt;0.075&lt;/D&gt;&lt;D xsi:type="xsd:double"&gt;0.0728&lt;/D&gt;&lt;D xsi:type="xsd:double"&gt;-0.199&lt;/D&gt;&lt;D xsi:type="xsd:double"&gt;0.0449&lt;/D&gt;&lt;D xsi:type="xsd:double"&gt;0.0362&lt;/D&gt;&lt;/FQL&gt;&lt;FQL&gt;&lt;Q&gt;417-HK^FF_EPS(ANN,-5AY,0)&lt;/Q&gt;&lt;R&gt;5&lt;/R&gt;&lt;C&gt;1&lt;/C&gt;&lt;D xsi:type="xsd:double"&gt;0.1846&lt;/D&gt;&lt;D xsi:type="xsd:double"&gt;0.2185&lt;/D&gt;&lt;D xsi:type="xsd:double"&gt;-0.3604&lt;/D&gt;&lt;D xsi:type="xsd:double"&gt;-0.1765&lt;/D&gt;&lt;D xsi:type="xsd:double"&gt;0.0624&lt;/D&gt;&lt;/FQL&gt;&lt;FQL&gt;&lt;Q&gt;416-HK^FF_EPS(ANN,-5AY,0)&lt;/Q&gt;&lt;R&gt;6&lt;/R&gt;&lt;C&gt;1&lt;/C&gt;&lt;D xsi:type="xsd:double"&gt;1.6358&lt;/D&gt;&lt;D xsi:type="xsd:double"&gt;1.5221&lt;/D&gt;&lt;D xsi:type="xsd:double"&gt;-0.9091&lt;/D&gt;&lt;D xsi:type="xsd:double"&gt;-0.1397&lt;/D&gt;&lt;D xsi:type="xsd:double"&gt;-0.024&lt;/D&gt;&lt;D xsi:type="xsd:double"&gt;0.059&lt;/D&gt;&lt;/FQL&gt;&lt;FQL&gt;&lt;Q&gt;413-HK^FF_EPS(ANN,-5AY,0)&lt;/Q&gt;&lt;R&gt;6&lt;/R&gt;&lt;C&gt;1&lt;/C&gt;&lt;D xsi:type="xsd:double"&gt;0.0137&lt;/D&gt;&lt;D xsi:type="xsd:double"&gt;0.0177&lt;/D&gt;&lt;D xsi:type="xsd:double"&gt;0.0108&lt;/D&gt;&lt;D xsi:type="xsd:double"&gt;0.0458&lt;/D&gt;&lt;D xsi:type="xsd:double"&gt;0.0054&lt;/D&gt;&lt;D xsi:type="xsd:double"&gt;0.0024&lt;/D&gt;&lt;/FQL&gt;&lt;FQL&gt;&lt;Q&gt;412-HK^FF_EPS(ANN,-5AY,0)&lt;/Q&gt;&lt;R&gt;6&lt;/R&gt;&lt;C&gt;1&lt;/C&gt;&lt;D xsi:type="xsd:double"&gt;0.0332&lt;/D&gt;&lt;D xsi:type="xsd:string"&gt;@NA&lt;/D&gt;&lt;D xsi:type="xsd:double"&gt;-0.1536&lt;/D&gt;&lt;D xsi:type="xsd:double"&gt;-0.3428&lt;/D&gt;&lt;D xsi:type="xsd:double"&gt;-0.0468&lt;/D&gt;&lt;D xsi:type="xsd:double"&gt;-0.0522&lt;/D&gt;&lt;/FQL&gt;&lt;FQL&gt;&lt;Q&gt;411-HK^FF_EPS(ANN,-5AY,0)&lt;/Q&gt;&lt;R&gt;6&lt;/R&gt;&lt;C&gt;1&lt;/C&gt;&lt;D xsi:type="xsd:double"&gt;1.15&lt;/D&gt;&lt;D xsi:type="xsd:double"&gt;1.38&lt;/D&gt;&lt;D xsi:type="xsd:double"&gt;1.4361&lt;/D&gt;&lt;D xsi:type="xsd:double"&gt;1.336&lt;/D&gt;&lt;D xsi:type="xsd:double"&gt;1.5101&lt;/D&gt;&lt;D xsi:type="xsd:double"&gt;1.0914&lt;/D&gt;&lt;/FQL&gt;&lt;FQL&gt;&lt;Q&gt;410-HK^FF_EPS(ANN,-5AY,0)&lt;/Q&gt;&lt;R&gt;6&lt;/R&gt;&lt;C&gt;1&lt;/C&gt;&lt;D xsi:type="xsd:double"&gt;0.2045&lt;/D&gt;&lt;D xsi:type="xsd:double"&gt;1.0516&lt;/D&gt;&lt;D xsi:type="xsd:double"&gt;0.4392&lt;/D&gt;&lt;D xsi:type="xsd:double"&gt;0.2907&lt;/D&gt;&lt;D xsi:type="xsd:double"&gt;0.1158&lt;/D&gt;&lt;D xsi:type="xsd:double"&gt;-0.0304&lt;/D&gt;&lt;/FQL&gt;&lt;FQL&gt;&lt;Q&gt;408-HK^FF_EPS(ANN,-5AY,0)&lt;/Q&gt;&lt;R&gt;6&lt;/R&gt;&lt;C&gt;1&lt;/C&gt;&lt;D xsi:type="xsd:double"&gt;0.3&lt;/D&gt;&lt;D xsi:type="xsd:double"&gt;0.302&lt;/D&gt;&lt;D xsi:type="xsd:double"&gt;0.3277&lt;/D&gt;&lt;D xsi:type="xsd:double"&gt;0.4838&lt;/D&gt;&lt;D xsi:type="xsd:double"&gt;0.5377&lt;/D&gt;&lt;D xsi:type="xsd:double"&gt;0.7278&lt;/D&gt;&lt;/FQL&gt;&lt;FQL&gt;&lt;Q&gt;406-HK^FF_EPS(ANN,-5AY,0)&lt;/Q&gt;&lt;R&gt;6&lt;/R&gt;&lt;C&gt;1&lt;/C&gt;&lt;D xsi:type="xsd:double"&gt;-0.068&lt;/D&gt;&lt;D xsi:type="xsd:double"&gt;0.1199&lt;/D&gt;&lt;D xsi:type="xsd:double"&gt;0.0687&lt;/D&gt;&lt;D xsi:type="xsd:double"&gt;-0.0949&lt;/D&gt;&lt;D xsi:type="xsd:double"&gt;0.3434&lt;/D&gt;&lt;D xsi:type="xsd:double"&gt;0.1557&lt;/D&gt;&lt;/FQL&gt;&lt;FQL&gt;&lt;Q&gt;403-HK^FF_EPS(ANN,-5AY,0)&lt;/Q&gt;&lt;R&gt;6&lt;/R&gt;&lt;C&gt;1&lt;/C&gt;&lt;D xsi:type="xsd:double"&gt;-0.0175&lt;/D&gt;&lt;D xsi:type="xsd:double"&gt;-0.1037&lt;/D&gt;&lt;D xsi:type="xsd:double"&gt;-0.0722&lt;/D&gt;&lt;D xsi:type="xsd:double"&gt;0.0162&lt;/D&gt;&lt;D xsi:type="xsd:double"&gt;-0.1876&lt;/D&gt;&lt;D xsi:type="xsd:double"&gt;0.681&lt;/D&gt;&lt;/FQL&gt;&lt;FQL&gt;&lt;Q&gt;401-HK^FF_EPS(ANN,-5AY,0)&lt;/Q&gt;&lt;R&gt;6&lt;/R&gt;&lt;C&gt;1&lt;/C&gt;&lt;D xsi:type="xsd:double"&gt;-0.1937&lt;/D&gt;&lt;D xsi:type="xsd:double"&gt;-0.4171&lt;/D&gt;&lt;D xsi:type="xsd:double"&gt;-0.4052&lt;/D&gt;&lt;D xsi:type="xsd:double"&gt;-0.0988&lt;/D&gt;&lt;D xsi:type="xsd:double"&gt;-0.0081&lt;/D&gt;&lt;D xsi:type="xsd:double"&gt;-0.091&lt;/D&gt;&lt;/FQL&gt;&lt;FQL&gt;&lt;Q&gt;400-HK^FF_EPS(ANN,-5AY,0)&lt;/Q&gt;&lt;R&gt;6&lt;/R&gt;&lt;C&gt;1&lt;/C&gt;&lt;D xsi:type="xsd:double"&gt;0.4054&lt;/D&gt;&lt;D xsi:type="xsd:double"&gt;0.2387&lt;/D&gt;&lt;D xsi:type="xsd:double"&gt;0.2386&lt;/D&gt;&lt;D xsi:type="xsd:double"&gt;0.0873&lt;/D&gt;&lt;D xsi:type="xsd:double"&gt;0.0998&lt;/D&gt;&lt;D xsi:type="xsd:double"&gt;0.257&lt;/D&gt;&lt;/FQL&gt;&lt;FQL&gt;&lt;Q&gt;399-HK^FF_EPS(ANN,-5AY,0)&lt;/Q&gt;&lt;R&gt;6&lt;/R&gt;&lt;C&gt;1&lt;/C&gt;&lt;D xsi:type="xsd:double"&gt;-0.116&lt;/D&gt;&lt;D xsi:type="xsd:double"&gt;-0.1578&lt;/D&gt;&lt;D xsi:type="xsd:double"&gt;-0.1778&lt;/D&gt;&lt;D xsi:type="xsd:double"&gt;-0.1442&lt;/D&gt;&lt;D xsi:type="xsd:double"&gt;-0.14&lt;/D&gt;&lt;D xsi:type="xsd:double"&gt;0.0313&lt;/D&gt;&lt;/FQL&gt;&lt;FQL&gt;&lt;Q&gt;398-HK^FF_EPS(ANN,-5AY,0)&lt;/Q&gt;&lt;R&gt;6&lt;/R&gt;&lt;C&gt;1&lt;/C&gt;&lt;D xsi:type="xsd:double"&gt;0.0287&lt;/D&gt;&lt;D xsi:type="xsd:double"&gt;0.2432&lt;/D&gt;&lt;D xsi:type="xsd:double"&gt;0.2421&lt;/D&gt;&lt;D xsi:type="xsd:double"&gt;0.1759&lt;/D&gt;&lt;D xsi:type="xsd:double"&gt;0.4317&lt;/D&gt;&lt;D xsi:type="xsd:double"&gt;0.744&lt;/D&gt;&lt;/FQL&gt;&lt;FQL&gt;&lt;Q&gt;397-HK^FF_EPS(ANN,-5AY,0)&lt;/Q&gt;&lt;R&gt;6&lt;/R&gt;&lt;C&gt;1&lt;/C&gt;&lt;D xsi:type="xsd:double"&gt;-0.4045&lt;/D&gt;&lt;D xsi:type="xsd:double"&gt;-0.3166&lt;/D&gt;&lt;D xsi:type="xsd:double"&gt;-0.1423&lt;/D&gt;&lt;D xsi:type="xsd:double"&gt;-0.0257&lt;/D&gt;&lt;D xsi:type="xsd:double"&gt;0.0159&lt;/D&gt;&lt;D xsi:type="xsd:double"&gt;0.0552&lt;/D&gt;&lt;/FQL&gt;&lt;FQL&gt;&lt;Q&gt;396-HK^FF_EPS(ANN,-5AY,0)&lt;/Q&gt;&lt;R&gt;6&lt;/R&gt;&lt;C&gt;1&lt;/C&gt;&lt;D xsi:type="xsd:double"&gt;0.0131&lt;/D&gt;&lt;D xsi:type="xsd:double"&gt;0.0114&lt;/D&gt;&lt;D xsi:type="xsd:double"&gt;-0.0919&lt;/D&gt;&lt;D xsi:type="xsd:double"&gt;-0.1305&lt;/D&gt;&lt;D xsi:type="xsd:double"&gt;-0.0733&lt;/D&gt;&lt;D xsi:type="xsd:double"&gt;-0.0068&lt;/D&gt;&lt;/FQL&gt;&lt;FQL&gt;&lt;Q&gt;395-HK^FF_EPS(ANN,-5AY,0)&lt;/Q&gt;&lt;R&gt;6&lt;/R&gt;&lt;C&gt;1&lt;/C&gt;&lt;D xsi:type="xsd:double"&gt;-0.0428&lt;/D&gt;&lt;D xsi:type="xsd:double"&gt;0.0038&lt;/D&gt;&lt;D xsi:type="xsd:double"&gt;-0.0139&lt;/D&gt;&lt;D xsi:type="xsd:double"&gt;-0.0076&lt;/D&gt;&lt;D xsi:type="xsd:double"&gt;-0.0099&lt;/D&gt;&lt;D xsi:type="xsd:double"&gt;-0.0181&lt;/D&gt;&lt;/FQL&gt;&lt;FQL&gt;&lt;Q&gt;393-HK^FF_EPS(ANN,-5AY,0)&lt;/Q&gt;&lt;R&gt;6&lt;/R&gt;&lt;C&gt;1&lt;/C&gt;&lt;D xsi:type="xsd:double"&gt;0.0629&lt;/D&gt;&lt;D xsi:type="xsd:double"&gt;0.0429&lt;/D&gt;&lt;D xsi:type="xsd:double"&gt;-0.0246&lt;/D&gt;&lt;D xsi:type="xsd:double"&gt;0.0722&lt;/D&gt;&lt;D xsi:type="xsd:double"&gt;0.0589&lt;/D&gt;&lt;D xsi:type="xsd:double"&gt;0.024&lt;/D&gt;&lt;/FQL&gt;&lt;FQL&gt;&lt;Q&gt;392-HK^FF_EPS(ANN,-5AY,0)&lt;/Q&gt;&lt;R&gt;6&lt;/R&gt;&lt;C&gt;1&lt;/C&gt;&lt;D xsi:type="xsd:double"&gt;4.92&lt;/D&gt;&lt;D xsi:type="xsd:double"&gt;5.45&lt;/D&gt;&lt;D xsi:type="xsd:double"&gt;6.004&lt;/D&gt;&lt;D xsi:type="xsd:double"&gt;6.3823&lt;/D&gt;&lt;D xsi:type="xsd:double"&gt;4.1891&lt;/D&gt;&lt;D xsi:type="xsd:double"&gt;7.8591&lt;/D&gt;&lt;/FQL&gt;&lt;FQL&gt;&lt;Q&gt;391-HK^FF_EPS(ANN,-5AY,0)&lt;/Q&gt;&lt;R&gt;6&lt;/R&gt;&lt;C&gt;1&lt;/C&gt;&lt;D xsi:type="xsd:double"&gt;-0.0139&lt;/D&gt;&lt;D xsi:type="xsd:double"&gt;-0.0083&lt;/D&gt;&lt;D xsi:type="xsd:double"&gt;-0.0144&lt;/D&gt;&lt;D xsi:type="xsd:double"&gt;-0.0164&lt;/D&gt;&lt;D xsi:type="xsd:double"&gt;-0.0098&lt;/D&gt;&lt;D xsi:type="xsd:double"&gt;-0.0066&lt;/D&gt;&lt;/FQL&gt;&lt;FQL&gt;&lt;Q&gt;390-HK^FF_EPS(ANN,-5AY,0)&lt;/Q&gt;&lt;R&gt;6&lt;/R&gt;&lt;C&gt;1&lt;/C&gt;&lt;D xsi:type="xsd:double"&gt;0.6039&lt;/D&gt;&lt;D xsi:type="xsd:double"&gt;0.669&lt;/D&gt;&lt;D xsi:type="xsd:double"&gt;0.7183&lt;/D&gt;&lt;D xsi:type="xsd:double"&gt;0.9503&lt;/D&gt;&lt;D xsi:type="xsd:double"&gt;0.9632&lt;/D&gt;&lt;D xsi:type="xsd:double"&gt;1.2493&lt;/D&gt;&lt;/FQL&gt;&lt;FQL&gt;&lt;Q&gt;389-HK^FF_EPS(ANN,-5AY,0)&lt;/Q&gt;&lt;R&gt;6&lt;/R&gt;&lt;C&gt;1&lt;/C&gt;&lt;D xsi:type="xsd:double"&gt;-0.0541&lt;/D&gt;&lt;D xsi:type="xsd:double"&gt;-0.0226&lt;/D&gt;&lt;D xsi:type="xsd:double"&gt;-0.0022&lt;/D&gt;&lt;D xsi:type="xsd:double"&gt;-0.0005&lt;/D&gt;&lt;D xsi:type="xsd:double"&gt;-0.0905&lt;/D&gt;&lt;D xsi:type="xsd:double"&gt;0.0066&lt;/D&gt;&lt;/FQL&gt;&lt;FQL&gt;&lt;Q&gt;388-HK^FF_EPS(ANN,-5AY,0)&lt;/Q&gt;&lt;R&gt;6&lt;/R&gt;&lt;C&gt;1&lt;/C&gt;&lt;D xsi:type="xsd:double"&gt;4.76&lt;/D&gt;&lt;D xsi:type="xsd:double"&gt;6.03&lt;/D&gt;&lt;D xsi:type="xsd:double"&gt;7.5&lt;/D&gt;&lt;D xsi:type="xsd:double"&gt;7.4904&lt;/D&gt;&lt;D xsi:type="xsd:double"&gt;9.1111&lt;/D&gt;&lt;D xsi:type="xsd:double"&gt;9.9057&lt;/D&gt;&lt;/FQL&gt;&lt;FQL&gt;&lt;Q&gt;387-HK^FF_EPS(ANN,-5AY,0)&lt;/Q&gt;&lt;R&gt;6&lt;/R&gt;&lt;C&gt;1&lt;/C&gt;&lt;D xsi:type="xsd:double"&gt;0.1057&lt;/D&gt;&lt;D xsi:type="xsd:double"&gt;0.1225&lt;/D&gt;&lt;D xsi:type="xsd:double"&gt;0.0835&lt;/D&gt;&lt;D xsi:type="xsd:double"&gt;-0.1887&lt;/D&gt;&lt;D xsi:type="xsd:double"&gt;0.0194&lt;/D&gt;&lt;D xsi:type="xsd:double"&gt;-0.1694&lt;/D&gt;&lt;/FQL&gt;&lt;FQL&gt;&lt;Q&gt;386-HK^FF_EPS(ANN,-5AY,0)&lt;/Q&gt;&lt;R&gt;6&lt;/R&gt;&lt;C&gt;1&lt;/C&gt;&lt;D xsi:type="xsd:double"&gt;0.383&lt;/D&gt;&lt;D xsi:type="xsd:double"&gt;0.422&lt;/D&gt;&lt;D xsi:type="xsd:double"&gt;0.5211&lt;/D&gt;&lt;D xsi:type="xsd:double"&gt;0.4757&lt;/D&gt;&lt;D xsi:type="xsd:double"&gt;0.2719&lt;/D&gt;&lt;D xsi:type="xsd:double"&gt;0.5882&lt;/D&gt;&lt;/FQL&gt;&lt;FQL&gt;&lt;Q&gt;385-HK^FF_EPS(ANN,-5AY,0)&lt;/Q&gt;&lt;R&gt;6&lt;/R&gt;&lt;C&gt;1&lt;/C&gt;&lt;D xsi:type="xsd:double"&gt;0.353&lt;/D&gt;&lt;D xsi:type="xsd:double"&gt;0.297&lt;/D&gt;&lt;D xsi:type="xsd:double"&gt;0.3292&lt;/D&gt;&lt;D xsi:type="xsd:double"&gt;0.2202&lt;/D&gt;&lt;D xsi:type="xsd:double"&gt;0.2086&lt;/D&gt;&lt;D xsi:type="xsd:double"&gt;0.1301&lt;/D&gt;&lt;/FQL&gt;&lt;FQL&gt;&lt;Q&gt;384-HK^FF_EPS(ANN,-5AY,0)&lt;/Q&gt;&lt;R&gt;6&lt;/R&gt;&lt;C&gt;1&lt;/C&gt;&lt;D xsi:type="xsd:double"&gt;0.8451&lt;/D&gt;&lt;D xsi:type="xsd:double"&gt;1.23&lt;/D&gt;&lt;D xsi:type="xsd:double"&gt;1.6284&lt;/D&gt;&lt;D xsi:type="xsd:double"&gt;1.7607&lt;/D&gt;&lt;D xsi:type="xsd:double"&gt;2.0092&lt;/D&gt;&lt;D xsi:type="xsd:double"&gt;1.3935&lt;/D&gt;&lt;/FQL&gt;&lt;FQL&gt;&lt;Q&gt;383-HK^FF_EPS(ANN,-5AY,0)&lt;/Q&gt;&lt;R&gt;5&lt;/R&gt;&lt;C&gt;1&lt;/C&gt;&lt;D xsi:type="xsd:double"&gt;-0.005&lt;/D&gt;&lt;D xsi:type="xsd:double"&gt;-0.0095&lt;/D&gt;&lt;D xsi:type="xsd:double"&gt;0.0001&lt;/D&gt;&lt;D xsi:type="xsd:double"&gt;-0.0077&lt;/D&gt;&lt;D xsi:type="xsd:double"&gt;-0.0095&lt;/D&gt;&lt;/FQL&gt;&lt;FQL&gt;&lt;Q&gt;382-HK^FF_EPS(ANN,-5AY,0)&lt;/Q&gt;&lt;R&gt;6&lt;/R&gt;&lt;C&gt;1&lt;/C&gt;&lt;D xsi:type="xsd:double"&gt;0.1469&lt;/D&gt;&lt;D xsi:type="xsd:double"&gt;0.1907&lt;/D&gt;&lt;D xsi:type="xsd:double"&gt;0.3045&lt;/D&gt;&lt;D xsi:type="xsd:double"&gt;0.3171&lt;/D&gt;&lt;D xsi:type="xsd:double"&gt;0.4679&lt;/D&gt;&lt;D xsi:type="xsd:double"&gt;0.6387&lt;/D&gt;&lt;/FQL&gt;&lt;FQL&gt;&lt;Q&gt;381-HK^FF_EPS(ANN,-5AY,0)&lt;/Q&gt;&lt;R&gt;6&lt;/R&gt;&lt;C&gt;1&lt;/C&gt;&lt;D xsi:type="xsd:double"&gt;-3.43&lt;/D&gt;&lt;D xsi:type="xsd:double"&gt;-1.46&lt;/D&gt;&lt;D xsi:type="xsd:double"&gt;-2.704&lt;/D&gt;&lt;D xsi:type="xsd:double"&gt;-3.11&lt;/D&gt;&lt;D xsi:type="xsd:double"&gt;-0.6741&lt;/D&gt;&lt;D xsi:type="xsd:double"&gt;-1.1378&lt;/D&gt;&lt;/FQL&gt;&lt;FQL&gt;&lt;Q&gt;380-HK^FF_EPS(ANN,-5AY,0)&lt;/Q&gt;&lt;R&gt;6&lt;/R&gt;&lt;C&gt;1&lt;/C&gt;&lt;D xsi:type="xsd:double"&gt;0.0379&lt;/D&gt;&lt;D xsi:type="xsd:double"&gt;0.0562&lt;/D&gt;&lt;D xsi:type="xsd:double"&gt;0.0195&lt;/D&gt;&lt;D xsi:type="xsd:double"&gt;0.0051&lt;/D&gt;&lt;D xsi:type="xsd:double"&gt;0.0151&lt;/D&gt;&lt;D xsi:type="xsd:double"&gt;0.0462&lt;/D&gt;&lt;/FQL&gt;&lt;FQL&gt;&lt;Q&gt;379-HK^FF_EPS(ANN,-5AY,0)&lt;/Q&gt;&lt;R&gt;6&lt;/R&gt;&lt;C&gt;1&lt;/C&gt;&lt;D xsi:type="xsd:double"&gt;0.025&lt;/D&gt;&lt;D xsi:type="xsd:double"&gt;-0.036&lt;/D&gt;&lt;D xsi:type="xsd:double"&gt;-0.3122&lt;/D&gt;&lt;D xsi:type="xsd:double"&gt;-0.0286&lt;/D&gt;&lt;D xsi:type="xsd:double"&gt;-0.1609&lt;/D&gt;&lt;D xsi:type="xsd:double"&gt;-0.0241&lt;/D&gt;&lt;/FQL&gt;&lt;FQL&gt;&lt;Q&gt;378-HK^FF_EPS(ANN,-5AY,0)&lt;/Q&gt;&lt;R&gt;6&lt;/R&gt;&lt;C&gt;1&lt;/C&gt;&lt;D xsi:type="xsd:double"&gt;-0.3234&lt;/D&gt;&lt;D xsi:type="xsd:double"&gt;-0.0401&lt;/D&gt;&lt;D xsi:type="xsd:double"&gt;-0.1764&lt;/D&gt;&lt;D xsi:type="xsd:double"&gt;-0.0931&lt;/D&gt;&lt;D xsi:type="xsd:double"&gt;-0.0529&lt;/D&gt;&lt;D xsi:type="xsd:double"&gt;-0.0462&lt;/D&gt;&lt;/FQL&gt;&lt;FQL&gt;&lt;Q&gt;377-HK^FF_EPS(ANN,-5AY,0)&lt;/Q&gt;&lt;R&gt;6&lt;/R&gt;&lt;C&gt;1&lt;/C&gt;&lt;D xsi:type="xsd:double"&gt;0.4382&lt;/D&gt;&lt;D xsi:type="xsd:string"&gt;@NA&lt;/D&gt;&lt;D xsi:type="xsd:double"&gt;-10.1271&lt;/D&gt;&lt;D xsi:type="xsd:double"&gt;-12.0057&lt;/D&gt;&lt;D xsi:type="xsd:double"&gt;-28.7358&lt;/D&gt;&lt;D xsi:type="xsd:double"&gt;-34.8191&lt;/D&gt;&lt;/FQL&gt;&lt;FQL&gt;&lt;Q&gt;376-HK^FF_EPS(ANN,-5AY,0)&lt;/Q&gt;&lt;R&gt;6&lt;/R&gt;&lt;C&gt;1&lt;/C&gt;&lt;D xsi:type="xsd:double"&gt;-0.13&lt;/D&gt;&lt;D xsi:type="xsd:double"&gt;-0.16&lt;/D&gt;&lt;D xsi:type="xsd:double"&gt;-0.08&lt;/D&gt;&lt;D xsi:type="xsd:double"&gt;0.0797&lt;/D&gt;&lt;D xsi:type="xsd:double"&gt;0.1863&lt;/D&gt;&lt;D xsi:type="xsd:double"&gt;0.1333&lt;/D&gt;&lt;/FQL&gt;&lt;FQL&gt;&lt;Q&gt;375-HK^FF_EPS(ANN,-5AY,0)&lt;/Q&gt;&lt;R&gt;6&lt;/R&gt;&lt;C&gt;1&lt;/C&gt;&lt;D xsi:type="xsd:double"&gt;-0.59&lt;/D&gt;&lt;D xsi:type="xsd:double"&gt;0.91&lt;/D&gt;&lt;D xsi:type="xsd:double"&gt;0.5438&lt;/D&gt;&lt;D xsi:type="xsd:double"&gt;-0.5253&lt;/D&gt;&lt;D xsi:type="xsd:double"&gt;-0.0708&lt;/D&gt;&lt;D xsi:type="xsd:double"&gt;0.0198&lt;/D&gt;&lt;/FQL&gt;&lt;FQL&gt;&lt;Q&gt;374-HK^FF_EPS(ANN,-5AY,0)&lt;/Q&gt;&lt;R&gt;6&lt;/R&gt;&lt;C&gt;1&lt;/C&gt;&lt;D xsi:type="xsd:double"&gt;0.131&lt;/D&gt;&lt;D xsi:type="xsd:double"&gt;0.905&lt;/D&gt;&lt;D xsi:type="xsd:double"&gt;0.0785&lt;/D&gt;&lt;D xsi:type="xsd:double"&gt;-0.0516&lt;/D&gt;&lt;D xsi:type="xsd:double"&gt;0.0784&lt;/D&gt;&lt;D xsi:type="xsd:double"&gt;0.0329&lt;/D&gt;&lt;/FQL&gt;&lt;FQL&gt;&lt;Q&gt;373-HK^FF_EPS(ANN,-5AY,0)&lt;/Q&gt;&lt;R&gt;6&lt;/R&gt;&lt;C&gt;1&lt;/C&gt;&lt;D xsi:type="xsd:double"&gt;0.917&lt;/D&gt;&lt;D xsi:type="xsd:double"&gt;0.9175&lt;/D&gt;&lt;D xsi:type="xsd:double"&gt;0.483&lt;/D&gt;&lt;D xsi:type="xsd:double"&gt;0.7198&lt;/D&gt;&lt;D xsi:type="xsd:double"&gt;0.5795&lt;/D&gt;&lt;D xsi:type="xsd:double"&gt;1.9029&lt;/D&gt;&lt;/FQL&gt;&lt;FQL&gt;&lt;Q&gt;372-HK^FF_EPS(ANN,-5AY,0)&lt;/Q&gt;&lt;R&gt;6&lt;/R&gt;&lt;C&gt;1&lt;/C&gt;&lt;D xsi:type="xsd:double"&gt;-0.7713&lt;/D&gt;&lt;D xsi:type="xsd:double"&gt;-0.0216&lt;/D&gt;&lt;D xsi:type="xsd:double"&gt;0.1373&lt;/D&gt;&lt;D xsi:type="xsd:double"&gt;-0.447&lt;/D&gt;&lt;D xsi:type="xsd:double"&gt;0.0828&lt;/D&gt;&lt;D xsi:type="xsd:double"&gt;-0.0785&lt;/D&gt;&lt;/FQL&gt;&lt;FQL&gt;&lt;Q&gt;371-HK^FF_EPS(ANN,-5AY,0)&lt;/Q&gt;&lt;R&gt;6&lt;/R&gt;&lt;C&gt;1&lt;/C&gt;&lt;D xsi:type="xsd:double"&gt;0.3704&lt;/D&gt;&lt;D xsi:type="xsd:double"&gt;0.4242&lt;/D&gt;&lt;D xsi:type="xsd:double"&gt;0.4792&lt;/D&gt;&lt;D xsi:type="xsd:double"&gt;0.4977&lt;/D&gt;&lt;D xsi:type="xsd:double"&gt;0.4157&lt;/D&gt;&lt;D xsi:type="xsd:double"&gt;0.4142&lt;/D&gt;&lt;/FQL&gt;&lt;FQL&gt;&lt;Q&gt;370-HK^FF_EPS(ANN,-5AY,0)&lt;/Q&gt;&lt;R&gt;5&lt;/R&gt;&lt;C&gt;1&lt;/C&gt;&lt;D xsi:type="xsd:double"&gt;0.0296&lt;/D&gt;&lt;D xsi:type="xsd:double"&gt;-0.0785&lt;/D&gt;&lt;D xsi:type="xsd:double"&gt;-0.0909&lt;/D&gt;&lt;D xsi:type="xsd:double"&gt;-0.0292&lt;/D&gt;&lt;D xsi:type="xsd:double"&gt;-0.0045&lt;/D&gt;&lt;/FQL&gt;&lt;FQL&gt;&lt;Q&gt;369-HK^FF_EPS(ANN,-5AY,0)&lt;/Q&gt;&lt;R&gt;6&lt;/R&gt;&lt;C&gt;1&lt;/C&gt;&lt;D xsi:type="xsd:double"&gt;0.85&lt;/D&gt;&lt;D xsi:type="xsd:double"&gt;1.47&lt;/D&gt;&lt;D xsi:type="xsd:double"&gt;0.97&lt;/D&gt;&lt;D xsi:type="xsd:double"&gt;0.1766&lt;/D&gt;&lt;D xsi:type="xsd:double"&gt;-0.4979&lt;/D&gt;&lt;D xsi:type="xsd:double"&gt;0.6307&lt;/D&gt;&lt;/FQL&gt;&lt;FQL&gt;&lt;Q&gt;368-HK^FF_EPS(ANN,-5AY,0)&lt;/Q&gt;&lt;R&gt;6&lt;/R&gt;&lt;C&gt;1&lt;/C&gt;&lt;D xsi:type="xsd:string"&gt;@NA&lt;/D&gt;&lt;D xsi:type="xsd:double"&gt;0.0383&lt;/D&gt;&lt;D xsi:type="xsd:double"&gt;0.0502&lt;/D&gt;&lt;D xsi:type="xsd:double"&gt;0.0421&lt;/D&gt;&lt;D xsi:type="xsd:double"&gt;0.0226&lt;/D&gt;&lt;D xsi:type="xsd:double"&gt;0.0158&lt;/D&gt;&lt;/FQL&gt;&lt;FQL&gt;&lt;Q&gt;367-HK^FF_EPS(ANN,-5AY,0)&lt;/Q&gt;&lt;R&gt;6&lt;/R&gt;&lt;C&gt;1&lt;/C&gt;&lt;D xsi:type="xsd:double"&gt;0.7519&lt;/D&gt;&lt;D xsi:type="xsd:double"&gt;0.7739&lt;/D&gt;&lt;D xsi:type="xsd:double"&gt;0.7334&lt;/D&gt;&lt;D xsi:type="xsd:double"&gt;-0.4216&lt;/D&gt;&lt;D xsi:type="xsd:double"&gt;0.0224&lt;/D&gt;&lt;D xsi:type="xsd:double"&gt;-0.5549&lt;/D&gt;&lt;/FQL&gt;&lt;FQL&gt;&lt;Q&gt;366-HK^FF_EPS(ANN,-5AY,0)&lt;/Q&gt;&lt;R&gt;6&lt;/R&gt;&lt;C&gt;1&lt;/C&gt;&lt;D xsi:type="xsd:double"&gt;0.222&lt;/D&gt;&lt;D xsi:type="xsd:double"&gt;0.187&lt;/D&gt;&lt;D xsi:type="xsd:double"&gt;0.2852&lt;/D&gt;&lt;D xsi:type="xsd:double"&gt;0.242&lt;/D&gt;&lt;D xsi:type="xsd:double"&gt;0.1219&lt;/D&gt;&lt;D xsi:type="xsd:double"&gt;0.1685&lt;/D&gt;&lt;/FQL&gt;&lt;FQL&gt;&lt;Q&gt;365-HK^FF_EPS(ANN,-5AY,0)&lt;/Q&gt;&lt;R&gt;6&lt;/R&gt;&lt;C&gt;1&lt;/C&gt;&lt;D xsi:type="xsd:double"&gt;-0.5899&lt;/D&gt;&lt;D xsi:type="xsd:double"&gt;0.0354&lt;/D&gt;&lt;D xsi:type="xsd:double"&gt;-0.0852&lt;/D&gt;&lt;D xsi:type="xsd:double"&gt;-0.0093&lt;/D&gt;&lt;D xsi:type="xsd:double"&gt;0.0135&lt;/D&gt;&lt;D xsi:type="xsd:double"&gt;0.0263&lt;/D&gt;&lt;/FQL&gt;&lt;FQL&gt;&lt;Q&gt;363-HK^FF_EPS(ANN,-5AY,0)&lt;/Q&gt;&lt;R&gt;6&lt;/R&gt;&lt;C&gt;1&lt;/C&gt;&lt;D xsi:type="xsd:double"&gt;2.673&lt;/D&gt;&lt;D xsi:type="xsd:double"&gt;2.898&lt;/D&gt;&lt;D xsi:type="xsd:double"&gt;3.0657&lt;/D&gt;&lt;D xsi:type="xsd:double"&gt;3.0808&lt;/D&gt;&lt;D xsi:type="xsd:double"&gt;2.0137&lt;/D&gt;&lt;D xsi:type="xsd:double"&gt;3.4292&lt;/D&gt;&lt;/FQL&gt;&lt;FQL&gt;&lt;Q&gt;362-HK^FF_EPS(ANN,-5AY,0)&lt;/Q&gt;&lt;R&gt;6&lt;/R&gt;&lt;C&gt;1&lt;/C&gt;&lt;D xsi:type="xsd:double"&gt;-2.3736&lt;/D&gt;&lt;D xsi:type="xsd:double"&gt;-3.5212&lt;/D&gt;&lt;D xsi:type="xsd:double"&gt;-10.6119&lt;/D&gt;&lt;D xsi:type="xsd:double"&gt;-5.4712&lt;/D&gt;&lt;D xsi:type="xsd:double"&gt;-6.1388&lt;/D&gt;&lt;D xsi:type="xsd:double"&gt;-9.6083&lt;/D&gt;&lt;/FQL&gt;&lt;FQL&gt;&lt;Q&gt;361-HK^FF_EPS(ANN,-5AY,0)&lt;/Q&gt;&lt;R&gt;6&lt;/R&gt;&lt;C&gt;1&lt;/C&gt;&lt;D xsi:type="xsd:double"&gt;-0.052&lt;/D&gt;&lt;D xsi:type="xsd:double"&gt;-0.0061&lt;/D&gt;&lt;D xsi:type="xsd:double"&gt;-0.0078&lt;/D&gt;&lt;D xsi:type="xsd:double"&gt;-0.0044&lt;/D&gt;&lt;D xsi:type="xsd:double"&gt;-0.0038&lt;/D&gt;&lt;D xsi:type="xsd:double"&gt;-0.0046&lt;/D&gt;&lt;/FQL&gt;&lt;FQL&gt;&lt;Q&gt;360-HK^FF_EPS(ANN,-5AY,0)&lt;/Q&gt;&lt;R&gt;6&lt;/R&gt;&lt;C&gt;1&lt;/C&gt;&lt;D xsi:type="xsd:double"&gt;-0.0315&lt;/D&gt;&lt;D xsi:type="xsd:double"&gt;-0.0783&lt;/D&gt;&lt;D xsi:type="xsd:double"&gt;0.0218&lt;/D&gt;&lt;D xsi:type="xsd:double"&gt;-0.029&lt;/D&gt;&lt;D xsi:type="xsd:double"&gt;-0.0775&lt;/D&gt;&lt;D xsi:type="xsd:double"&gt;-0.0186&lt;/D&gt;&lt;/FQL&gt;&lt;FQL&gt;&lt;Q&gt;359-HK^FF_EPS(ANN,-5AY,0)&lt;/Q&gt;&lt;R&gt;6&lt;/R&gt;&lt;C&gt;1&lt;/C&gt;&lt;D xsi:type="xsd:double"&gt;-0.0014&lt;/D&gt;&lt;D xsi:type="xsd:double"&gt;0.0248&lt;/D&gt;&lt;D xsi:type="xsd:double"&gt;0.1311&lt;/D&gt;&lt;D xsi:type="xsd:double"&gt;0.0732&lt;/D&gt;&lt;D xsi:type="xsd:double"&gt;-0.0568&lt;/D&gt;&lt;D xsi:type="xsd:double"&gt;-0.1366&lt;/D&gt;&lt;/FQL&gt;&lt;FQL&gt;&lt;Q&gt;358-HK^FF_EPS(ANN,-5AY,0)&lt;/Q&gt;&lt;R&gt;6&lt;/R&gt;&lt;C&gt;1&lt;/C&gt;&lt;D xsi:type="xsd:double"&gt;0.2274&lt;/D&gt;&lt;D xsi:type="xsd:double"&gt;0.46&lt;/D&gt;&lt;D xsi:type="xsd:double"&gt;0.7068&lt;/D&gt;&lt;D xsi:type="xsd:double"&gt;0.7123&lt;/D&gt;&lt;D xsi:type="xsd:double"&gt;0.6701&lt;/D&gt;&lt;D xsi:type="xsd:double"&gt;2.0091&lt;/D&gt;&lt;/FQL&gt;&lt;FQL&gt;&lt;Q&gt;357-HK^FF_EPS(ANN,-5AY,0)&lt;/Q&gt;&lt;R&gt;6&lt;/R&gt;&lt;C&gt;1&lt;/C&gt;&lt;D xsi:type="xsd:double"&gt;0.9698&lt;/D&gt;&lt;D xsi:type="xsd:double"&gt;1.1761&lt;/D&gt;&lt;D xsi:type="xsd:double"&gt;1.557&lt;/D&gt;&lt;D xsi:type="xsd:double"&gt;1.3788&lt;/D&gt;&lt;D xsi:type="xsd:double"&gt;-3.1829&lt;/D&gt;&lt;D xsi:type="xsd:double"&gt;1.9487&lt;/D&gt;&lt;/FQL&gt;&lt;FQL&gt;&lt;Q&gt;355-HK^FF_EPS(ANN,-5AY,0)&lt;/Q&gt;&lt;R&gt;6&lt;/R&gt;&lt;C&gt;1&lt;/C&gt;&lt;D xsi:type="xsd:double"&gt;0.0425&lt;/D&gt;&lt;D xsi:type="xsd:double"&gt;0.1083&lt;/D&gt;&lt;D xsi:type="xsd:double"&gt;0.0393&lt;/D&gt;&lt;D xsi:type="xsd:double"&gt;0.0393&lt;/D&gt;&lt;D xsi:type="xsd:double"&gt;-0.1835&lt;/D&gt;&lt;D xsi:type="xsd:double"&gt;-0.1093&lt;/D&gt;&lt;/FQL&gt;&lt;FQL&gt;&lt;Q&gt;354-HK^FF_EPS(ANN,-5AY,0)&lt;/Q&gt;&lt;R&gt;6&lt;/R&gt;&lt;C&gt;1&lt;/C&gt;&lt;D xsi:type="xsd:double"&gt;0.2377&lt;/D&gt;&lt;D xsi:type="xsd:double"&gt;0.272&lt;/D&gt;&lt;D xsi:type="xsd:double"&gt;0.3499&lt;/D&gt;&lt;D xsi:type="xsd:double"&gt;0.3482&lt;/D&gt;&lt;D xsi:type="xsd:double"&gt;0.4254&lt;/D&gt;&lt;D xsi:type="xsd:double"&gt;0.4928&lt;/D&gt;&lt;/FQL&gt;&lt;FQL&gt;&lt;Q&gt;353-HK^FF_EPS(ANN,-5AY,0)&lt;/Q&gt;&lt;R&gt;5&lt;/R&gt;&lt;C&gt;1&lt;/C&gt;&lt;D xsi:type="xsd:double"&gt;-0.4642&lt;/D&gt;&lt;D xsi:type="xsd:double"&gt;-0.1212&lt;/D&gt;&lt;D xsi:type="xsd:double"&gt;0.0281&lt;/D&gt;&lt;D xsi:type="xsd:double"&gt;0.0075&lt;/D&gt;&lt;D xsi:type="xsd:double"&gt;0.0177&lt;/D&gt;&lt;/FQL&gt;&lt;FQL&gt;&lt;Q&gt;352-HK^FF_EPS(ANN,-5AY,0)&lt;/Q&gt;&lt;R&gt;6&lt;/R&gt;&lt;C&gt;1&lt;/C&gt;&lt;D xsi:type="xsd:double"&gt;-0.0261&lt;/D&gt;&lt;D xsi:type="xsd:double"&gt;-0.0784&lt;/D&gt;&lt;D xsi:type="xsd:double"&gt;-0.0364&lt;/D&gt;&lt;D xsi:type="xsd:double"&gt;-0.0573&lt;/D&gt;&lt;D xsi:type="xsd:double"&gt;0.0003&lt;/D&gt;&lt;D xsi:type="xsd:double"&gt;-0.0142&lt;/D&gt;&lt;/FQL&gt;&lt;FQL&gt;&lt;Q&gt;351-HK^FF_EPS(ANN,-5AY,0)&lt;/Q&gt;&lt;R&gt;6&lt;/R&gt;&lt;C&gt;1&lt;/C&gt;&lt;D xsi:type="xsd:double"&gt;-0.94&lt;/D&gt;&lt;D xsi:type="xsd:double"&gt;-0.2115&lt;/D&gt;&lt;D xsi:type="xsd:double"&gt;-0.2954&lt;/D&gt;&lt;D xsi:type="xsd:double"&gt;-0.1815&lt;/D&gt;&lt;D xsi:type="xsd:double"&gt;-0.0606&lt;/D&gt;&lt;D xsi:type="xsd:double"&gt;-0.0317&lt;/D&gt;&lt;/FQL&gt;&lt;FQL&gt;&lt;Q&gt;348-HK^FF_EPS(ANN,-5AY,0)&lt;/Q&gt;&lt;R&gt;6&lt;/R&gt;&lt;C&gt;1&lt;/C&gt;&lt;D xsi:type="xsd:double"&gt;-0.409&lt;/D&gt;&lt;D xsi:type="xsd:double"&gt;-0.269&lt;/D&gt;&lt;D xsi:type="xsd:string"&gt;@NA&lt;/D&gt;&lt;D xsi:type="xsd:double"&gt;-0.1534&lt;/D&gt;&lt;D xsi:type="xsd:double"&gt;-0.0922&lt;/D&gt;&lt;D xsi:type="xsd:double"&gt;-0.1337&lt;/D&gt;&lt;/FQL&gt;&lt;FQL&gt;&lt;Q&gt;347-HK^FF_EPS(ANN,-5AY,0)&lt;/Q&gt;&lt;R&gt;6&lt;/R&gt;&lt;C&gt;1&lt;/C&gt;&lt;D xsi:type="xsd:double"&gt;0.2004&lt;/D&gt;&lt;D xsi:type="xsd:double"&gt;0.6874&lt;/D&gt;&lt;D xsi:type="xsd:double"&gt;1.0014&lt;/D&gt;&lt;D xsi:type="xsd:double"&gt;0.2154&lt;/D&gt;&lt;D xsi:type="xsd:double"&gt;0.2363&lt;/D&gt;&lt;D xsi:type="xsd:double"&gt;0.8924&lt;/D&gt;&lt;/FQL&gt;&lt;FQL&gt;&lt;Q&gt;346-HK^FF_EPS(ANN,-5AY,0)&lt;/Q&gt;&lt;R&gt;6&lt;/R&gt;&lt;C&gt;1&lt;/C&gt;&lt;D xsi:type="xsd:double"&gt;-0.022&lt;/D&gt;&lt;D xsi:type="xsd:double"&gt;-0.0054&lt;/D&gt;&lt;D xsi:type="xsd:double"&gt;-0.0001&lt;/D&gt;&lt;D xsi:type="xsd:double"&gt;-0.0365&lt;/D&gt;&lt;D xsi:type="xsd:double"&gt;-0.0496&lt;/D&gt;&lt;D xsi:type="xsd:double"&gt;0.0193&lt;/D&gt;&lt;/FQL&gt;&lt;FQL&gt;&lt;Q&gt;345-HK^FF_EPS(ANN,-5AY,0)&lt;/Q&gt;&lt;R&gt;6&lt;/R&gt;&lt;C&gt;1&lt;/C&gt;&lt;D xsi:type="xsd:double"&gt;0.589&lt;/D&gt;&lt;D xsi:type="xsd:double"&gt;0.555&lt;/D&gt;&lt;D xsi:type="xsd:double"&gt;0.6562&lt;/D&gt;&lt;D xsi:type="xsd:double"&gt;0.504&lt;/D&gt;&lt;D xsi:type="xsd:double"&gt;0.5151&lt;/D&gt;&lt;D xsi:type="xsd:double"&gt;-0.1485&lt;/D&gt;&lt;/FQL&gt;&lt;FQL&gt;&lt;Q&gt;343-HK^FF_EPS(ANN,-5AY,0)&lt;/Q&gt;&lt;R&gt;6&lt;/R&gt;&lt;C&gt;1&lt;/C&gt;&lt;D xsi:type="xsd:double"&gt;-0.037&lt;/D&gt;&lt;D xsi:type="xsd:double"&gt;-0.042&lt;/D&gt;&lt;D xsi:type="xsd:double"&gt;-0.0229&lt;/D&gt;&lt;D xsi:type="xsd:double"&gt;-0.0417&lt;/D&gt;&lt;D xsi:type="xsd:double"&gt;-0.041&lt;/D&gt;&lt;D xsi:type="xsd:double"&gt;-0.0176&lt;/D&gt;&lt;/FQL&gt;&lt;FQL&gt;&lt;Q&gt;342-HK^FF_EPS(ANN,-5AY,0)&lt;/Q&gt;&lt;R&gt;6&lt;/R&gt;&lt;C&gt;1&lt;/C&gt;&lt;D xsi:type="xsd:double"&gt;0.51&lt;/D&gt;&lt;D xsi:type="xsd:double"&gt;0.51&lt;/D&gt;&lt;D xsi:type="xsd:double"&gt;0.57&lt;/D&gt;&lt;D xsi:type="xsd:double"&gt;0.5162&lt;/D&gt;&lt;D xsi:type="xsd:double"&gt;0.4374&lt;/D&gt;&lt;D xsi:type="xsd:double"&gt;-2.4239&lt;/D&gt;&lt;/FQL&gt;&lt;FQL&gt;&lt;Q&gt;341-HK^FF_EPS(ANN,-5AY,0)&lt;/Q&gt;&lt;R&gt;6&lt;/R&gt;&lt;C&gt;1&lt;/C&gt;&lt;D xsi:type="xsd:double"&gt;0.87&lt;/D&gt;&lt;D xsi:type="xsd:double"&gt;0.79&lt;/D&gt;&lt;D xsi:type="xsd:double"&gt;1.017&lt;/D&gt;&lt;D xsi:type="xsd:double"&gt;0.1269&lt;/D&gt;&lt;D xsi:type="xsd:double"&gt;0.6197&lt;/D&gt;&lt;D xsi:type="xsd:double"&gt;0.0366&lt;/D&gt;&lt;/FQL&gt;&lt;FQL&gt;&lt;Q&gt;340-HK^FF_EPS(ANN,-5AY,0)&lt;/Q&gt;&lt;R&gt;6&lt;/R&gt;&lt;C&gt;1&lt;/C&gt;&lt;D xsi:type="xsd:double"&gt;-0.012&lt;/D&gt;&lt;D xsi:type="xsd:double"&gt;-0.032&lt;/D&gt;&lt;D xsi:type="xsd:double"&gt;-0.0199&lt;/D&gt;&lt;D xsi:type="xsd:double"&gt;-0.0062&lt;/D&gt;&lt;D xsi:type="xsd:double"&gt;-0.0019&lt;/D&gt;&lt;D xsi:type="xsd:double"&gt;0.0409&lt;/D&gt;&lt;/FQL&gt;&lt;FQL&gt;&lt;Q&gt;338-HK^FF_EPS(ANN,-5AY,0)&lt;/Q&gt;&lt;R&gt;6&lt;/R&gt;&lt;C&gt;1&lt;/C&gt;&lt;D xsi:type="xsd:double"&gt;0.6457&lt;/D&gt;&lt;D xsi:type="xsd:double"&gt;0.6557&lt;/D&gt;&lt;D xsi:type="xsd:double"&gt;0.584&lt;/D&gt;&lt;D xsi:type="xsd:double"&gt;0.2321&lt;/D&gt;&lt;D xsi:type="xsd:double"&gt;0.067&lt;/D&gt;&lt;D xsi:type="xsd:double"&gt;0.2309&lt;/D&gt;&lt;/FQL&gt;&lt;FQL&gt;&lt;Q&gt;337-HK^FF_EPS(ANN,-5AY,0)&lt;/Q&gt;&lt;R&gt;6&lt;/R&gt;&lt;C&gt;1&lt;/C&gt;&lt;D xsi:type="xsd:double"&gt;0.3973&lt;/D&gt;&lt;D xsi:type="xsd:double"&gt;0.5304&lt;/D&gt;&lt;D xsi:type="xsd:double"&gt;0.7233&lt;/D&gt;&lt;D xsi:type="xsd:double"&gt;1.013&lt;/D&gt;&lt;D xsi:type="xsd:double"&gt;1.0584&lt;/D&gt;&lt;D xsi:type="xsd:double"&gt;0.938&lt;/D&gt;&lt;/FQL&gt;&lt;FQL&gt;&lt;Q&gt;336-HK^FF_EPS(ANN,-5AY,0)&lt;/Q&gt;&lt;R&gt;6&lt;/R&gt;&lt;C&gt;1&lt;/C&gt;&lt;D xsi:type="xsd:double"&gt;0.3954&lt;/D&gt;&lt;D xsi:type="xsd:string"&gt;@NA&lt;/D&gt;&lt;D xsi:type="xsd:double"&gt;0.4244&lt;/D&gt;&lt;D xsi:type="xsd:double"&gt;0.4057&lt;/D&gt;&lt;D xsi:type="xsd:double"&gt;0.1513&lt;/D&gt;&lt;D xsi:type="xsd:double"&gt;0.2615&lt;/D&gt;&lt;/FQL&gt;&lt;FQL&gt;&lt;Q&gt;335-HK^FF_EPS(ANN,-5AY,0)&lt;/Q&gt;&lt;R&gt;6&lt;/R&gt;&lt;C&gt;1&lt;/C&gt;&lt;D xsi:type="xsd:double"&gt;0.084&lt;/D&gt;&lt;D xsi:type="xsd:double"&gt;0.061&lt;/D&gt;&lt;D xsi:type="xsd:double"&gt;0.0949&lt;/D&gt;&lt;D xsi:type="xsd:double"&gt;0.0178&lt;/D&gt;&lt;D xsi:type="xsd:double"&gt;0.0172&lt;/D&gt;&lt;D xsi:type="xsd:double"&gt;0.0324&lt;/D&gt;&lt;/FQL&gt;&lt;FQL&gt;&lt;Q&gt;334-HK^FF_EPS(ANN,-5AY,0)&lt;/Q&gt;&lt;R&gt;6&lt;/R&gt;&lt;C&gt;1&lt;/C&gt;&lt;D xsi:type="xsd:double"&gt;0.0571&lt;/D&gt;&lt;D xsi:type="xsd:double"&gt;0.0663&lt;/D&gt;&lt;D xsi:type="xsd:double"&gt;0.0468&lt;/D&gt;&lt;D xsi:type="xsd:double"&gt;0.0284&lt;/D&gt;&lt;D xsi:type="xsd:double"&gt;0.0135&lt;/D&gt;&lt;D xsi:type="xsd:double"&gt;0.1048&lt;/D&gt;&lt;/FQL&gt;&lt;FQL&gt;&lt;Q&gt;333-HK^FF_EPS(ANN,-5AY,0)&lt;/Q&gt;&lt;R&gt;6&lt;/R&gt;&lt;C&gt;1&lt;/C&gt;&lt;D xsi:type="xsd:double"&gt;0.0223&lt;/D&gt;&lt;D xsi:type="xsd:double"&gt;0.0534&lt;/D&gt;&lt;D xsi:type="xsd:double"&gt;-0.2536&lt;/D&gt;&lt;D xsi:type="xsd:double"&gt;-0.3199&lt;/D&gt;&lt;D xsi:type="xsd:double"&gt;0.0109&lt;/D&gt;&lt;D xsi:type="xsd:double"&gt;0.0118&lt;/D&gt;&lt;/FQL&gt;&lt;FQL&gt;&lt;Q&gt;332-HK^FF_EPS(ANN,-5AY,0)&lt;/Q&gt;&lt;R&gt;6&lt;/R&gt;&lt;C&gt;1&lt;/C&gt;&lt;D xsi:type="xsd:double"&gt;-0.0171&lt;/D&gt;&lt;D xsi:type="xsd:double"&gt;0.0257&lt;/D&gt;&lt;D xsi:type="xsd:double"&gt;0.0051&lt;/D&gt;&lt;D xsi:type="xsd:double"&gt;-0.0092&lt;/D&gt;&lt;D xsi:type="xsd:double"&gt;0.0004&lt;/D&gt;&lt;D xsi:type="xsd:double"&gt;0.0119&lt;/D&gt;&lt;/FQL&gt;&lt;FQL&gt;&lt;Q&gt;331-HK^FF_EPS(ANN,-5AY,0)&lt;/Q&gt;&lt;R&gt;6&lt;/R&gt;&lt;C&gt;1&lt;/C&gt;&lt;D xsi:type="xsd:double"&gt;0.39&lt;/D&gt;&lt;D xsi:type="xsd:double"&gt;0.53&lt;/D&gt;&lt;D xsi:type="xsd:double"&gt;0.55&lt;/D&gt;&lt;D xsi:type="xsd:double"&gt;0.6778&lt;/D&gt;&lt;D xsi:type="xsd:double"&gt;1.2855&lt;/D&gt;&lt;D xsi:type="xsd:double"&gt;1.0989&lt;/D&gt;&lt;/FQL&gt;&lt;FQL&gt;&lt;Q&gt;330-HK^FF_EPS(ANN,-5AY,0)&lt;/Q&gt;&lt;R&gt;5&lt;/R&gt;&lt;C&gt;1&lt;/C&gt;&lt;D xsi:type="xsd:double"&gt;0.03&lt;/D&gt;&lt;D xsi:type="xsd:double"&gt;-1.35&lt;/D&gt;&lt;D xsi:type="xsd:double"&gt;-1.141&lt;/D&gt;&lt;D xsi:type="xsd:double"&gt;-0.4407&lt;/D&gt;&lt;D xsi:type="xsd:double"&gt;0.1468&lt;/D&gt;&lt;/FQL&gt;&lt;FQL&gt;&lt;Q&gt;329-HK^FF_EPS(ANN,-5AY,0)&lt;/Q&gt;&lt;R&gt;6&lt;/R&gt;&lt;C&gt;1&lt;/C&gt;&lt;D xsi:type="xsd:double"&gt;-0.42&lt;/D&gt;&lt;D xsi:type="xsd:double"&gt;-0.0186&lt;/D&gt;&lt;D xsi:type="xsd:double"&gt;-0.0574&lt;/D&gt;&lt;D xsi:type="xsd:double"&gt;-0.0914&lt;/D&gt;&lt;D xsi:type="xsd:double"&gt;-0.0169&lt;/D&gt;&lt;D xsi:type="xsd:double"&gt;-0.0818&lt;/D&gt;&lt;/FQL&gt;&lt;FQL&gt;&lt;Q&gt;328-HK^FF_EPS(ANN,-5AY,0)&lt;/Q&gt;&lt;R&gt;6&lt;/R&gt;&lt;C&gt;1&lt;/C&gt;&lt;D xsi:type="xsd:double"&gt;0.1277&lt;/D&gt;&lt;D xsi:type="xsd:double"&gt;-0.1477&lt;/D&gt;&lt;D xsi:type="xsd:double"&gt;-0.948&lt;/D&gt;&lt;D xsi:type="xsd:double"&gt;-0.8287&lt;/D&gt;&lt;D xsi:type="xsd:double"&gt;-0.4984&lt;/D&gt;&lt;D xsi:type="xsd:double"&gt;-0.8221&lt;/D&gt;&lt;/FQL&gt;&lt;FQL&gt;&lt;Q&gt;327-HK^FF_EPS(ANN,-5AY,0)&lt;/Q&gt;&lt;R&gt;6&lt;/R&gt;&lt;C&gt;1&lt;/C&gt;&lt;D xsi:type="xsd:double"&gt;0.539&lt;/D&gt;&lt;D xsi:type="xsd:double"&gt;0.367&lt;/D&gt;&lt;D xsi:type="xsd:double"&gt;0.4749&lt;/D&gt;&lt;D xsi:type="xsd:double"&gt;0.5671&lt;/D&gt;&lt;D xsi:type="xsd:double"&gt;0.8279&lt;/D&gt;&lt;D xsi:type="xsd:double"&gt;0.9887&lt;/D&gt;&lt;/FQL&gt;&lt;FQL&gt;&lt;Q&gt;326-HK^FF_EPS(ANN,-5AY,0)&lt;/Q&gt;&lt;R&gt;6&lt;/R&gt;&lt;C&gt;1&lt;/C&gt;&lt;D xsi:type="xsd:double"&gt;-0.3992&lt;/D&gt;&lt;D xsi:type="xsd:double"&gt;0.076&lt;/D&gt;&lt;D xsi:type="xsd:double"&gt;-0.2458&lt;/D&gt;&lt;D xsi:type="xsd:double"&gt;-0.1217&lt;/D&gt;&lt;D xsi:type="xsd:double"&gt;-0.0415&lt;/D&gt;&lt;D xsi:type="xsd:double"&gt;-0.0624&lt;/D&gt;&lt;/FQL&gt;&lt;FQL&gt;&lt;Q&gt;323-HK^FF_EPS(ANN,-5AY,0)&lt;/Q&gt;&lt;R&gt;6&lt;/R&gt;&lt;C&gt;1&lt;/C&gt;&lt;D xsi:type="xsd:double"&gt;0.1865&lt;/D&gt;&lt;D xsi:type="xsd:double"&gt;0.6183&lt;/D&gt;&lt;D xsi:type="xsd:do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uble"&gt;0.9141&lt;/D&gt;&lt;D xsi:type="xsd:double"&gt;0.1661&lt;/D&gt;&lt;D xsi:type="xsd:double"&gt;0.2893&lt;/D&gt;&lt;D xsi:type="xsd:double"&gt;0.8345&lt;/D&gt;&lt;/FQL&gt;&lt;FQL&gt;&lt;Q&gt;322-HK^FF_EPS(ANN,-5AY,0)&lt;/Q&gt;&lt;R&gt;6&lt;/R&gt;&lt;C&gt;1&lt;/C&gt;&lt;D xsi:type="xsd:double"&gt;0.2453&lt;/D&gt;&lt;D xsi:type="xsd:double"&gt;0.3742&lt;/D&gt;&lt;D xsi:type="xsd:double"&gt;0.5194&lt;/D&gt;&lt;D xsi:type="xsd:double"&gt;0.6718&lt;/D&gt;&lt;D xsi:type="xsd:double"&gt;0.8116&lt;/D&gt;&lt;D xsi:type="xsd:double"&gt;0.8144&lt;/D&gt;&lt;/FQL&gt;&lt;FQL&gt;&lt;Q&gt;321-HK^FF_EPS(ANN,-5AY,0)&lt;/Q&gt;&lt;R&gt;6&lt;/R&gt;&lt;C&gt;1&lt;/C&gt;&lt;D xsi:type="xsd:double"&gt;0.346&lt;/D&gt;&lt;D xsi:type="xsd:double"&gt;0.22&lt;/D&gt;&lt;D xsi:type="xsd:double"&gt;0.2354&lt;/D&gt;&lt;D xsi:type="xsd:double"&gt;0.1224&lt;/D&gt;&lt;D xsi:type="xsd:double"&gt;0.1985&lt;/D&gt;&lt;D xsi:type="xsd:double"&gt;0.1383&lt;/D&gt;&lt;/FQL&gt;&lt;FQL&gt;&lt;Q&gt;320-HK^FF_EPS(ANN,-5AY,0)&lt;/Q&gt;&lt;R&gt;6&lt;/R&gt;&lt;C&gt;1&lt;/C&gt;&lt;D xsi:type="xsd:double"&gt;0.151&lt;/D&gt;&lt;D xsi:type="xsd:double"&gt;0.151&lt;/D&gt;&lt;D xsi:type="xsd:double"&gt;0.0122&lt;/D&gt;&lt;D xsi:type="xsd:double"&gt;0.0131&lt;/D&gt;&lt;D xsi:type="xsd:double"&gt;0.0969&lt;/D&gt;&lt;D xsi:type="xsd:double"&gt;0.1001&lt;/D&gt;&lt;/FQL&gt;&lt;FQL&gt;&lt;Q&gt;318-HK^FF_EPS(ANN,-5AY,0)&lt;/Q&gt;&lt;R&gt;6&lt;/R&gt;&lt;C&gt;1&lt;/C&gt;&lt;D xsi:type="xsd:double"&gt;-0.0264&lt;/D&gt;&lt;D xsi:type="xsd:double"&gt;0.2018&lt;/D&gt;&lt;D xsi:type="xsd:double"&gt;0.1153&lt;/D&gt;&lt;D xsi:type="xsd:double"&gt;0.0532&lt;/D&gt;&lt;D xsi:type="xsd:double"&gt;0.1053&lt;/D&gt;&lt;D xsi:type="xsd:double"&gt;0.0898&lt;/D&gt;&lt;/FQL&gt;&lt;FQL&gt;&lt;Q&gt;317-HK^FF_EPS(ANN,-5AY,0)&lt;/Q&gt;&lt;R&gt;6&lt;/R&gt;&lt;C&gt;1&lt;/C&gt;&lt;D xsi:type="xsd:double"&gt;0.0589&lt;/D&gt;&lt;D xsi:type="xsd:double"&gt;0.0716&lt;/D&gt;&lt;D xsi:type="xsd:double"&gt;-1.5661&lt;/D&gt;&lt;D xsi:type="xsd:double"&gt;0.4399&lt;/D&gt;&lt;D xsi:type="xsd:double"&gt;2.9114&lt;/D&gt;&lt;D xsi:type="xsd:double"&gt;0.0677&lt;/D&gt;&lt;/FQL&gt;&lt;FQL&gt;&lt;Q&gt;316-HK^FF_EPS(ANN,-5AY,0)&lt;/Q&gt;&lt;R&gt;6&lt;/R&gt;&lt;C&gt;1&lt;/C&gt;&lt;D xsi:type="xsd:double"&gt;-2.7169&lt;/D&gt;&lt;D xsi:type="xsd:double"&gt;1.7144&lt;/D&gt;&lt;D xsi:type="xsd:double"&gt;1.3547&lt;/D&gt;&lt;D xsi:type="xsd:double"&gt;2.4435&lt;/D&gt;&lt;D xsi:type="xsd:double"&gt;11.1883&lt;/D&gt;&lt;D xsi:type="xsd:double"&gt;86.1607&lt;/D&gt;&lt;/FQL&gt;&lt;FQL&gt;&lt;Q&gt;315-HK^FF_EPS(ANN,-5AY,0)&lt;/Q&gt;&lt;R&gt;6&lt;/R&gt;&lt;C&gt;1&lt;/C&gt;&lt;D xsi:type="xsd:double"&gt;0.617&lt;/D&gt;&lt;D xsi:type="xsd:double"&gt;0.554&lt;/D&gt;&lt;D xsi:type="xsd:double"&gt;0.5634&lt;/D&gt;&lt;D xsi:type="xsd:double"&gt;0.3379&lt;/D&gt;&lt;D xsi:type="xsd:double"&gt;0.3989&lt;/D&gt;&lt;D xsi:type="xsd:double"&gt;0.3816&lt;/D&gt;&lt;/FQL&gt;&lt;FQL&gt;&lt;Q&gt;313-HK^FF_EPS(ANN,-5AY,0)&lt;/Q&gt;&lt;R&gt;6&lt;/R&gt;&lt;C&gt;1&lt;/C&gt;&lt;D xsi:type="xsd:double"&gt;-0.0269&lt;/D&gt;&lt;D xsi:type="xsd:double"&gt;-0.0279&lt;/D&gt;&lt;D xsi:type="xsd:double"&gt;-0.0115&lt;/D&gt;&lt;D xsi:type="xsd:double"&gt;-0.0126&lt;/D&gt;&lt;D xsi:type="xsd:double"&gt;-0.0178&lt;/D&gt;&lt;D xsi:type="xsd:double"&gt;-0.0171&lt;/D&gt;&lt;/FQL&gt;&lt;FQL&gt;&lt;Q&gt;312-HK^FF_EPS(ANN,-5AY,0)&lt;/Q&gt;&lt;R&gt;6&lt;/R&gt;&lt;C&gt;1&lt;/C&gt;&lt;D xsi:type="xsd:double"&gt;0.0234&lt;/D&gt;&lt;D xsi:type="xsd:double"&gt;0.0231&lt;/D&gt;&lt;D xsi:type="xsd:double"&gt;0.0522&lt;/D&gt;&lt;D xsi:type="xsd:double"&gt;0.0622&lt;/D&gt;&lt;D xsi:type="xsd:double"&gt;-0.0338&lt;/D&gt;&lt;D xsi:type="xsd:double"&gt;-0.2116&lt;/D&gt;&lt;/FQL&gt;&lt;FQL&gt;&lt;Q&gt;311-HK^FF_EPS(ANN,-5AY,0)&lt;/Q&gt;&lt;R&gt;6&lt;/R&gt;&lt;C&gt;1&lt;/C&gt;&lt;D xsi:type="xsd:double"&gt;0.0155&lt;/D&gt;&lt;D xsi:type="xsd:double"&gt;0.1636&lt;/D&gt;&lt;D xsi:type="xsd:double"&gt;0.1766&lt;/D&gt;&lt;D xsi:type="xsd:double"&gt;0.1906&lt;/D&gt;&lt;D xsi:type="xsd:double"&gt;-0.2102&lt;/D&gt;&lt;D xsi:type="xsd:double"&gt;0.0842&lt;/D&gt;&lt;/FQL&gt;&lt;FQL&gt;&lt;Q&gt;309-HK^FF_EPS(ANN,-5AY,0)&lt;/Q&gt;&lt;R&gt;6&lt;/R&gt;&lt;C&gt;1&lt;/C&gt;&lt;D xsi:type="xsd:double"&gt;-0.0132&lt;/D&gt;&lt;D xsi:type="xsd:double"&gt;-0.028&lt;/D&gt;&lt;D xsi:type="xsd:double"&gt;-0.01&lt;/D&gt;&lt;D xsi:type="xsd:double"&gt;-0.0282&lt;/D&gt;&lt;D xsi:type="xsd:double"&gt;0.012&lt;/D&gt;&lt;D xsi:type="xsd:double"&gt;-0.0093&lt;/D&gt;&lt;/FQL&gt;&lt;FQL&gt;&lt;Q&gt;308-HK^FF_EPS(ANN,-5AY,0)&lt;/Q&gt;&lt;R&gt;6&lt;/R&gt;&lt;C&gt;1&lt;/C&gt;&lt;D xsi:type="xsd:double"&gt;0.076&lt;/D&gt;&lt;D xsi:type="xsd:double"&gt;0.207&lt;/D&gt;&lt;D xsi:type="xsd:double"&gt;0.126&lt;/D&gt;&lt;D xsi:type="xsd:double"&gt;0.0708&lt;/D&gt;&lt;D xsi:type="xsd:double"&gt;-0.0706&lt;/D&gt;&lt;D xsi:type="xsd:double"&gt;0.0314&lt;/D&gt;&lt;/FQL&gt;&lt;FQL&gt;&lt;Q&gt;306-HK^FF_EPS(ANN,-5AY,0)&lt;/Q&gt;&lt;R&gt;6&lt;/R&gt;&lt;C&gt;1&lt;/C&gt;&lt;D xsi:type="xsd:double"&gt;0.788&lt;/D&gt;&lt;D xsi:type="xsd:double"&gt;0.597&lt;/D&gt;&lt;D xsi:type="xsd:double"&gt;0.5494&lt;/D&gt;&lt;D xsi:type="xsd:double"&gt;0.043&lt;/D&gt;&lt;D xsi:type="xsd:double"&gt;-0.0984&lt;/D&gt;&lt;D xsi:type="xsd:double"&gt;-0.2935&lt;/D&gt;&lt;/FQL&gt;&lt;FQL&gt;&lt;Q&gt;305-HK^FF_EPS(ANN,-5AY,0)&lt;/Q&gt;&lt;R&gt;6&lt;/R&gt;&lt;C&gt;1&lt;/C&gt;&lt;D xsi:type="xsd:double"&gt;0.079&lt;/D&gt;&lt;D xsi:type="xsd:double"&gt;0.0958&lt;/D&gt;&lt;D xsi:type="xsd:double"&gt;0.036&lt;/D&gt;&lt;D xsi:type="xsd:double"&gt;-0.0605&lt;/D&gt;&lt;D xsi:type="xsd:double"&gt;-0.0131&lt;/D&gt;&lt;D xsi:type="xsd:double"&gt;-0.0089&lt;/D&gt;&lt;/FQL&gt;&lt;FQL&gt;&lt;Q&gt;303-HK^FF_EPS(ANN,-5AY,0)&lt;/Q&gt;&lt;R&gt;6&lt;/R&gt;&lt;C&gt;1&lt;/C&gt;&lt;D xsi:type="xsd:double"&gt;5.5321&lt;/D&gt;&lt;D xsi:type="xsd:double"&gt;6.4193&lt;/D&gt;&lt;D xsi:type="xsd:double"&gt;5.3456&lt;/D&gt;&lt;D xsi:type="xsd:double"&gt;5.9199&lt;/D&gt;&lt;D xsi:type="xsd:double"&gt;7.1036&lt;/D&gt;&lt;D xsi:type="xsd:double"&gt;5.3328&lt;/D&gt;&lt;/FQL&gt;&lt;FQL&gt;&lt;Q&gt;302-HK^FF_EPS(ANN,-5AY,0)&lt;/Q&gt;&lt;R&gt;6&lt;/R&gt;&lt;C&gt;1&lt;/C&gt;&lt;D xsi:type="xsd:double"&gt;0.1037&lt;/D&gt;&lt;D xsi:type="xsd:double"&gt;0.1521&lt;/D&gt;&lt;D xsi:type="xsd:double"&gt;0.1581&lt;/D&gt;&lt;D xsi:type="xsd:double"&gt;0.1491&lt;/D&gt;&lt;D xsi:type="xsd:double"&gt;0.3362&lt;/D&gt;&lt;D xsi:type="xsd:double"&gt;0.2754&lt;/D&gt;&lt;/FQL&gt;&lt;FQL&gt;&lt;Q&gt;301-HK^FF_EPS(ANN,-5AY,0)&lt;/Q&gt;&lt;R&gt;6&lt;/R&gt;&lt;C&gt;1&lt;/C&gt;&lt;D xsi:type="xsd:double"&gt;0.0633&lt;/D&gt;&lt;D xsi:type="xsd:double"&gt;0.0518&lt;/D&gt;&lt;D xsi:type="xsd:double"&gt;0.0674&lt;/D&gt;&lt;D xsi:type="xsd:double"&gt;0.0635&lt;/D&gt;&lt;D xsi:type="xsd:double"&gt;0.1745&lt;/D&gt;&lt;D xsi:type="xsd:double"&gt;0.0395&lt;/D&gt;&lt;/FQL&gt;&lt;FQL&gt;&lt;Q&gt;299-HK^FF_EPS(ANN,-5AY,0)&lt;/Q&gt;&lt;R&gt;6&lt;/R&gt;&lt;C&gt;1&lt;/C&gt;&lt;D xsi:type="xsd:double"&gt;-56.28&lt;/D&gt;&lt;D xsi:type="xsd:double"&gt;-2.141&lt;/D&gt;&lt;D xsi:type="xsd:double"&gt;1.414&lt;/D&gt;&lt;D xsi:type="xsd:double"&gt;3.9745&lt;/D&gt;&lt;D xsi:type="xsd:double"&gt;-8.0785&lt;/D&gt;&lt;D xsi:type="xsd:double"&gt;2.218&lt;/D&gt;&lt;/FQL&gt;&lt;FQL&gt;&lt;Q&gt;298-HK^FF_EPS(ANN,-5AY,0)&lt;/Q&gt;&lt;R&gt;6&lt;/R&gt;&lt;C&gt;1&lt;/C&gt;&lt;D xsi:type="xsd:double"&gt;0.6157&lt;/D&gt;&lt;D xsi:type="xsd:double"&gt;0.1189&lt;/D&gt;&lt;D xsi:type="xsd:double"&gt;0.0715&lt;/D&gt;&lt;D xsi:type="xsd:double"&gt;-0.0819&lt;/D&gt;&lt;D xsi:type="xsd:double"&gt;0.1784&lt;/D&gt;&lt;D xsi:type="xsd:double"&gt;0.097&lt;/D&gt;&lt;/FQL&gt;&lt;FQL&gt;&lt;Q&gt;297-HK^FF_EPS(ANN,-5AY,0)&lt;/Q&gt;&lt;R&gt;6&lt;/R&gt;&lt;C&gt;1&lt;/C&gt;&lt;D xsi:type="xsd:double"&gt;-0.7712&lt;/D&gt;&lt;D xsi:type="xsd:double"&gt;-0.3624&lt;/D&gt;&lt;D xsi:type="xsd:double"&gt;0.0776&lt;/D&gt;&lt;D xsi:type="xsd:double"&gt;0.0994&lt;/D&gt;&lt;D xsi:type="xsd:double"&gt;0.103&lt;/D&gt;&lt;D xsi:type="xsd:double"&gt;0.1487&lt;/D&gt;&lt;/FQL&gt;&lt;FQL&gt;&lt;Q&gt;296-HK^FF_EPS(ANN,-5AY,0)&lt;/Q&gt;&lt;R&gt;6&lt;/R&gt;&lt;C&gt;1&lt;/C&gt;&lt;D xsi:type="xsd:double"&gt;0.27&lt;/D&gt;&lt;D xsi:type="xsd:double"&gt;0.3&lt;/D&gt;&lt;D xsi:type="xsd:double"&gt;0.2859&lt;/D&gt;&lt;D xsi:type="xsd:double"&gt;0.2126&lt;/D&gt;&lt;D xsi:type="xsd:double"&gt;-0.1453&lt;/D&gt;&lt;D xsi:type="xsd:double"&gt;-0.4411&lt;/D&gt;&lt;/FQL&gt;&lt;FQL&gt;&lt;Q&gt;295-HK^FF_EPS(ANN,-5AY,0)&lt;/Q&gt;&lt;R&gt;6&lt;/R&gt;&lt;C&gt;1&lt;/C&gt;&lt;D xsi:type="xsd:double"&gt;0.0046&lt;/D&gt;&lt;D xsi:type="xsd:double"&gt;0.0092&lt;/D&gt;&lt;D xsi:type="xsd:double"&gt;0.0012&lt;/D&gt;&lt;D xsi:type="xsd:double"&gt;-0.0529&lt;/D&gt;&lt;D xsi:type="xsd:double"&gt;-0.0471&lt;/D&gt;&lt;D xsi:type="xsd:double"&gt;-0.0755&lt;/D&gt;&lt;/FQL&gt;&lt;FQL&gt;&lt;Q&gt;294-HK^FF_EPS(ANN,-5AY,0)&lt;/Q&gt;&lt;R&gt;6&lt;/R&gt;&lt;C&gt;1&lt;/C&gt;&lt;D xsi:type="xsd:double"&gt;0.15&lt;/D&gt;&lt;D xsi:type="xsd:double"&gt;0.18&lt;/D&gt;&lt;D xsi:type="xsd:double"&gt;0.1067&lt;/D&gt;&lt;D xsi:type="xsd:double"&gt;-0.2467&lt;/D&gt;&lt;D xsi:type="xsd:double"&gt;-0.1346&lt;/D&gt;&lt;D xsi:type="xsd:double"&gt;0.1483&lt;/D&gt;&lt;/FQL&gt;&lt;FQL&gt;&lt;Q&gt;293-HK^FF_EPS(ANN,-5AY,0)&lt;/Q&gt;&lt;R&gt;6&lt;/R&gt;&lt;C&gt;1&lt;/C&gt;&lt;D xsi:type="xsd:double"&gt;-0.1272&lt;/D&gt;&lt;D xsi:type="xsd:double"&gt;-0.2788&lt;/D&gt;&lt;D xsi:type="xsd:double"&gt;0.5193&lt;/D&gt;&lt;D xsi:type="xsd:double"&gt;0.3744&lt;/D&gt;&lt;D xsi:type="xsd:double"&gt;-4.2428&lt;/D&gt;&lt;D xsi:type="xsd:double"&gt;-0.9512&lt;/D&gt;&lt;/FQL&gt;&lt;FQL&gt;&lt;Q&gt;292-HK^FF_EPS(ANN,-5AY,0)&lt;/Q&gt;&lt;R&gt;6&lt;/R&gt;&lt;C&gt;1&lt;/C&gt;&lt;D xsi:type="xsd:double"&gt;0.2145&lt;/D&gt;&lt;D xsi:type="xsd:double"&gt;0.085&lt;/D&gt;&lt;D xsi:type="xsd:double"&gt;0.1684&lt;/D&gt;&lt;D xsi:type="xsd:double"&gt;0.1898&lt;/D&gt;&lt;D xsi:type="xsd:double"&gt;0.308&lt;/D&gt;&lt;D xsi:type="xsd:double"&gt;-0.3698&lt;/D&gt;&lt;/FQL&gt;&lt;FQL&gt;&lt;Q&gt;291-HK^FF_EPS(ANN,-5AY,0)&lt;/Q&gt;&lt;R&gt;6&lt;/R&gt;&lt;C&gt;1&lt;/C&gt;&lt;D xsi:type="xsd:double"&gt;0.2571&lt;/D&gt;&lt;D xsi:type="xsd:double"&gt;0.4151&lt;/D&gt;&lt;D xsi:type="xsd:double"&gt;0.3567&lt;/D&gt;&lt;D xsi:type="xsd:double"&gt;0.4586&lt;/D&gt;&lt;D xsi:type="xsd:double"&gt;0.7253&lt;/D&gt;&lt;D xsi:type="xsd:double"&gt;1.7041&lt;/D&gt;&lt;/FQL&gt;&lt;FQL&gt;&lt;Q&gt;290-HK^FF_EPS(ANN,-5AY,0)&lt;/Q&gt;&lt;R&gt;6&lt;/R&gt;&lt;C&gt;1&lt;/C&gt;&lt;D xsi:type="xsd:double"&gt;0.085&lt;/D&gt;&lt;D xsi:type="xsd:double"&gt;-0.095&lt;/D&gt;&lt;D xsi:type="xsd:double"&gt;-0.1375&lt;/D&gt;&lt;D xsi:type="xsd:double"&gt;-0.0785&lt;/D&gt;&lt;D xsi:type="xsd:double"&gt;-0.0147&lt;/D&gt;&lt;D xsi:type="xsd:double"&gt;-0.0866&lt;/D&gt;&lt;/FQL&gt;&lt;FQL&gt;&lt;Q&gt;289-HK^FF_EPS(ANN,-5AY,0)&lt;/Q&gt;&lt;R&gt;6&lt;/R&gt;&lt;C&gt;1&lt;/C&gt;&lt;D xsi:type="xsd:double"&gt;3.347&lt;/D&gt;&lt;D xsi:type="xsd:double"&gt;9.031&lt;/D&gt;&lt;D xsi:type="xsd:double"&gt;5.7772&lt;/D&gt;&lt;D xsi:type="xsd:double"&gt;2.6097&lt;/D&gt;&lt;D xsi:type="xsd:double"&gt;-1.5617&lt;/D&gt;&lt;D xsi:type="xsd:double"&gt;1.8943&lt;/D&gt;&lt;/FQL&gt;&lt;FQL&gt;&lt;Q&gt;288-HK^FF_EPS(ANN,-5AY,0)&lt;/Q&gt;&lt;R&gt;6&lt;/R&gt;&lt;C&gt;1&lt;/C&gt;&lt;D xsi:type="xsd:double"&gt;0.5884&lt;/D&gt;&lt;D xsi:type="xsd:double"&gt;0.6071&lt;/D&gt;&lt;D xsi:type="xsd:double"&gt;0.5036&lt;/D&gt;&lt;D xsi:type="xsd:double"&gt;0.7807&lt;/D&gt;&lt;D xsi:type="xsd:double"&gt;0.4359&lt;/D&gt;&lt;D xsi:type="xsd:double"&gt;0.587&lt;/D&gt;&lt;/FQL&gt;&lt;FQL&gt;&lt;Q&gt;287-HK^FF_EPS(ANN,-5AY,0)&lt;/Q&gt;&lt;R&gt;6&lt;/R&gt;&lt;C&gt;1&lt;/C&gt;&lt;D xsi:type="xsd:double"&gt;1.27&lt;/D&gt;&lt;D xsi:type="xsd:double"&gt;9.03&lt;/D&gt;&lt;D xsi:type="xsd:double"&gt;4.141&lt;/D&gt;&lt;D xsi:type="xsd:double"&gt;-2.2328&lt;/D&gt;&lt;D xsi:type="xsd:double"&gt;-0.0918&lt;/D&gt;&lt;D xsi:type="xsd:double"&gt;0.3371&lt;/D&gt;&lt;/FQL&gt;&lt;FQL&gt;&lt;Q&gt;286-HK^FF_EPS(ANN,-5AY,0)&lt;/Q&gt;&lt;R&gt;6&lt;/R&gt;&lt;C&gt;1&lt;/C&gt;&lt;D xsi:type="xsd:double"&gt;0.0162&lt;/D&gt;&lt;D xsi:type="xsd:double"&gt;0.0005&lt;/D&gt;&lt;D xsi:type="xsd:double"&gt;0.0007&lt;/D&gt;&lt;D xsi:type="xsd:double"&gt;0.0035&lt;/D&gt;&lt;D xsi:type="xsd:double"&gt;-0.0996&lt;/D&gt;&lt;D xsi:type="xsd:double"&gt;0.0013&lt;/D&gt;&lt;/FQL&gt;&lt;FQL&gt;&lt;Q&gt;285-HK^FF_EPS(ANN,-5AY,0)&lt;/Q&gt;&lt;R&gt;6&lt;/R&gt;&lt;C&gt;1&lt;/C&gt;&lt;D xsi:type="xsd:double"&gt;0.6426&lt;/D&gt;&lt;D xsi:type="xsd:double"&gt;1.326&lt;/D&gt;&lt;D xsi:type="xsd:double"&gt;1.1505&lt;/D&gt;&lt;D xsi:type="xsd:double"&gt;0.804&lt;/D&gt;&lt;D xsi:type="xsd:double"&gt;2.7137&lt;/D&gt;&lt;D xsi:type="xsd:double"&gt;1.2355&lt;/D&gt;&lt;/FQL&gt;&lt;FQL&gt;&lt;Q&gt;282-HK^FF_EPS(ANN,-5AY,0)&lt;/Q&gt;&lt;R&gt;6&lt;/R&gt;&lt;C&gt;1&lt;/C&gt;&lt;D xsi:type="xsd:double"&gt;0.068&lt;/D&gt;&lt;D xsi:type="xsd:double"&gt;-0.134&lt;/D&gt;&lt;D xsi:type="xsd:double"&gt;-0.162&lt;/D&gt;&lt;D xsi:type="xsd:double"&gt;-0.196&lt;/D&gt;&lt;D xsi:type="xsd:double"&gt;-0.1309&lt;/D&gt;&lt;D xsi:type="xsd:double"&gt;-0.1575&lt;/D&gt;&lt;/FQL&gt;&lt;FQL&gt;&lt;Q&gt;280-HK^FF_EPS(ANN,-5AY,0)&lt;/Q&gt;&lt;R&gt;6&lt;/R&gt;&lt;C&gt;1&lt;/C&gt;&lt;D xsi:type="xsd:double"&gt;-0.0941&lt;/D&gt;&lt;D xsi:type="xsd:double"&gt;-0.0249&lt;/D&gt;&lt;D xsi:type="xsd:double"&gt;0.0008&lt;/D&gt;&lt;D xsi:type="xsd:double"&gt;0.0062&lt;/D&gt;&lt;D xsi:type="xsd:double"&gt;0.0313&lt;/D&gt;&lt;D xsi:type="xsd:double"&gt;0.0659&lt;/D&gt;&lt;/FQL&gt;&lt;FQL&gt;&lt;Q&gt;279-HK^FF_EPS(ANN,-5AY,0)&lt;/Q&gt;&lt;R&gt;6&lt;/R&gt;&lt;C&gt;1&lt;/C&gt;&lt;D xsi:type="xsd:double"&gt;0.292&lt;/D&gt;&lt;D xsi:type="xsd:double"&gt;0.176&lt;/D&gt;&lt;D xsi:type="xsd:double"&gt;-1.3777&lt;/D&gt;&lt;D xsi:type="xsd:double"&gt;-2.1751&lt;/D&gt;&lt;D xsi:type="xsd:double"&gt;-0.3756&lt;/D&gt;&lt;D xsi:type="xsd:double"&gt;0.309&lt;/D&gt;&lt;/FQL&gt;&lt;FQL&gt;&lt;Q&gt;278-HK^FF_EPS(ANN,-5AY,0)&lt;/Q&gt;&lt;R&gt;6&lt;/R&gt;&lt;C&gt;1&lt;/C&gt;&lt;D xsi:type="xsd:double"&gt;0.64&lt;/D&gt;&lt;D xsi:type="xsd:double"&gt;2.14&lt;/D&gt;&lt;D xsi:type="xsd:double"&gt;1.1343&lt;/D&gt;&lt;D xsi:type="xsd:double"&gt;-0.4055&lt;/D&gt;&lt;D xsi:type="xsd:double"&gt;0.0253&lt;/D&gt;&lt;D xsi:type="xsd:double"&gt;0.3223&lt;/D&gt;&lt;/FQL&gt;&lt;FQL&gt;&lt;Q&gt;277-HK^FF_EPS(ANN,-5AY,0)&lt;/Q&gt;&lt;R&gt;6&lt;/R&gt;&lt;C&gt;1&lt;/C&gt;&lt;D xsi:type="xsd:double"&gt;-0.0952&lt;/D&gt;&lt;D xsi:type="xsd:double"&gt;0.3583&lt;/D&gt;&lt;D xsi:type="xsd:double"&gt;0.083&lt;/D&gt;&lt;D xsi:type="xsd:double"&gt;-1.8477&lt;/D&gt;&lt;D xsi:type="xsd:double"&gt;-0.4842&lt;/D&gt;&lt;D xsi:type="xsd:double"&gt;-0.1987&lt;/D&gt;&lt;/FQL&gt;&lt;FQL&gt;&lt;Q&gt;276-HK^FF_EPS(ANN,-5AY,0)&lt;/Q&gt;&lt;R&gt;6&lt;/R&gt;&lt;C&gt;1&lt;/C&gt;&lt;D xsi:type="xsd:double"&gt;-1.1&lt;/D&gt;&lt;D xsi:type="xsd:double"&gt;-0.9&lt;/D&gt;&lt;D xsi:type="xsd:double"&gt;-0.2361&lt;/D&gt;&lt;D xsi:type="xsd:double"&gt;7.6648&lt;/D&gt;&lt;D xsi:type="xsd:double"&gt;-1.5251&lt;/D&gt;&lt;D xsi:type="xsd:double"&gt;-1.8554&lt;/D&gt;&lt;/FQL&gt;&lt;FQL&gt;&lt;Q&gt;274-HK^FF_EPS(ANN,-5AY,0)&lt;/Q&gt;&lt;R&gt;6&lt;/R&gt;&lt;C&gt;1&lt;/C&gt;&lt;D xsi:type="xsd:double"&gt;-0.044&lt;/D&gt;&lt;D xsi:type="xsd:double"&gt;-0.018&lt;/D&gt;&lt;D xsi:type="xsd:double"&gt;-0.1&lt;/D&gt;&lt;D xsi:type="xsd:double"&gt;-0.1098&lt;/D&gt;&lt;D xsi:type="xsd:double"&gt;-0.1003&lt;/D&gt;&lt;D xsi:type="xsd:double"&gt;-0.0402&lt;/D&gt;&lt;/FQL&gt;&lt;FQL&gt;&lt;Q&gt;273-HK^FF_EPS(ANN,-5AY,0)&lt;/Q&gt;&lt;R&gt;6&lt;/R&gt;&lt;C&gt;1&lt;/C&gt;&lt;D xsi:type="xsd:double"&gt;-0.021&lt;/D&gt;&lt;D xsi:type="xsd:double"&gt;-0.0013&lt;/D&gt;&lt;D xsi:type="xsd:double"&gt;0.002&lt;/D&gt;&lt;D xsi:type="xsd:double"&gt;-0.0258&lt;/D&gt;&lt;D xsi:type="xsd:double"&gt;-0.0032&lt;/D&gt;&lt;D xsi:type="xsd:double"&gt;-0.0165&lt;/D&gt;&lt;/FQL&gt;&lt;FQL&gt;&lt;Q&gt;272-HK^FF_EPS(ANN,-5AY,0)&lt;/Q&gt;&lt;R&gt;6&lt;/R&gt;&lt;C&gt;1&lt;/C&gt;&lt;D xsi:type="xsd:double"&gt;0.1636&lt;/D&gt;&lt;D xsi:type="xsd:double"&gt;0.2398&lt;/D&gt;&lt;D xsi:type="xsd:double"&gt;0.2807&lt;/D&gt;&lt;D xsi:type="xsd:double"&gt;0.2723&lt;/D&gt;&lt;D xsi:type="xsd:double"&gt;-0.1034&lt;/D&gt;&lt;D xsi:type="xsd:double"&gt;0.2451&lt;/D&gt;&lt;/FQL&gt;&lt;FQL&gt;&lt;Q&gt;271-HK^FF_EPS(ANN,-5AY,0)&lt;/Q&gt;&lt;R&gt;6&lt;/R&gt;&lt;C&gt;1&lt;/C&gt;&lt;D xsi:type="xsd:double"&gt;0.0497&lt;/D&gt;&lt;D xsi:type="xsd:double"&gt;0.1362&lt;/D&gt;&lt;D xsi:type="xsd:double"&gt;0.0908&lt;/D&gt;&lt;D xsi:type="xsd:double"&gt;0.0468&lt;/D&gt;&lt;D xsi:type="xsd:double"&gt;-0.0457&lt;/D&gt;&lt;D xsi:type="xsd:double"&gt;-1.2598&lt;/D&gt;&lt;/FQL&gt;&lt;FQL&gt;&lt;Q&gt;270-HK^FF_EPS(ANN,-5AY,0)&lt;/Q&gt;&lt;R&gt;6&lt;/R&gt;&lt;C&gt;1&lt;/C&gt;&lt;D xsi:type="xsd:double"&gt;0.6725&lt;/D&gt;&lt;D xsi:type="xsd:double"&gt;0.8804&lt;/D&gt;&lt;D xsi:type="xsd:double"&gt;0.7671&lt;/D&gt;&lt;D xsi:type="xsd:double"&gt;0.7716&lt;/D&gt;&lt;D xsi:type="xsd:double"&gt;0.6898&lt;/D&gt;&lt;D xsi:type="xsd:double"&gt;0.7184&lt;/D&gt;&lt;/FQL&gt;&lt;FQL&gt;&lt;Q&gt;269-HK^FF_EPS(ANN,-5AY,0)&lt;/Q&gt;&lt;R&gt;6&lt;/R&gt;&lt;C&gt;1&lt;/C&gt;&lt;D xsi:type="xsd:double"&gt;-0.25&lt;/D&gt;&lt;D xsi:type="xsd:double"&gt;-0.17&lt;/D&gt;&lt;D xsi:type="xsd:double"&gt;-0.1441&lt;/D&gt;&lt;D xsi:type="xsd:double"&gt;-0.4239&lt;/D&gt;&lt;D xsi:type="xsd:double"&gt;-0.179&lt;/D&gt;&lt;D xsi:type="xsd:double"&gt;-0.4816&lt;/D&gt;&lt;/FQL&gt;&lt;FQL&gt;&lt;Q&gt;268-HK^FF_EPS(ANN,-5AY,0)&lt;/Q&gt;&lt;R&gt;6&lt;/R&gt;&lt;C&gt;1&lt;/C&gt;&lt;D xsi:type="xsd:double"&gt;0.0625&lt;/D&gt;&lt;D xsi:type="xsd:double"&gt;0.1273&lt;/D&gt;&lt;D xsi:type="xsd:double"&gt;0.1562&lt;/D&gt;&lt;D xsi:type="xsd:double"&gt;0.1306&lt;/D&gt;&lt;D xsi:type="xsd:double"&gt;-0.1137&lt;/D&gt;&lt;D xsi:type="xsd:double"&gt;-0.1112&lt;/D&gt;&lt;/FQL&gt;&lt;FQL&gt;&lt;Q&gt;267-HK^FF_EPS(ANN,-5AY,0)&lt;/Q&gt;&lt;R&gt;6&lt;/R&gt;&lt;C&gt;1&lt;/C&gt;&lt;D xsi:type="xsd:double"&gt;0.93&lt;/D&gt;&lt;D xsi:type="xsd:double"&gt;1.51&lt;/D&gt;&lt;D xsi:type="xsd:double"&gt;1.727&lt;/D&gt;&lt;D xsi:type="xsd:double"&gt;1.853&lt;/D&gt;&lt;D xsi:type="xsd:double"&gt;1.9466&lt;/D&gt;&lt;D xsi:type="xsd:double"&gt;2.414&lt;/D&gt;&lt;/FQL&gt;&lt;FQL&gt;&lt;Q&gt;266-HK^FF_EPS(ANN,-5AY,0)&lt;/Q&gt;&lt;R&gt;6&lt;/R&gt;&lt;C&gt;1&lt;/C&gt;&lt;D xsi:type="xsd:double"&gt;-0.19&lt;/D&gt;&lt;D xsi:type="xsd:double"&gt;0.23&lt;/D&gt;&lt;D xsi:type="xsd:double"&gt;0.1552&lt;/D&gt;&lt;D xsi:type="xsd:double"&gt;-0.9692&lt;/D&gt;&lt;D xsi:type="xsd:double"&gt;-1.638&lt;/D&gt;&lt;D xsi:type="xsd:double"&gt;-1.167&lt;/D&gt;&lt;/FQL&gt;&lt;FQL&gt;&lt;Q&gt;265-HK^FF_EPS(ANN,-5AY,0)&lt;/Q&gt;&lt;R&gt;6&lt;/R&gt;&lt;C&gt;1&lt;/C&gt;&lt;D xsi:type="xsd:double"&gt;-0.0166&lt;/D&gt;&lt;D xsi:type="xsd:double"&gt;-0.0046&lt;/D&gt;&lt;D xsi:type="xsd:double"&gt;-0.0067&lt;/D&gt;&lt;D xsi:type="xsd:double"&gt;-0.0038&lt;/D&gt;&lt;D xsi:type="xsd:double"&gt;-0.0041&lt;/D&gt;&lt;D xsi:type="xsd:double"&gt;-0.0017&lt;/D&gt;&lt;/FQL&gt;&lt;FQL&gt;&lt;Q&gt;264-HK^FF_EPS(ANN,-5AY,0)&lt;/Q&gt;&lt;R&gt;6&lt;/R&gt;&lt;C&gt;1&lt;/C&gt;&lt;D xsi:type="xsd:double"&gt;-0.0413&lt;/D&gt;&lt;D xsi:type="xsd:double"&gt;-0.0541&lt;/D&gt;&lt;D xsi:type="xsd:double"&gt;-0.0822&lt;/D&gt;&lt;D xsi:type="xsd:double"&gt;-0.0479&lt;/D&gt;&lt;D xsi:type="xsd:double"&gt;-0.0568&lt;/D&gt;&lt;D xsi:type="xsd:double"&gt;-0.0548&lt;/D&gt;&lt;/FQL&gt;&lt;FQL&gt;&lt;Q&gt;262-HK^FF_EPS(ANN,-5AY,0)&lt;/Q&gt;&lt;R&gt;6&lt;/R&gt;&lt;C&gt;1&lt;/C&gt;&lt;D xsi:type="xsd:double"&gt;0.038&lt;/D&gt;&lt;D xsi:type="xsd:double"&gt;0.0472&lt;/D&gt;&lt;D xsi:type="xsd:double"&gt;0.0271&lt;/D&gt;&lt;D xsi:type="xsd:double"&gt;-0.0348&lt;/D&gt;&lt;D xsi:type="xsd:double"&gt;-0.0362&lt;/D&gt;&lt;D xsi:type="xsd:double"&gt;-0.0242&lt;/D&gt;&lt;/FQL&gt;&lt;FQL&gt;&lt;Q&gt;261-HK^FF_EPS(ANN,-5AY,0)&lt;/Q&gt;&lt;R&gt;6&lt;/R&gt;&lt;C&gt;1&lt;/C&gt;&lt;D xsi:type="xsd:double"&gt;-0.12&lt;/D&gt;&lt;D xsi:type="xsd:double"&gt;-0.15&lt;/D&gt;&lt;D xsi:type="xsd:double"&gt;-0.061&lt;/D&gt;&lt;D xsi:type="xsd:double"&gt;-0.091&lt;/D&gt;&lt;D xsi:type="xsd:double"&gt;-0.067&lt;/D&gt;&lt;D xsi:type="xsd:double"&gt;-0.033&lt;/D&gt;&lt;/FQL&gt;&lt;FQL&gt;&lt;Q&gt;260-HK^FF_EPS(ANN,-5AY,0)&lt;/Q&gt;&lt;R&gt;6&lt;/R&gt;&lt;C&gt;1&lt;/C&gt;&lt;D xsi:type="xsd:double"&gt;-0.0437&lt;/D&gt;&lt;D xsi:type="xsd:double"&gt;-0.0509&lt;/D&gt;&lt;D xsi:type="xsd:double"&gt;-0.087&lt;/D&gt;&lt;D xsi:type="xsd:double"&gt;-0.0742&lt;/D&gt;&lt;D xsi:type="xsd:double"&gt;-0.0144&lt;/D&gt;&lt;D xsi:type="xsd:double"&gt;-0.0067&lt;/D&gt;&lt;/FQL&gt;&lt;FQL&gt;&lt;Q&gt;259-HK^FF_EPS(ANN,-5AY,0)&lt;/Q&gt;&lt;R&gt;6&lt;/R&gt;&lt;C&gt;1&lt;/C&gt;&lt;D xsi:type="xsd:double"&gt;0.443&lt;/D&gt;&lt;D xsi:type="xsd:double"&gt;0.122&lt;/D&gt;&lt;D xsi:type="xsd:double"&gt;0.2888&lt;/D&gt;&lt;D xsi:type="xsd:double"&gt;0.1254&lt;/D&gt;&lt;D xsi:type="xsd:double"&gt;0.1909&lt;/D&gt;&lt;D xsi:type="xsd:double"&gt;0.2726&lt;/D&gt;&lt;/FQL&gt;&lt;FQL&gt;&lt;Q&gt;258-HK^FF_EPS(ANN,-5AY,0)&lt;/Q&gt;&lt;R&gt;6&lt;/R&gt;&lt;C&gt;1&lt;/C&gt;&lt;D xsi:type="xsd:double"&gt;0.5287&lt;/D&gt;&lt;D xsi:type="xsd:double"&gt;0.6944&lt;/D&gt;&lt;D xsi:type="xsd:double"&gt;0.2045&lt;/D&gt;&lt;D xsi:type="xsd:double"&gt;0.0859&lt;/D&gt;&lt;D xsi:type="xsd:double"&gt;0.0888&lt;/D&gt;&lt;D xsi:type="xsd:double"&gt;0.1438&lt;/D&gt;&lt;/FQL&gt;&lt;FQL&gt;&lt;Q&gt;257-HK^FF_EPS(ANN,-5AY,0)&lt;/Q&gt;&lt;R&gt;6&lt;/R&gt;&lt;C&gt;1&lt;/C&gt;&lt;D xsi:type="xsd:double"&gt;0.6062&lt;/D&gt;&lt;D xsi:type="xsd:double"&gt;0.7641&lt;/D&gt;&lt;D xsi:type="xsd:double"&gt;0.8578&lt;/D&gt;&lt;D xsi:type="xsd:double"&gt;0.847&lt;/D&gt;&lt;D xsi:type="xsd:double"&gt;0.9793&lt;/D&gt;&lt;D xsi:type="xsd:double"&gt;1.1076&lt;/D&gt;&lt;/FQL&gt;&lt;FQL&gt;&lt;Q&gt;256-HK^FF_EPS(ANN,-5AY,0)&lt;/Q&gt;&lt;R&gt;6&lt;/R&gt;&lt;C&gt;1&lt;/C&gt;&lt;D xsi:type="xsd:double"&gt;0.0084&lt;/D&gt;&lt;D xsi:type="xsd:double"&gt;0.2691&lt;/D&gt;&lt;D xsi:type="xsd:double"&gt;0.0463&lt;/D&gt;&lt;D xsi:type="xsd:double"&gt;0.0102&lt;/D&gt;&lt;D xsi:type="xsd:double"&gt;-0.0389&lt;/D&gt;&lt;D xsi:type="xsd:double"&gt;-0.0232&lt;/D&gt;&lt;/FQL&gt;&lt;FQL&gt;&lt;Q&gt;255-HK^FF_EPS(ANN,-5AY,0)&lt;/Q&gt;&lt;R&gt;6&lt;/R&gt;&lt;C&gt;1&lt;/C&gt;&lt;D xsi:type="xsd:double"&gt;0.3035&lt;/D&gt;&lt;D xsi:type="xsd:double"&gt;0.4405&lt;/D&gt;&lt;D xsi:type="xsd:double"&gt;0.27&lt;/D&gt;&lt;D xsi:type="xsd:double"&gt;0.2364&lt;/D&gt;&lt;D xsi:type="xsd:double"&gt;0.2867&lt;/D&gt;&lt;D xsi:type="xsd:double"&gt;0.3607&lt;/D&gt;&lt;/FQL&gt;&lt;FQL&gt;&lt;Q&gt;254-HK^FF_EPS(ANN,-5AY,0)&lt;/Q&gt;&lt;R&gt;6&lt;/R&gt;&lt;C&gt;1&lt;/C&gt;&lt;D xsi:type="xsd:double"&gt;-1.2457&lt;/D&gt;&lt;D xsi:type="xsd:double"&gt;-0.1101&lt;/D&gt;&lt;D xsi:type="xsd:double"&gt;-0.0123&lt;/D&gt;&lt;D xsi:type="xsd:double"&gt;0.0517&lt;/D&gt;&lt;D xsi:type="xsd:double"&gt;0.0309&lt;/D&gt;&lt;D xsi:type="xsd:double"&gt;0.046&lt;/D&gt;&lt;/FQL&gt;&lt;FQL&gt;&lt;Q&gt;253-HK^FF_EPS(ANN,-5AY,0)&lt;/Q&gt;&lt;R&gt;6&lt;/R&gt;&lt;C&gt;1&lt;/C&gt;&lt;D xsi:type="xsd:double"&gt;0.802&lt;/D&gt;&lt;D xsi:type="xsd:double"&gt;1.684&lt;/D&gt;&lt;D xsi:type="xsd:double"&gt;1.2832&lt;/D&gt;&lt;D xsi:type="xsd:double"&gt;0.0146&lt;/D&gt;&lt;D xsi:type="xsd:double"&gt;-0.3971&lt;/D&gt;&lt;D xsi:type="xsd:double"&gt;0.1258&lt;/D&gt;&lt;/FQL&gt;&lt;FQL&gt;&lt;Q&gt;252-HK^FF_EPS(ANN,-5AY,0)&lt;/Q&gt;&lt;R&gt;6&lt;/R&gt;&lt;C&gt;1&lt;/C&gt;&lt;D xsi:type="xsd:double"&gt;0.441&lt;/D&gt;&lt;D xsi:type="xsd:double"&gt;0.298&lt;/D&gt;&lt;D xsi:type="xsd:double"&gt;-0.2075&lt;/D&gt;&lt;D xsi:type="xsd:double"&gt;-0.8237&lt;/D&gt;&lt;D xsi:type="xsd:double"&gt;0.0278&lt;/D&gt;&lt;D xsi:type="xsd:double"&gt;0.1176&lt;/D&gt;&lt;/FQL&gt;&lt;FQL&gt;&lt;Q&gt;251-HK^FF_EPS(ANN,-5AY,0)&lt;/Q&gt;&lt;R&gt;6&lt;/R&gt;&lt;C&gt;1&lt;/C&gt;&lt;D xsi:type="xsd:double"&gt;1.01&lt;/D&gt;&lt;D xsi:type="xsd:double"&gt;0.059&lt;/D&gt;&lt;D xsi:type="xsd:double"&gt;0.182&lt;/D&gt;&lt;D xsi:type="xsd:double"&gt;0.2614&lt;/D&gt;&lt;D xsi:type="xsd:double"&gt;0.2296&lt;/D&gt;&lt;D xsi:type="xsd:double"&gt;0.1133&lt;/D&gt;&lt;/FQL&gt;&lt;FQL&gt;&lt;Q&gt;250-HK^FF_EPS(ANN,-5AY,0)&lt;/Q&gt;&lt;R&gt;6&lt;/R&gt;&lt;C&gt;1&lt;/C&gt;&lt;D xsi:type="xsd:double"&gt;0.0025&lt;/D&gt;&lt;D xsi:type="xsd:double"&gt;0.0006&lt;/D&gt;&lt;D xsi:type="xsd:double"&gt;0.019&lt;/D&gt;&lt;D xsi:type="xsd:double"&gt;0.0011&lt;/D&gt;&lt;D xsi:type="xsd:double"&gt;0.0056&lt;/D&gt;&lt;D xsi:type="xsd:double"&gt;-0.0054&lt;/D&gt;&lt;/FQL&gt;&lt;FQL&gt;&lt;Q&gt;248-HK^FF_EPS(ANN,-5AY,0)&lt;/Q&gt;&lt;R&gt;6&lt;/R&gt;&lt;C&gt;1&lt;/C&gt;&lt;D xsi:type="xsd:double"&gt;-0.0035&lt;/D&gt;&lt;D xsi:type="xsd:double"&gt;0.0045&lt;/D&gt;&lt;D xsi:type="xsd:double"&gt;0.0008&lt;/D&gt;&lt;D xsi:type="xsd:double"&gt;-0.0185&lt;/D&gt;&lt;D xsi:type="xsd:double"&gt;0.0038&lt;/D&gt;&lt;D xsi:type="xsd:double"&gt;-0.0016&lt;/D&gt;&lt;/FQL&gt;&lt;FQL&gt;&lt;Q&gt;247-HK^FF_EPS(ANN,-5AY,0)&lt;/Q&gt;&lt;R&gt;6&lt;/R&gt;&lt;C&gt;1&lt;/C&gt;&lt;D xsi:type="xsd:double"&gt;2.23&lt;/D&gt;&lt;D xsi:type="xsd:double"&gt;4.14&lt;/D&gt;&lt;D xsi:type="xsd:double"&gt;2.028&lt;/D&gt;&lt;D xsi:type="xsd:double"&gt;0.482&lt;/D&gt;&lt;D xsi:type="xsd:double"&gt;2.7737&lt;/D&gt;&lt;D xsi:type="xsd:double"&gt;1.6031&lt;/D&gt;&lt;/FQL&gt;&lt;FQL&gt;&lt;Q&gt;245-HK^FF_EPS(ANN,-5AY,0)&lt;/Q&gt;&lt;R&gt;6&lt;/R&gt;&lt;C&gt;1&lt;/C&gt;&lt;D xsi:type="xsd:double"&gt;0.0013&lt;/D&gt;&lt;D xsi:type="xsd:double"&gt;0.0066&lt;/D&gt;&lt;D xsi:type="xsd:double"&gt;0.005&lt;/D&gt;&lt;D xsi:type="xsd:double"&gt;-0.019&lt;/D&gt;&lt;D xsi:type="xsd:double"&gt;0.0098&lt;/D&gt;&lt;D xsi:type="xsd:double"&gt;0.0022&lt;/D&gt;&lt;/FQL&gt;&lt;FQL&gt;&lt;Q&gt;244-HK^FF_EPS(ANN,-5AY,0)&lt;/Q&gt;&lt;R&gt;6&lt;/R&gt;&lt;C&gt;1&lt;/C&gt;&lt;D xsi:type="xsd:double"&gt;-0.2782&lt;/D&gt;&lt;D xsi:type="xsd:double"&gt;-0.22&lt;/D&gt;&lt;D xsi:type="xsd:double"&gt;-0.2006&lt;/D&gt;&lt;D xsi:type="xsd:double"&gt;-0.1653&lt;/D&gt;&lt;D xsi:type="xsd:string"&gt;@NA&lt;/D&gt;&lt;D xsi:type="xsd:double"&gt;-0.073&lt;/D&gt;&lt;/FQL&gt;&lt;FQL&gt;&lt;Q&gt;243-HK^FF_EPS(ANN,-5AY,0)&lt;/Q&gt;&lt;R&gt;6&lt;/R&gt;&lt;C&gt;1&lt;/C&gt;&lt;D xsi:type="xsd:double"&gt;-0.2928&lt;/D&gt;&lt;D xsi:type="xsd:double"&gt;-1.1244&lt;/D&gt;&lt;D xsi:type="xsd:double"&gt;-0.2416&lt;/D&gt;&lt;D xsi:type="xsd:double"&gt;-0.3624&lt;/D&gt;&lt;D xsi:type="xsd:double"&gt;-0.0649&lt;/D&gt;&lt;D xsi:type="xsd:double"&gt;0.047&lt;/D&gt;&lt;/FQL&gt;&lt;FQL&gt;&lt;Q&gt;242-HK^FF_EPS(ANN,-5AY,0)&lt;/Q&gt;&lt;R&gt;6&lt;/R&gt;&lt;C&gt;1&lt;/C&gt;&lt;D xsi:type="xsd:double"&gt;-0.193&lt;/D&gt;&lt;D xsi:type="xsd:double"&gt;0.477&lt;/D&gt;&lt;D xsi:type="xsd:double"&gt;1.5339&lt;/D&gt;&lt;D xsi:type="xsd:double"&gt;1.143&lt;/D&gt;&lt;D xsi:type="xsd:double"&gt;0.0869&lt;/D&gt;&lt;D xsi:type="xsd:double"&gt;0.3186&lt;/D&gt;&lt;/FQL&gt;&lt;FQL&gt;&lt;Q&gt;241-HK^FF_EPS(ANN,-5AY,0)&lt;/Q&gt;&lt;R&gt;6&lt;/R&gt;&lt;C&gt;1&lt;/C&gt;&lt;D xsi:type="xsd:double"&gt;-0.0293&lt;/D&gt;&lt;D xsi:type="xsd:double"&gt;-0.0137&lt;/D&gt;&lt;D xsi:type="xsd:double"&gt;-0.0087&lt;/D&gt;&lt;D xsi:type="xsd:double"&gt;-0.0006&lt;/D&gt;&lt;D xsi:type="xsd:double"&gt;0.0301&lt;/D&gt;&lt;D xsi:type="xsd:double"&gt;-0.0239&lt;/D&gt;&lt;/FQL&gt;&lt;FQL&gt;&lt;Q&gt;240-HK^FF_EPS(ANN,-5AY,0)&lt;/Q&gt;&lt;R&gt;6&lt;/R&gt;&lt;C&gt;1&lt;/C&gt;&lt;D xsi:type="xsd:double"&gt;0.121&lt;/D&gt;&lt;D xsi:type="xsd:double"&gt;0.148&lt;/D&gt;&lt;D xsi:type="xsd:double"&gt;0.3319&lt;/D&gt;&lt;D xsi:type="xsd:double"&gt;0.2387&lt;/D&gt;&lt;D xsi:type="xsd:double"&gt;0.355&lt;/D&gt;&lt;D xsi:type="xsd:double"&gt;0.2372&lt;/D&gt;&lt;/FQL&gt;&lt;FQL&gt;&lt;Q&gt;239-HK^FF_EPS(ANN,-5AY,0)&lt;/Q&gt;&lt;R&gt;6&lt;/R&gt;&lt;C&gt;1&lt;/C&gt;&lt;D xsi:type="xsd:double"&gt;0.196&lt;/D&gt;&lt;D xsi:type="xsd:double"&gt;0.329&lt;/D&gt;&lt;D xsi:type="xsd:double"&gt;0.1196&lt;/D&gt;&lt;D xsi:type="xsd:double"&gt;0.1157&lt;/D&gt;&lt;D xsi:type="xsd:double"&gt;-0.1231&lt;/D&gt;&lt;D xsi:type="xsd:double"&gt;0.1225&lt;/D&gt;&lt;/FQL&gt;&lt;FQL&gt;&lt;Q&gt;237-HK^FF_EPS(ANN,-5AY,0)&lt;/Q&gt;&lt;R&gt;6&lt;/R&gt;&lt;C&gt;1&lt;/C&gt;&lt;D xsi:type="xsd:double"&gt;0.6667&lt;/D&gt;&lt;D xsi:type="xsd:double"&gt;1.1633&lt;/D&gt;&lt;D xsi:type="xsd:double"&gt;0.689&lt;/D&gt;&lt;D xsi:type="xsd:double"&gt;-0.7223&lt;/D&gt;&lt;D xsi:type="xsd:double"&gt;-0.3644&lt;/D&gt;&lt;D xsi:type="xsd:double"&gt;-0.2087&lt;/D&gt;&lt;/FQL&gt;&lt;FQL&gt;&lt;Q&gt;236-HK^FF_EPS(ANN,-5AY,0)&lt;/Q&gt;&lt;R&gt;6&lt;/R&gt;&lt;C&gt;1&lt;/C&gt;&lt;D xsi:type="xsd:double"&gt;0.02&lt;/D&gt;&lt;D xsi:type="xsd:double"&gt;0.03&lt;/D&gt;&lt;D xsi:type="xsd:double"&gt;-0.1969&lt;/D&gt;&lt;D xsi:type="xsd:double"&gt;0.031&lt;/D&gt;&lt;D xsi:type="xsd:double"&gt;0.0461&lt;/D&gt;&lt;D xsi:type="xsd:double"&gt;0.0518&lt;/D&gt;&lt;/FQL&gt;&lt;FQL&gt;&lt;Q&gt;235-HK^FF_EPS(ANN,-5AY,0)&lt;/Q&gt;&lt;R&gt;6&lt;/R&gt;&lt;C&gt;1&lt;/C&gt;&lt;D xsi:type="xsd:double"&gt;-0.0257&lt;/D&gt;&lt;D xsi:type="xsd:double"&gt;0.0074&lt;/D&gt;&lt;D xsi:type="xsd:double"&gt;0.0417&lt;/D&gt;&lt;D xsi:type="xsd:double"&gt;-0.019&lt;/D&gt;&lt;D xsi:type="xsd:double"&gt;0.1329&lt;/D&gt;&lt;D xsi:type="xsd:double"&gt;-0.1758&lt;/D&gt;&lt;/FQL&gt;&lt;FQL&gt;&lt;Q&gt;234-HK^FF_EPS(ANN,-5AY,0)&lt;/Q&gt;&lt;R&gt;6&lt;/R&gt;&lt;C&gt;1&lt;/C&gt;&lt;D xsi:type="xsd:double"&gt;0.0132&lt;/D&gt;&lt;D xsi:type="xsd:double"&gt;0.0257&lt;/D&gt;&lt;D xsi:type="xsd:double"&gt;0.0033&lt;/D&gt;&lt;D xsi:type="xsd:double"&gt;0.0027&lt;/D&gt;&lt;D xsi:type="xsd:double"&gt;-0.0098&lt;/D&gt;&lt;D xsi:type="xsd:double"&gt;-0.0003&lt;/D&gt;&lt;/FQL&gt;&lt;FQL&gt;&lt;Q&gt;232-HK^FF_EPS(ANN,-5AY,0)&lt;/Q&gt;&lt;R&gt;6&lt;/R&gt;&lt;C&gt;1&lt;/C&gt;&lt;D xsi:type="xsd:double"&gt;-0.1141&lt;/D&gt;&lt;D xsi:type="xsd:double"&gt;-0.0459&lt;/D&gt;&lt;D xsi:type="xsd:double"&gt;-0.019&lt;/D&gt;&lt;D xsi:type="xsd:double"&gt;-0.0058&lt;/D&gt;&lt;D xsi:type="xsd:double"&gt;-0.0813&lt;/D&gt;&lt;D xsi:type="xsd:double"&gt;-0.006&lt;/D&gt;&lt;/FQL&gt;&lt;FQL&gt;&lt;Q&gt;230-HK^FF_EPS(ANN,-5AY,0)&lt;/Q&gt;&lt;R&gt;6&lt;/R&gt;&lt;C&gt;1&lt;/C&gt;&lt;D xsi:type="xsd:double"&gt;0.1531&lt;/D&gt;&lt;D xsi:type="xsd:double"&gt;0.2132&lt;/D&gt;&lt;D xsi:type="xsd:double"&gt;0.2794&lt;/D&gt;&lt;D xsi:type="xsd:double"&gt;0.2817&lt;/D&gt;&lt;D xsi:type="xsd:double"&gt;0.0336&lt;/D&gt;&lt;D xsi:type="xsd:double"&gt;0.0266&lt;/D&gt;&lt;/FQL&gt;&lt;FQL&gt;&lt;Q&gt;229-HK^FF_EPS(ANN,-5AY,0)&lt;/Q&gt;&lt;R&gt;6&lt;/R&gt;&lt;C&gt;1&lt;/C&gt;&lt;D xsi:type="xsd:double"&gt;0.1066&lt;/D&gt;&lt;D xsi:type="xsd:double"&gt;0.0754&lt;/D&gt;&lt;D xsi:type="xsd:double"&gt;0.1071&lt;/D&gt;&lt;D xsi:type="xsd:double"&gt;0.0789&lt;/D&gt;&lt;D xsi:type="xsd:double"&gt;0.1278&lt;/D&gt;&lt;D xsi:type="xsd:double"&gt;0.0841&lt;/D&gt;&lt;/FQL&gt;&lt;FQL&gt;&lt;Q&gt;228-HK^FF_EPS(ANN,-5AY,0)&lt;/Q&gt;&lt;R&gt;6&lt;/R&gt;&lt;C&gt;1&lt;/C&gt;&lt;D xsi:type="xsd:double"&gt;-0.0171&lt;/D&gt;&lt;D xsi:type="xsd:double"&gt;-0.0248&lt;/D&gt;&lt;D xsi:type="xsd:double"&gt;0.0029&lt;/D&gt;&lt;D xsi:type="xsd:double"&gt;-0.0076&lt;/D&gt;&lt;D xsi:type="xsd:double"&gt;-0.0015&lt;/D&gt;&lt;D xsi:type="xsd:double"&gt;0.013&lt;/D&gt;&lt;/FQL&gt;&lt;FQL&gt;&lt;Q&gt;227-HK^FF_EPS(ANN,-5AY,0)&lt;/Q&gt;&lt;R&gt;6&lt;/R&gt;&lt;C&gt;1&lt;/C&gt;&lt;D xsi:type="xsd:double"&gt;-0.0348&lt;/D&gt;&lt;D xsi:type="xsd:double"&gt;0.0432&lt;/D&gt;&lt;D xsi:type="xsd:double"&gt;0.0232&lt;/D&gt;&lt;D xsi:type="xsd:double"&gt;0.0074&lt;/D&gt;&lt;D xsi:type="xsd:double"&gt;-0.0629&lt;/D&gt;&lt;D xsi:type="xsd:double"&gt;-0.0961&lt;/D&gt;&lt;/FQL&gt;&lt;FQL&gt;&lt;Q&gt;226-HK^FF_EPS(ANN,-5AY,0)&lt;/Q&gt;&lt;R&gt;6&lt;/R&gt;&lt;C&gt;1&lt;/C&gt;&lt;D xsi:type="xsd:double"&gt;0.52&lt;/D&gt;&lt;D xsi:type="xsd:double"&gt;0.19&lt;/D&gt;&lt;D xsi:type="xsd:double"&gt;-0.5383&lt;/D&gt;&lt;D xsi:type="xsd:string"&gt;@NA&lt;/D&gt;&lt;D xsi:type="xsd:double"&gt;-2.317&lt;/D&gt;&lt;D xsi:type="xsd:double"&gt;1.014&lt;/D&gt;&lt;/FQL&gt;&lt;FQL&gt;&lt;Q&gt;225-HK^FF_EPS(ANN,-5AY,0)&lt;/Q&gt;&lt;R&gt;6&lt;/R&gt;&lt;C&gt;1&lt;/C&gt;&lt;D xsi:type="xsd:double"&gt;3.81&lt;/D&gt;&lt;D xsi:type="xsd:double"&gt;4.36&lt;/D&gt;&lt;D xsi:type="xsd:double"&gt;1.242&lt;/D&gt;&lt;D xsi:type="xsd:double"&gt;-0.5404&lt;/D&gt;&lt;D xsi:type="xsd:double"&gt;1.2445&lt;/D&gt;&lt;D xsi:type="xsd:double"&gt;0.1343&lt;/D&gt;&lt;/FQL&gt;&lt;FQL&gt;&lt;Q&gt;224-HK^FF_EPS(ANN,-5AY,0)&lt;/Q&gt;&lt;R&gt;6&lt;/R&gt;&lt;C&gt;1&lt;/C&gt;&lt;D xsi:type="xsd:double"&gt;0.6977&lt;/D&gt;&lt;D xsi:type="xsd:double"&gt;0.5403&lt;/D&gt;&lt;D xsi:type="xsd:double"&gt;0.4677&lt;/D&gt;&lt;D xsi:type="xsd:double"&gt;0.0333&lt;/D&gt;&lt;D xsi:type="xsd:double"&gt;0.2535&lt;/D&gt;&lt;D xsi:type="xsd:double"&gt;0.1835&lt;/D&gt;&lt;/FQL&gt;&lt;FQL&gt;&lt;Q&gt;223-HK^FF_EPS(ANN,-5AY,0)&lt;/Q&gt;&lt;R&gt;6&lt;/R&gt;&lt;C&gt;1&lt;/C&gt;&lt;D xsi:type="xsd:double"&gt;-0.35&lt;/D&gt;&lt;D xsi:type="xsd:double"&gt;-0.25&lt;/D&gt;&lt;D xsi:type="xsd:double"&gt;-0.3266&lt;/D&gt;&lt;D xsi:type="xsd:double"&gt;-0.1322&lt;/D&gt;&lt;D xsi:type="xsd:double"&gt;-0.044&lt;/D&gt;&lt;D xsi:type="xsd:double"&gt;-0.0637&lt;/D&gt;&lt;/FQL&gt;&lt;FQL&gt;&lt;Q&gt;222-HK^FF_EPS(ANN,-5AY,0)&lt;/Q&gt;&lt;R&gt;6&lt;/R&gt;&lt;C&gt;1&lt;/C&gt;&lt;D xsi:type="xsd:double"&gt;0.5742&lt;/D&gt;&lt;D xsi:type="xsd:double"&gt;0.963&lt;/D&gt;&lt;D xsi:type="xsd:double"&gt;0.9679&lt;/D&gt;&lt;D xsi:type="xsd:double"&gt;0.9568&lt;/D&gt;&lt;D xsi:type="xsd:double"&gt;0.7301&lt;/D&gt;&lt;D xsi:type="xsd:double"&gt;0.8304&lt;/D&gt;&lt;/FQL&gt;&lt;FQL&gt;&lt;Q&gt;220-HK^FF_EPS(ANN,-5AY,0)&lt;/Q&gt;&lt;R&gt;6&lt;/R&gt;&lt;C&gt;1&lt;/C&gt;&lt;D xsi:type="xsd:double"&gt;0.1643&lt;/D&gt;&lt;D xsi:type="xsd:double"&gt;0.2344&lt;/D&gt;&lt;D xsi:type="xsd:double"&gt;0.2824&lt;/D&gt;&lt;D xsi:type="xsd:double"&gt;0.3587&lt;/D&gt;&lt;D xsi:type="xsd:double"&gt;0.4229&lt;/D&gt;&lt;D xsi:type="xsd:double"&gt;0.4187&lt;/D&gt;&lt;/FQL&gt;&lt;FQL&gt;&lt;Q&gt;219-HK^FF_EPS(ANN,-5AY,0)&lt;/Q&gt;&lt;R&gt;6&lt;/R&gt;&lt;C&gt;1&lt;/C&gt;&lt;D xsi:type="xsd:double"&gt;0.745&lt;/D&gt;&lt;D xsi:type="xsd:double"&gt;1.551&lt;/D&gt;&lt;D xsi:type="xsd:double"&gt;1.181&lt;/D&gt;&lt;D xsi:type="xsd:double"&gt;0.0338&lt;/D&gt;&lt;D xsi:type="xsd:double"&gt;-0.3355&lt;/D&gt;&lt;D xsi:type="xsd:double"&gt;0.1334&lt;/D&gt;&lt;/FQL&gt;&lt;FQL&gt;&lt;Q&gt;218-HK^FF_EPS(ANN,-5AY,0)&lt;/Q&gt;&lt;R&gt;6&lt;/R&gt;&lt;C&gt;1&lt;/C&gt;&lt;D xsi:type="xsd:double"&gt;0.1033&lt;/D&gt;&lt;D xsi:type="xsd:double"&gt;0.1308&lt;/D&gt;&lt;D xsi:type="xsd:double"&gt;0.1209&lt;/D&gt;&lt;D xsi:type="xsd:double"&gt;0.0937&lt;/D&gt;&lt;D xsi:type="xsd:double"&gt;0.1125&lt;/D&gt;&lt;D xsi:type="xsd:double"&gt;-0.0613&lt;/D&gt;&lt;/FQL&gt;&lt;FQL&gt;&lt;Q&gt;217-HK^FF_EPS(ANN,-5AY,0)&lt;/Q&gt;&lt;R&gt;6&lt;/R&gt;&lt;C&gt;1&lt;/C&gt;&lt;D xsi:type="xsd:double"&gt;0.011&lt;/D&gt;&lt;D xsi:type="xsd:double"&gt;0.004&lt;/D&gt;&lt;D xsi:type="xsd:double"&gt;0.0196&lt;/D&gt;&lt;D xsi:type="xsd:double"&gt;0.0082&lt;/D&gt;&lt;D xsi:type="xsd:double"&gt;0.0209&lt;/D&gt;&lt;D xsi:type="xsd:double"&gt;0.0178&lt;/D&gt;&lt;/FQL&gt;&lt;FQL&gt;&lt;Q&gt;216-HK^FF_EPS(ANN,-5AY,0)&lt;/Q&gt;&lt;R&gt;6&lt;/R&gt;&lt;C&gt;1&lt;/C&gt;&lt;D xsi:type="xsd:double"&gt;0.76&lt;/D&gt;&lt;D xsi:type="xsd:double"&gt;3.7&lt;/D&gt;&lt;D xsi:type="xsd:double"&gt;1.4172&lt;/D&gt;&lt;D xsi:type="xsd:double"&gt;-0.0824&lt;/D&gt;&lt;D xsi:type="xsd:double"&gt;0.1412&lt;/D&gt;&lt;D xsi:type="xsd:double"&gt;0.101&lt;/D&gt;&lt;/FQL&gt;&lt;FQL&gt;&lt;Q&gt;215-HK^FF_EPS(ANN,-5AY,0)&lt;/Q&gt;&lt;R&gt;6&lt;/R&gt;&lt;C&gt;1&lt;/C&gt;&lt;D xsi:type="xsd:double"&gt;0.1455&lt;/D&gt;&lt;D xsi:type="xsd:double"&gt;-0.176&lt;/D&gt;&lt;D xsi:type="xsd:double"&gt;0.0838&lt;/D&gt;&lt;D xsi:type="xsd:double"&gt;0.089&lt;/D&gt;&lt;D xsi:type="xsd:double"&gt;0.0749&lt;/D&gt;&lt;D xsi:type="xsd:double"&gt;0.0008&lt;/D&gt;&lt;/FQL&gt;&lt;FQL&gt;&lt;Q&gt;214-HK^FF_EPS(ANN,-5AY,0)&lt;/Q&gt;&lt;R&gt;6&lt;/R&gt;&lt;C&gt;1&lt;/C&gt;&lt;D xsi:type="xsd:double"&gt;1.21&lt;/D&gt;&lt;D xsi:type="xsd:double"&gt;0.97&lt;/D&gt;&lt;D xsi:type="xsd:double"&gt;0.9634&lt;/D&gt;&lt;D xsi:type="xsd:double"&gt;0.6583&lt;/D&gt;&lt;D xsi:type="xsd:double"&gt;1.1973&lt;/D&gt;&lt;D xsi:type="xsd:double"&gt;-1.0772&lt;/D&gt;&lt;/FQL&gt;&lt;FQL&gt;&lt;Q&gt;213-HK^FF_EPS(ANN,-5AY,0)&lt;/Q&gt;&lt;R&gt;6&lt;/R&gt;&lt;C&gt;1&lt;/C&gt;&lt;D xsi:type="xsd:double"&gt;0.143&lt;/D&gt;&lt;D xsi:type="xsd:double"&gt;0.215&lt;/D&gt;&lt;D xsi:type="xsd:double"&gt;0.2169&lt;/D&gt;&lt;D xsi:type="xsd:double"&gt;0.1196&lt;/D&gt;&lt;D xsi:type="xsd:double"&gt;0.1183&lt;/D&gt;&lt;D xsi:type="xsd:double"&gt;0.0946&lt;/D&gt;&lt;/FQL&gt;&lt;FQL&gt;&lt;Q&gt;212-HK^FF_EPS(ANN,-5AY,0)&lt;/Q&gt;&lt;R&gt;6&lt;/R&gt;&lt;C&gt;1&lt;/C&gt;&lt;D xsi:type="xsd:double"&gt;3.57&lt;/D&gt;&lt;D xsi:type="xsd:double"&gt;10.11&lt;/D&gt;&lt;D xsi:type="xsd:double"&gt;9.92&lt;/D&gt;&lt;D xsi:type="xsd:double"&gt;1.7484&lt;/D&gt;&lt;D xsi:type="xsd:double"&gt;2.528&lt;/D&gt;&lt;D xsi:type="xsd:double"&gt;5.5942&lt;/D&gt;&lt;/FQL&gt;&lt;FQL&gt;&lt;Q&gt;211-HK^FF_EPS(ANN,-5AY,0)&lt;/Q&gt;&lt;R&gt;6&lt;/R&gt;&lt;C&gt;1&lt;/C&gt;&lt;D xsi:type="xsd:double"&gt;0.013&lt;/D&gt;&lt;D xsi:type="xsd:double"&gt;-0.053&lt;/D&gt;&lt;D xsi:type="xsd:double"&gt;0.0004&lt;/D&gt;&lt;D xsi:type="xsd:double"&gt;-0.12&lt;/D&gt;&lt;D xsi:type="xsd:double"&gt;-0.0587&lt;/D&gt;&lt;D xsi:type="xsd:double"&gt;0.0105&lt;/D&gt;&lt;/FQL&gt;&lt;FQL&gt;&lt;Q&gt;210-HK^FF_EPS(ANN,-5AY,0)&lt;/Q&gt;&lt;R&gt;6&lt;/R&gt;&lt;C&gt;1&lt;/C&gt;&lt;D xsi:type="xsd:double"&gt;-0.497&lt;/D&gt;&lt;D xsi:type="xsd:double"&gt;-0.445&lt;/D&gt;&lt;D xsi:type="xsd:double"&gt;-0.603&lt;/D&gt;&lt;D xsi:type="xsd:double"&gt;-0.6489&lt;/D&gt;&lt;D xsi:type="xsd:double"&gt;-0.1436&lt;/D&gt;&lt;D xsi:type="xsd:double"&gt;0.0291&lt;/D&gt;&lt;/FQL&gt;&lt;FQL&gt;&lt;Q&gt;209-HK^FF_EPS(ANN,-5AY,0)&lt;/Q&gt;&lt;R&gt;6&lt;/R&gt;&lt;C&gt;1&lt;/C&gt;&lt;D xsi:type="xsd:double"&gt;-0.892&lt;/D&gt;&lt;D xsi:type="xsd:double"&gt;-0.225&lt;/D&gt;&lt;D xsi:type="xsd:double"&gt;-0.4195&lt;/D&gt;&lt;D xsi:type="xsd:double"&gt;-0.1158&lt;/D&gt;&lt;D xsi:type="xsd:double"&gt;-0.2616&lt;/D&gt;&lt;D xsi:type="xsd:double"&gt;-0.3714&lt;/D&gt;&lt;/FQL&gt;&lt;FQL&gt;&lt;Q&gt;207-HK^FF_EPS(ANN,-5AY,0)&lt;/Q&gt;&lt;R&gt;6&lt;/R&gt;&lt;C&gt;1&lt;/C&gt;&lt;D xsi:type="xsd:double"&gt;0.0608&lt;/D&gt;&lt;D xsi:type="xsd:double"&gt;0.0865&lt;/D&gt;&lt;D xsi:type="xsd:double"&gt;0.1623&lt;/D&gt;&lt;D xsi:type="xsd:double"&gt;0.121&lt;/D&gt;&lt;D xsi:type="xsd:double"&gt;0.081&lt;/D&gt;&lt;D xsi:type="xsd:double"&gt;0.0465&lt;/D&gt;&lt;/FQL&gt;&lt;FQL&gt;&lt;Q&gt;206-HK^FF_EPS(ANN,-5AY,0)&lt;/Q&gt;&lt;R&gt;6&lt;/R&gt;&lt;C&gt;1&lt;/C&gt;&lt;D xsi:type="xsd:double"&gt;-1.1829&lt;/D&gt;&lt;D xsi:type="xsd:double"&gt;-0.8901&lt;/D&gt;&lt;D xsi:type="xsd:double"&gt;-0.2266&lt;/D&gt;&lt;D xsi:type="xsd:double"&gt;0.0271&lt;/D&gt;&lt;D xsi:type="xsd:double"&gt;0.0277&lt;/D&gt;&lt;D xsi:type="xsd:double"&gt;0.0226&lt;/D&gt;&lt;/FQL&gt;&lt;FQL&gt;&lt;Q&gt;205-HK^FF_EPS(ANN,-5AY,0)&lt;/Q&gt;&lt;R&gt;6&lt;/R&gt;&lt;C&gt;1&lt;/C&gt;&lt;D xsi:type="xsd:double"&gt;-0.048&lt;/D&gt;&lt;D xsi:type="xsd:double"&gt;-0.79&lt;/D&gt;&lt;D xsi:type="xsd:double"&gt;-0.3924&lt;/D&gt;&lt;D xsi:type="xsd:double"&gt;-0.299&lt;/D&gt;&lt;D xsi:type="xsd:double"&gt;-0.3957&lt;/D&gt;&lt;D xsi:type="xsd:double"&gt;-0.0785&lt;/D&gt;&lt;/FQL&gt;&lt;FQL&gt;&lt;Q&gt;202-HK^FF_EPS(ANN,-5AY,0)&lt;/Q&gt;&lt;R&gt;6&lt;/R&gt;&lt;C&gt;1&lt;/C&gt;&lt;D xsi:type="xsd:double"&gt;0.0136&lt;/D&gt;&lt;D xsi:type="xsd:double"&gt;-0.1276&lt;/D&gt;&lt;D xsi:type="xsd:double"&gt;-0.0899&lt;/D&gt;&lt;D xsi:type="xsd:double"&gt;-0.0725&lt;/D&gt;&lt;D xsi:type="xsd:double"&gt;-0.0185&lt;/D&gt;&lt;D xsi:type="xsd:double"&gt;-0.032&lt;/D&gt;&lt;/FQL&gt;&lt;FQL&gt;&lt;Q&gt;201-HK^FF_EPS(ANN,-5AY,0)&lt;/Q&gt;&lt;R&gt;6&lt;/R&gt;&lt;C&gt;1&lt;/C&gt;&lt;D xsi:type="xsd:double"&gt;0.0149&lt;/D&gt;&lt;D xsi:type="xsd:double"&gt;0.017&lt;/D&gt;&lt;D xsi:type="xsd:double"&gt;0.0291&lt;/D&gt;&lt;D xsi:type="xsd:double"&gt;0.0036&lt;/D&gt;&lt;D xsi:type="xsd:double"&gt;-0.0225&lt;/D&gt;&lt;D xsi:type="xsd:double"&gt;0.0073&lt;/D&gt;&lt;/FQL&gt;&lt;FQL&gt;&lt;Q&gt;200-HK^FF_EPS(ANN,-5AY,0)&lt;/Q&gt;&lt;R&gt;6&lt;/R&gt;&lt;C&gt;1&lt;/C&gt;&lt;D xsi:type="xsd:double"&gt;6.74&lt;/D&gt;&lt;D xsi:type="xsd:double"&gt;0.31&lt;/D&gt;&lt;D xsi:type="xsd:double"&gt;0.3417&lt;/D&gt;&lt;D xsi:type="xsd:double"&gt;0.4556&lt;/D&gt;&lt;D xsi:type="xsd:double"&gt;-4.1926&lt;/D&gt;&lt;D xsi:type="xsd:double"&gt;-2.5193&lt;/D&gt;&lt;/FQL&gt;&lt;FQL&gt;&lt;Q&gt;199-HK^FF_EPS(ANN,-5AY,0)&lt;/Q&gt;&lt;R&gt;6&lt;/R&gt;&lt;C&gt;1&lt;/C&gt;&lt;D xsi:type="xsd:double"&gt;0.35&lt;/D&gt;&lt;D xsi:type="xsd:double"&gt;0.2&lt;/D&gt;&lt;D xsi:type="xsd:double"&gt;0.147&lt;/D&gt;&lt;D xsi:type="xsd:double"&gt;-1.0037&lt;/D&gt;&lt;D xsi:type="xsd:double"&gt;-0.6904&lt;/D&gt;&lt;D xsi:type="xsd:double"&gt;0.5896&lt;/D&gt;&lt;/FQL&gt;&lt;FQL&gt;&lt;Q&gt;197-HK^FF_EPS(ANN,-5AY,0)&lt;/Q&gt;&lt;R&gt;6&lt;/R&gt;&lt;C&gt;1&lt;/C&gt;&lt;D xsi:type="xsd:double"&gt;-0.3&lt;/D&gt;&lt;D xsi:type="xsd:double"&gt;-0.08&lt;/D&gt;&lt;D xsi:type="xsd:double"&gt;-0.1522&lt;/D&gt;&lt;D xsi:type="xsd:double"&gt;-0.17&lt;/D&gt;&lt;D xsi:type="xsd:double"&gt;-0.132&lt;/D&gt;&lt;D xsi:type="xsd:double"&gt;-0.108&lt;/D&gt;&lt;/FQL&gt;&lt;FQL&gt;&lt;Q&gt;196-HK^FF_EPS(ANN,-5AY,0)&lt;/Q&gt;&lt;R&gt;6&lt;/R&gt;&lt;C&gt;1&lt;/C&gt;&lt;D xsi:type="xsd:double"&gt;-0.2241&lt;/D&gt;&lt;D xsi:type="xsd:double"&gt;-0.3056&lt;/D&gt;&lt;D xsi:type="xsd:double"&gt;0.0169&lt;/D&gt;&lt;D xsi:type="xsd:double"&gt;0.023&lt;/D&gt;&lt;D xsi:type="xsd:double"&gt;0.0105&lt;/D&gt;&lt;D xsi:type="xsd:double"&gt;-0.1632&lt;/D&gt;&lt;/FQL&gt;&lt;FQL&gt;&lt;Q&gt;195-HK^FF_EPS(ANN,-5AY,0)&lt;/Q&gt;&lt;R&gt;6&lt;/R&gt;&lt;C&gt;1&lt;/C&gt;&lt;D xsi:type="xsd:double"&gt;0.08&lt;/D&gt;&lt;D xsi:type="xsd:double"&gt;0.02&lt;/D&gt;&lt;D xsi:type="xsd:double"&gt;0.0288&lt;/D&gt;&lt;D xsi:type="xsd:double"&gt;-0.0451&lt;/D&gt;&lt;D xsi:type="xsd:double"&gt;-0.0188&lt;/D&gt;&lt;D xsi:type="xsd:double"&gt;0.2561&lt;/D&gt;&lt;/FQL&gt;&lt;FQL&gt;&lt;Q&gt;194-HK^FF_EPS(ANN,-5AY,0)&lt;/Q&gt;&lt;R&gt;6&lt;/R&gt;&lt;C&gt;1&lt;/C&gt;&lt;D xsi:type="xsd:double"&gt;1.21&lt;/D&gt;&lt;D xsi:type="xsd:double"&gt;1.97&lt;/D&gt;&lt;D xsi:type="xsd:double"&gt;2.68&lt;/D&gt;&lt;D xsi:type="xsd:double"&gt;1.1358&lt;/D&gt;&lt;D xsi:type="xsd:double"&gt;0.4294&lt;/D&gt;&lt;D xsi:type="xsd:double"&gt;1.1287&lt;/D&gt;&lt;/FQL&gt;&lt;FQL&gt;&lt;Q&gt;193-HK^FF_EPS(ANN,-5AY,0)&lt;/Q&gt;&lt;R&gt;6&lt;/R&gt;&lt;C&gt;1&lt;/C&gt;&lt;D xsi:type="xsd:double"&gt;0.31&lt;/D&gt;&lt;D xsi:type="xsd:double"&gt;0.192&lt;/D&gt;&lt;D xsi:type="xsd:double"&gt;0.7716&lt;/D&gt;&lt;D xsi:type="xsd:double"&gt;-0.1518&lt;/D&gt;&lt;D xsi:type="xsd:double"&gt;-0.1753&lt;/D&gt;&lt;D xsi:type="xsd:double"&gt;-0.5055&lt;/D&gt;&lt;/FQL&gt;&lt;FQL&gt;&lt;Q&gt;191-HK^FF_EPS(ANN,-5AY,0)&lt;/Q&gt;&lt;R&gt;6&lt;/R&gt;&lt;C&gt;1&lt;/C&gt;&lt;D xsi:type="xsd:double"&gt;2.8447&lt;/D&gt;&lt;D xsi:type="xsd:double"&gt;4.9724&lt;/D&gt;&lt;D xsi:type="xsd:double"&gt;5.391&lt;/D&gt;&lt;D xsi:type="xsd:double"&gt;-3.7682&lt;/D&gt;&lt;D xsi:type="xsd:double"&gt;-2.5011&lt;/D&gt;&lt;D xsi:type="xsd:double"&gt;-1.9283&lt;/D&gt;&lt;/FQL&gt;&lt;FQL&gt;&lt;Q&gt;189-HK^FF_EPS(ANN,-5AY,0)&lt;/Q&gt;&lt;R&gt;6&lt;/R&gt;&lt;C&gt;1&lt;/C&gt;&lt;D xsi:type="xsd:double"&gt;0.3272&lt;/D&gt;&lt;D xsi:type="xsd:double"&gt;0.8763&lt;/D&gt;&lt;D xsi:type="xsd:double"&gt;1.1942&lt;/D&gt;&lt;D xsi:type="xsd:double"&gt;0.7929&lt;/D&gt;&lt;D xsi:type="xsd:double"&gt;0.4212&lt;/D&gt;&lt;D xsi:type="xsd:double"&gt;1.1795&lt;/D&gt;&lt;/FQL&gt;&lt;FQL&gt;&lt;Q&gt;188-HK^FF_EPS(ANN,-5AY,0)&lt;/Q&gt;&lt;R&gt;6&lt;/R&gt;&lt;C&gt;1&lt;/C&gt;&lt;D xsi:type="xsd:double"&gt;-0.003&lt;/D&gt;&lt;D xsi:type="xsd:double"&gt;0.034&lt;/D&gt;&lt;D xsi:type="xsd:double"&gt;-0.0472&lt;/D&gt;&lt;D xsi:type="xsd:double"&gt;-0.0579&lt;/D&gt;&lt;D xsi:type="xsd:double"&gt;0.0444&lt;/D&gt;&lt;D xsi:type="xsd:double"&gt;-0.1078&lt;/D&gt;&lt;/FQL&gt;&lt;FQL&gt;&lt;Q&gt;187-HK^FF_EPS(ANN,-5AY,0)&lt;/Q&gt;&lt;R&gt;6&lt;/R&gt;&lt;C&gt;1&lt;/C&gt;&lt;D xsi:type="xsd:double"&gt;-0.4089&lt;/D&gt;&lt;D xsi:type="xsd:double"&gt;0.057&lt;/D&gt;&lt;D xsi:type="xsd:double"&gt;-0.2637&lt;/D&gt;&lt;D xsi:type="xsd:double"&gt;-0.3494&lt;/D&gt;&lt;D xsi:type="xsd:double"&gt;0.3821&lt;/D&gt;&lt;D xsi:type="xsd:double"&gt;-0.0579&lt;/D&gt;&lt;/FQL&gt;&lt;FQL&gt;&lt;Q&gt;186-HK^FF_EPS(ANN,-5AY,0)&lt;/Q&gt;&lt;R&gt;6&lt;/R&gt;&lt;C&gt;1&lt;/C&gt;&lt;D xsi:type="xsd:double"&gt;0.58&lt;/D&gt;&lt;D xsi:type="xsd:double"&gt;0.03&lt;/D&gt;&lt;D xsi:type="xsd:double"&gt;0.0166&lt;/D&gt;&lt;D xsi:type="xsd:double"&gt;-0.0158&lt;/D&gt;&lt;D xsi:type="xsd:double"&gt;-0.0138&lt;/D&gt;&lt;D xsi:type="xsd:double"&gt;-0.0186&lt;/D&gt;&lt;/FQL&gt;&lt;FQL&gt;&lt;Q&gt;185-HK^FF_EPS(ANN,-5AY,0)&lt;/Q&gt;&lt;R&gt;6&lt;/R&gt;&lt;C&gt;1&lt;/C&gt;&lt;D xsi:type="xsd:double"&gt;-0.097&lt;/D&gt;&lt;D xsi:type="xsd:double"&gt;0.247&lt;/D&gt;&lt;D xsi:type="xsd:double"&gt;0.058&lt;/D&gt;&lt;D xsi:type="xsd:double"&gt;1.686&lt;/D&gt;&lt;D xsi:type="xsd:double"&gt;0.7909&lt;/D&gt;&lt;D xsi:type="xsd:double"&gt;0.2516&lt;/D&gt;&lt;/FQL&gt;&lt;FQL&gt;&lt;Q&gt;184-HK^FF_EPS(ANN,-5AY,0)&lt;/Q&gt;&lt;R&gt;6&lt;/R&gt;&lt;C&gt;1&lt;/C&gt;&lt;D xsi:type="xsd:double"&gt;0.662&lt;/D&gt;&lt;D xsi:type="xsd:double"&gt;0.385&lt;/D&gt;&lt;D xsi:type="xsd:double"&gt;0.578&lt;/D&gt;&lt;D xsi:type="xsd:double"&gt;0.0162&lt;/D&gt;&lt;D xsi:type="xsd:double"&gt;-1.6537&lt;/D&gt;&lt;D xsi:type="xsd:double"&gt;-0.5724&lt;/D&gt;&lt;/FQL&gt;&lt;FQL&gt;&lt;Q&gt;183-HK^FF_EPS(ANN,-5AY,0)&lt;/Q&gt;&lt;R&gt;6&lt;/R&gt;&lt;C&gt;1&lt;/C&gt;&lt;D xsi:type="xsd:double"&gt;0.021&lt;/D&gt;&lt;D xsi:type="xsd:double"&gt;0.263&lt;/D&gt;&lt;D xsi:type="xsd:double"&gt;0.0775&lt;/D&gt;&lt;D xsi:type="xsd:double"&gt;-0.2764&lt;/D&gt;&lt;D xsi:type="xsd:double"&gt;0.0646&lt;/D&gt;&lt;D xsi:type="xsd:double"&gt;-0.2569&lt;/D&gt;&lt;/FQL&gt;&lt;FQL&gt;&lt;Q&gt;182-HK^FF_EPS(ANN,-5AY,0)&lt;/Q&gt;&lt;R&gt;6&lt;/R&gt;&lt;C&gt;1&lt;/C&gt;&lt;D xsi:type="xsd:double"&gt;0.0622&lt;/D&gt;&lt;D xsi:type="xsd:double"&gt;0.0269&lt;/D&gt;&lt;D xsi:type="xsd:double"&gt;0.0696&lt;/D&gt;&lt;D xsi:type="xsd:double"&gt;0.0819&lt;/D&gt;&lt;D xsi:type="xsd:double"&gt;0.092&lt;/D&gt;&lt;D xsi:type="xsd:double"&gt;0.1127&lt;/D&gt;&lt;/FQL&gt;&lt;FQL&gt;&lt;Q&gt;181-HK^FF_EPS(ANN,-5AY,0)&lt;/Q&gt;&lt;R&gt;6&lt;/R&gt;&lt;C&gt;1&lt;/C&gt;&lt;D xsi:type="xsd:double"&gt;0.0018&lt;/D&gt;&lt;D xsi:type="xsd:double"&gt;0.0069&lt;/D&gt;&lt;D xsi:type="xsd:double"&gt;0.0082&lt;/D&gt;&lt;D xsi:type="xsd:double"&gt;0.0083&lt;/D&gt;&lt;D xsi:type="xsd:double"&gt;0.0018&lt;/D&gt;&lt;D xsi:type="xsd:double"&gt;0.0032&lt;/D&gt;&lt;/FQL&gt;&lt;FQL&gt;&lt;Q&gt;180-HK^FF_EPS(ANN,-5AY,0)&lt;/Q&gt;&lt;R&gt;6&lt;/R&gt;&lt;C&gt;1&lt;/C&gt;&lt;D xsi:type="xsd:double"&gt;0.1293&lt;/D&gt;&lt;D xsi:type="xsd:double"&gt;0.3385&lt;/D&gt;&lt;D xsi:type="xsd:double"&gt;0.1912&lt;/D&gt;&lt;D xsi:type="xsd:double"&gt;-0.0151&lt;/D&gt;&lt;D xsi:type="xsd:double"&gt;-0.1161&lt;/D&gt;&lt;D xsi:type="xsd:double"&gt;0.0483&lt;/D&gt;&lt;/FQL&gt;&lt;FQL&gt;&lt;Q&gt;179-HK^FF_EPS(ANN,-5AY,0)&lt;/Q&gt;&lt;R&gt;6&lt;/R&gt;&lt;C&gt;1&lt;/C&gt;&lt;D xsi:type="xsd:double"&gt;2.15&lt;/D&gt;&lt;D xsi:type="xsd:double"&gt;2.3928&lt;/D&gt;&lt;D xsi:type="xsd:double"&gt;2.5456&lt;/D&gt;&lt;D xsi:type="xsd:double"&gt;-4.365&lt;/D&gt;&lt;D xsi:type="xsd:double"&gt;1.8428&lt;/D&gt;&lt;D xsi:type="xsd:double"&gt;1.2744&lt;/D&gt;&lt;/FQL&gt;&lt;FQL&gt;&lt;Q&gt;178-HK^FF_EPS(ANN,-5AY,0)&lt;/Q&gt;&lt;R&gt;6&lt;/R&gt;&lt;C&gt;1&lt;/C&gt;&lt;D xsi:type="xsd:double"&gt;0.112&lt;/D&gt;&lt;D xsi:t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ype="xsd:double"&gt;0.146&lt;/D&gt;&lt;D xsi:type="xsd:double"&gt;0.1538&lt;/D&gt;&lt;D xsi:type="xsd:double"&gt;-0.1666&lt;/D&gt;&lt;D xsi:type="xsd:double"&gt;-0.1133&lt;/D&gt;&lt;D xsi:type="xsd:double"&gt;-0.1108&lt;/D&gt;&lt;/FQL&gt;&lt;FQL&gt;&lt;Q&gt;177-HK^FF_EPS(ANN,-5AY,0)&lt;/Q&gt;&lt;R&gt;6&lt;/R&gt;&lt;C&gt;1&lt;/C&gt;&lt;D xsi:type="xsd:double"&gt;0.7761&lt;/D&gt;&lt;D xsi:type="xsd:double"&gt;0.8212&lt;/D&gt;&lt;D xsi:type="xsd:double"&gt;1.029&lt;/D&gt;&lt;D xsi:type="xsd:double"&gt;0.9453&lt;/D&gt;&lt;D xsi:type="xsd:double"&gt;0.5497&lt;/D&gt;&lt;D xsi:type="xsd:double"&gt;0.9997&lt;/D&gt;&lt;/FQL&gt;&lt;FQL&gt;&lt;Q&gt;176-HK^FF_EPS(ANN,-5AY,0)&lt;/Q&gt;&lt;R&gt;6&lt;/R&gt;&lt;C&gt;1&lt;/C&gt;&lt;D xsi:type="xsd:double"&gt;0.0026&lt;/D&gt;&lt;D xsi:type="xsd:double"&gt;0.0474&lt;/D&gt;&lt;D xsi:type="xsd:double"&gt;-0.0858&lt;/D&gt;&lt;D xsi:type="xsd:double"&gt;-0.0464&lt;/D&gt;&lt;D xsi:type="xsd:double"&gt;-0.0533&lt;/D&gt;&lt;D xsi:type="xsd:double"&gt;-0.0709&lt;/D&gt;&lt;/FQL&gt;&lt;FQL&gt;&lt;Q&gt;175-HK^FF_EPS(ANN,-5AY,0)&lt;/Q&gt;&lt;R&gt;6&lt;/R&gt;&lt;C&gt;1&lt;/C&gt;&lt;D xsi:type="xsd:double"&gt;0.6772&lt;/D&gt;&lt;D xsi:type="xsd:double"&gt;1.3722&lt;/D&gt;&lt;D xsi:type="xsd:double"&gt;1.6564&lt;/D&gt;&lt;D xsi:type="xsd:double"&gt;1.0226&lt;/D&gt;&lt;D xsi:type="xsd:double"&gt;0.6348&lt;/D&gt;&lt;D xsi:type="xsd:double"&gt;0.5793&lt;/D&gt;&lt;/FQL&gt;&lt;FQL&gt;&lt;Q&gt;174-HK^FF_EPS(ANN,-5AY,0)&lt;/Q&gt;&lt;R&gt;6&lt;/R&gt;&lt;C&gt;1&lt;/C&gt;&lt;D xsi:type="xsd:double"&gt;-0.56&lt;/D&gt;&lt;D xsi:type="xsd:double"&gt;-0.19&lt;/D&gt;&lt;D xsi:type="xsd:double"&gt;0.03&lt;/D&gt;&lt;D xsi:type="xsd:double"&gt;-0.2098&lt;/D&gt;&lt;D xsi:type="xsd:double"&gt;-0.4095&lt;/D&gt;&lt;D xsi:type="xsd:double"&gt;-0.0131&lt;/D&gt;&lt;/FQL&gt;&lt;FQL&gt;&lt;Q&gt;173-HK^FF_EPS(ANN,-5AY,0)&lt;/Q&gt;&lt;R&gt;6&lt;/R&gt;&lt;C&gt;1&lt;/C&gt;&lt;D xsi:type="xsd:double"&gt;1.0762&lt;/D&gt;&lt;D xsi:type="xsd:double"&gt;1.2818&lt;/D&gt;&lt;D xsi:type="xsd:double"&gt;1.2951&lt;/D&gt;&lt;D xsi:type="xsd:double"&gt;1.0079&lt;/D&gt;&lt;D xsi:type="xsd:double"&gt;1.0455&lt;/D&gt;&lt;D xsi:type="xsd:double"&gt;1.0726&lt;/D&gt;&lt;/FQL&gt;&lt;FQL&gt;&lt;Q&gt;171-HK^FF_EPS(ANN,-5AY,0)&lt;/Q&gt;&lt;R&gt;6&lt;/R&gt;&lt;C&gt;1&lt;/C&gt;&lt;D xsi:type="xsd:double"&gt;-0.015&lt;/D&gt;&lt;D xsi:type="xsd:double"&gt;0.1134&lt;/D&gt;&lt;D xsi:type="xsd:double"&gt;-0.0214&lt;/D&gt;&lt;D xsi:type="xsd:double"&gt;-0.0836&lt;/D&gt;&lt;D xsi:type="xsd:double"&gt;-0.1378&lt;/D&gt;&lt;D xsi:type="xsd:double"&gt;-0.6302&lt;/D&gt;&lt;/FQL&gt;&lt;FQL&gt;&lt;Q&gt;169-HK^FF_EPS(ANN,-5AY,0)&lt;/Q&gt;&lt;R&gt;6&lt;/R&gt;&lt;C&gt;1&lt;/C&gt;&lt;D xsi:type="xsd:double"&gt;-0.013&lt;/D&gt;&lt;D xsi:type="xsd:double"&gt;-0.03&lt;/D&gt;&lt;D xsi:type="xsd:double"&gt;-0.0317&lt;/D&gt;&lt;D xsi:type="xsd:double"&gt;-0.0611&lt;/D&gt;&lt;D xsi:type="xsd:double"&gt;0.0033&lt;/D&gt;&lt;D xsi:type="xsd:double"&gt;0.0512&lt;/D&gt;&lt;/FQL&gt;&lt;FQL&gt;&lt;Q&gt;168-HK^FF_EPS(ANN,-5AY,0)&lt;/Q&gt;&lt;R&gt;6&lt;/R&gt;&lt;C&gt;1&lt;/C&gt;&lt;D xsi:type="xsd:double"&gt;0.902&lt;/D&gt;&lt;D xsi:type="xsd:double"&gt;1.0781&lt;/D&gt;&lt;D xsi:type="xsd:double"&gt;1.2469&lt;/D&gt;&lt;D xsi:type="xsd:double"&gt;1.5545&lt;/D&gt;&lt;D xsi:type="xsd:double"&gt;1.831&lt;/D&gt;&lt;D xsi:type="xsd:double"&gt;2.806&lt;/D&gt;&lt;/FQL&gt;&lt;FQL&gt;&lt;Q&gt;167-HK^FF_EPS(ANN,-5AY,0)&lt;/Q&gt;&lt;R&gt;6&lt;/R&gt;&lt;C&gt;1&lt;/C&gt;&lt;D xsi:type="xsd:double"&gt;-0.0246&lt;/D&gt;&lt;D xsi:type="xsd:double"&gt;-0.033&lt;/D&gt;&lt;D xsi:type="xsd:double"&gt;-0.0829&lt;/D&gt;&lt;D xsi:type="xsd:double"&gt;-0.032&lt;/D&gt;&lt;D xsi:type="xsd:double"&gt;-0.0368&lt;/D&gt;&lt;D xsi:type="xsd:double"&gt;-0.0324&lt;/D&gt;&lt;/FQL&gt;&lt;FQL&gt;&lt;Q&gt;166-HK^FF_EPS(ANN,-5AY,0)&lt;/Q&gt;&lt;R&gt;6&lt;/R&gt;&lt;C&gt;1&lt;/C&gt;&lt;D xsi:type="xsd:double"&gt;-0.0577&lt;/D&gt;&lt;D xsi:type="xsd:double"&gt;0.0126&lt;/D&gt;&lt;D xsi:type="xsd:double"&gt;-0.0291&lt;/D&gt;&lt;D xsi:type="xsd:double"&gt;-0.2615&lt;/D&gt;&lt;D xsi:type="xsd:double"&gt;-0.0091&lt;/D&gt;&lt;D xsi:type="xsd:double"&gt;0.0376&lt;/D&gt;&lt;/FQL&gt;&lt;FQL&gt;&lt;Q&gt;165-HK^FF_EPS(ANN,-5AY,0)&lt;/Q&gt;&lt;R&gt;6&lt;/R&gt;&lt;C&gt;1&lt;/C&gt;&lt;D xsi:type="xsd:double"&gt;2.418&lt;/D&gt;&lt;D xsi:type="xsd:double"&gt;2.4616&lt;/D&gt;&lt;D xsi:type="xsd:double"&gt;1.842&lt;/D&gt;&lt;D xsi:type="xsd:double"&gt;1.3275&lt;/D&gt;&lt;D xsi:type="xsd:double"&gt;1.3435&lt;/D&gt;&lt;D xsi:type="xsd:double"&gt;1.5267&lt;/D&gt;&lt;/FQL&gt;&lt;FQL&gt;&lt;Q&gt;164-HK^FF_EPS(ANN,-5AY,0)&lt;/Q&gt;&lt;R&gt;6&lt;/R&gt;&lt;C&gt;1&lt;/C&gt;&lt;D xsi:type="xsd:double"&gt;-1.227&lt;/D&gt;&lt;D xsi:type="xsd:double"&gt;-0.85&lt;/D&gt;&lt;D xsi:type="xsd:double"&gt;-3.6295&lt;/D&gt;&lt;D xsi:type="xsd:double"&gt;-0.3078&lt;/D&gt;&lt;D xsi:type="xsd:double"&gt;-0.2994&lt;/D&gt;&lt;D xsi:type="xsd:double"&gt;0.2077&lt;/D&gt;&lt;/FQL&gt;&lt;FQL&gt;&lt;Q&gt;163-HK^FF_EPS(ANN,-5AY,0)&lt;/Q&gt;&lt;R&gt;6&lt;/R&gt;&lt;C&gt;1&lt;/C&gt;&lt;D xsi:type="xsd:double"&gt;0.95&lt;/D&gt;&lt;D xsi:type="xsd:double"&gt;0.92&lt;/D&gt;&lt;D xsi:type="xsd:double"&gt;0.8528&lt;/D&gt;&lt;D xsi:type="xsd:double"&gt;-0.991&lt;/D&gt;&lt;D xsi:type="xsd:double"&gt;-0.2087&lt;/D&gt;&lt;D xsi:type="xsd:double"&gt;-0.1276&lt;/D&gt;&lt;/FQL&gt;&lt;FQL&gt;&lt;Q&gt;162-HK^FF_EPS(ANN,-5AY,0)&lt;/Q&gt;&lt;R&gt;6&lt;/R&gt;&lt;C&gt;1&lt;/C&gt;&lt;D xsi:type="xsd:double"&gt;-0.1753&lt;/D&gt;&lt;D xsi:type="xsd:double"&gt;0.0141&lt;/D&gt;&lt;D xsi:type="xsd:double"&gt;-0.1315&lt;/D&gt;&lt;D xsi:type="xsd:string"&gt;@NA&lt;/D&gt;&lt;D xsi:type="xsd:double"&gt;-0.4091&lt;/D&gt;&lt;D xsi:type="xsd:double"&gt;-0.1906&lt;/D&gt;&lt;/FQL&gt;&lt;FQL&gt;&lt;Q&gt;160-HK^FF_EPS(ANN,-5AY,0)&lt;/Q&gt;&lt;R&gt;6&lt;/R&gt;&lt;C&gt;1&lt;/C&gt;&lt;D xsi:type="xsd:double"&gt;0.81&lt;/D&gt;&lt;D xsi:type="xsd:double"&gt;4.14&lt;/D&gt;&lt;D xsi:type="xsd:double"&gt;1.6081&lt;/D&gt;&lt;D xsi:type="xsd:double"&gt;-0.0499&lt;/D&gt;&lt;D xsi:type="xsd:double"&gt;0.1687&lt;/D&gt;&lt;D xsi:type="xsd:double"&gt;0.1273&lt;/D&gt;&lt;/FQL&gt;&lt;FQL&gt;&lt;Q&gt;159-HK^FF_EPS(ANN,-5AY,0)&lt;/Q&gt;&lt;R&gt;6&lt;/R&gt;&lt;C&gt;1&lt;/C&gt;&lt;D xsi:type="xsd:double"&gt;-0.0046&lt;/D&gt;&lt;D xsi:type="xsd:double"&gt;-0.0057&lt;/D&gt;&lt;D xsi:type="xsd:double"&gt;0.0074&lt;/D&gt;&lt;D xsi:type="xsd:double"&gt;-0.0023&lt;/D&gt;&lt;D xsi:type="xsd:double"&gt;-0.0015&lt;/D&gt;&lt;D xsi:type="xsd:double"&gt;-0.0022&lt;/D&gt;&lt;/FQL&gt;&lt;FQL&gt;&lt;Q&gt;158-HK^FF_EPS(ANN,-5AY,0)&lt;/Q&gt;&lt;R&gt;6&lt;/R&gt;&lt;C&gt;1&lt;/C&gt;&lt;D xsi:type="xsd:double"&gt;60.62&lt;/D&gt;&lt;D xsi:type="xsd:double"&gt;91.94&lt;/D&gt;&lt;D xsi:type="xsd:double"&gt;-21.9539&lt;/D&gt;&lt;D xsi:type="xsd:double"&gt;-47.4175&lt;/D&gt;&lt;D xsi:type="xsd:double"&gt;2.6745&lt;/D&gt;&lt;D xsi:type="xsd:double"&gt;-5.0956&lt;/D&gt;&lt;/FQL&gt;&lt;FQL&gt;&lt;Q&gt;157-HK^FF_EPS(ANN,-5AY,0)&lt;/Q&gt;&lt;R&gt;6&lt;/R&gt;&lt;C&gt;1&lt;/C&gt;&lt;D xsi:type="xsd:double"&gt;0.074&lt;/D&gt;&lt;D xsi:type="xsd:double"&gt;0.053&lt;/D&gt;&lt;D xsi:type="xsd:double"&gt;0.0131&lt;/D&gt;&lt;D xsi:type="xsd:double"&gt;0.0109&lt;/D&gt;&lt;D xsi:type="xsd:double"&gt;0.0039&lt;/D&gt;&lt;D xsi:type="xsd:double"&gt;0.0176&lt;/D&gt;&lt;/FQL&gt;&lt;FQL&gt;&lt;Q&gt;156-HK^FF_EPS(ANN,-5AY,0)&lt;/Q&gt;&lt;R&gt;6&lt;/R&gt;&lt;C&gt;1&lt;/C&gt;&lt;D xsi:type="xsd:double"&gt;0.0422&lt;/D&gt;&lt;D xsi:type="xsd:double"&gt;-0.0128&lt;/D&gt;&lt;D xsi:type="xsd:double"&gt;-0.0085&lt;/D&gt;&lt;D xsi:type="xsd:string"&gt;@NA&lt;/D&gt;&lt;D xsi:type="xsd:double"&gt;-0.0017&lt;/D&gt;&lt;D xsi:type="xsd:double"&gt;0.0053&lt;/D&gt;&lt;/FQL&gt;&lt;FQL&gt;&lt;Q&gt;154-HK^FF_EPS(ANN,-5AY,0)&lt;/Q&gt;&lt;R&gt;6&lt;/R&gt;&lt;C&gt;1&lt;/C&gt;&lt;D xsi:type="xsd:double"&gt;0.0327&lt;/D&gt;&lt;D xsi:type="xsd:double"&gt;0.1268&lt;/D&gt;&lt;D xsi:type="xsd:double"&gt;0.1766&lt;/D&gt;&lt;D xsi:type="xsd:double"&gt;0.1481&lt;/D&gt;&lt;D xsi:type="xsd:double"&gt;0.086&lt;/D&gt;&lt;D xsi:type="xsd:double"&gt;0.176&lt;/D&gt;&lt;/FQL&gt;&lt;FQL&gt;&lt;Q&gt;152-HK^FF_EPS(ANN,-5AY,0)&lt;/Q&gt;&lt;R&gt;6&lt;/R&gt;&lt;C&gt;1&lt;/C&gt;&lt;D xsi:type="xsd:double"&gt;1.0963&lt;/D&gt;&lt;D xsi:type="xsd:double"&gt;1.9279&lt;/D&gt;&lt;D xsi:type="xsd:double"&gt;2.0304&lt;/D&gt;&lt;D xsi:type="xsd:double"&gt;2.3444&lt;/D&gt;&lt;D xsi:type="xsd:double"&gt;1.8386&lt;/D&gt;&lt;D xsi:type="xsd:double"&gt;1.5951&lt;/D&gt;&lt;/FQL&gt;&lt;FQL&gt;&lt;Q&gt;151-HK^FF_EPS(ANN,-5AY,0)&lt;/Q&gt;&lt;R&gt;5&lt;/R&gt;&lt;C&gt;1&lt;/C&gt;&lt;D xsi:type="xsd:double"&gt;0.2938&lt;/D&gt;&lt;D xsi:type="xsd:double"&gt;0.3263&lt;/D&gt;&lt;D xsi:type="xsd:double"&gt;0.3296&lt;/D&gt;&lt;D xsi:type="xsd:double"&gt;0.3869&lt;/D&gt;&lt;D xsi:type="xsd:double"&gt;0.4265&lt;/D&gt;&lt;/FQL&gt;&lt;FQL&gt;&lt;Q&gt;150-HK^FF_EPS(ANN,-5AY,0)&lt;/Q&gt;&lt;R&gt;6&lt;/R&gt;&lt;C&gt;1&lt;/C&gt;&lt;D xsi:type="xsd:double"&gt;0.0117&lt;/D&gt;&lt;D xsi:type="xsd:double"&gt;0.0226&lt;/D&gt;&lt;D xsi:type="xsd:double"&gt;0.0309&lt;/D&gt;&lt;D xsi:type="xsd:double"&gt;0.0326&lt;/D&gt;&lt;D xsi:type="xsd:double"&gt;0.0347&lt;/D&gt;&lt;D xsi:type="xsd:double"&gt;0.0488&lt;/D&gt;&lt;/FQL&gt;&lt;FQL&gt;&lt;Q&gt;149-HK^FF_EPS(ANN,-5AY,0)&lt;/Q&gt;&lt;R&gt;5&lt;/R&gt;&lt;C&gt;1&lt;/C&gt;&lt;D xsi:type="xsd:double"&gt;-0.18&lt;/D&gt;&lt;D xsi:type="xsd:double"&gt;-0.02&lt;/D&gt;&lt;D xsi:type="xsd:double"&gt;0.0005&lt;/D&gt;&lt;D xsi:type="xsd:double"&gt;0.0492&lt;/D&gt;&lt;D xsi:type="xsd:double"&gt;0.0006&lt;/D&gt;&lt;/FQL&gt;&lt;FQL&gt;&lt;Q&gt;148-HK^FF_EPS(ANN,-5AY,0)&lt;/Q&gt;&lt;R&gt;6&lt;/R&gt;&lt;C&gt;1&lt;/C&gt;&lt;D xsi:type="xsd:double"&gt;4.889&lt;/D&gt;&lt;D xsi:type="xsd:double"&gt;5.363&lt;/D&gt;&lt;D xsi:type="xsd:double"&gt;5.6922&lt;/D&gt;&lt;D xsi:type="xsd:double"&gt;2.8501&lt;/D&gt;&lt;D xsi:type="xsd:double"&gt;4.2566&lt;/D&gt;&lt;D xsi:type="xsd:double"&gt;9.7292&lt;/D&gt;&lt;/FQL&gt;&lt;FQL&gt;&lt;Q&gt;147-HK^FF_EPS(ANN,-5AY,0)&lt;/Q&gt;&lt;R&gt;6&lt;/R&gt;&lt;C&gt;1&lt;/C&gt;&lt;D xsi:type="xsd:double"&gt;-0.004&lt;/D&gt;&lt;D xsi:type="xsd:double"&gt;-0.0033&lt;/D&gt;&lt;D xsi:type="xsd:double"&gt;-0.0107&lt;/D&gt;&lt;D xsi:type="xsd:double"&gt;-0.0086&lt;/D&gt;&lt;D xsi:type="xsd:double"&gt;-0.0065&lt;/D&gt;&lt;D xsi:type="xsd:double"&gt;-0.0059&lt;/D&gt;&lt;/FQL&gt;&lt;FQL&gt;&lt;Q&gt;146-HK^FF_EPS(ANN,-5AY,0)&lt;/Q&gt;&lt;R&gt;6&lt;/R&gt;&lt;C&gt;1&lt;/C&gt;&lt;D xsi:type="xsd:double"&gt;-0.7005&lt;/D&gt;&lt;D xsi:type="xsd:double"&gt;-0.1609&lt;/D&gt;&lt;D xsi:type="xsd:string"&gt;@NA&lt;/D&gt;&lt;D xsi:type="xsd:double"&gt;-0.1166&lt;/D&gt;&lt;D xsi:type="xsd:double"&gt;0.0784&lt;/D&gt;&lt;D xsi:type="xsd:double"&gt;0.1191&lt;/D&gt;&lt;/FQL&gt;&lt;FQL&gt;&lt;Q&gt;145-HK^FF_EPS(ANN,-5AY,0)&lt;/Q&gt;&lt;R&gt;6&lt;/R&gt;&lt;C&gt;1&lt;/C&gt;&lt;D xsi:type="xsd:double"&gt;-0.8699&lt;/D&gt;&lt;D xsi:type="xsd:double"&gt;-0.6994&lt;/D&gt;&lt;D xsi:type="xsd:double"&gt;-4.9224&lt;/D&gt;&lt;D xsi:type="xsd:double"&gt;-0.3525&lt;/D&gt;&lt;D xsi:type="xsd:double"&gt;-0.1444&lt;/D&gt;&lt;D xsi:type="xsd:double"&gt;-0.105&lt;/D&gt;&lt;/FQL&gt;&lt;FQL&gt;&lt;Q&gt;144-HK^FF_EPS(ANN,-5AY,0)&lt;/Q&gt;&lt;R&gt;6&lt;/R&gt;&lt;C&gt;1&lt;/C&gt;&lt;D xsi:type="xsd:double"&gt;1.7558&lt;/D&gt;&lt;D xsi:type="xsd:double"&gt;1.839&lt;/D&gt;&lt;D xsi:type="xsd:double"&gt;2.1956&lt;/D&gt;&lt;D xsi:type="xsd:double"&gt;2.4783&lt;/D&gt;&lt;D xsi:type="xsd:double"&gt;1.4623&lt;/D&gt;&lt;D xsi:type="xsd:double"&gt;2.1988&lt;/D&gt;&lt;/FQL&gt;&lt;FQL&gt;&lt;Q&gt;142-HK^FF_EPS(ANN,-5AY,0)&lt;/Q&gt;&lt;R&gt;6&lt;/R&gt;&lt;C&gt;1&lt;/C&gt;&lt;D xsi:type="xsd:double"&gt;0.2205&lt;/D&gt;&lt;D xsi:type="xsd:double"&gt;0.2182&lt;/D&gt;&lt;D xsi:type="xsd:double"&gt;0.2384&lt;/D&gt;&lt;D xsi:type="xsd:double"&gt;-0.4585&lt;/D&gt;&lt;D xsi:type="xsd:double"&gt;0.3603&lt;/D&gt;&lt;D xsi:type="xsd:double"&gt;0.4827&lt;/D&gt;&lt;/FQL&gt;&lt;FQL&gt;&lt;Q&gt;141-HK^FF_EPS(ANN,-5AY,0)&lt;/Q&gt;&lt;R&gt;6&lt;/R&gt;&lt;C&gt;1&lt;/C&gt;&lt;D xsi:type="xsd:double"&gt;0.0268&lt;/D&gt;&lt;D xsi:type="xsd:double"&gt;0.1508&lt;/D&gt;&lt;D xsi:type="xsd:double"&gt;-0.0194&lt;/D&gt;&lt;D xsi:type="xsd:double"&gt;-0.015&lt;/D&gt;&lt;D xsi:type="xsd:double"&gt;-0.0102&lt;/D&gt;&lt;D xsi:type="xsd:double"&gt;-0.1134&lt;/D&gt;&lt;/FQL&gt;&lt;FQL&gt;&lt;Q&gt;139-HK^FF_EPS(ANN,-5AY,0)&lt;/Q&gt;&lt;R&gt;6&lt;/R&gt;&lt;C&gt;1&lt;/C&gt;&lt;D xsi:type="xsd:string"&gt;@NA&lt;/D&gt;&lt;D xsi:type="xsd:double"&gt;0.04&lt;/D&gt;&lt;D xsi:type="xsd:double"&gt;-0.005&lt;/D&gt;&lt;D xsi:type="xsd:double"&gt;0.0142&lt;/D&gt;&lt;D xsi:type="xsd:double"&gt;0.0018&lt;/D&gt;&lt;D xsi:type="xsd:double"&gt;-0.0232&lt;/D&gt;&lt;/FQL&gt;&lt;FQL&gt;&lt;Q&gt;138-HK^FF_EPS(ANN,-5AY,0)&lt;/Q&gt;&lt;R&gt;6&lt;/R&gt;&lt;C&gt;1&lt;/C&gt;&lt;D xsi:type="xsd:double"&gt;0.36&lt;/D&gt;&lt;D xsi:type="xsd:double"&gt;0.21&lt;/D&gt;&lt;D xsi:type="xsd:double"&gt;0.0388&lt;/D&gt;&lt;D xsi:type="xsd:double"&gt;-0.1614&lt;/D&gt;&lt;D xsi:type="xsd:double"&gt;-0.7891&lt;/D&gt;&lt;D xsi:type="xsd:double"&gt;-0.5921&lt;/D&gt;&lt;/FQL&gt;&lt;FQL&gt;&lt;Q&gt;137-HK^FF_EPS(ANN,-5AY,0)&lt;/Q&gt;&lt;R&gt;6&lt;/R&gt;&lt;C&gt;1&lt;/C&gt;&lt;D xsi:type="xsd:double"&gt;-1.519&lt;/D&gt;&lt;D xsi:type="xsd:double"&gt;-0.026&lt;/D&gt;&lt;D xsi:type="xsd:double"&gt;0.0909&lt;/D&gt;&lt;D xsi:type="xsd:double"&gt;-0.0065&lt;/D&gt;&lt;D xsi:type="xsd:double"&gt;-0.1619&lt;/D&gt;&lt;D xsi:type="xsd:double"&gt;1.5593&lt;/D&gt;&lt;/FQL&gt;&lt;FQL&gt;&lt;Q&gt;136-HK^FF_EPS(ANN,-5AY,0)&lt;/Q&gt;&lt;R&gt;6&lt;/R&gt;&lt;C&gt;1&lt;/C&gt;&lt;D xsi:type="xsd:double"&gt;0.0006&lt;/D&gt;&lt;D xsi:type="xsd:double"&gt;0.0136&lt;/D&gt;&lt;D xsi:type="xsd:double"&gt;0.0184&lt;/D&gt;&lt;D xsi:type="xsd:double"&gt;0.0127&lt;/D&gt;&lt;D xsi:type="xsd:double"&gt;0.0017&lt;/D&gt;&lt;D xsi:type="xsd:double"&gt;0.1544&lt;/D&gt;&lt;/FQL&gt;&lt;FQL&gt;&lt;Q&gt;135-HK^FF_EPS(ANN,-5AY,0)&lt;/Q&gt;&lt;R&gt;6&lt;/R&gt;&lt;C&gt;1&lt;/C&gt;&lt;D xsi:type="xsd:double"&gt;0.0816&lt;/D&gt;&lt;D xsi:type="xsd:double"&gt;0.68&lt;/D&gt;&lt;D xsi:type="xsd:double"&gt;0.68&lt;/D&gt;&lt;D xsi:type="xsd:double"&gt;0.7564&lt;/D&gt;&lt;D xsi:type="xsd:double"&gt;0.7868&lt;/D&gt;&lt;D xsi:type="xsd:double"&gt;3.2035&lt;/D&gt;&lt;/FQL&gt;&lt;FQL&gt;&lt;Q&gt;132-HK^FF_EPS(ANN,-5AY,0)&lt;/Q&gt;&lt;R&gt;6&lt;/R&gt;&lt;C&gt;1&lt;/C&gt;&lt;D xsi:type="xsd:double"&gt;-0.0025&lt;/D&gt;&lt;D xsi:type="xsd:double"&gt;0.0183&lt;/D&gt;&lt;D xsi:type="xsd:double"&gt;0.0248&lt;/D&gt;&lt;D xsi:type="xsd:double"&gt;0.0401&lt;/D&gt;&lt;D xsi:type="xsd:double"&gt;-0.049&lt;/D&gt;&lt;D xsi:type="xsd:double"&gt;-0.0091&lt;/D&gt;&lt;/FQL&gt;&lt;FQL&gt;&lt;Q&gt;131-HK^FF_EPS(ANN,-5AY,0)&lt;/Q&gt;&lt;R&gt;6&lt;/R&gt;&lt;C&gt;1&lt;/C&gt;&lt;D xsi:type="xsd:double"&gt;0.86&lt;/D&gt;&lt;D xsi:type="xsd:double"&gt;1.1&lt;/D&gt;&lt;D xsi:type="xsd:double"&gt;0.989&lt;/D&gt;&lt;D xsi:type="xsd:double"&gt;0.078&lt;/D&gt;&lt;D xsi:type="xsd:double"&gt;0.2301&lt;/D&gt;&lt;D xsi:type="xsd:double"&gt;-0.2286&lt;/D&gt;&lt;/FQL&gt;&lt;FQL&gt;&lt;Q&gt;130-HK^FF_EPS(ANN,-5AY,0)&lt;/Q&gt;&lt;R&gt;6&lt;/R&gt;&lt;C&gt;1&lt;/C&gt;&lt;D xsi:type="xsd:double"&gt;-0.18&lt;/D&gt;&lt;D xsi:type="xsd:double"&gt;0.01&lt;/D&gt;&lt;D xsi:type="xsd:double"&gt;-0.0685&lt;/D&gt;&lt;D xsi:type="xsd:double"&gt;-0.5095&lt;/D&gt;&lt;D xsi:type="xsd:double"&gt;-0.079&lt;/D&gt;&lt;D xsi:type="xsd:double"&gt;-0.1414&lt;/D&gt;&lt;/FQL&gt;&lt;FQL&gt;&lt;Q&gt;129-HK^FF_EPS(ANN,-5AY,0)&lt;/Q&gt;&lt;R&gt;6&lt;/R&gt;&lt;C&gt;1&lt;/C&gt;&lt;D xsi:type="xsd:double"&gt;1.11&lt;/D&gt;&lt;D xsi:type="xsd:double"&gt;1.11&lt;/D&gt;&lt;D xsi:type="xsd:double"&gt;1.0522&lt;/D&gt;&lt;D xsi:type="xsd:double"&gt;0.5516&lt;/D&gt;&lt;D xsi:type="xsd:double"&gt;1.0254&lt;/D&gt;&lt;D xsi:type="xsd:double"&gt;-0.6695&lt;/D&gt;&lt;/FQL&gt;&lt;FQL&gt;&lt;Q&gt;128-HK^FF_EPS(ANN,-5AY,0)&lt;/Q&gt;&lt;R&gt;6&lt;/R&gt;&lt;C&gt;1&lt;/C&gt;&lt;D xsi:type="xsd:double"&gt;-0.0024&lt;/D&gt;&lt;D xsi:type="xsd:double"&gt;-0.0039&lt;/D&gt;&lt;D xsi:type="xsd:double"&gt;-0.0443&lt;/D&gt;&lt;D xsi:type="xsd:double"&gt;0.028&lt;/D&gt;&lt;D xsi:type="xsd:double"&gt;0.0072&lt;/D&gt;&lt;D xsi:type="xsd:double"&gt;-0.0129&lt;/D&gt;&lt;/FQL&gt;&lt;FQL&gt;&lt;Q&gt;127-HK^FF_EPS(ANN,-5AY,0)&lt;/Q&gt;&lt;R&gt;6&lt;/R&gt;&lt;C&gt;1&lt;/C&gt;&lt;D xsi:type="xsd:double"&gt;3.334&lt;/D&gt;&lt;D xsi:type="xsd:double"&gt;1.944&lt;/D&gt;&lt;D xsi:type="xsd:double"&gt;0.532&lt;/D&gt;&lt;D xsi:type="xsd:double"&gt;0.4142&lt;/D&gt;&lt;D xsi:type="xsd:double"&gt;0.3262&lt;/D&gt;&lt;D xsi:type="xsd:double"&gt;-1.8428&lt;/D&gt;&lt;/FQL&gt;&lt;FQL&gt;&lt;Q&gt;126-HK^FF_EPS(ANN,-5AY,0)&lt;/Q&gt;&lt;R&gt;6&lt;/R&gt;&lt;C&gt;1&lt;/C&gt;&lt;D xsi:type="xsd:double"&gt;0.1016&lt;/D&gt;&lt;D xsi:type="xsd:double"&gt;0.2527&lt;/D&gt;&lt;D xsi:type="xsd:double"&gt;0.2212&lt;/D&gt;&lt;D xsi:type="xsd:double"&gt;0.0112&lt;/D&gt;&lt;D xsi:type="xsd:double"&gt;0.0644&lt;/D&gt;&lt;D xsi:type="xsd:double"&gt;0.0025&lt;/D&gt;&lt;/FQL&gt;&lt;FQL&gt;&lt;Q&gt;125-HK^FF_EPS(ANN,-5AY,0)&lt;/Q&gt;&lt;R&gt;6&lt;/R&gt;&lt;C&gt;1&lt;/C&gt;&lt;D xsi:type="xsd:double"&gt;0.27&lt;/D&gt;&lt;D xsi:type="xsd:double"&gt;0.24&lt;/D&gt;&lt;D xsi:type="xsd:double"&gt;0.2745&lt;/D&gt;&lt;D xsi:type="xsd:double"&gt;-0.6314&lt;/D&gt;&lt;D xsi:type="xsd:double"&gt;0.0366&lt;/D&gt;&lt;D xsi:type="xsd:double"&gt;0.0346&lt;/D&gt;&lt;/FQL&gt;&lt;FQL&gt;&lt;Q&gt;124-HK^FF_EPS(ANN,-5AY,0)&lt;/Q&gt;&lt;R&gt;6&lt;/R&gt;&lt;C&gt;1&lt;/C&gt;&lt;D xsi:type="xsd:double"&gt;0.0104&lt;/D&gt;&lt;D xsi:type="xsd:double"&gt;0.0288&lt;/D&gt;&lt;D xsi:type="xsd:double"&gt;0.131&lt;/D&gt;&lt;D xsi:type="xsd:double"&gt;0.1993&lt;/D&gt;&lt;D xsi:type="xsd:double"&gt;0.9827&lt;/D&gt;&lt;D xsi:type="xsd:double"&gt;0.8193&lt;/D&gt;&lt;/FQL&gt;&lt;FQL&gt;&lt;Q&gt;123-HK^FF_EPS(ANN,-5AY,0)&lt;/Q&gt;&lt;R&gt;6&lt;/R&gt;&lt;C&gt;1&lt;/C&gt;&lt;D xsi:type="xsd:double"&gt;0.7256&lt;/D&gt;&lt;D xsi:type="xsd:double"&gt;1.0522&lt;/D&gt;&lt;D xsi:type="xsd:double"&gt;1.3074&lt;/D&gt;&lt;D xsi:type="xsd:double"&gt;1.3662&lt;/D&gt;&lt;D xsi:type="xsd:double"&gt;1.5501&lt;/D&gt;&lt;D xsi:type="xsd:double"&gt;1.4109&lt;/D&gt;&lt;/FQL&gt;&lt;FQL&gt;&lt;Q&gt;122-HK^FF_EPS(ANN,-5AY,0)&lt;/Q&gt;&lt;R&gt;6&lt;/R&gt;&lt;C&gt;1&lt;/C&gt;&lt;D xsi:type="xsd:double"&gt;0.0775&lt;/D&gt;&lt;D xsi:type="xsd:double"&gt;0.1429&lt;/D&gt;&lt;D xsi:type="xsd:double"&gt;0.0269&lt;/D&gt;&lt;D xsi:type="xsd:double"&gt;-0.2555&lt;/D&gt;&lt;D xsi:type="xsd:double"&gt;-0.0017&lt;/D&gt;&lt;D xsi:type="xsd:double"&gt;-0.0689&lt;/D&gt;&lt;/FQL&gt;&lt;FQL&gt;&lt;Q&gt;120-HK^FF_EPS(ANN,-5AY,0)&lt;/Q&gt;&lt;R&gt;6&lt;/R&gt;&lt;C&gt;1&lt;/C&gt;&lt;D xsi:type="xsd:double"&gt;-0.017&lt;/D&gt;&lt;D xsi:type="xsd:double"&gt;0.002&lt;/D&gt;&lt;D xsi:type="xsd:double"&gt;0.0299&lt;/D&gt;&lt;D xsi:type="xsd:double"&gt;-0.0252&lt;/D&gt;&lt;D xsi:type="xsd:double"&gt;-0.0165&lt;/D&gt;&lt;D xsi:type="xsd:double"&gt;0.004&lt;/D&gt;&lt;/FQL&gt;&lt;FQL&gt;&lt;Q&gt;119-HK^FF_EPS(ANN,-5AY,0)&lt;/Q&gt;&lt;R&gt;6&lt;/R&gt;&lt;C&gt;1&lt;/C&gt;&lt;D xsi:type="xsd:double"&gt;0.0221&lt;/D&gt;&lt;D xsi:type="xsd:double"&gt;0.6724&lt;/D&gt;&lt;D xsi:type="xsd:double"&gt;0.6122&lt;/D&gt;&lt;D xsi:type="xsd:double"&gt;1.0468&lt;/D&gt;&lt;D xsi:type="xsd:double"&gt;0.5135&lt;/D&gt;&lt;D xsi:type="xsd:double"&gt;0.6735&lt;/D&gt;&lt;/FQL&gt;&lt;FQL&gt;&lt;Q&gt;118-HK^FF_EPS(ANN,-5AY,0)&lt;/Q&gt;&lt;R&gt;6&lt;/R&gt;&lt;C&gt;1&lt;/C&gt;&lt;D xsi:type="xsd:double"&gt;-0.4229&lt;/D&gt;&lt;D xsi:type="xsd:double"&gt;0.0381&lt;/D&gt;&lt;D xsi:type="xsd:double"&gt;0.0936&lt;/D&gt;&lt;D xsi:type="xsd:double"&gt;0.0183&lt;/D&gt;&lt;D xsi:type="xsd:double"&gt;0.0227&lt;/D&gt;&lt;D xsi:type="xsd:double"&gt;0.1041&lt;/D&gt;&lt;/FQL&gt;&lt;FQL&gt;&lt;Q&gt;117-HK^FF_EPS(ANN,-5AY,0)&lt;/Q&gt;&lt;R&gt;6&lt;/R&gt;&lt;C&gt;1&lt;/C&gt;&lt;D xsi:type="xsd:double"&gt;-0.13&lt;/D&gt;&lt;D xsi:type="xsd:double"&gt;0.2145&lt;/D&gt;&lt;D xsi:type="xsd:double"&gt;0.2539&lt;/D&gt;&lt;D xsi:type="xsd:double"&gt;-0.1918&lt;/D&gt;&lt;D xsi:type="xsd:double"&gt;-0.0087&lt;/D&gt;&lt;D xsi:type="xsd:double"&gt;0.1114&lt;/D&gt;&lt;/FQL&gt;&lt;FQL&gt;&lt;Q&gt;116-HK^FF_EPS(ANN,-5AY,0)&lt;/Q&gt;&lt;R&gt;6&lt;/R&gt;&lt;C&gt;1&lt;/C&gt;&lt;D xsi:type="xsd:double"&gt;1.096&lt;/D&gt;&lt;D xsi:type="xsd:double"&gt;1.295&lt;/D&gt;&lt;D xsi:type="xsd:double"&gt;1.4943&lt;/D&gt;&lt;D xsi:type="xsd:double"&gt;0.95&lt;/D&gt;&lt;D xsi:type="xsd:double"&gt;0.8037&lt;/D&gt;&lt;D xsi:type="xsd:double"&gt;0.9496&lt;/D&gt;&lt;/FQL&gt;&lt;FQL&gt;&lt;Q&gt;115-HK^FF_EPS(ANN,-5AY,0)&lt;/Q&gt;&lt;R&gt;6&lt;/R&gt;&lt;C&gt;1&lt;/C&gt;&lt;D xsi:type="xsd:double"&gt;0.1934&lt;/D&gt;&lt;D xsi:type="xsd:double"&gt;0.9365&lt;/D&gt;&lt;D xsi:type="xsd:double"&gt;0.995&lt;/D&gt;&lt;D xsi:type="xsd:double"&gt;-0.4132&lt;/D&gt;&lt;D xsi:type="xsd:double"&gt;0.1416&lt;/D&gt;&lt;D xsi:type="xsd:double"&gt;-0.9156&lt;/D&gt;&lt;/FQL&gt;&lt;FQL&gt;&lt;Q&gt;114-HK^FF_EPS(ANN,-5AY,0)&lt;/Q&gt;&lt;R&gt;6&lt;/R&gt;&lt;C&gt;1&lt;/C&gt;&lt;D xsi:type="xsd:double"&gt;0.0832&lt;/D&gt;&lt;D xsi:type="xsd:double"&gt;-0.0443&lt;/D&gt;&lt;D xsi:type="xsd:double"&gt;-0.0433&lt;/D&gt;&lt;D xsi:type="xsd:double"&gt;0.0146&lt;/D&gt;&lt;D xsi:type="xsd:double"&gt;0.0561&lt;/D&gt;&lt;D xsi:type="xsd:double"&gt;-0.1012&lt;/D&gt;&lt;/FQL&gt;&lt;FQL&gt;&lt;Q&gt;113-HK^FF_EPS(ANN,-5AY,0)&lt;/Q&gt;&lt;R&gt;6&lt;/R&gt;&lt;C&gt;1&lt;/C&gt;&lt;D xsi:type="xsd:double"&gt;0.211&lt;/D&gt;&lt;D xsi:type="xsd:double"&gt;0.392&lt;/D&gt;&lt;D xsi:type="xsd:double"&gt;1.0112&lt;/D&gt;&lt;D xsi:type="xsd:double"&gt;1.6287&lt;/D&gt;&lt;D xsi:type="xsd:double"&gt;1.1715&lt;/D&gt;&lt;D xsi:type="xsd:double"&gt;0.5097&lt;/D&gt;&lt;/FQL&gt;&lt;FQL&gt;&lt;Q&gt;111-HK^FF_EPS(ANN,-5AY,0)&lt;/Q&gt;&lt;R&gt;6&lt;/R&gt;&lt;C&gt;1&lt;/C&gt;&lt;D xsi:type="xsd:double"&gt;0.0641&lt;/D&gt;&lt;D xsi:type="xsd:double"&gt;0.1035&lt;/D&gt;&lt;D xsi:type="xsd:double"&gt;0.086&lt;/D&gt;&lt;D xsi:type="xsd:double"&gt;0.0804&lt;/D&gt;&lt;D xsi:type="xsd:double"&gt;0.1305&lt;/D&gt;&lt;D xsi:type="xsd:double"&gt;0.0901&lt;/D&gt;&lt;/FQL&gt;&lt;FQL&gt;&lt;Q&gt;110-HK^FF_EPS(ANN,-5AY,0)&lt;/Q&gt;&lt;R&gt;6&lt;/R&gt;&lt;C&gt;1&lt;/C&gt;&lt;D xsi:type="xsd:double"&gt;-0.5641&lt;/D&gt;&lt;D xsi:type="xsd:double"&gt;-1.1535&lt;/D&gt;&lt;D xsi:type="xsd:double"&gt;0.08&lt;/D&gt;&lt;D xsi:type="xsd:double"&gt;-0.2677&lt;/D&gt;&lt;D xsi:type="xsd:double"&gt;0.0023&lt;/D&gt;&lt;D xsi:type="xsd:double"&gt;-0.0565&lt;/D&gt;&lt;/FQL&gt;&lt;FQL&gt;&lt;Q&gt;108-HK^FF_EPS(ANN,-5AY,0)&lt;/Q&gt;&lt;R&gt;6&lt;/R&gt;&lt;C&gt;1&lt;/C&gt;&lt;D xsi:type="xsd:double"&gt;-0.0428&lt;/D&gt;&lt;D xsi:type="xsd:double"&gt;-0.0448&lt;/D&gt;&lt;D xsi:type="xsd:double"&gt;0.004&lt;/D&gt;&lt;D xsi:type="xsd:double"&gt;0.0308&lt;/D&gt;&lt;D xsi:type="xsd:double"&gt;0.0002&lt;/D&gt;&lt;D xsi:type="xsd:double"&gt;0.0202&lt;/D&gt;&lt;/FQL&gt;&lt;FQL&gt;&lt;Q&gt;107-HK^FF_EPS(ANN,-5AY,0)&lt;/Q&gt;&lt;R&gt;6&lt;/R&gt;&lt;C&gt;1&lt;/C&gt;&lt;D xsi:type="xsd:double"&gt;0.3424&lt;/D&gt;&lt;D xsi:type="xsd:double"&gt;0.2905&lt;/D&gt;&lt;D xsi:type="xsd:double"&gt;0.2777&lt;/D&gt;&lt;D xsi:type="xsd:double"&gt;0.354&lt;/D&gt;&lt;D xsi:type="xsd:double"&gt;0.2206&lt;/D&gt;&lt;D xsi:type="xsd:double"&gt;0.7373&lt;/D&gt;&lt;/FQL&gt;&lt;FQL&gt;&lt;Q&gt;106-HK^FF_EPS(ANN,-5AY,0)&lt;/Q&gt;&lt;R&gt;6&lt;/R&gt;&lt;C&gt;1&lt;/C&gt;&lt;D xsi:type="xsd:double"&gt;0.1718&lt;/D&gt;&lt;D xsi:type="xsd:double"&gt;0.1649&lt;/D&gt;&lt;D xsi:type="xsd:double"&gt;0.3198&lt;/D&gt;&lt;D xsi:type="xsd:double"&gt;0.2631&lt;/D&gt;&lt;D xsi:type="xsd:double"&gt;-0.0244&lt;/D&gt;&lt;D xsi:type="xsd:double"&gt;-0.2041&lt;/D&gt;&lt;/FQL&gt;&lt;FQL&gt;&lt;Q&gt;105-HK^FF_EPS(ANN,-5AY,0)&lt;/Q&gt;&lt;R&gt;6&lt;/R&gt;&lt;C&gt;1&lt;/C&gt;&lt;D xsi:type="xsd:double"&gt;-0.44&lt;/D&gt;&lt;D xsi:type="xsd:double"&gt;0.44&lt;/D&gt;&lt;D xsi:type="xsd:double"&gt;0.4125&lt;/D&gt;&lt;D xsi:type="xsd:double"&gt;-2.5357&lt;/D&gt;&lt;D xsi:type="xsd:double"&gt;-4.2375&lt;/D&gt;&lt;D xsi:type="xsd:double"&gt;-3.1132&lt;/D&gt;&lt;/FQL&gt;&lt;FQL&gt;&lt;Q&gt;104-HK^FF_EPS(ANN,-5AY,0)&lt;/Q&gt;&lt;R&gt;6&lt;/R&gt;&lt;C&gt;1&lt;/C&gt;&lt;D xsi:type="xsd:double"&gt;0.0398&lt;/D&gt;&lt;D xsi:type="xsd:double"&gt;0.0804&lt;/D&gt;&lt;D xsi:type="xsd:double"&gt;0.0903&lt;/D&gt;&lt;D xsi:type="xsd:double"&gt;-0.1956&lt;/D&gt;&lt;D xsi:type="xsd:double"&gt;0.0784&lt;/D&gt;&lt;D xsi:type="xsd:double"&gt;0.1122&lt;/D&gt;&lt;/FQL&gt;&lt;FQL&gt;&lt;Q&gt;103-HK^FF_EPS(ANN,-5AY,0)&lt;/Q&gt;&lt;R&gt;6&lt;/R&gt;&lt;C&gt;1&lt;/C&gt;&lt;D xsi:type="xsd:double"&gt;0.0053&lt;/D&gt;&lt;D xsi:type="xsd:double"&gt;-0.0356&lt;/D&gt;&lt;D xsi:type="xsd:double"&gt;-0.0045&lt;/D&gt;&lt;D xsi:type="xsd:double"&gt;0.0563&lt;/D&gt;&lt;D xsi:type="xsd:double"&gt;0.0777&lt;/D&gt;&lt;D xsi:type="xsd:double"&gt;0.0426&lt;/D&gt;&lt;/FQL&gt;&lt;FQL&gt;&lt;Q&gt;102-HK^FF_EPS(ANN,-5AY,0)&lt;/Q&gt;&lt;R&gt;6&lt;/R&gt;&lt;C&gt;1&lt;/C&gt;&lt;D xsi:type="xsd:double"&gt;-0.0014&lt;/D&gt;&lt;D xsi:type="xsd:double"&gt;0.0093&lt;/D&gt;&lt;D xsi:type="xsd:double"&gt;0.0051&lt;/D&gt;&lt;D xsi:type="xsd:double"&gt;0.0509&lt;/D&gt;&lt;D xsi:type="xsd:double"&gt;0.0039&lt;/D&gt;&lt;D xsi:type="xsd:double"&gt;-0.051&lt;/D&gt;&lt;/FQL&gt;&lt;FQL&gt;&lt;Q&gt;101-HK^FF_EPS(ANN,-5AY,0)&lt;/Q&gt;&lt;R&gt;6&lt;/R&gt;&lt;C&gt;1&lt;/C&gt;&lt;D xsi:type="xsd:double"&gt;1.38&lt;/D&gt;&lt;D xsi:type="xsd:double"&gt;1.81&lt;/D&gt;&lt;D xsi:type="xsd:double"&gt;1.8&lt;/D&gt;&lt;D xsi:type="xsd:double"&gt;1.3722&lt;/D&gt;&lt;D xsi:type="xsd:double"&gt;-0.5716&lt;/D&gt;&lt;D xsi:type="xsd:double"&gt;0.8598&lt;/D&gt;&lt;/FQL&gt;&lt;FQL&gt;&lt;Q&gt;99-HK^FF_EPS(ANN,-5AY,0)&lt;/Q&gt;&lt;R&gt;6&lt;/R&gt;&lt;C&gt;1&lt;/C&gt;&lt;D xsi:type="xsd:double"&gt;0.98&lt;/D&gt;&lt;D xsi:type="xsd:double"&gt;1&lt;/D&gt;&lt;D xsi:type="xsd:double"&gt;2.9714&lt;/D&gt;&lt;D xsi:type="xsd:double"&gt;0.5566&lt;/D&gt;&lt;D xsi:type="xsd:double"&gt;-1.5918&lt;/D&gt;&lt;D xsi:type="xsd:double"&gt;0.187&lt;/D&gt;&lt;/FQL&gt;&lt;FQL&gt;&lt;Q&gt;98-HK^FF_EPS(ANN,-5AY,0)&lt;/Q&gt;&lt;R&gt;6&lt;/R&gt;&lt;C&gt;1&lt;/C&gt;&lt;D xsi:type="xsd:double"&gt;0.8296&lt;/D&gt;&lt;D xsi:type="xsd:double"&gt;1.0608&lt;/D&gt;&lt;D xsi:type="xsd:double"&gt;1.4033&lt;/D&gt;&lt;D xsi:type="xsd:double"&gt;1.6442&lt;/D&gt;&lt;D xsi:type="xsd:double"&gt;2.0575&lt;/D&gt;&lt;D xsi:type="xsd:double"&gt;2.5541&lt;/D&gt;&lt;/FQL&gt;&lt;FQL&gt;&lt;Q&gt;97-HK^FF_EPS(ANN,-5AY,0)&lt;/Q&gt;&lt;R&gt;6&lt;/R&gt;&lt;C&gt;1&lt;/C&gt;&lt;D xsi:type="xsd:double"&gt;0.033&lt;/D&gt;&lt;D xsi:type="xsd:double"&gt;0.036&lt;/D&gt;&lt;D xsi:type="xsd:double"&gt;0.032&lt;/D&gt;&lt;D xsi:type="xsd:double"&gt;0.0204&lt;/D&gt;&lt;D xsi:type="xsd:double"&gt;0.0417&lt;/D&gt;&lt;D xsi:type="xsd:double"&gt;0.0112&lt;/D&gt;&lt;/FQL&gt;&lt;FQL&gt;&lt;Q&gt;96-HK^FF_EPS(ANN,-5AY,0)&lt;/Q&gt;&lt;R&gt;6&lt;/R&gt;&lt;C&gt;1&lt;/C&gt;&lt;D xsi:type="xsd:double"&gt;0.129&lt;/D&gt;&lt;D xsi:type="xsd:double"&gt;0.165&lt;/D&gt;&lt;D xsi:type="xsd:double"&gt;0.1833&lt;/D&gt;&lt;D xsi:type="xsd:double"&gt;0.0625&lt;/D&gt;&lt;D xsi:type="xsd:double"&gt;0.0926&lt;/D&gt;&lt;D xsi:type="xsd:double"&gt;0.0975&lt;/D&gt;&lt;/FQL&gt;&lt;FQL&gt;&lt;Q&gt;95-HK^FF_EPS(ANN,-5AY,0)&lt;/Q&gt;&lt;R&gt;6&lt;/R&gt;&lt;C&gt;1&lt;/C&gt;&lt;D xsi:type="xsd:double"&gt;0.1997&lt;/D&gt;&lt;D xsi:type="xsd:double"&gt;0.2544&lt;/D&gt;&lt;D xsi:type="xsd:double"&gt;0.2987&lt;/D&gt;&lt;D xsi:type="xsd:double"&gt;0.3982&lt;/D&gt;&lt;D xsi:type="xsd:double"&gt;0.7645&lt;/D&gt;&lt;D xsi:type="xsd:double"&gt;0.2725&lt;/D&gt;&lt;/FQL&gt;&lt;FQL&gt;&lt;Q&gt;94-HK^FF_EPS(ANN,-5AY,0)&lt;/Q&gt;&lt;R&gt;6&lt;/R&gt;&lt;C&gt;1&lt;/C&gt;&lt;D xsi:type="xsd:double"&gt;0.0054&lt;/D&gt;&lt;D xsi:type="xsd:double"&gt;0.0509&lt;/D&gt;&lt;D xsi:type="xsd:double"&gt;-0.0307&lt;/D&gt;&lt;D xsi:type="xsd:double"&gt;-0.0775&lt;/D&gt;&lt;D xsi:type="xsd:double"&gt;-0.0093&lt;/D&gt;&lt;D xsi:type="xsd:double"&gt;-0.0199&lt;/D&gt;&lt;/FQL&gt;&lt;FQL&gt;&lt;Q&gt;93-HK^FF_EPS(ANN,-5AY,0)&lt;/Q&gt;&lt;R&gt;6&lt;/R&gt;&lt;C&gt;1&lt;/C&gt;&lt;D xsi:type="xsd:double"&gt;-0.0676&lt;/D&gt;&lt;D xsi:type="xsd:double"&gt;0.0425&lt;/D&gt;&lt;D xsi:type="xsd:double"&gt;-0.0102&lt;/D&gt;&lt;D xsi:type="xsd:string"&gt;@NA&lt;/D&gt;&lt;D xsi:type="xsd:double"&gt;0.0289&lt;/D&gt;&lt;D xsi:type="xsd:double"&gt;0.008&lt;/D&gt;&lt;/FQL&gt;&lt;FQL&gt;&lt;Q&gt;92-HK^FF_EPS(ANN,-5AY,0)&lt;/Q&gt;&lt;R&gt;6&lt;/R&gt;&lt;C&gt;1&lt;/C&gt;&lt;D xsi:type="xsd:double"&gt;-11.0567&lt;/D&gt;&lt;D xsi:type="xsd:double"&gt;-8.0336&lt;/D&gt;&lt;D xsi:type="xsd:double"&gt;-0.0927&lt;/D&gt;&lt;D xsi:type="xsd:double"&gt;-0.05&lt;/D&gt;&lt;D xsi:type="xsd:double"&gt;-0.0756&lt;/D&gt;&lt;D xsi:type="xsd:double"&gt;-0.0273&lt;/D&gt;&lt;/FQL&gt;&lt;FQL&gt;&lt;Q&gt;91-HK^FF_EPS(ANN,-5AY,0)&lt;/Q&gt;&lt;R&gt;6&lt;/R&gt;&lt;C&gt;1&lt;/C&gt;&lt;D xsi:type="xsd:double"&gt;-1.0829&lt;/D&gt;&lt;D xsi:type="xsd:double"&gt;-0.5679&lt;/D&gt;&lt;D xsi:type="xsd:double"&gt;-0.9152&lt;/D&gt;&lt;D xsi:type="xsd:double"&gt;-0.716&lt;/D&gt;&lt;D xsi:type="xsd:double"&gt;-0.08&lt;/D&gt;&lt;D xsi:type="xsd:double"&gt;-0.0371&lt;/D&gt;&lt;/FQL&gt;&lt;FQL&gt;&lt;Q&gt;90-HK^FF_EPS(ANN,-5AY,0)&lt;/Q&gt;&lt;R&gt;6&lt;/R&gt;&lt;C&gt;1&lt;/C&gt;&lt;D xsi:type="xsd:double"&gt;0.1063&lt;/D&gt;&lt;D xsi:type="xsd:double"&gt;0.0865&lt;/D&gt;&lt;D xsi:type="xsd:double"&gt;0.1177&lt;/D&gt;&lt;D xsi:type="xsd:double"&gt;0.1356&lt;/D&gt;&lt;D xsi:type="xsd:double"&gt;0.3043&lt;/D&gt;&lt;D xsi:type="xsd:double"&gt;0.2729&lt;/D&gt;&lt;/FQL&gt;&lt;FQL&gt;&lt;Q&gt;89-HK^FF_EPS(ANN,-5AY,0)&lt;/Q&gt;&lt;R&gt;6&lt;/R&gt;&lt;C&gt;1&lt;/C&gt;&lt;D xsi:type="xsd:double"&gt;1.3&lt;/D&gt;&lt;D xsi:type="xsd:double"&gt;1.75&lt;/D&gt;&lt;D xsi:type="xsd:double"&gt;1.71&lt;/D&gt;&lt;D xsi:type="xsd:double"&gt;1.5167&lt;/D&gt;&lt;D xsi:type="xsd:double"&gt;-0.5421&lt;/D&gt;&lt;D xsi:type="xsd:double"&gt;2.2026&lt;/D&gt;&lt;/FQL&gt;&lt;FQL&gt;&lt;Q&gt;88-HK^FF_EPS(ANN,-5AY,0)&lt;/Q&gt;&lt;R&gt;6&lt;/R&gt;&lt;C&gt;1&lt;/C&gt;&lt;D xsi:type="xsd:double"&gt;0.32&lt;/D&gt;&lt;D xsi:type="xsd:double"&gt;0.57&lt;/D&gt;&lt;D xsi:type="xsd:double"&gt;0.375&lt;/D&gt;&lt;D xsi:type="xsd:double"&gt;0.2019&lt;/D&gt;&lt;D xsi:type="xsd:double"&gt;-0.0457&lt;/D&gt;&lt;D xsi:type="xsd:double"&gt;0.0047&lt;/D&gt;&lt;/FQL&gt;&lt;FQL&gt;&lt;Q&gt;87-HK^FF_EPS(ANN,-5AY,0)&lt;/Q&gt;&lt;R&gt;6&lt;/R&gt;&lt;C&gt;1&lt;/C&gt;&lt;D xsi:type="xsd:double"&gt;6.41&lt;/D&gt;&lt;D xsi:type="xsd:double"&gt;17.34&lt;/D&gt;&lt;D xsi:type="xsd:double"&gt;15.7361&lt;/D&gt;&lt;D xsi:type="xsd:double"&gt;5.9984&lt;/D&gt;&lt;D xsi:type="xsd:double"&gt;-7.325&lt;/D&gt;&lt;D xsi:type="xsd:double"&gt;3.3132&lt;/D&gt;&lt;/FQL&gt;&lt;FQL&gt;&lt;Q&gt;86-HK^FF_EPS(ANN,-5AY,0)&lt;/Q&gt;&lt;R&gt;6&lt;/R&gt;&lt;C&gt;1&lt;/C&gt;&lt;D xsi:type="xsd:double"&gt;0.503&lt;/D&gt;&lt;D xsi:type="xsd:double"&gt;0.84&lt;/D&gt;&lt;D xsi:type="xsd:double"&gt;0.5616&lt;/D&gt;&lt;D xsi:type="xsd:double"&gt;1.0441&lt;/D&gt;&lt;D xsi:type="xsd:double"&gt;1.2833&lt;/D&gt;&lt;D xsi:type="xsd:double"&gt;1.4274&lt;/D&gt;&lt;/FQL&gt;&lt;FQL&gt;&lt;Q&gt;85-HK^FF_EPS(ANN,-5AY,0)&lt;/Q&gt;&lt;R&gt;6&lt;/R&gt;&lt;C&gt;1&lt;/C&gt;&lt;D xsi:type="xsd:double"&gt;0.2169&lt;/D&gt;&lt;D xsi:type="xsd:double"&gt;0.1084&lt;/D&gt;&lt;D xsi:type="xsd:double"&gt;0.0558&lt;/D&gt;&lt;D xsi:type="xsd:double"&gt;0.0764&lt;/D&gt;&lt;D xsi:type="xsd:double"&gt;-0.4992&lt;/D&gt;&lt;D xsi:type="xsd:double"&gt;0.0618&lt;/D&gt;&lt;/FQL&gt;&lt;FQL&gt;&lt;Q&gt;84-HK^FF_EPS(ANN,-5AY,0)&lt;/Q&gt;&lt;R&gt;6&lt;/R&gt;&lt;C&gt;1&lt;/C&gt;&lt;D xsi:type="xsd:double"&gt;-0.17&lt;/D&gt;&lt;D xsi:type="xsd:double"&gt;-0.1439&lt;/D&gt;&lt;D xsi:type="xsd:double"&gt;-0.1398&lt;/D&gt;&lt;D xsi:type="xsd:double"&gt;-0.385&lt;/D&gt;&lt;D xsi:type="xsd:double"&gt;-0.0782&lt;/D&gt;&lt;D xsi:type="xsd:double"&gt;-0.102&lt;/D&gt;&lt;/FQL&gt;&lt;FQL&gt;&lt;Q&gt;83-HK^FF_EPS(ANN,-5AY,0)&lt;/Q&gt;&lt;R&gt;6&lt;/R&gt;&lt;C&gt;1&lt;/C&gt;&lt;D xsi:type="xsd:double"&gt;1.19&lt;/D&gt;&lt;D xsi:type="xsd:double"&gt;2.18&lt;/D&gt;&lt;D xsi:type="xsd:double"&gt;1.0315&lt;/D&gt;&lt;D xsi:type="xsd:double"&gt;0.2441&lt;/D&gt;&lt;D xsi:type="xsd:double"&gt;1.3364&lt;/D&gt;&lt;D xsi:type="xsd:double"&gt;0.7603&lt;/D&gt;&lt;/FQL&gt;&lt;FQL&gt;&lt;Q&gt;82-HK^FF_EPS(ANN,-5AY,0)&lt;/Q&gt;&lt;R&gt;6&lt;/R&gt;&lt;C&gt;1&lt;/C&gt;&lt;D xsi:type="xsd:double"&gt;-0.2972&lt;/D&gt;&lt;D xsi:type="xsd:double"&gt;-0.1111&lt;/D&gt;&lt;D xsi:type="xsd:double"&gt;-0.1902&lt;/D&gt;&lt;D xsi:type="xsd:double"&gt;-0.044&lt;/D&gt;&lt;D xsi:type="xsd:double"&gt;-0.0255&lt;/D&gt;&lt;D xsi:type="xsd:double"&gt;0.0347&lt;/D&gt;&lt;/FQL&gt;&lt;FQL&gt;&lt;Q&gt;81-HK^FF_EPS(ANN,-5AY,0)&lt;/Q&gt;&lt;R&gt;6&lt;/R&gt;&lt;C&gt;1&lt;/C&gt;&lt;D xsi:type="xsd:double"&gt;0.3836&lt;/D&gt;&lt;D xsi:type="xsd:double"&gt;0.5423&lt;/D&gt;&lt;D xsi:type="xsd:double"&gt;0.731&lt;/D&gt;&lt;D xsi:type="xsd:double"&gt;1.1029&lt;/D&gt;&lt;D xsi:type="xsd:double"&gt;1.436&lt;/D&gt;&lt;D xsi:type="xsd:double"&gt;1.7781&lt;/D&gt;&lt;/FQL&gt;&lt;FQL&gt;&lt;Q&gt;79-HK^FF_EPS(ANN,-5AY,0)&lt;/Q&gt;&lt;R&gt;6&lt;/R&gt;&lt;C&gt;1&lt;/C&gt;&lt;D xsi:type="xsd:double"&gt;-0.0822&lt;/D&gt;&lt;D xsi:type="xsd:double"&gt;0.0348&lt;/D&gt;&lt;D xsi:type="xsd:double"&gt;-0.0416&lt;/D&gt;&lt;D xsi:type="xsd:double"&gt;-0.0663&lt;/D&gt;&lt;D xsi:type="xsd:double"&gt;-0.0738&lt;/D&gt;&lt;D xsi:type="xsd:double"&gt;-0.0383&lt;/D&gt;&lt;/FQL&gt;&lt;FQL&gt;&lt;Q&gt;78-HK^FF_EPS(ANN,-5AY,0)&lt;/Q&gt;&lt;R&gt;6&lt;/R&gt;&lt;C&gt;1&lt;/C&gt;&lt;D xsi:type="xsd:double"&gt;0.23&lt;/D&gt;&lt;D xsi:type="xsd:double"&gt;0.99&lt;/D&gt;&lt;D xsi:type="xsd:double"&gt;0.4816&lt;/D&gt;&lt;D xsi:type="xsd:double"&gt;0.3784&lt;/D&gt;&lt;D xsi:type="xsd:double"&gt;-1.1114&lt;/D&gt;&lt;D xsi:type="xsd:double"&gt;-0.5501&lt;/D&gt;&lt;/FQL&gt;&lt;FQL&gt;&lt;Q&gt;77-HK^FF_EPS(ANN,-5AY,0)&lt;/Q&gt;&lt;R&gt;6&lt;/R&gt;&lt;C&gt;1&lt;/C&gt;&lt;D xsi:type="xsd:double"&gt;0.1131&lt;/D&gt;&lt;D xsi:type="xsd:double"&gt;-0.1079&lt;/D&gt;&lt;D xsi:type="xsd:double"&gt;-0.1591&lt;/D&gt;&lt;D xsi:type="xsd:double"&gt;-0.1338&lt;/D&gt;&lt;D xsi:type="xsd:double"&gt;0.0802&lt;/D&gt;&lt;D xsi:type="xsd:double"&gt;-0.0676&lt;/D&gt;&lt;/FQL&gt;&lt;FQL&gt;&lt;Q&gt;76-HK^FF_EPS(ANN,-5AY,0)&lt;/Q&gt;&lt;R&gt;6&lt;/R&gt;&lt;C&gt;1&lt;/C&gt;&lt;D xsi:type="xsd:double"&gt;-2.1424&lt;/D&gt;&lt;D xsi:type="xsd:double"&gt;-0.3366&lt;/D&gt;&lt;D xsi:type="xsd:double"&gt;-0.0345&lt;/D&gt;&lt;D xsi:type="xsd:double"&gt;-0.2695&lt;/D&gt;&lt;D xsi:type="xsd:double"&gt;0.0714&lt;/D&gt;&lt;D xsi:type="xsd:double"&gt;0.1073&lt;/D&gt;&lt;/FQL&gt;&lt;FQL&gt;&lt;Q&gt;75-HK^FF_EPS(ANN,-5AY,0)&lt;/Q&gt;&lt;R&gt;6&lt;/R&gt;&lt;C&gt;1&lt;/C&gt;&lt;D xsi:type="xsd:double"&gt;0.445&lt;/D&gt;&lt;D xsi:type="xsd:double"&gt;0.068&lt;/D&gt;&lt;D xsi:type="xsd:double"&gt;0.103&lt;/D&gt;&lt;D xsi:type="xsd:double"&gt;0.1048&lt;/D&gt;&lt;D xsi:type="xsd:double"&gt;-0.168&lt;/D&gt;&lt;D xsi:type="xsd:double"&gt;-0.1513&lt;/D&gt;&lt;/FQL&gt;&lt;FQL&gt;&lt;Q&gt;73-HK^FF_EPS(ANN,-5AY,0)&lt;/Q&gt;&lt;R&gt;6&lt;/R&gt;&lt;C&gt;1&lt;/C&gt;&lt;D xsi:type="xsd:double"&gt;-0.0262&lt;/D&gt;&lt;D xsi:type="xsd:double"&gt;-0.2134&lt;/D&gt;&lt;D xsi:type="xsd:double"&gt;0.498&lt;/D&gt;&lt;D xsi:type="xsd:double"&gt;0.022&lt;/D&gt;&lt;D xsi:type="xsd:double"&gt;0.0031&lt;/D&gt;&lt;D xsi:type="xsd:double"&gt;-0.01&lt;/D&gt;&lt;/FQL&gt;&lt;FQL&gt;&lt;Q&gt;72-HK^FF_EPS(ANN,-5AY,0)&lt;/Q&gt;&lt;R&gt;6&lt;/R&gt;&lt;C&gt;1&lt;/C&gt;&lt;D xsi:type="xsd:double"&gt;0.0083&lt;/D&gt;&lt;D xsi:type="xsd:double"&gt;-0.1018&lt;/D&gt;&lt;D xsi:type="xsd:double"&gt;-0.096&lt;/D&gt;&lt;D xsi:type="xsd:double"&gt;0.0009&lt;/D&gt;&lt;D xsi:type="xsd:double"&gt;-0.2036&lt;/D&gt;&lt;D xsi:type="xsd:double"&gt;-0.028&lt;/D&gt;&lt;/FQL&gt;&lt;FQL&gt;&lt;Q&gt;71-HK^FF_EPS(ANN,-5AY,0)&lt;/Q&gt;&lt;R&gt;6&lt;/R&gt;&lt;C&gt;1&lt;/C&gt;&lt;D xsi:type="xsd:double"&gt;2.21&lt;/D&gt;&lt;D xsi:type="xsd:double"&gt;2.52&lt;/D&gt;&lt;D xsi:type="xsd:double"&gt;2.3613&lt;/D&gt;&lt;D xsi:type="xsd:double"&gt;1.8644&lt;/D&gt;&lt;D xsi:type="xsd:double"&gt;0.4369&lt;/D&gt;&lt;D xsi:type="xsd:double"&gt;0.4775&lt;/D&gt;&lt;/FQL&gt;&lt;FQL&gt;&lt;Q&gt;70-HK^FF_EPS(ANN,-5AY,0)&lt;/Q&gt;&lt;R&gt;6&lt;/R&gt;&lt;C&gt;1&lt;/C&gt;&lt;D xsi:type="xsd:double"&gt;-0.0087&lt;/D&gt;&lt;D xsi:type="xsd:double"&gt;0.0523&lt;/D&gt;&lt;D xsi:type="xsd:double"&gt;0.0536&lt;/D&gt;&lt;D xsi:type="xsd:double"&gt;-0.0704&lt;/D&gt;&lt;D xsi:type="xsd:double"&gt;-0.0157&lt;/D&gt;&lt;D xsi:type="xsd:double"&gt;-0.0019&lt;/D&gt;&lt;/FQL&gt;&lt;FQL&gt;&lt;Q&gt;69-HK^FF_EPS(ANN,-5AY,0)&lt;/Q&gt;&lt;R&gt;6&lt;/R&gt;&lt;C&gt;1&lt;/C&gt;&lt;D xsi:type="xsd:double"&gt;0.2305&lt;/D&gt;&lt;D xsi:type="xsd:double"&gt;0.3452&lt;/D&gt;&lt;D xsi:type="xsd:double"&gt;0.4231&lt;/D&gt;&lt;D xsi:type="xsd:double"&gt;0.3345&lt;/D&gt;&lt;D xsi:type="xsd:double"&gt;-0.9994&lt;/D&gt;&lt;D xsi:type="xsd:double"&gt;-0.6322&lt;/D&gt;&lt;/FQL&gt;&lt;FQL&gt;&lt;Q&gt;66-HK^FF_EPS(ANN,-5AY,0)&lt;/Q&gt;&lt;R&gt;6&lt;/R&gt;&lt;C&gt;1&lt;/C&gt;&lt;D xsi:type="xsd:double"&gt;1.74&lt;/D&gt;&lt;D xsi:type="xsd:double"&gt;2.83&lt;/D&gt;&lt;D xsi:type="xsd:double"&gt;2.6431&lt;/D&gt;&lt;D xsi:type="xsd:double"&gt;1.9425&lt;/D&gt;&lt;D xsi:type="xsd:double"&gt;-0.7804&lt;/D&gt;&lt;D xsi:type="xsd:double"&gt;1.5453&lt;/D&gt;&lt;/FQL&gt;&lt;FQL&gt;&lt;Q&gt;65-HK^FF_EPS(ANN,-5AY,0)&lt;/Q&gt;&lt;R&gt;6&lt;/R&gt;&lt;C&gt;1&lt;/C&gt;&lt;D xsi:type="xsd:double"&gt;-0.3357&lt;/D&gt;&lt;D xsi:type="xsd:double"&gt;-0.1244&lt;/D&gt;&lt;D xsi:type="xsd:double"&gt;-0.0263&lt;/D&gt;&lt;D xsi:type="xsd:double"&gt;-0.0071&lt;/D&gt;&lt;D xsi:type="xsd:double"&gt;-0.0283&lt;/D&gt;&lt;D xsi:type="xsd:double"&gt;0.0096&lt;/D&gt;&lt;/FQL&gt;&lt;FQL&gt;&lt;Q&gt;64-HK^FF_EPS(ANN,-5AY,0)&lt;/Q&gt;&lt;R&gt;6&lt;/R&gt;&lt;C&gt;1&lt;/C&gt;&lt;D xsi:type="xsd:double"&gt;0.0456&lt;/D&gt;&lt;D xsi:type="xsd:double"&gt;0.0334&lt;/D&gt;&lt;D xsi:type="xsd:double"&gt;0.0202&lt;/D&gt;&lt;D xsi:type="xsd:double"&gt;0.0122&lt;/D&gt;&lt;D xsi:type="xsd:double"&gt;0.0196&lt;/D&gt;&lt;D xsi:type="xsd:double"&gt;0.0062&lt;/D&gt;&lt;/FQL&gt;&lt;FQL&gt;&lt;Q&gt;63-HK^FF_EPS(ANN,-5AY,0)&lt;/Q&gt;&lt;R&gt;6&lt;/R&gt;&lt;C&gt;1&lt;/C&gt;&lt;D xsi:type="xsd:double"&gt;-0.0156&lt;/D&gt;&lt;D xsi:type="xsd:double"&gt;0.0184&lt;/D&gt;&lt;D xsi:type="xsd:double"&gt;-0.0315&lt;/D&gt;&lt;D xsi:type="xsd:double"&gt;0&lt;/D&gt;&lt;D xsi:type="xsd:double"&gt;-0.0081&lt;/D&gt;&lt;D xsi:type="xsd:double"&gt;-0.0001&lt;/D&gt;&lt;/FQL&gt;&lt;FQL&gt;&lt;Q&gt;62-HK^FF_EPS(ANN,-5AY,0)&lt;/Q&gt;&lt;R&gt;6&lt;/R&gt;&lt;C&gt;1&lt;/C&gt;&lt;D xsi:type="xsd:double"&gt;2.04&lt;/D&gt;&lt;D xsi:type="xsd:double"&gt;2.05&lt;/D&gt;&lt;D xsi:type="xsd:double"&gt;1.6834&lt;/D&gt;&lt;D xsi:type="xsd:double"&gt;1.3755&lt;/D&gt;&lt;D xsi:type="xsd:double"&gt;4.2085&lt;/D&gt;&lt;D xsi:type="xsd:double"&gt;0.5308&lt;/D&gt;&lt;/FQL&gt;&lt;FQL&gt;&lt;Q&gt;61-HK^FF_EPS(ANN,-5AY,0)&lt;/Q&gt;&lt;R&gt;6&lt;/R&gt;&lt;C&gt;1&lt;/C&gt;&lt;D xsi:type="xsd:double"&gt;0.42&lt;/D&gt;&lt;D xsi:type="xsd:double"&gt;0.258&lt;/D&gt;&lt;D xsi:type="xsd:double"&gt;-3.234&lt;/D&gt;&lt;D xsi:type="xsd:double"&gt;-1.5916&lt;/D&gt;&lt;D xsi:type="xsd:double"&gt;-0.6318&lt;/D&gt;&lt;D xsi:type="xsd:double"&gt;0.5048&lt;/D&gt;&lt;/FQL&gt;&lt;FQL&gt;&lt;Q&gt;60-HK^FF_EPS(ANN,-5AY,0)&lt;/Q&gt;&lt;R&gt;6&lt;/R&gt;&lt;C&gt;1&lt;/C&gt;&lt;D xsi:type="xsd:double"&gt;-0.0401&lt;/D&gt;&lt;D xsi:type="xsd:double"&gt;0.2566&lt;/D&gt;&lt;D xsi:type="xsd:double"&gt;0.7244&lt;/D&gt;&lt;D xsi:type="xsd:double"&gt;-0.0929&lt;/D&gt;&lt;D xsi:type="xsd:double"&gt;-0.016&lt;/D&gt;&lt;D xsi:type="xsd:double"&gt;-0.0668&lt;/D&gt;&lt;/FQL&gt;&lt;FQL&gt;&lt;Q&gt;59-HK^FF_EPS(ANN,-5AY,0)&lt;/Q&gt;&lt;R&gt;6&lt;/R&gt;&lt;C&gt;1&lt;/C&gt;&lt;D xsi:type="xsd:double"&gt;0.0148&lt;/D&gt;&lt;D xsi:type="xsd:double"&gt;0.0807&lt;/D&gt;&lt;D xsi:type="xsd:double"&gt;0.1125&lt;/D&gt;&lt;D xsi:type="xsd:double"&gt;0.1156&lt;/D&gt;&lt;D xsi:type="xsd:double"&gt;0.1371&lt;/D&gt;&lt;D xsi:type="xsd:double"&gt;-0.0423&lt;/D&gt;&lt;/FQL&gt;&lt;FQL&gt;&lt;Q&gt;58-HK^FF_EPS(ANN,-5AY,0)&lt;/Q&gt;&lt;R&gt;6&lt;/R&gt;&lt;C&gt;1&lt;/C&gt;&lt;D xsi:type="xsd:double"&gt;-2.5&lt;/D&gt;&lt;D xsi:type="xsd:double"&gt;-0.075&lt;/D&gt;&lt;D xsi:type="xsd:double"&gt;-0.4037&lt;/D&gt;&lt;D xsi:type="xsd:double"&gt;-1.9726&lt;/D&gt;&lt;D xsi:type="xsd:double"&gt;-0.1092&lt;/D&gt;&lt;D xsi:type="xsd:double"&gt;-0.1378&lt;/D&gt;&lt;/FQL&gt;&lt;FQL&gt;&lt;Q&gt;57-HK^FF_EPS(ANN,-5AY,0)&lt;/Q&gt;&lt;R&gt;6&lt;/R&gt;&lt;C&gt;1&lt;/C&gt;&lt;D xsi:type="xsd:double"&gt;0.082&lt;/D&gt;&lt;D xsi:type="xsd:double"&gt;0.162&lt;/D&gt;&lt;D xsi:type="xsd:double"&gt;0.1432&lt;/D&gt;&lt;D xsi:type="xsd:double"&gt;0.1485&lt;/D&gt;&lt;D xsi:type="xsd:double"&gt;0.322&lt;/D&gt;&lt;D xsi:type="xsd:double"&gt;0.3383&lt;/D&gt;&lt;/FQL&gt;&lt;FQL&gt;&lt;Q&gt;55-HK^FF_EPS(ANN,-5AY,0)&lt;/Q&gt;&lt;R&gt;6&lt;/R&gt;&lt;C&gt;1&lt;/C&gt;&lt;D xsi:type="xsd:double"&gt;0.336&lt;/D&gt;&lt;D xsi:type="xsd:double"&gt;0.1898&lt;/D&gt;&lt;D xsi:type="xsd:double"&gt;-0.1495&lt;/D&gt;&lt;D xsi:type="xsd:double"&gt;-0.1214&lt;/D&gt;&lt;D xsi:type="xsd:double"&gt;-0.3437&lt;/D&gt;&lt;D xsi:type="xsd:double"&gt;-0.0422&lt;/D&gt;&lt;/FQL&gt;&lt;FQL&gt;&lt;Q&gt;53-HK^FF_EPS(ANN,-5AY,0)&lt;/Q&gt;&lt;R&gt;6&lt;/R&gt;&lt;C&gt;1&lt;/C&gt;&lt;D xsi:type="xsd:double"&gt;18.7149&lt;/D&gt;&lt;D xsi:type="xsd:double"&gt;15.0233&lt;/D&gt;&lt;D xsi:type="xsd:double"&gt;10.4046&lt;/D&gt;&lt;D xsi:type="xsd:double"&gt;-2.6988&lt;/D&gt;&lt;D xsi:type="xsd:double"&gt;7.6817&lt;/D&gt;&lt;D xsi:type="xsd:double"&gt;5.996&lt;/D&gt;&lt;/FQL&gt;&lt;FQL&gt;&lt;Q&gt;52-HK^FF_EPS(ANN,-5AY,0)&lt;/Q&gt;&lt;R&gt;6&lt;/R&gt;&lt;C&gt;1&lt;/C&gt;&lt;D xsi:type="xsd:double"&gt;1.6143&lt;/D&gt;&lt;D xsi:type="xsd:double"&gt;1.6916&lt;/D&gt;&lt;D xsi:type="xsd:double"&gt;1.4&lt;/D&gt;&lt;D xsi:type="xsd:double"&gt;0.4703&lt;/D&gt;&lt;D xsi:type="xsd:double"&gt;1.1859&lt;/D&gt;&lt;D xsi:type="xsd:double"&gt;0.3291&lt;/D&gt;&lt;/FQL&gt;&lt;FQL&gt;&lt;Q&gt;51-HK^FF_EPS(ANN,-5AY,0)&lt;/Q&gt;&lt;R&gt;6&lt;/R&gt;&lt;C&gt;1&lt;/C&gt;&lt;D xsi:type="xsd:double"&gt;0.98&lt;/D&gt;&lt;D xsi:type="xsd:double"&gt;1.86&lt;/D&gt;&lt;D xsi:type="xsd:double"&gt;1.1721&lt;/D&gt;&lt;D xsi:type="xsd:double"&gt;0.1651&lt;/D&gt;&lt;D xsi:type="xsd:double"&gt;-1.5787&lt;/D&gt;&lt;D xsi:type="xsd:double"&gt;-0.0339&lt;/D&gt;&lt;/FQL&gt;&lt;FQL&gt;&lt;Q&gt;50-HK^FF_EPS(ANN,-5AY,0)&lt;/Q&gt;&lt;R&gt;6&lt;/R&gt;&lt;C&gt;1&lt;/C&gt;&lt;D xsi:type="xsd:double"&gt;0.66&lt;/D&gt;&lt;D xsi:type="xsd:double"&gt;0.97&lt;/D&gt;&lt;D xsi:type="xsd:double"&gt;1&lt;/D&gt;&lt;D xsi:type="xsd:double"&gt;0.3829&lt;/D&gt;&lt;D xsi:type="xsd:double"&gt;0.0746&lt;/D&gt;&lt;D xsi:type="xsd:double"&gt;0.3319&lt;/D&gt;&lt;/FQL&gt;&lt;FQL&gt;&lt;Q&gt;48-HK^FF_EPS(ANN,-5AY,0)&lt;/Q&gt;&lt;R&gt;6&lt;/R&gt;&lt;C&gt;1&lt;/C&gt;&lt;D xsi:type="xsd:double"&gt;-2.22&lt;/D&gt;&lt;D xsi:type="xsd:double"&gt;-3.4593&lt;/D&gt;&lt;D xsi:type="xsd:double"&gt;-0.9656&lt;/D&gt;&lt;D xsi:type="xsd:double"&gt;-0.4297&lt;/D&gt;&lt;D xsi:type="xsd:double"&gt;-0.0519&lt;/D&gt;&lt;D xsi:type="xsd:double"&gt;-0.0034&lt;/D&gt;&lt;/FQL&gt;&lt;FQL&gt;&lt;Q&gt;46-HK^FF_EPS(ANN,-5AY,0)&lt;/Q&gt;&lt;R&gt;6&lt;/R&gt;&lt;C&gt;1&lt;/C&gt;&lt;D xsi:type="xsd:double"&gt;0.2081&lt;/D&gt;&lt;D xsi:type="xsd:double"&gt;0.2243&lt;/D&gt;&lt;D xsi:type="xsd:double"&gt;0.2785&lt;/D&gt;&lt;D xsi:type="xsd:double"&gt;0.2263&lt;/D&gt;&lt;D xsi:type="xsd:double"&gt;0.2431&lt;/D&gt;&lt;D xsi:type="xsd:double"&gt;0.2176&lt;/D&gt;&lt;/FQL&gt;&lt;FQL&gt;&lt;Q&gt;45-HK^FF_EPS(ANN,-5AY,0)&lt;/Q&gt;&lt;R&gt;6&lt;/R&gt;&lt;C&gt;1&lt;/C&gt;&lt;D xsi:type="xsd:double"&gt;0.43&lt;/D&gt;&lt;D xsi:type="xsd:double"&gt;0.73&lt;/D&gt;&lt;D xsi:type="xsd:double"&gt;0.7769&lt;/D&gt;&lt;D xsi:type="xsd:double"&gt;0.3044&lt;/D&gt;&lt;D xsi:type="xsd:double"&gt;-1.1815&lt;/D&gt;&lt;D xsi:type="xsd:double"&gt;-0.0728&lt;/D&gt;&lt;/FQL&gt;&lt;FQL&gt;&lt;Q&gt;42-HK^FF_EPS(ANN,-5AY,0)&lt;/Q&gt;&lt;R&gt;6&lt;/R&gt;&lt;C&gt;1&lt;/C&gt;&lt;D xsi:type="xsd:double"&gt;-0.1331&lt;/D&gt;&lt;D xsi:type="xsd:double"&gt;-0.5189&lt;/D&gt;&lt;D xsi:type="xsd:double"&gt;0.0198&lt;/D&gt;&lt;D xsi:type="xsd:double"&gt;-0.0521&lt;/D&gt;&lt;D xsi:type="xsd:double"&gt;0.0823&lt;/D&gt;&lt;D xsi:type="xsd:double"&gt;0.0243&lt;/D&gt;&lt;/FQL&gt;&lt;FQL&gt;&lt;Q&gt;41-HK^FF_EPS(ANN,-5AY,0)&lt;/Q&gt;&lt;R&gt;6&lt;/R&gt;&lt;C&gt;1&lt;/C&gt;&lt;D xsi:type="xsd:double"&gt;4.1&lt;/D&gt;&lt;D xsi:type="xsd:double"&gt;12.83&lt;/D&gt;&lt;D xsi:type="xsd:double"&gt;8.33&lt;/D&gt;&lt;D xsi:type="xsd:double"&gt;-0.4772&lt;/D&gt;&lt;D xsi:type="xsd:double"&gt;-11.9449&lt;/D&gt;&lt;D xsi:type="xsd:double"&gt;-0.6873&lt;/D&gt;&lt;/FQL&gt;&lt;FQL&gt;&lt;Q&gt;40-HK^FF_EPS(ANN,-5AY,0)&lt;/Q&gt;&lt;R&gt;6&lt;/R&gt;&lt;C&gt;1&lt;/C&gt;&lt;D xsi:type="xsd:double"&gt;0.0259&lt;/D&gt;&lt;D xsi:type="xsd:double"&gt;0.0259&lt;/D&gt;&lt;D xsi:type="xsd:double"&gt;0.0779&lt;/D&gt;&lt;D xsi:type="xsd:double"&gt;0.0265&lt;/D&gt;&lt;D xsi:type="xsd:double"&gt;0.1546&lt;/D&gt;&lt;D xsi:type="xsd:double"&gt;0.1896&lt;/D&gt;&lt;/FQL&gt;&lt;FQL&gt;&lt;Q&gt;39-HK^FF_EPS(ANN,-5AY,0)&lt;/Q&gt;&lt;R&gt;6&lt;/R&gt;&lt;C&gt;1&lt;/C&gt;&lt;D xsi:type="xsd:double"&gt;0.0015&lt;/D&gt;&lt;D xsi:type="xsd:double"&gt;0.022&lt;/D&gt;&lt;D xsi:type="xsd:double"&gt;0.0008&lt;/D&gt;&lt;D xsi:type="xsd:double"&gt;-0.0494&lt;/D&gt;&lt;D xsi:type="xsd:double"&gt;0.0024&lt;/D&gt;&lt;D xsi:type="xsd:double"&gt;-0.0275&lt;/D&gt;&lt;/FQL&gt;&lt;FQL&gt;&lt;Q&gt;38-HK^FF_EPS(ANN,-5AY,0)&lt;/Q&gt;&lt;R&gt;6&lt;/R&gt;&lt;C&gt;1&lt;/C&gt;&lt;D xsi:type="xsd:double"&gt;0.2623&lt;/D&gt;&lt;D xsi:type="xsd:double"&gt;0.066&lt;/D&gt;&lt;D xsi:type="xsd:double"&gt;-1.562&lt;/D&gt;&lt;D xsi:type="xsd:double"&gt;0.0707&lt;/D&gt;&lt;D xsi:type="xsd:double"&gt;0.3193&lt;/D&gt;&lt;D xsi:type="xsd:double"&gt;0.4749&lt;/D&gt;&lt;/FQL&gt;&lt;FQL&gt;&lt;Q&gt;37-HK^FF_EPS(ANN,-5AY,0)&lt;/Q&gt;&lt;R&gt;6&lt;/R&gt;&lt;C&gt;1&lt;/C&gt;&lt;D xsi:type="xsd:double"&gt;-0.0079&lt;/D&gt;&lt;D xsi:type="xsd:double"&gt;0.0122&lt;/D&gt;&lt;D xsi:type="xsd:double"&gt;-0.0157&lt;/D&gt;&lt;D xsi:type="xsd:double"&gt;-0.0394&lt;/D&gt;&lt;D xsi:type="xsd:double"&gt;0.0128&lt;/D&gt;&lt;D xsi:type="xsd:double"&gt;0.0736&lt;/D&gt;&lt;/FQL&gt;&lt;FQL&gt;&lt;Q&gt;36-HK^FF_EPS(ANN,-5AY,0)&lt;/Q&gt;&lt;R&gt;6&lt;/R&gt;&lt;C&gt;1&lt;/C&gt;&lt;D xsi:type="xsd:double"&gt;-0.0495&lt;/D&gt;&lt;D xsi:type="xsd:double"&gt;0.0638&lt;/D&gt;&lt;D xsi:type="xsd:double"&gt;-0.0973&lt;/D&gt;&lt;D xsi:type="xsd:double"&gt;-0.1215&lt;/D&gt;&lt;D xsi:type="xsd:double"&gt;0.0858&lt;/D&gt;&lt;D xsi:type="xsd:double"&gt;-0.221&lt;/D&gt;&lt;/FQL&gt;&lt;FQL&gt;&lt;Q&gt;35-HK^FF_EPS(ANN,-5AY,0)&lt;/Q&gt;&lt;R&gt;6&lt;/R&gt;&lt;C&gt;1&lt;/C&gt;&lt;D xsi:type="xsd:double"&gt;0.4636&lt;/D&gt;&lt;D xsi:type="xsd:double"&gt;0.6273&lt;/D&gt;&lt;D xsi:type="xsd:double"&gt;0.6722&lt;/D&gt;&lt;D xsi:type="xsd:double"&gt;0.141&lt;/D&gt;&lt;D xsi:type="xsd:double"&gt;0.2085&lt;/D&gt;&lt;D xsi:type="xsd:double"&gt;0.4917&lt;/D&gt;&lt;/FQL&gt;&lt;FQL&gt;&lt;Q&gt;34-HK^FF_EPS(ANN,-5AY,0)&lt;/Q&gt;&lt;R&gt;6&lt;/R&gt;&lt;C&gt;1&lt;/C&gt;&lt;D xsi:type="xsd:double"&gt;0.82&lt;/D&gt;&lt;D xsi:type="xsd:double"&gt;1.41&lt;/D&gt;&lt;D xsi:type="xsd:double"&gt;1.86&lt;/D&gt;&lt;D xsi:type="xsd:double"&gt;2.082&lt;/D&gt;&lt;D xsi:type="xsd:double"&gt;0.6806&lt;/D&gt;&lt;D xsi:type="xsd:double"&gt;1.8775&lt;/D&gt;&lt;/FQL&gt;&lt;FQL&gt;&lt;Q&gt;33-HK^FF_EPS(ANN,-5AY,0)&lt;/Q&gt;&lt;R&gt;6&lt;/R&gt;&lt;C&gt;1&lt;/C&gt;&lt;D xsi:type="xsd:double"&gt;-1.3826&lt;/D&gt;&lt;D xsi:type="xsd:double"&gt;-1.0118&lt;/D&gt;&lt;D xsi:type="xsd:double"&gt;-3.725&lt;/D&gt;&lt;D xsi:type="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xsd:string"&gt;@NA&lt;/D&gt;&lt;D xsi:type="xsd:double"&gt;-0.1917&lt;/D&gt;&lt;D xsi:type="xsd:double"&gt;0.077&lt;/D&gt;&lt;/FQL&gt;&lt;FQL&gt;&lt;Q&gt;32-HK^FF_EPS(ANN,-5AY,0)&lt;/Q&gt;&lt;R&gt;6&lt;/R&gt;&lt;C&gt;1&lt;/C&gt;&lt;D xsi:type="xsd:double"&gt;1.1&lt;/D&gt;&lt;D xsi:type="xsd:double"&gt;3.17&lt;/D&gt;&lt;D xsi:type="xsd:double"&gt;1.2004&lt;/D&gt;&lt;D xsi:type="xsd:double"&gt;1.9515&lt;/D&gt;&lt;D xsi:type="xsd:double"&gt;1.946&lt;/D&gt;&lt;D xsi:type="xsd:double"&gt;-0.1321&lt;/D&gt;&lt;/FQL&gt;&lt;FQL&gt;&lt;Q&gt;31-HK^FF_EPS(ANN,-5AY,0)&lt;/Q&gt;&lt;R&gt;6&lt;/R&gt;&lt;C&gt;1&lt;/C&gt;&lt;D xsi:type="xsd:double"&gt;0.2581&lt;/D&gt;&lt;D xsi:type="xsd:double"&gt;0.1576&lt;/D&gt;&lt;D xsi:type="xsd:double"&gt;0.131&lt;/D&gt;&lt;D xsi:type="xsd:double"&gt;0.1097&lt;/D&gt;&lt;D xsi:type="xsd:double"&gt;0.0786&lt;/D&gt;&lt;D xsi:type="xsd:double"&gt;0.1121&lt;/D&gt;&lt;/FQL&gt;&lt;FQL&gt;&lt;Q&gt;30-HK^FF_EPS(ANN,-5AY,0)&lt;/Q&gt;&lt;R&gt;6&lt;/R&gt;&lt;C&gt;1&lt;/C&gt;&lt;D xsi:type="xsd:double"&gt;-0.0147&lt;/D&gt;&lt;D xsi:type="xsd:double"&gt;-0.0587&lt;/D&gt;&lt;D xsi:type="xsd:double"&gt;-0.0003&lt;/D&gt;&lt;D xsi:type="xsd:double"&gt;0.0076&lt;/D&gt;&lt;D xsi:type="xsd:double"&gt;0.0077&lt;/D&gt;&lt;D xsi:type="xsd:double"&gt;0.002&lt;/D&gt;&lt;/FQL&gt;&lt;FQL&gt;&lt;Q&gt;29-HK^FF_EPS(ANN,-5AY,0)&lt;/Q&gt;&lt;R&gt;6&lt;/R&gt;&lt;C&gt;1&lt;/C&gt;&lt;D xsi:type="xsd:double"&gt;0.514&lt;/D&gt;&lt;D xsi:type="xsd:double"&gt;0.56&lt;/D&gt;&lt;D xsi:type="xsd:double"&gt;0.2147&lt;/D&gt;&lt;D xsi:type="xsd:double"&gt;-0.1203&lt;/D&gt;&lt;D xsi:type="xsd:double"&gt;-0.0592&lt;/D&gt;&lt;D xsi:type="xsd:double"&gt;0.131&lt;/D&gt;&lt;/FQL&gt;&lt;FQL&gt;&lt;Q&gt;28-HK^FF_EPS(ANN,-5AY,0)&lt;/Q&gt;&lt;R&gt;6&lt;/R&gt;&lt;C&gt;1&lt;/C&gt;&lt;D xsi:type="xsd:double"&gt;3.79&lt;/D&gt;&lt;D xsi:type="xsd:double"&gt;1.36&lt;/D&gt;&lt;D xsi:type="xsd:double"&gt;0.8304&lt;/D&gt;&lt;D xsi:type="xsd:double"&gt;0.8935&lt;/D&gt;&lt;D xsi:type="xsd:double"&gt;0.4118&lt;/D&gt;&lt;D xsi:type="xsd:double"&gt;0.9614&lt;/D&gt;&lt;/FQL&gt;&lt;FQL&gt;&lt;Q&gt;27-HK^FF_EPS(ANN,-5AY,0)&lt;/Q&gt;&lt;R&gt;6&lt;/R&gt;&lt;C&gt;1&lt;/C&gt;&lt;D xsi:type="xsd:double"&gt;1.473&lt;/D&gt;&lt;D xsi:type="xsd:double"&gt;2.451&lt;/D&gt;&lt;D xsi:type="xsd:double"&gt;3.128&lt;/D&gt;&lt;D xsi:type="xsd:double"&gt;3.0107&lt;/D&gt;&lt;D xsi:type="xsd:double"&gt;-0.9159&lt;/D&gt;&lt;D xsi:type="xsd:double"&gt;0.3047&lt;/D&gt;&lt;/FQL&gt;&lt;FQL&gt;&lt;Q&gt;26-HK^FF_EPS(ANN,-5AY,0)&lt;/Q&gt;&lt;R&gt;6&lt;/R&gt;&lt;C&gt;1&lt;/C&gt;&lt;D xsi:type="xsd:double"&gt;13.86&lt;/D&gt;&lt;D xsi:type="xsd:double"&gt;20.8&lt;/D&gt;&lt;D xsi:type="xsd:double"&gt;30.7082&lt;/D&gt;&lt;D xsi:type="xsd:double"&gt;2.4608&lt;/D&gt;&lt;D xsi:type="xsd:double"&gt;-0.3956&lt;/D&gt;&lt;D xsi:type="xsd:double"&gt;1.5968&lt;/D&gt;&lt;/FQL&gt;&lt;FQL&gt;&lt;Q&gt;25-HK^FF_EPS(ANN,-5AY,0)&lt;/Q&gt;&lt;R&gt;6&lt;/R&gt;&lt;C&gt;1&lt;/C&gt;&lt;D xsi:type="xsd:double"&gt;1.79&lt;/D&gt;&lt;D xsi:type="xsd:double"&gt;3.01&lt;/D&gt;&lt;D xsi:type="xsd:double"&gt;2.1679&lt;/D&gt;&lt;D xsi:type="xsd:double"&gt;1.7656&lt;/D&gt;&lt;D xsi:type="xsd:double"&gt;2.1215&lt;/D&gt;&lt;D xsi:type="xsd:double"&gt;2.1347&lt;/D&gt;&lt;/FQL&gt;&lt;FQL&gt;&lt;Q&gt;23-HK^FF_EPS(ANN,-5AY,0)&lt;/Q&gt;&lt;R&gt;6&lt;/R&gt;&lt;C&gt;1&lt;/C&gt;&lt;D xsi:type="xsd:double"&gt;1.21&lt;/D&gt;&lt;D xsi:type="xsd:double"&gt;1.71&lt;/D&gt;&lt;D xsi:type="xsd:double"&gt;2.0663&lt;/D&gt;&lt;D xsi:type="xsd:double"&gt;0.8943&lt;/D&gt;&lt;D xsi:type="xsd:double"&gt;0.9688&lt;/D&gt;&lt;D xsi:type="xsd:double"&gt;1.5276&lt;/D&gt;&lt;/FQL&gt;&lt;FQL&gt;&lt;Q&gt;22-HK^FF_EPS(ANN,-5AY,0)&lt;/Q&gt;&lt;R&gt;6&lt;/R&gt;&lt;C&gt;1&lt;/C&gt;&lt;D xsi:type="xsd:double"&gt;-0.0004&lt;/D&gt;&lt;D xsi:type="xsd:double"&gt;-0.0001&lt;/D&gt;&lt;D xsi:type="xsd:double"&gt;0.0008&lt;/D&gt;&lt;D xsi:type="xsd:double"&gt;-0.0359&lt;/D&gt;&lt;D xsi:type="xsd:double"&gt;-0.022&lt;/D&gt;&lt;D xsi:type="xsd:double"&gt;-0.0226&lt;/D&gt;&lt;/FQL&gt;&lt;FQL&gt;&lt;Q&gt;21-HK^FF_EPS(ANN,-5AY,0)&lt;/Q&gt;&lt;R&gt;6&lt;/R&gt;&lt;C&gt;1&lt;/C&gt;&lt;D xsi:type="xsd:double"&gt;-0.0011&lt;/D&gt;&lt;D xsi:type="xsd:double"&gt;-0.0226&lt;/D&gt;&lt;D xsi:type="xsd:double"&gt;0.0126&lt;/D&gt;&lt;D xsi:type="xsd:double"&gt;-0.001&lt;/D&gt;&lt;D xsi:type="xsd:double"&gt;-0.0208&lt;/D&gt;&lt;D xsi:type="xsd:double"&gt;-0.012&lt;/D&gt;&lt;/FQL&gt;&lt;FQL&gt;&lt;Q&gt;20-HK^FF_EPS(ANN,-5AY,0)&lt;/Q&gt;&lt;R&gt;6&lt;/R&gt;&lt;C&gt;1&lt;/C&gt;&lt;D xsi:type="xsd:string"&gt;@NA&lt;/D&gt;&lt;D xsi:type="xsd:string"&gt;@NA&lt;/D&gt;&lt;D xsi:type="xsd:double"&gt;-0.122&lt;/D&gt;&lt;D xsi:type="xsd:double"&gt;-0.1691&lt;/D&gt;&lt;D xsi:type="xsd:double"&gt;-0.4105&lt;/D&gt;&lt;D xsi:type="xsd:double"&gt;-0.6207&lt;/D&gt;&lt;/FQL&gt;&lt;FQL&gt;&lt;Q&gt;19-HK^FF_EPS(ANN,-5AY,0)&lt;/Q&gt;&lt;R&gt;6&lt;/R&gt;&lt;C&gt;1&lt;/C&gt;&lt;D xsi:type="xsd:double"&gt;6.41&lt;/D&gt;&lt;D xsi:type="xsd:double"&gt;17.34&lt;/D&gt;&lt;D xsi:type="xsd:double"&gt;15.7361&lt;/D&gt;&lt;D xsi:type="xsd:double"&gt;5.9984&lt;/D&gt;&lt;D xsi:type="xsd:double"&gt;-7.325&lt;/D&gt;&lt;D xsi:type="xsd:double"&gt;3.3132&lt;/D&gt;&lt;/FQL&gt;&lt;FQL&gt;&lt;Q&gt;18-HK^FF_EPS(ANN,-5AY,0)&lt;/Q&gt;&lt;R&gt;6&lt;/R&gt;&lt;C&gt;1&lt;/C&gt;&lt;D xsi:type="xsd:double"&gt;0.0683&lt;/D&gt;&lt;D xsi:type="xsd:double"&gt;0.0659&lt;/D&gt;&lt;D xsi:type="xsd:double"&gt;0.0339&lt;/D&gt;&lt;D xsi:type="xsd:double"&gt;-0.0046&lt;/D&gt;&lt;D xsi:type="xsd:double"&gt;0.0881&lt;/D&gt;&lt;D xsi:type="xsd:double"&gt;0.0695&lt;/D&gt;&lt;/FQL&gt;&lt;FQL&gt;&lt;Q&gt;17-HK^FF_EPS(ANN,-5AY,0)&lt;/Q&gt;&lt;R&gt;6&lt;/R&gt;&lt;C&gt;1&lt;/C&gt;&lt;D xsi:type="xsd:double"&gt;3.2&lt;/D&gt;&lt;D xsi:type="xsd:double"&gt;9.36&lt;/D&gt;&lt;D xsi:type="xsd:double"&gt;7.1132&lt;/D&gt;&lt;D xsi:type="xsd:double"&gt;0.4291&lt;/D&gt;&lt;D xsi:type="xsd:double"&gt;0.4603&lt;/D&gt;&lt;D xsi:type="xsd:double"&gt;0.4959&lt;/D&gt;&lt;/FQL&gt;&lt;FQL&gt;&lt;Q&gt;16-HK^FF_EPS(ANN,-5AY,0)&lt;/Q&gt;&lt;R&gt;6&lt;/R&gt;&lt;C&gt;1&lt;/C&gt;&lt;D xsi:type="xsd:double"&gt;14.43&lt;/D&gt;&lt;D xsi:type="xsd:double"&gt;17.24&lt;/D&gt;&lt;D xsi:type="xsd:double"&gt;15.5017&lt;/D&gt;&lt;D xsi:type="xsd:double"&gt;8.1169&lt;/D&gt;&lt;D xsi:type="xsd:double"&gt;9.2091&lt;/D&gt;&lt;D xsi:type="xsd:double"&gt;8.8205&lt;/D&gt;&lt;/FQL&gt;&lt;FQL&gt;&lt;Q&gt;14-HK^FF_EPS(ANN,-5AY,0)&lt;/Q&gt;&lt;R&gt;6&lt;/R&gt;&lt;C&gt;1&lt;/C&gt;&lt;D xsi:type="xsd:double"&gt;1.1635&lt;/D&gt;&lt;D xsi:type="xsd:double"&gt;3.4778&lt;/D&gt;&lt;D xsi:type="xsd:double"&gt;5.7666&lt;/D&gt;&lt;D xsi:type="xsd:double"&gt;4.6311&lt;/D&gt;&lt;D xsi:type="xsd:double"&gt;-2.4448&lt;/D&gt;&lt;D xsi:type="xsd:double"&gt;1.3321&lt;/D&gt;&lt;/FQL&gt;&lt;FQL&gt;&lt;Q&gt;13-HK^FF_EPS(ANN,-5AY,0)&lt;/Q&gt;&lt;R&gt;6&lt;/R&gt;&lt;C&gt;1&lt;/C&gt;&lt;D xsi:type="xsd:double"&gt;0.1552&lt;/D&gt;&lt;D xsi:type="xsd:double"&gt;-0.3351&lt;/D&gt;&lt;D xsi:type="xsd:double"&gt;-0.8826&lt;/D&gt;&lt;D xsi:type="xsd:double"&gt;-1.2479&lt;/D&gt;&lt;D xsi:type="xsd:double"&gt;-1.3972&lt;/D&gt;&lt;D xsi:type="xsd:double"&gt;-1.9087&lt;/D&gt;&lt;/FQL&gt;&lt;FQL&gt;&lt;Q&gt;12-HK^FF_EPS(ANN,-5AY,0)&lt;/Q&gt;&lt;R&gt;6&lt;/R&gt;&lt;C&gt;1&lt;/C&gt;&lt;D xsi:type="xsd:double"&gt;4.5304&lt;/D&gt;&lt;D xsi:type="xsd:double"&gt;6.2893&lt;/D&gt;&lt;D xsi:type="xsd:double"&gt;6.4364&lt;/D&gt;&lt;D xsi:type="xsd:double"&gt;3.5104&lt;/D&gt;&lt;D xsi:type="xsd:double"&gt;2.1054&lt;/D&gt;&lt;D xsi:type="xsd:double"&gt;2.7257&lt;/D&gt;&lt;/FQL&gt;&lt;FQL&gt;&lt;Q&gt;11-HK^FF_EPS(ANN,-5AY,0)&lt;/Q&gt;&lt;R&gt;6&lt;/R&gt;&lt;C&gt;1&lt;/C&gt;&lt;D xsi:type="xsd:double"&gt;8.3&lt;/D&gt;&lt;D xsi:type="xsd:double"&gt;10.3&lt;/D&gt;&lt;D xsi:type="xsd:double"&gt;12.4817&lt;/D&gt;&lt;D xsi:type="xsd:double"&gt;12.7735&lt;/D&gt;&lt;D xsi:type="xsd:double"&gt;8.3621&lt;/D&gt;&lt;D xsi:type="xsd:double"&gt;6.9342&lt;/D&gt;&lt;/FQL&gt;&lt;FQL&gt;&lt;Q&gt;10-HK^FF_EPS(ANN,-5AY,0)&lt;/Q&gt;&lt;R&gt;6&lt;/R&gt;&lt;C&gt;1&lt;/C&gt;&lt;D xsi:type="xsd:double"&gt;2.73&lt;/D&gt;&lt;D xsi:type="xsd:double"&gt;3.9&lt;/D&gt;&lt;D xsi:type="xsd:double"&gt;3.8803&lt;/D&gt;&lt;D xsi:type="xsd:double"&gt;5.0058&lt;/D&gt;&lt;D xsi:type="xsd:double"&gt;-1.1317&lt;/D&gt;&lt;D xsi:type="xsd:double"&gt;1.9014&lt;/D&gt;&lt;/FQL&gt;&lt;FQL&gt;&lt;Q&gt;9-HK^FF_EPS(ANN,-5AY,0)&lt;/Q&gt;&lt;R&gt;6&lt;/R&gt;&lt;C&gt;1&lt;/C&gt;&lt;D xsi:type="xsd:double"&gt;-0.1454&lt;/D&gt;&lt;D xsi:type="xsd:double"&gt;-0.1465&lt;/D&gt;&lt;D xsi:type="xsd:double"&gt;-0.1084&lt;/D&gt;&lt;D xsi:type="xsd:double"&gt;-0.081&lt;/D&gt;&lt;D xsi:type="xsd:double"&gt;-0.1673&lt;/D&gt;&lt;D xsi:type="xsd:double"&gt;-0.1506&lt;/D&gt;&lt;/FQL&gt;&lt;FQL&gt;&lt;Q&gt;8-HK^FF_EPS(ANN,-5AY,0)&lt;/Q&gt;&lt;R&gt;6&lt;/R&gt;&lt;C&gt;1&lt;/C&gt;&lt;D xsi:type="xsd:double"&gt;0.2679&lt;/D&gt;&lt;D xsi:type="xsd:double"&gt;0.2915&lt;/D&gt;&lt;D xsi:type="xsd:double"&gt;0.1163&lt;/D&gt;&lt;D xsi:type="xsd:double"&gt;0.0883&lt;/D&gt;&lt;D xsi:type="xsd:double"&gt;-0.1322&lt;/D&gt;&lt;D xsi:type="xsd:double"&gt;0.0193&lt;/D&gt;&lt;/FQL&gt;&lt;FQL&gt;&lt;Q&gt;7-HK^FF_EPS(ANN,-5AY,0)&lt;/Q&gt;&lt;R&gt;6&lt;/R&gt;&lt;C&gt;1&lt;/C&gt;&lt;D xsi:type="xsd:double"&gt;-0.0026&lt;/D&gt;&lt;D xsi:type="xsd:double"&gt;0.0046&lt;/D&gt;&lt;D xsi:type="xsd:double"&gt;0.0513&lt;/D&gt;&lt;D xsi:type="xsd:double"&gt;0.1694&lt;/D&gt;&lt;D xsi:type="xsd:double"&gt;-0.053&lt;/D&gt;&lt;D xsi:type="xsd:double"&gt;0.067&lt;/D&gt;&lt;/FQL&gt;&lt;FQL&gt;&lt;Q&gt;6-HK^FF_EPS(ANN,-5AY,0)&lt;/Q&gt;&lt;R&gt;6&lt;/R&gt;&lt;C&gt;1&lt;/C&gt;&lt;D xsi:type="xsd:double"&gt;3.01&lt;/D&gt;&lt;D xsi:type="xsd:double"&gt;3.9&lt;/D&gt;&lt;D xsi:type="xsd:double"&gt;3.5778&lt;/D&gt;&lt;D xsi:type="xsd:double"&gt;3.3412&lt;/D&gt;&lt;D xsi:type="xsd:double"&gt;2.8731&lt;/D&gt;&lt;D xsi:type="xsd:double"&gt;2.8769&lt;/D&gt;&lt;/FQL&gt;&lt;FQL&gt;&lt;Q&gt;5-HK^FF_EPS(ANN,-5AY,0)&lt;/Q&gt;&lt;R&gt;6&lt;/R&gt;&lt;C&gt;1&lt;/C&gt;&lt;D xsi:type="xsd:double"&gt;0.5434&lt;/D&gt;&lt;D xsi:type="xsd:double"&gt;3.7406&lt;/D&gt;&lt;D xsi:type="xsd:double"&gt;4.9667&lt;/D&gt;&lt;D xsi:type="xsd:double"&gt;2.3201&lt;/D&gt;&lt;D xsi:type="xsd:double"&gt;1.499&lt;/D&gt;&lt;D xsi:type="xsd:double"&gt;4.8518&lt;/D&gt;&lt;/FQL&gt;&lt;FQL&gt;&lt;Q&gt;4-HK^FF_EPS(ANN,-5AY,0)&lt;/Q&gt;&lt;R&gt;6&lt;/R&gt;&lt;C&gt;1&lt;/C&gt;&lt;D xsi:type="xsd:double"&gt;7.07&lt;/D&gt;&lt;D xsi:type="xsd:double"&gt;7.21&lt;/D&gt;&lt;D xsi:type="xsd:double"&gt;2.18&lt;/D&gt;&lt;D xsi:type="xsd:double"&gt;1.1109&lt;/D&gt;&lt;D xsi:type="xsd:double"&gt;1.2669&lt;/D&gt;&lt;D xsi:type="xsd:double"&gt;1.9702&lt;/D&gt;&lt;/FQL&gt;&lt;FQL&gt;&lt;Q&gt;3-HK^FF_EPS(ANN,-5AY,0)&lt;/Q&gt;&lt;R&gt;6&lt;/R&gt;&lt;C&gt;1&lt;/C&gt;&lt;D xsi:type="xsd:double"&gt;0.3932&lt;/D&gt;&lt;D xsi:type="xsd:double"&gt;0.4408&lt;/D&gt;&lt;D xsi:type="xsd:double"&gt;0.4991&lt;/D&gt;&lt;D xsi:type="xsd:double"&gt;0.3733&lt;/D&gt;&lt;D xsi:type="xsd:double"&gt;0.3219&lt;/D&gt;&lt;D xsi:type="xsd:double"&gt;0.2689&lt;/D&gt;&lt;/FQL&gt;&lt;FQL&gt;&lt;Q&gt;2-HK^FF_EPS(ANN,-5AY,0)&lt;/Q&gt;&lt;R&gt;6&lt;/R&gt;&lt;C&gt;1&lt;/C&gt;&lt;D xsi:type="xsd:double"&gt;5.03&lt;/D&gt;&lt;D xsi:type="xsd:double"&gt;5.64&lt;/D&gt;&lt;D xsi:type="xsd:double"&gt;5.3632&lt;/D&gt;&lt;D xsi:type="xsd:double"&gt;1.8433&lt;/D&gt;&lt;D xsi:type="xsd:double"&gt;4.5344&lt;/D&gt;&lt;D xsi:type="xsd:double"&gt;3.3608&lt;/D&gt;&lt;/FQL&gt;&lt;FQL&gt;&lt;Q&gt;1-HK^FF_EPS(ANN,-5AY,0)&lt;/Q&gt;&lt;R&gt;6&lt;/R&gt;&lt;C&gt;1&lt;/C&gt;&lt;D xsi:type="xsd:double"&gt;8.55&lt;/D&gt;&lt;D xsi:type="xsd:double"&gt;9.1&lt;/D&gt;&lt;D xsi:type="xsd:double"&gt;10.1109&lt;/D&gt;&lt;D xsi:type="xsd:double"&gt;10.3287&lt;/D&gt;&lt;D xsi:type="xsd:double"&gt;7.5574&lt;/D&gt;&lt;D xsi:type="xsd:double"&gt;8.7026&lt;/D&gt;&lt;/FQL&gt;&lt;/Schema&gt;</t>
        </r>
      </text>
    </comment>
  </commentList>
</comments>
</file>

<file path=xl/sharedStrings.xml><?xml version="1.0" encoding="utf-8"?>
<sst xmlns="http://schemas.openxmlformats.org/spreadsheetml/2006/main" count="2232" uniqueCount="2232">
  <si>
    <t>1-HK</t>
  </si>
  <si>
    <t>2-HK</t>
  </si>
  <si>
    <t>3-HK</t>
  </si>
  <si>
    <t>4-HK</t>
  </si>
  <si>
    <t>5-HK</t>
  </si>
  <si>
    <t>6-HK</t>
  </si>
  <si>
    <t>7-HK</t>
  </si>
  <si>
    <t>8-HK</t>
  </si>
  <si>
    <t>9-HK</t>
  </si>
  <si>
    <t>10-HK</t>
  </si>
  <si>
    <t>11-HK</t>
  </si>
  <si>
    <t>12-HK</t>
  </si>
  <si>
    <t>13-HK</t>
  </si>
  <si>
    <t>14-HK</t>
  </si>
  <si>
    <t>16-HK</t>
  </si>
  <si>
    <t>17-HK</t>
  </si>
  <si>
    <t>18-HK</t>
  </si>
  <si>
    <t>19-HK</t>
  </si>
  <si>
    <t>20-HK</t>
  </si>
  <si>
    <t>21-HK</t>
  </si>
  <si>
    <t>22-HK</t>
  </si>
  <si>
    <t>23-HK</t>
  </si>
  <si>
    <t>25-HK</t>
  </si>
  <si>
    <t>26-HK</t>
  </si>
  <si>
    <t>27-HK</t>
  </si>
  <si>
    <t>28-HK</t>
  </si>
  <si>
    <t>29-HK</t>
  </si>
  <si>
    <t>30-HK</t>
  </si>
  <si>
    <t>31-HK</t>
  </si>
  <si>
    <t>32-HK</t>
  </si>
  <si>
    <t>33-HK</t>
  </si>
  <si>
    <t>34-HK</t>
  </si>
  <si>
    <t>35-HK</t>
  </si>
  <si>
    <t>36-HK</t>
  </si>
  <si>
    <t>37-HK</t>
  </si>
  <si>
    <t>38-HK</t>
  </si>
  <si>
    <t>39-HK</t>
  </si>
  <si>
    <t>40-HK</t>
  </si>
  <si>
    <t>41-HK</t>
  </si>
  <si>
    <t>42-HK</t>
  </si>
  <si>
    <t>45-HK</t>
  </si>
  <si>
    <t>46-HK</t>
  </si>
  <si>
    <t>48-HK</t>
  </si>
  <si>
    <t>50-HK</t>
  </si>
  <si>
    <t>51-HK</t>
  </si>
  <si>
    <t>52-HK</t>
  </si>
  <si>
    <t>53-HK</t>
  </si>
  <si>
    <t>55-HK</t>
  </si>
  <si>
    <t>57-HK</t>
  </si>
  <si>
    <t>58-HK</t>
  </si>
  <si>
    <t>59-HK</t>
  </si>
  <si>
    <t>60-HK</t>
  </si>
  <si>
    <t>61-HK</t>
  </si>
  <si>
    <t>62-HK</t>
  </si>
  <si>
    <t>63-HK</t>
  </si>
  <si>
    <t>64-HK</t>
  </si>
  <si>
    <t>65-HK</t>
  </si>
  <si>
    <t>66-HK</t>
  </si>
  <si>
    <t>69-HK</t>
  </si>
  <si>
    <t>70-HK</t>
  </si>
  <si>
    <t>71-HK</t>
  </si>
  <si>
    <t>72-HK</t>
  </si>
  <si>
    <t>73-HK</t>
  </si>
  <si>
    <t>75-HK</t>
  </si>
  <si>
    <t>76-HK</t>
  </si>
  <si>
    <t>77-HK</t>
  </si>
  <si>
    <t>78-HK</t>
  </si>
  <si>
    <t>79-HK</t>
  </si>
  <si>
    <t>81-HK</t>
  </si>
  <si>
    <t>82-HK</t>
  </si>
  <si>
    <t>83-HK</t>
  </si>
  <si>
    <t>84-HK</t>
  </si>
  <si>
    <t>85-HK</t>
  </si>
  <si>
    <t>86-HK</t>
  </si>
  <si>
    <t>87-HK</t>
  </si>
  <si>
    <t>88-HK</t>
  </si>
  <si>
    <t>89-HK</t>
  </si>
  <si>
    <t>90-HK</t>
  </si>
  <si>
    <t>91-HK</t>
  </si>
  <si>
    <t>92-HK</t>
  </si>
  <si>
    <t>93-HK</t>
  </si>
  <si>
    <t>94-HK</t>
  </si>
  <si>
    <t>95-HK</t>
  </si>
  <si>
    <t>96-HK</t>
  </si>
  <si>
    <t>97-HK</t>
  </si>
  <si>
    <t>98-HK</t>
  </si>
  <si>
    <t>99-HK</t>
  </si>
  <si>
    <t>101-HK</t>
  </si>
  <si>
    <t>102-HK</t>
  </si>
  <si>
    <t>103-HK</t>
  </si>
  <si>
    <t>104-HK</t>
  </si>
  <si>
    <t>105-HK</t>
  </si>
  <si>
    <t>106-HK</t>
  </si>
  <si>
    <t>107-HK</t>
  </si>
  <si>
    <t>108-HK</t>
  </si>
  <si>
    <t>110-HK</t>
  </si>
  <si>
    <t>111-HK</t>
  </si>
  <si>
    <t>113-HK</t>
  </si>
  <si>
    <t>114-HK</t>
  </si>
  <si>
    <t>115-HK</t>
  </si>
  <si>
    <t>116-HK</t>
  </si>
  <si>
    <t>117-HK</t>
  </si>
  <si>
    <t>118-HK</t>
  </si>
  <si>
    <t>119-HK</t>
  </si>
  <si>
    <t>120-HK</t>
  </si>
  <si>
    <t>122-HK</t>
  </si>
  <si>
    <t>123-HK</t>
  </si>
  <si>
    <t>124-HK</t>
  </si>
  <si>
    <t>125-HK</t>
  </si>
  <si>
    <t>126-HK</t>
  </si>
  <si>
    <t>127-HK</t>
  </si>
  <si>
    <t>128-HK</t>
  </si>
  <si>
    <t>129-HK</t>
  </si>
  <si>
    <t>130-HK</t>
  </si>
  <si>
    <t>131-HK</t>
  </si>
  <si>
    <t>132-HK</t>
  </si>
  <si>
    <t>135-HK</t>
  </si>
  <si>
    <t>136-HK</t>
  </si>
  <si>
    <t>137-HK</t>
  </si>
  <si>
    <t>138-HK</t>
  </si>
  <si>
    <t>139-HK</t>
  </si>
  <si>
    <t>141-HK</t>
  </si>
  <si>
    <t>142-HK</t>
  </si>
  <si>
    <t>144-HK</t>
  </si>
  <si>
    <t>145-HK</t>
  </si>
  <si>
    <t>146-HK</t>
  </si>
  <si>
    <t>147-HK</t>
  </si>
  <si>
    <t>148-HK</t>
  </si>
  <si>
    <t>149-HK</t>
  </si>
  <si>
    <t>150-HK</t>
  </si>
  <si>
    <t>151-HK</t>
  </si>
  <si>
    <t>152-HK</t>
  </si>
  <si>
    <t>154-HK</t>
  </si>
  <si>
    <t>156-HK</t>
  </si>
  <si>
    <t>157-HK</t>
  </si>
  <si>
    <t>158-HK</t>
  </si>
  <si>
    <t>159-HK</t>
  </si>
  <si>
    <t>160-HK</t>
  </si>
  <si>
    <t>162-HK</t>
  </si>
  <si>
    <t>163-HK</t>
  </si>
  <si>
    <t>164-HK</t>
  </si>
  <si>
    <t>165-HK</t>
  </si>
  <si>
    <t>166-HK</t>
  </si>
  <si>
    <t>167-HK</t>
  </si>
  <si>
    <t>168-HK</t>
  </si>
  <si>
    <t>169-HK</t>
  </si>
  <si>
    <t>171-HK</t>
  </si>
  <si>
    <t>173-HK</t>
  </si>
  <si>
    <t>174-HK</t>
  </si>
  <si>
    <t>175-HK</t>
  </si>
  <si>
    <t>176-HK</t>
  </si>
  <si>
    <t>177-HK</t>
  </si>
  <si>
    <t>178-HK</t>
  </si>
  <si>
    <t>179-HK</t>
  </si>
  <si>
    <t>180-HK</t>
  </si>
  <si>
    <t>181-HK</t>
  </si>
  <si>
    <t>182-HK</t>
  </si>
  <si>
    <t>183-HK</t>
  </si>
  <si>
    <t>184-HK</t>
  </si>
  <si>
    <t>185-HK</t>
  </si>
  <si>
    <t>186-HK</t>
  </si>
  <si>
    <t>187-HK</t>
  </si>
  <si>
    <t>188-HK</t>
  </si>
  <si>
    <t>189-HK</t>
  </si>
  <si>
    <t>191-HK</t>
  </si>
  <si>
    <t>193-HK</t>
  </si>
  <si>
    <t>194-HK</t>
  </si>
  <si>
    <t>195-HK</t>
  </si>
  <si>
    <t>196-HK</t>
  </si>
  <si>
    <t>197-HK</t>
  </si>
  <si>
    <t>199-HK</t>
  </si>
  <si>
    <t>200-HK</t>
  </si>
  <si>
    <t>201-HK</t>
  </si>
  <si>
    <t>202-HK</t>
  </si>
  <si>
    <t>205-HK</t>
  </si>
  <si>
    <t>206-HK</t>
  </si>
  <si>
    <t>207-HK</t>
  </si>
  <si>
    <t>209-HK</t>
  </si>
  <si>
    <t>210-HK</t>
  </si>
  <si>
    <t>211-HK</t>
  </si>
  <si>
    <t>212-HK</t>
  </si>
  <si>
    <t>213-HK</t>
  </si>
  <si>
    <t>214-HK</t>
  </si>
  <si>
    <t>215-HK</t>
  </si>
  <si>
    <t>216-HK</t>
  </si>
  <si>
    <t>217-HK</t>
  </si>
  <si>
    <t>218-HK</t>
  </si>
  <si>
    <t>219-HK</t>
  </si>
  <si>
    <t>220-HK</t>
  </si>
  <si>
    <t>222-HK</t>
  </si>
  <si>
    <t>223-HK</t>
  </si>
  <si>
    <t>224-HK</t>
  </si>
  <si>
    <t>225-HK</t>
  </si>
  <si>
    <t>226-HK</t>
  </si>
  <si>
    <t>227-HK</t>
  </si>
  <si>
    <t>228-HK</t>
  </si>
  <si>
    <t>229-HK</t>
  </si>
  <si>
    <t>230-HK</t>
  </si>
  <si>
    <t>232-HK</t>
  </si>
  <si>
    <t>234-HK</t>
  </si>
  <si>
    <t>235-HK</t>
  </si>
  <si>
    <t>236-HK</t>
  </si>
  <si>
    <t>237-HK</t>
  </si>
  <si>
    <t>239-HK</t>
  </si>
  <si>
    <t>240-HK</t>
  </si>
  <si>
    <t>241-HK</t>
  </si>
  <si>
    <t>242-HK</t>
  </si>
  <si>
    <t>243-HK</t>
  </si>
  <si>
    <t>244-HK</t>
  </si>
  <si>
    <t>245-HK</t>
  </si>
  <si>
    <t>247-HK</t>
  </si>
  <si>
    <t>248-HK</t>
  </si>
  <si>
    <t>250-HK</t>
  </si>
  <si>
    <t>251-HK</t>
  </si>
  <si>
    <t>252-HK</t>
  </si>
  <si>
    <t>253-HK</t>
  </si>
  <si>
    <t>254-HK</t>
  </si>
  <si>
    <t>255-HK</t>
  </si>
  <si>
    <t>256-HK</t>
  </si>
  <si>
    <t>257-HK</t>
  </si>
  <si>
    <t>258-HK</t>
  </si>
  <si>
    <t>259-HK</t>
  </si>
  <si>
    <t>260-HK</t>
  </si>
  <si>
    <t>261-HK</t>
  </si>
  <si>
    <t>262-HK</t>
  </si>
  <si>
    <t>264-HK</t>
  </si>
  <si>
    <t>265-HK</t>
  </si>
  <si>
    <t>266-HK</t>
  </si>
  <si>
    <t>267-HK</t>
  </si>
  <si>
    <t>268-HK</t>
  </si>
  <si>
    <t>269-HK</t>
  </si>
  <si>
    <t>270-HK</t>
  </si>
  <si>
    <t>271-HK</t>
  </si>
  <si>
    <t>272-HK</t>
  </si>
  <si>
    <t>273-HK</t>
  </si>
  <si>
    <t>274-HK</t>
  </si>
  <si>
    <t>276-HK</t>
  </si>
  <si>
    <t>277-HK</t>
  </si>
  <si>
    <t>278-HK</t>
  </si>
  <si>
    <t>279-HK</t>
  </si>
  <si>
    <t>280-HK</t>
  </si>
  <si>
    <t>282-HK</t>
  </si>
  <si>
    <t>285-HK</t>
  </si>
  <si>
    <t>286-HK</t>
  </si>
  <si>
    <t>287-HK</t>
  </si>
  <si>
    <t>288-HK</t>
  </si>
  <si>
    <t>289-HK</t>
  </si>
  <si>
    <t>290-HK</t>
  </si>
  <si>
    <t>291-HK</t>
  </si>
  <si>
    <t>292-HK</t>
  </si>
  <si>
    <t>293-HK</t>
  </si>
  <si>
    <t>294-HK</t>
  </si>
  <si>
    <t>295-HK</t>
  </si>
  <si>
    <t>296-HK</t>
  </si>
  <si>
    <t>297-HK</t>
  </si>
  <si>
    <t>298-HK</t>
  </si>
  <si>
    <t>299-HK</t>
  </si>
  <si>
    <t>301-HK</t>
  </si>
  <si>
    <t>302-HK</t>
  </si>
  <si>
    <t>303-HK</t>
  </si>
  <si>
    <t>305-HK</t>
  </si>
  <si>
    <t>306-HK</t>
  </si>
  <si>
    <t>308-HK</t>
  </si>
  <si>
    <t>309-HK</t>
  </si>
  <si>
    <t>311-HK</t>
  </si>
  <si>
    <t>312-HK</t>
  </si>
  <si>
    <t>313-HK</t>
  </si>
  <si>
    <t>315-HK</t>
  </si>
  <si>
    <t>316-HK</t>
  </si>
  <si>
    <t>317-HK</t>
  </si>
  <si>
    <t>318-HK</t>
  </si>
  <si>
    <t>320-HK</t>
  </si>
  <si>
    <t>321-HK</t>
  </si>
  <si>
    <t>322-HK</t>
  </si>
  <si>
    <t>323-HK</t>
  </si>
  <si>
    <t>326-HK</t>
  </si>
  <si>
    <t>327-HK</t>
  </si>
  <si>
    <t>328-HK</t>
  </si>
  <si>
    <t>329-HK</t>
  </si>
  <si>
    <t>330-HK</t>
  </si>
  <si>
    <t>331-HK</t>
  </si>
  <si>
    <t>332-HK</t>
  </si>
  <si>
    <t>333-HK</t>
  </si>
  <si>
    <t>334-HK</t>
  </si>
  <si>
    <t>335-HK</t>
  </si>
  <si>
    <t>336-HK</t>
  </si>
  <si>
    <t>337-HK</t>
  </si>
  <si>
    <t>338-HK</t>
  </si>
  <si>
    <t>340-HK</t>
  </si>
  <si>
    <t>341-HK</t>
  </si>
  <si>
    <t>342-HK</t>
  </si>
  <si>
    <t>343-HK</t>
  </si>
  <si>
    <t>345-HK</t>
  </si>
  <si>
    <t>346-HK</t>
  </si>
  <si>
    <t>347-HK</t>
  </si>
  <si>
    <t>348-HK</t>
  </si>
  <si>
    <t>351-HK</t>
  </si>
  <si>
    <t>352-HK</t>
  </si>
  <si>
    <t>353-HK</t>
  </si>
  <si>
    <t>354-HK</t>
  </si>
  <si>
    <t>355-HK</t>
  </si>
  <si>
    <t>357-HK</t>
  </si>
  <si>
    <t>358-HK</t>
  </si>
  <si>
    <t>359-HK</t>
  </si>
  <si>
    <t>360-HK</t>
  </si>
  <si>
    <t>361-HK</t>
  </si>
  <si>
    <t>362-HK</t>
  </si>
  <si>
    <t>363-HK</t>
  </si>
  <si>
    <t>365-HK</t>
  </si>
  <si>
    <t>366-HK</t>
  </si>
  <si>
    <t>367-HK</t>
  </si>
  <si>
    <t>368-HK</t>
  </si>
  <si>
    <t>369-HK</t>
  </si>
  <si>
    <t>370-HK</t>
  </si>
  <si>
    <t>371-HK</t>
  </si>
  <si>
    <t>372-HK</t>
  </si>
  <si>
    <t>373-HK</t>
  </si>
  <si>
    <t>374-HK</t>
  </si>
  <si>
    <t>375-HK</t>
  </si>
  <si>
    <t>376-HK</t>
  </si>
  <si>
    <t>377-HK</t>
  </si>
  <si>
    <t>378-HK</t>
  </si>
  <si>
    <t>379-HK</t>
  </si>
  <si>
    <t>380-HK</t>
  </si>
  <si>
    <t>381-HK</t>
  </si>
  <si>
    <t>382-HK</t>
  </si>
  <si>
    <t>383-HK</t>
  </si>
  <si>
    <t>384-HK</t>
  </si>
  <si>
    <t>385-HK</t>
  </si>
  <si>
    <t>386-HK</t>
  </si>
  <si>
    <t>387-HK</t>
  </si>
  <si>
    <t>388-HK</t>
  </si>
  <si>
    <t>389-HK</t>
  </si>
  <si>
    <t>390-HK</t>
  </si>
  <si>
    <t>391-HK</t>
  </si>
  <si>
    <t>392-HK</t>
  </si>
  <si>
    <t>393-HK</t>
  </si>
  <si>
    <t>395-HK</t>
  </si>
  <si>
    <t>396-HK</t>
  </si>
  <si>
    <t>397-HK</t>
  </si>
  <si>
    <t>398-HK</t>
  </si>
  <si>
    <t>399-HK</t>
  </si>
  <si>
    <t>400-HK</t>
  </si>
  <si>
    <t>401-HK</t>
  </si>
  <si>
    <t>403-HK</t>
  </si>
  <si>
    <t>406-HK</t>
  </si>
  <si>
    <t>408-HK</t>
  </si>
  <si>
    <t>410-HK</t>
  </si>
  <si>
    <t>411-HK</t>
  </si>
  <si>
    <t>412-HK</t>
  </si>
  <si>
    <t>413-HK</t>
  </si>
  <si>
    <t>416-HK</t>
  </si>
  <si>
    <t>417-HK</t>
  </si>
  <si>
    <t>418-HK</t>
  </si>
  <si>
    <t>419-HK</t>
  </si>
  <si>
    <t>420-HK</t>
  </si>
  <si>
    <t>422-HK</t>
  </si>
  <si>
    <t>423-HK</t>
  </si>
  <si>
    <t>425-HK</t>
  </si>
  <si>
    <t>426-HK</t>
  </si>
  <si>
    <t>430-HK</t>
  </si>
  <si>
    <t>431-HK</t>
  </si>
  <si>
    <t>432-HK</t>
  </si>
  <si>
    <t>433-HK</t>
  </si>
  <si>
    <t>434-HK</t>
  </si>
  <si>
    <t>436-HK</t>
  </si>
  <si>
    <t>438-HK</t>
  </si>
  <si>
    <t>439-HK</t>
  </si>
  <si>
    <t>440-HK</t>
  </si>
  <si>
    <t>442-HK</t>
  </si>
  <si>
    <t>444-HK</t>
  </si>
  <si>
    <t>450-HK</t>
  </si>
  <si>
    <t>451-HK</t>
  </si>
  <si>
    <t>455-HK</t>
  </si>
  <si>
    <t>456-HK</t>
  </si>
  <si>
    <t>458-HK</t>
  </si>
  <si>
    <t>459-HK</t>
  </si>
  <si>
    <t>460-HK</t>
  </si>
  <si>
    <t>464-HK</t>
  </si>
  <si>
    <t>465-HK</t>
  </si>
  <si>
    <t>467-HK</t>
  </si>
  <si>
    <t>468-HK</t>
  </si>
  <si>
    <t>471-HK</t>
  </si>
  <si>
    <t>472-HK</t>
  </si>
  <si>
    <t>474-HK</t>
  </si>
  <si>
    <t>475-HK</t>
  </si>
  <si>
    <t>476-HK</t>
  </si>
  <si>
    <t>479-HK</t>
  </si>
  <si>
    <t>480-HK</t>
  </si>
  <si>
    <t>482-HK</t>
  </si>
  <si>
    <t>483-HK</t>
  </si>
  <si>
    <t>484-HK</t>
  </si>
  <si>
    <t>485-HK</t>
  </si>
  <si>
    <t>486-HK</t>
  </si>
  <si>
    <t>487-HK</t>
  </si>
  <si>
    <t>488-HK</t>
  </si>
  <si>
    <t>489-HK</t>
  </si>
  <si>
    <t>491-HK</t>
  </si>
  <si>
    <t>493-HK</t>
  </si>
  <si>
    <t>495-HK</t>
  </si>
  <si>
    <t>496-HK</t>
  </si>
  <si>
    <t>497-HK</t>
  </si>
  <si>
    <t>498-HK</t>
  </si>
  <si>
    <t>499-HK</t>
  </si>
  <si>
    <t>500-HK</t>
  </si>
  <si>
    <t>503-HK</t>
  </si>
  <si>
    <t>505-HK</t>
  </si>
  <si>
    <t>506-HK</t>
  </si>
  <si>
    <t>508-HK</t>
  </si>
  <si>
    <t>509-HK</t>
  </si>
  <si>
    <t>510-HK</t>
  </si>
  <si>
    <t>511-HK</t>
  </si>
  <si>
    <t>512-HK</t>
  </si>
  <si>
    <t>513-HK</t>
  </si>
  <si>
    <t>515-HK</t>
  </si>
  <si>
    <t>517-HK</t>
  </si>
  <si>
    <t>518-HK</t>
  </si>
  <si>
    <t>519-HK</t>
  </si>
  <si>
    <t>520-HK</t>
  </si>
  <si>
    <t>521-HK</t>
  </si>
  <si>
    <t>522-HK</t>
  </si>
  <si>
    <t>524-HK</t>
  </si>
  <si>
    <t>525-HK</t>
  </si>
  <si>
    <t>526-HK</t>
  </si>
  <si>
    <t>527-HK</t>
  </si>
  <si>
    <t>528-HK</t>
  </si>
  <si>
    <t>529-HK</t>
  </si>
  <si>
    <t>530-HK</t>
  </si>
  <si>
    <t>531-HK</t>
  </si>
  <si>
    <t>532-HK</t>
  </si>
  <si>
    <t>533-HK</t>
  </si>
  <si>
    <t>535-HK</t>
  </si>
  <si>
    <t>536-HK</t>
  </si>
  <si>
    <t>538-HK</t>
  </si>
  <si>
    <t>540-HK</t>
  </si>
  <si>
    <t>542-HK</t>
  </si>
  <si>
    <t>543-HK</t>
  </si>
  <si>
    <t>544-HK</t>
  </si>
  <si>
    <t>546-HK</t>
  </si>
  <si>
    <t>547-HK</t>
  </si>
  <si>
    <t>548-HK</t>
  </si>
  <si>
    <t>550-HK</t>
  </si>
  <si>
    <t>551-HK</t>
  </si>
  <si>
    <t>552-HK</t>
  </si>
  <si>
    <t>553-HK</t>
  </si>
  <si>
    <t>554-HK</t>
  </si>
  <si>
    <t>556-HK</t>
  </si>
  <si>
    <t>557-HK</t>
  </si>
  <si>
    <t>558-HK</t>
  </si>
  <si>
    <t>559-HK</t>
  </si>
  <si>
    <t>560-HK</t>
  </si>
  <si>
    <t>563-HK</t>
  </si>
  <si>
    <t>564-HK</t>
  </si>
  <si>
    <t>565-HK</t>
  </si>
  <si>
    <t>567-HK</t>
  </si>
  <si>
    <t>568-HK</t>
  </si>
  <si>
    <t>570-HK</t>
  </si>
  <si>
    <t>571-HK</t>
  </si>
  <si>
    <t>572-HK</t>
  </si>
  <si>
    <t>573-HK</t>
  </si>
  <si>
    <t>574-HK</t>
  </si>
  <si>
    <t>575-HK</t>
  </si>
  <si>
    <t>576-HK</t>
  </si>
  <si>
    <t>577-HK</t>
  </si>
  <si>
    <t>579-HK</t>
  </si>
  <si>
    <t>580-HK</t>
  </si>
  <si>
    <t>581-HK</t>
  </si>
  <si>
    <t>582-HK</t>
  </si>
  <si>
    <t>583-HK</t>
  </si>
  <si>
    <t>585-HK</t>
  </si>
  <si>
    <t>586-HK</t>
  </si>
  <si>
    <t>587-HK</t>
  </si>
  <si>
    <t>588-HK</t>
  </si>
  <si>
    <t>589-HK</t>
  </si>
  <si>
    <t>590-HK</t>
  </si>
  <si>
    <t>591-HK</t>
  </si>
  <si>
    <t>592-HK</t>
  </si>
  <si>
    <t>593-HK</t>
  </si>
  <si>
    <t>595-HK</t>
  </si>
  <si>
    <t>596-HK</t>
  </si>
  <si>
    <t>598-HK</t>
  </si>
  <si>
    <t>599-HK</t>
  </si>
  <si>
    <t>600-HK</t>
  </si>
  <si>
    <t>601-HK</t>
  </si>
  <si>
    <t>602-HK</t>
  </si>
  <si>
    <t>603-HK</t>
  </si>
  <si>
    <t>604-HK</t>
  </si>
  <si>
    <t>605-HK</t>
  </si>
  <si>
    <t>606-HK</t>
  </si>
  <si>
    <t>607-HK</t>
  </si>
  <si>
    <t>608-HK</t>
  </si>
  <si>
    <t>609-HK</t>
  </si>
  <si>
    <t>610-HK</t>
  </si>
  <si>
    <t>611-HK</t>
  </si>
  <si>
    <t>613-HK</t>
  </si>
  <si>
    <t>616-HK</t>
  </si>
  <si>
    <t>617-HK</t>
  </si>
  <si>
    <t>618-HK</t>
  </si>
  <si>
    <t>619-HK</t>
  </si>
  <si>
    <t>620-HK</t>
  </si>
  <si>
    <t>621-HK</t>
  </si>
  <si>
    <t>622-HK</t>
  </si>
  <si>
    <t>623-HK</t>
  </si>
  <si>
    <t>626-HK</t>
  </si>
  <si>
    <t>627-HK</t>
  </si>
  <si>
    <t>628-HK</t>
  </si>
  <si>
    <t>629-HK</t>
  </si>
  <si>
    <t>630-HK</t>
  </si>
  <si>
    <t>631-HK</t>
  </si>
  <si>
    <t>632-HK</t>
  </si>
  <si>
    <t>633-HK</t>
  </si>
  <si>
    <t>635-HK</t>
  </si>
  <si>
    <t>636-HK</t>
  </si>
  <si>
    <t>637-HK</t>
  </si>
  <si>
    <t>638-HK</t>
  </si>
  <si>
    <t>639-HK</t>
  </si>
  <si>
    <t>640-HK</t>
  </si>
  <si>
    <t>641-HK</t>
  </si>
  <si>
    <t>643-HK</t>
  </si>
  <si>
    <t>645-HK</t>
  </si>
  <si>
    <t>646-HK</t>
  </si>
  <si>
    <t>648-HK</t>
  </si>
  <si>
    <t>650-HK</t>
  </si>
  <si>
    <t>651-HK</t>
  </si>
  <si>
    <t>653-HK</t>
  </si>
  <si>
    <t>655-HK</t>
  </si>
  <si>
    <t>656-HK</t>
  </si>
  <si>
    <t>657-HK</t>
  </si>
  <si>
    <t>658-HK</t>
  </si>
  <si>
    <t>659-HK</t>
  </si>
  <si>
    <t>660-HK</t>
  </si>
  <si>
    <t>661-HK</t>
  </si>
  <si>
    <t>662-HK</t>
  </si>
  <si>
    <t>663-HK</t>
  </si>
  <si>
    <t>665-HK</t>
  </si>
  <si>
    <t>667-HK</t>
  </si>
  <si>
    <t>668-HK</t>
  </si>
  <si>
    <t>669-HK</t>
  </si>
  <si>
    <t>670-HK</t>
  </si>
  <si>
    <t>672-HK</t>
  </si>
  <si>
    <t>673-HK</t>
  </si>
  <si>
    <t>674-HK</t>
  </si>
  <si>
    <t>675-HK</t>
  </si>
  <si>
    <t>676-HK</t>
  </si>
  <si>
    <t>677-HK</t>
  </si>
  <si>
    <t>678-HK</t>
  </si>
  <si>
    <t>679-HK</t>
  </si>
  <si>
    <t>680-HK</t>
  </si>
  <si>
    <t>681-HK</t>
  </si>
  <si>
    <t>682-HK</t>
  </si>
  <si>
    <t>683-HK</t>
  </si>
  <si>
    <t>684-HK</t>
  </si>
  <si>
    <t>685-HK</t>
  </si>
  <si>
    <t>686-HK</t>
  </si>
  <si>
    <t>687-HK</t>
  </si>
  <si>
    <t>688-HK</t>
  </si>
  <si>
    <t>689-HK</t>
  </si>
  <si>
    <t>690-HK</t>
  </si>
  <si>
    <t>691-HK</t>
  </si>
  <si>
    <t>693-HK</t>
  </si>
  <si>
    <t>694-HK</t>
  </si>
  <si>
    <t>695-HK</t>
  </si>
  <si>
    <t>696-HK</t>
  </si>
  <si>
    <t>697-HK</t>
  </si>
  <si>
    <t>698-HK</t>
  </si>
  <si>
    <t>700-HK</t>
  </si>
  <si>
    <t>701-HK</t>
  </si>
  <si>
    <t>702-HK</t>
  </si>
  <si>
    <t>703-HK</t>
  </si>
  <si>
    <t>704-HK</t>
  </si>
  <si>
    <t>707-HK</t>
  </si>
  <si>
    <t>708-HK</t>
  </si>
  <si>
    <t>709-HK</t>
  </si>
  <si>
    <t>710-HK</t>
  </si>
  <si>
    <t>711-HK</t>
  </si>
  <si>
    <t>712-HK</t>
  </si>
  <si>
    <t>713-HK</t>
  </si>
  <si>
    <t>715-HK</t>
  </si>
  <si>
    <t>716-HK</t>
  </si>
  <si>
    <t>717-HK</t>
  </si>
  <si>
    <t>718-HK</t>
  </si>
  <si>
    <t>719-HK</t>
  </si>
  <si>
    <t>720-HK</t>
  </si>
  <si>
    <t>722-HK</t>
  </si>
  <si>
    <t>723-HK</t>
  </si>
  <si>
    <t>724-HK</t>
  </si>
  <si>
    <t>725-HK</t>
  </si>
  <si>
    <t>726-HK</t>
  </si>
  <si>
    <t>727-HK</t>
  </si>
  <si>
    <t>728-HK</t>
  </si>
  <si>
    <t>730-HK</t>
  </si>
  <si>
    <t>731-HK</t>
  </si>
  <si>
    <t>732-HK</t>
  </si>
  <si>
    <t>733-HK</t>
  </si>
  <si>
    <t>736-HK</t>
  </si>
  <si>
    <t>737-HK</t>
  </si>
  <si>
    <t>738-HK</t>
  </si>
  <si>
    <t>743-HK</t>
  </si>
  <si>
    <t>745-HK</t>
  </si>
  <si>
    <t>746-HK</t>
  </si>
  <si>
    <t>747-HK</t>
  </si>
  <si>
    <t>750-HK</t>
  </si>
  <si>
    <t>751-HK</t>
  </si>
  <si>
    <t>752-HK</t>
  </si>
  <si>
    <t>753-HK</t>
  </si>
  <si>
    <t>754-HK</t>
  </si>
  <si>
    <t>755-HK</t>
  </si>
  <si>
    <t>756-HK</t>
  </si>
  <si>
    <t>757-HK</t>
  </si>
  <si>
    <t>758-HK</t>
  </si>
  <si>
    <t>759-HK</t>
  </si>
  <si>
    <t>760-HK</t>
  </si>
  <si>
    <t>762-HK</t>
  </si>
  <si>
    <t>763-HK</t>
  </si>
  <si>
    <t>764-HK</t>
  </si>
  <si>
    <t>765-HK</t>
  </si>
  <si>
    <t>766-HK</t>
  </si>
  <si>
    <t>767-HK</t>
  </si>
  <si>
    <t>769-HK</t>
  </si>
  <si>
    <t>771-HK</t>
  </si>
  <si>
    <t>772-HK</t>
  </si>
  <si>
    <t>775-HK</t>
  </si>
  <si>
    <t>776-HK</t>
  </si>
  <si>
    <t>777-HK</t>
  </si>
  <si>
    <t>780-HK</t>
  </si>
  <si>
    <t>784-HK</t>
  </si>
  <si>
    <t>788-HK</t>
  </si>
  <si>
    <t>789-HK</t>
  </si>
  <si>
    <t>794-HK</t>
  </si>
  <si>
    <t>797-HK</t>
  </si>
  <si>
    <t>798-HK</t>
  </si>
  <si>
    <t>799-HK</t>
  </si>
  <si>
    <t>800-HK</t>
  </si>
  <si>
    <t>802-HK</t>
  </si>
  <si>
    <t>803-HK</t>
  </si>
  <si>
    <t>804-HK</t>
  </si>
  <si>
    <t>806-HK</t>
  </si>
  <si>
    <t>807-HK</t>
  </si>
  <si>
    <t>809-HK</t>
  </si>
  <si>
    <t>811-HK</t>
  </si>
  <si>
    <t>812-HK</t>
  </si>
  <si>
    <t>813-HK</t>
  </si>
  <si>
    <t>814-HK</t>
  </si>
  <si>
    <t>815-HK</t>
  </si>
  <si>
    <t>816-HK</t>
  </si>
  <si>
    <t>817-HK</t>
  </si>
  <si>
    <t>818-HK</t>
  </si>
  <si>
    <t>819-HK</t>
  </si>
  <si>
    <t>821-HK</t>
  </si>
  <si>
    <t>822-HK</t>
  </si>
  <si>
    <t>825-HK</t>
  </si>
  <si>
    <t>826-HK</t>
  </si>
  <si>
    <t>827-HK</t>
  </si>
  <si>
    <t>828-HK</t>
  </si>
  <si>
    <t>829-HK</t>
  </si>
  <si>
    <t>830-HK</t>
  </si>
  <si>
    <t>831-HK</t>
  </si>
  <si>
    <t>832-HK</t>
  </si>
  <si>
    <t>833-HK</t>
  </si>
  <si>
    <t>834-HK</t>
  </si>
  <si>
    <t>836-HK</t>
  </si>
  <si>
    <t>837-HK</t>
  </si>
  <si>
    <t>838-HK</t>
  </si>
  <si>
    <t>839-HK</t>
  </si>
  <si>
    <t>840-HK</t>
  </si>
  <si>
    <t>841-HK</t>
  </si>
  <si>
    <t>842-HK</t>
  </si>
  <si>
    <t>844-HK</t>
  </si>
  <si>
    <t>845-HK</t>
  </si>
  <si>
    <t>846-HK</t>
  </si>
  <si>
    <t>848-HK</t>
  </si>
  <si>
    <t>851-HK</t>
  </si>
  <si>
    <t>852-HK</t>
  </si>
  <si>
    <t>853-HK</t>
  </si>
  <si>
    <t>854-HK</t>
  </si>
  <si>
    <t>855-HK</t>
  </si>
  <si>
    <t>856-HK</t>
  </si>
  <si>
    <t>857-HK</t>
  </si>
  <si>
    <t>858-HK</t>
  </si>
  <si>
    <t>859-HK</t>
  </si>
  <si>
    <t>860-HK</t>
  </si>
  <si>
    <t>861-HK</t>
  </si>
  <si>
    <t>862-HK</t>
  </si>
  <si>
    <t>863-HK</t>
  </si>
  <si>
    <t>864-HK</t>
  </si>
  <si>
    <t>865-HK</t>
  </si>
  <si>
    <t>866-HK</t>
  </si>
  <si>
    <t>867-HK</t>
  </si>
  <si>
    <t>868-HK</t>
  </si>
  <si>
    <t>869-HK</t>
  </si>
  <si>
    <t>871-HK</t>
  </si>
  <si>
    <t>872-HK</t>
  </si>
  <si>
    <t>873-HK</t>
  </si>
  <si>
    <t>874-HK</t>
  </si>
  <si>
    <t>875-HK</t>
  </si>
  <si>
    <t>876-HK</t>
  </si>
  <si>
    <t>878-HK</t>
  </si>
  <si>
    <t>880-HK</t>
  </si>
  <si>
    <t>881-HK</t>
  </si>
  <si>
    <t>882-HK</t>
  </si>
  <si>
    <t>883-HK</t>
  </si>
  <si>
    <t>884-HK</t>
  </si>
  <si>
    <t>886-HK</t>
  </si>
  <si>
    <t>887-HK</t>
  </si>
  <si>
    <t>888-HK</t>
  </si>
  <si>
    <t>889-HK</t>
  </si>
  <si>
    <t>893-HK</t>
  </si>
  <si>
    <t>894-HK</t>
  </si>
  <si>
    <t>895-HK</t>
  </si>
  <si>
    <t>896-HK</t>
  </si>
  <si>
    <t>897-HK</t>
  </si>
  <si>
    <t>898-HK</t>
  </si>
  <si>
    <t>899-HK</t>
  </si>
  <si>
    <t>900-HK</t>
  </si>
  <si>
    <t>902-HK</t>
  </si>
  <si>
    <t>904-HK</t>
  </si>
  <si>
    <t>906-HK</t>
  </si>
  <si>
    <t>907-HK</t>
  </si>
  <si>
    <t>909-HK</t>
  </si>
  <si>
    <t>910-HK</t>
  </si>
  <si>
    <t>911-HK</t>
  </si>
  <si>
    <t>912-HK</t>
  </si>
  <si>
    <t>914-HK</t>
  </si>
  <si>
    <t>915-HK</t>
  </si>
  <si>
    <t>916-HK</t>
  </si>
  <si>
    <t>918-HK</t>
  </si>
  <si>
    <t>919-HK</t>
  </si>
  <si>
    <t>921-HK</t>
  </si>
  <si>
    <t>922-HK</t>
  </si>
  <si>
    <t>923-HK</t>
  </si>
  <si>
    <t>924-HK</t>
  </si>
  <si>
    <t>925-HK</t>
  </si>
  <si>
    <t>926-HK</t>
  </si>
  <si>
    <t>927-HK</t>
  </si>
  <si>
    <t>928-HK</t>
  </si>
  <si>
    <t>929-HK</t>
  </si>
  <si>
    <t>931-HK</t>
  </si>
  <si>
    <t>932-HK</t>
  </si>
  <si>
    <t>934-HK</t>
  </si>
  <si>
    <t>936-HK</t>
  </si>
  <si>
    <t>938-HK</t>
  </si>
  <si>
    <t>939-HK</t>
  </si>
  <si>
    <t>941-HK</t>
  </si>
  <si>
    <t>943-HK</t>
  </si>
  <si>
    <t>945-HK</t>
  </si>
  <si>
    <t>947-HK</t>
  </si>
  <si>
    <t>948-HK</t>
  </si>
  <si>
    <t>950-HK</t>
  </si>
  <si>
    <t>951-HK</t>
  </si>
  <si>
    <t>952-HK</t>
  </si>
  <si>
    <t>953-HK</t>
  </si>
  <si>
    <t>954-HK</t>
  </si>
  <si>
    <t>956-HK</t>
  </si>
  <si>
    <t>959-HK</t>
  </si>
  <si>
    <t>960-HK</t>
  </si>
  <si>
    <t>966-HK</t>
  </si>
  <si>
    <t>968-HK</t>
  </si>
  <si>
    <t>969-HK</t>
  </si>
  <si>
    <t>970-HK</t>
  </si>
  <si>
    <t>973-HK</t>
  </si>
  <si>
    <t>974-HK</t>
  </si>
  <si>
    <t>975-HK</t>
  </si>
  <si>
    <t>976-HK</t>
  </si>
  <si>
    <t>978-HK</t>
  </si>
  <si>
    <t>979-HK</t>
  </si>
  <si>
    <t>980-HK</t>
  </si>
  <si>
    <t>981-HK</t>
  </si>
  <si>
    <t>982-HK</t>
  </si>
  <si>
    <t>983-HK</t>
  </si>
  <si>
    <t>984-HK</t>
  </si>
  <si>
    <t>985-HK</t>
  </si>
  <si>
    <t>986-HK</t>
  </si>
  <si>
    <t>987-HK</t>
  </si>
  <si>
    <t>988-HK</t>
  </si>
  <si>
    <t>989-HK</t>
  </si>
  <si>
    <t>990-HK</t>
  </si>
  <si>
    <t>991-HK</t>
  </si>
  <si>
    <t>992-HK</t>
  </si>
  <si>
    <t>993-HK</t>
  </si>
  <si>
    <t>994-HK</t>
  </si>
  <si>
    <t>995-HK</t>
  </si>
  <si>
    <t>996-HK</t>
  </si>
  <si>
    <t>997-HK</t>
  </si>
  <si>
    <t>998-HK</t>
  </si>
  <si>
    <t>1000-HK</t>
  </si>
  <si>
    <t>1001-HK</t>
  </si>
  <si>
    <t>1002-HK</t>
  </si>
  <si>
    <t>1003-HK</t>
  </si>
  <si>
    <t>1004-HK</t>
  </si>
  <si>
    <t>1005-HK</t>
  </si>
  <si>
    <t>1007-HK</t>
  </si>
  <si>
    <t>1008-HK</t>
  </si>
  <si>
    <t>1009-HK</t>
  </si>
  <si>
    <t>1010-HK</t>
  </si>
  <si>
    <t>1011-HK</t>
  </si>
  <si>
    <t>1013-HK</t>
  </si>
  <si>
    <t>1020-HK</t>
  </si>
  <si>
    <t>1022-HK</t>
  </si>
  <si>
    <t>1023-HK</t>
  </si>
  <si>
    <t>1024-HK</t>
  </si>
  <si>
    <t>1025-HK</t>
  </si>
  <si>
    <t>1026-HK</t>
  </si>
  <si>
    <t>1027-HK</t>
  </si>
  <si>
    <t>1028-HK</t>
  </si>
  <si>
    <t>1029-HK</t>
  </si>
  <si>
    <t>1030-HK</t>
  </si>
  <si>
    <t>1031-HK</t>
  </si>
  <si>
    <t>1033-HK</t>
  </si>
  <si>
    <t>1034-HK</t>
  </si>
  <si>
    <t>1036-HK</t>
  </si>
  <si>
    <t>1037-HK</t>
  </si>
  <si>
    <t>1038-HK</t>
  </si>
  <si>
    <t>1039-HK</t>
  </si>
  <si>
    <t>1044-HK</t>
  </si>
  <si>
    <t>1045-HK</t>
  </si>
  <si>
    <t>1046-HK</t>
  </si>
  <si>
    <t>1047-HK</t>
  </si>
  <si>
    <t>1049-HK</t>
  </si>
  <si>
    <t>1050-HK</t>
  </si>
  <si>
    <t>1051-HK</t>
  </si>
  <si>
    <t>1052-HK</t>
  </si>
  <si>
    <t>1053-HK</t>
  </si>
  <si>
    <t>1055-HK</t>
  </si>
  <si>
    <t>1057-HK</t>
  </si>
  <si>
    <t>1058-HK</t>
  </si>
  <si>
    <t>1059-HK</t>
  </si>
  <si>
    <t>1060-HK</t>
  </si>
  <si>
    <t>1061-HK</t>
  </si>
  <si>
    <t>1063-HK</t>
  </si>
  <si>
    <t>1064-HK</t>
  </si>
  <si>
    <t>1065-HK</t>
  </si>
  <si>
    <t>1066-HK</t>
  </si>
  <si>
    <t>1068-HK</t>
  </si>
  <si>
    <t>1069-HK</t>
  </si>
  <si>
    <t>1070-HK</t>
  </si>
  <si>
    <t>1071-HK</t>
  </si>
  <si>
    <t>1072-HK</t>
  </si>
  <si>
    <t>1073-HK</t>
  </si>
  <si>
    <t>1075-HK</t>
  </si>
  <si>
    <t>1076-HK</t>
  </si>
  <si>
    <t>1079-HK</t>
  </si>
  <si>
    <t>1080-HK</t>
  </si>
  <si>
    <t>1082-HK</t>
  </si>
  <si>
    <t>1083-HK</t>
  </si>
  <si>
    <t>1084-HK</t>
  </si>
  <si>
    <t>1085-HK</t>
  </si>
  <si>
    <t>1086-HK</t>
  </si>
  <si>
    <t>1087-HK</t>
  </si>
  <si>
    <t>1088-HK</t>
  </si>
  <si>
    <t>1090-HK</t>
  </si>
  <si>
    <t>1091-HK</t>
  </si>
  <si>
    <t>1093-HK</t>
  </si>
  <si>
    <t>1094-HK</t>
  </si>
  <si>
    <t>1096-HK</t>
  </si>
  <si>
    <t>1097-HK</t>
  </si>
  <si>
    <t>1098-HK</t>
  </si>
  <si>
    <t>1099-HK</t>
  </si>
  <si>
    <t>1100-HK</t>
  </si>
  <si>
    <t>1101-HK</t>
  </si>
  <si>
    <t>1102-HK</t>
  </si>
  <si>
    <t>1103-HK</t>
  </si>
  <si>
    <t>1104-HK</t>
  </si>
  <si>
    <t>1105-HK</t>
  </si>
  <si>
    <t>1107-HK</t>
  </si>
  <si>
    <t>1108-HK</t>
  </si>
  <si>
    <t>1109-HK</t>
  </si>
  <si>
    <t>1110-HK</t>
  </si>
  <si>
    <t>1112-HK</t>
  </si>
  <si>
    <t>1113-HK</t>
  </si>
  <si>
    <t>1114-HK</t>
  </si>
  <si>
    <t>1115-HK</t>
  </si>
  <si>
    <t>1116-HK</t>
  </si>
  <si>
    <t>1117-HK</t>
  </si>
  <si>
    <t>1118-HK</t>
  </si>
  <si>
    <t>1119-HK</t>
  </si>
  <si>
    <t>1120-HK</t>
  </si>
  <si>
    <t>1121-HK</t>
  </si>
  <si>
    <t>1122-HK</t>
  </si>
  <si>
    <t>1123-HK</t>
  </si>
  <si>
    <t>1124-HK</t>
  </si>
  <si>
    <t>1125-HK</t>
  </si>
  <si>
    <t>1126-HK</t>
  </si>
  <si>
    <t>1127-HK</t>
  </si>
  <si>
    <t>1128-HK</t>
  </si>
  <si>
    <t>1129-HK</t>
  </si>
  <si>
    <t>1130-HK</t>
  </si>
  <si>
    <t>1132-HK</t>
  </si>
  <si>
    <t>1133-HK</t>
  </si>
  <si>
    <t>1134-HK</t>
  </si>
  <si>
    <t>1137-HK</t>
  </si>
  <si>
    <t>1138-HK</t>
  </si>
  <si>
    <t>1141-HK</t>
  </si>
  <si>
    <t>1142-HK</t>
  </si>
  <si>
    <t>1143-HK</t>
  </si>
  <si>
    <t>1145-HK</t>
  </si>
  <si>
    <t>1146-HK</t>
  </si>
  <si>
    <t>1147-HK</t>
  </si>
  <si>
    <t>1148-HK</t>
  </si>
  <si>
    <t>1150-HK</t>
  </si>
  <si>
    <t>1152-HK</t>
  </si>
  <si>
    <t>1153-HK</t>
  </si>
  <si>
    <t>1156-HK</t>
  </si>
  <si>
    <t>1157-HK</t>
  </si>
  <si>
    <t>1159-HK</t>
  </si>
  <si>
    <t>1161-HK</t>
  </si>
  <si>
    <t>1162-HK</t>
  </si>
  <si>
    <t>1163-HK</t>
  </si>
  <si>
    <t>1164-HK</t>
  </si>
  <si>
    <t>1165-HK</t>
  </si>
  <si>
    <t>1166-HK</t>
  </si>
  <si>
    <t>1167-HK</t>
  </si>
  <si>
    <t>1168-HK</t>
  </si>
  <si>
    <t>1170-HK</t>
  </si>
  <si>
    <t>1171-HK</t>
  </si>
  <si>
    <t>1172-HK</t>
  </si>
  <si>
    <t>1173-HK</t>
  </si>
  <si>
    <t>1175-HK</t>
  </si>
  <si>
    <t>1176-HK</t>
  </si>
  <si>
    <t>1177-HK</t>
  </si>
  <si>
    <t>1179-HK</t>
  </si>
  <si>
    <t>1180-HK</t>
  </si>
  <si>
    <t>1181-HK</t>
  </si>
  <si>
    <t>1182-HK</t>
  </si>
  <si>
    <t>1183-HK</t>
  </si>
  <si>
    <t>1184-HK</t>
  </si>
  <si>
    <t>1185-HK</t>
  </si>
  <si>
    <t>1186-HK</t>
  </si>
  <si>
    <t>1188-HK</t>
  </si>
  <si>
    <t>1189-HK</t>
  </si>
  <si>
    <t>1191-HK</t>
  </si>
  <si>
    <t>1192-HK</t>
  </si>
  <si>
    <t>1193-HK</t>
  </si>
  <si>
    <t>1194-HK</t>
  </si>
  <si>
    <t>1195-HK</t>
  </si>
  <si>
    <t>1196-HK</t>
  </si>
  <si>
    <t>1198-HK</t>
  </si>
  <si>
    <t>1199-HK</t>
  </si>
  <si>
    <t>1200-HK</t>
  </si>
  <si>
    <t>1201-HK</t>
  </si>
  <si>
    <t>1202-HK</t>
  </si>
  <si>
    <t>1203-HK</t>
  </si>
  <si>
    <t>1204-HK</t>
  </si>
  <si>
    <t>1205-HK</t>
  </si>
  <si>
    <t>1206-HK</t>
  </si>
  <si>
    <t>1207-HK</t>
  </si>
  <si>
    <t>1208-HK</t>
  </si>
  <si>
    <t>1209-HK</t>
  </si>
  <si>
    <t>1210-HK</t>
  </si>
  <si>
    <t>1211-HK</t>
  </si>
  <si>
    <t>1212-HK</t>
  </si>
  <si>
    <t>1213-HK</t>
  </si>
  <si>
    <t>1215-HK</t>
  </si>
  <si>
    <t>1216-HK</t>
  </si>
  <si>
    <t>1218-HK</t>
  </si>
  <si>
    <t>1220-HK</t>
  </si>
  <si>
    <t>1221-HK</t>
  </si>
  <si>
    <t>1222-HK</t>
  </si>
  <si>
    <t>1223-HK</t>
  </si>
  <si>
    <t>1224-HK</t>
  </si>
  <si>
    <t>1225-HK</t>
  </si>
  <si>
    <t>1228-HK</t>
  </si>
  <si>
    <t>1229-HK</t>
  </si>
  <si>
    <t>1230-HK</t>
  </si>
  <si>
    <t>1231-HK</t>
  </si>
  <si>
    <t>1232-HK</t>
  </si>
  <si>
    <t>1233-HK</t>
  </si>
  <si>
    <t>1234-HK</t>
  </si>
  <si>
    <t>1235-HK</t>
  </si>
  <si>
    <t>1237-HK</t>
  </si>
  <si>
    <t>1238-HK</t>
  </si>
  <si>
    <t>1239-HK</t>
  </si>
  <si>
    <t>1240-HK</t>
  </si>
  <si>
    <t>1241-HK</t>
  </si>
  <si>
    <t>1243-HK</t>
  </si>
  <si>
    <t>1245-HK</t>
  </si>
  <si>
    <t>1246-HK</t>
  </si>
  <si>
    <t>1247-HK</t>
  </si>
  <si>
    <t>1250-HK</t>
  </si>
  <si>
    <t>1251-HK</t>
  </si>
  <si>
    <t>1252-HK</t>
  </si>
  <si>
    <t>1253-HK</t>
  </si>
  <si>
    <t>1255-HK</t>
  </si>
  <si>
    <t>1257-HK</t>
  </si>
  <si>
    <t>1258-HK</t>
  </si>
  <si>
    <t>1259-HK</t>
  </si>
  <si>
    <t>1260-HK</t>
  </si>
  <si>
    <t>1262-HK</t>
  </si>
  <si>
    <t>1263-HK</t>
  </si>
  <si>
    <t>1265-HK</t>
  </si>
  <si>
    <t>1266-HK</t>
  </si>
  <si>
    <t>1268-HK</t>
  </si>
  <si>
    <t>1269-HK</t>
  </si>
  <si>
    <t>1270-HK</t>
  </si>
  <si>
    <t>1271-HK</t>
  </si>
  <si>
    <t>1272-HK</t>
  </si>
  <si>
    <t>1273-HK</t>
  </si>
  <si>
    <t>1277-HK</t>
  </si>
  <si>
    <t>1278-HK</t>
  </si>
  <si>
    <t>1280-HK</t>
  </si>
  <si>
    <t>1281-HK</t>
  </si>
  <si>
    <t>1282-HK</t>
  </si>
  <si>
    <t>1283-HK</t>
  </si>
  <si>
    <t>1285-HK</t>
  </si>
  <si>
    <t>1286-HK</t>
  </si>
  <si>
    <t>1288-HK</t>
  </si>
  <si>
    <t>1289-HK</t>
  </si>
  <si>
    <t>1290-HK</t>
  </si>
  <si>
    <t>1292-HK</t>
  </si>
  <si>
    <t>1293-HK</t>
  </si>
  <si>
    <t>1297-HK</t>
  </si>
  <si>
    <t>1298-HK</t>
  </si>
  <si>
    <t>1299-HK</t>
  </si>
  <si>
    <t>1300-HK</t>
  </si>
  <si>
    <t>1301-HK</t>
  </si>
  <si>
    <t>1302-HK</t>
  </si>
  <si>
    <t>1303-HK</t>
  </si>
  <si>
    <t>1305-HK</t>
  </si>
  <si>
    <t>1308-HK</t>
  </si>
  <si>
    <t>1310-HK</t>
  </si>
  <si>
    <t>1312-HK</t>
  </si>
  <si>
    <t>1313-HK</t>
  </si>
  <si>
    <t>1314-HK</t>
  </si>
  <si>
    <t>1315-HK</t>
  </si>
  <si>
    <t>1316-HK</t>
  </si>
  <si>
    <t>1317-HK</t>
  </si>
  <si>
    <t>1319-HK</t>
  </si>
  <si>
    <t>1321-HK</t>
  </si>
  <si>
    <t>1323-HK</t>
  </si>
  <si>
    <t>1326-HK</t>
  </si>
  <si>
    <t>1327-HK</t>
  </si>
  <si>
    <t>1328-HK</t>
  </si>
  <si>
    <t>1329-HK</t>
  </si>
  <si>
    <t>1330-HK</t>
  </si>
  <si>
    <t>1332-HK</t>
  </si>
  <si>
    <t>1333-HK</t>
  </si>
  <si>
    <t>1335-HK</t>
  </si>
  <si>
    <t>1336-HK</t>
  </si>
  <si>
    <t>1338-HK</t>
  </si>
  <si>
    <t>1339-HK</t>
  </si>
  <si>
    <t>1340-HK</t>
  </si>
  <si>
    <t>1341-HK</t>
  </si>
  <si>
    <t>1343-HK</t>
  </si>
  <si>
    <t>1345-HK</t>
  </si>
  <si>
    <t>1346-HK</t>
  </si>
  <si>
    <t>1347-HK</t>
  </si>
  <si>
    <t>1348-HK</t>
  </si>
  <si>
    <t>1349-HK</t>
  </si>
  <si>
    <t>1351-HK</t>
  </si>
  <si>
    <t>1355-HK</t>
  </si>
  <si>
    <t>1357-HK</t>
  </si>
  <si>
    <t>1358-HK</t>
  </si>
  <si>
    <t>1359-HK</t>
  </si>
  <si>
    <t>1360-HK</t>
  </si>
  <si>
    <t>1361-HK</t>
  </si>
  <si>
    <t>1362-HK</t>
  </si>
  <si>
    <t>1366-HK</t>
  </si>
  <si>
    <t>1368-HK</t>
  </si>
  <si>
    <t>1370-HK</t>
  </si>
  <si>
    <t>1371-HK</t>
  </si>
  <si>
    <t>1372-HK</t>
  </si>
  <si>
    <t>1373-HK</t>
  </si>
  <si>
    <t>1375-HK</t>
  </si>
  <si>
    <t>1376-HK</t>
  </si>
  <si>
    <t>1378-HK</t>
  </si>
  <si>
    <t>1379-HK</t>
  </si>
  <si>
    <t>1380-HK</t>
  </si>
  <si>
    <t>1381-HK</t>
  </si>
  <si>
    <t>1382-HK</t>
  </si>
  <si>
    <t>1383-HK</t>
  </si>
  <si>
    <t>1385-HK</t>
  </si>
  <si>
    <t>1386-HK</t>
  </si>
  <si>
    <t>1387-HK</t>
  </si>
  <si>
    <t>1388-HK</t>
  </si>
  <si>
    <t>1389-HK</t>
  </si>
  <si>
    <t>1393-HK</t>
  </si>
  <si>
    <t>1395-HK</t>
  </si>
  <si>
    <t>1396-HK</t>
  </si>
  <si>
    <t>1397-HK</t>
  </si>
  <si>
    <t>1398-HK</t>
  </si>
  <si>
    <t>1399-HK</t>
  </si>
  <si>
    <t>1400-HK</t>
  </si>
  <si>
    <t>1401-HK</t>
  </si>
  <si>
    <t>1402-HK</t>
  </si>
  <si>
    <t>1406-HK</t>
  </si>
  <si>
    <t>1407-HK</t>
  </si>
  <si>
    <t>1408-HK</t>
  </si>
  <si>
    <t>1410-HK</t>
  </si>
  <si>
    <t>1412-HK</t>
  </si>
  <si>
    <t>1413-HK</t>
  </si>
  <si>
    <t>1415-HK</t>
  </si>
  <si>
    <t>1416-HK</t>
  </si>
  <si>
    <t>1417-HK</t>
  </si>
  <si>
    <t>1418-HK</t>
  </si>
  <si>
    <t>1419-HK</t>
  </si>
  <si>
    <t>1420-HK</t>
  </si>
  <si>
    <t>1421-HK</t>
  </si>
  <si>
    <t>1425-HK</t>
  </si>
  <si>
    <t>1427-HK</t>
  </si>
  <si>
    <t>1428-HK</t>
  </si>
  <si>
    <t>1429-HK</t>
  </si>
  <si>
    <t>1431-HK</t>
  </si>
  <si>
    <t>1432-HK</t>
  </si>
  <si>
    <t>1433-HK</t>
  </si>
  <si>
    <t>1439-HK</t>
  </si>
  <si>
    <t>1440-HK</t>
  </si>
  <si>
    <t>1442-HK</t>
  </si>
  <si>
    <t>1443-HK</t>
  </si>
  <si>
    <t>1446-HK</t>
  </si>
  <si>
    <t>1447-HK</t>
  </si>
  <si>
    <t>1448-HK</t>
  </si>
  <si>
    <t>1449-HK</t>
  </si>
  <si>
    <t>1450-HK</t>
  </si>
  <si>
    <t>1451-HK</t>
  </si>
  <si>
    <t>1452-HK</t>
  </si>
  <si>
    <t>1455-HK</t>
  </si>
  <si>
    <t>1456-HK</t>
  </si>
  <si>
    <t>1458-HK</t>
  </si>
  <si>
    <t>1459-HK</t>
  </si>
  <si>
    <t>1460-HK</t>
  </si>
  <si>
    <t>1461-HK</t>
  </si>
  <si>
    <t>1463-HK</t>
  </si>
  <si>
    <t>1466-HK</t>
  </si>
  <si>
    <t>1468-HK</t>
  </si>
  <si>
    <t>1469-HK</t>
  </si>
  <si>
    <t>1470-HK</t>
  </si>
  <si>
    <t>1472-HK</t>
  </si>
  <si>
    <t>1473-HK</t>
  </si>
  <si>
    <t>1475-HK</t>
  </si>
  <si>
    <t>1476-HK</t>
  </si>
  <si>
    <t>1477-HK</t>
  </si>
  <si>
    <t>1478-HK</t>
  </si>
  <si>
    <t>1480-HK</t>
  </si>
  <si>
    <t>1481-HK</t>
  </si>
  <si>
    <t>1483-HK</t>
  </si>
  <si>
    <t>1486-HK</t>
  </si>
  <si>
    <t>1488-HK</t>
  </si>
  <si>
    <t>1489-HK</t>
  </si>
  <si>
    <t>1490-HK</t>
  </si>
  <si>
    <t>1495-HK</t>
  </si>
  <si>
    <t>1496-HK</t>
  </si>
  <si>
    <t>1498-HK</t>
  </si>
  <si>
    <t>1499-HK</t>
  </si>
  <si>
    <t>1500-HK</t>
  </si>
  <si>
    <t>1501-HK</t>
  </si>
  <si>
    <t>1502-HK</t>
  </si>
  <si>
    <t>1508-HK</t>
  </si>
  <si>
    <t>1513-HK</t>
  </si>
  <si>
    <t>1515-HK</t>
  </si>
  <si>
    <t>1516-HK</t>
  </si>
  <si>
    <t>1518-HK</t>
  </si>
  <si>
    <t>1520-HK</t>
  </si>
  <si>
    <t>1521-HK</t>
  </si>
  <si>
    <t>1522-HK</t>
  </si>
  <si>
    <t>1523-HK</t>
  </si>
  <si>
    <t>1525-HK</t>
  </si>
  <si>
    <t>1526-HK</t>
  </si>
  <si>
    <t>1527-HK</t>
  </si>
  <si>
    <t>1528-HK</t>
  </si>
  <si>
    <t>1529-HK</t>
  </si>
  <si>
    <t>1530-HK</t>
  </si>
  <si>
    <t>1532-HK</t>
  </si>
  <si>
    <t>1536-HK</t>
  </si>
  <si>
    <t>1538-HK</t>
  </si>
  <si>
    <t>1539-HK</t>
  </si>
  <si>
    <t>1540-HK</t>
  </si>
  <si>
    <t>1542-HK</t>
  </si>
  <si>
    <t>1543-HK</t>
  </si>
  <si>
    <t>1545-HK</t>
  </si>
  <si>
    <t>1546-HK</t>
  </si>
  <si>
    <t>1547-HK</t>
  </si>
  <si>
    <t>1548-HK</t>
  </si>
  <si>
    <t>1549-HK</t>
  </si>
  <si>
    <t>1551-HK</t>
  </si>
  <si>
    <t>1552-HK</t>
  </si>
  <si>
    <t>1553-HK</t>
  </si>
  <si>
    <t>1555-HK</t>
  </si>
  <si>
    <t>1556-HK</t>
  </si>
  <si>
    <t>1557-HK</t>
  </si>
  <si>
    <t>1558-HK</t>
  </si>
  <si>
    <t>1559-HK</t>
  </si>
  <si>
    <t>1560-HK</t>
  </si>
  <si>
    <t>1561-HK</t>
  </si>
  <si>
    <t>1563-HK</t>
  </si>
  <si>
    <t>1565-HK</t>
  </si>
  <si>
    <t>1566-HK</t>
  </si>
  <si>
    <t>1568-HK</t>
  </si>
  <si>
    <t>1569-HK</t>
  </si>
  <si>
    <t>1570-HK</t>
  </si>
  <si>
    <t>1571-HK</t>
  </si>
  <si>
    <t>1572-HK</t>
  </si>
  <si>
    <t>1575-HK</t>
  </si>
  <si>
    <t>1576-HK</t>
  </si>
  <si>
    <t>1577-HK</t>
  </si>
  <si>
    <t>1578-HK</t>
  </si>
  <si>
    <t>1579-HK</t>
  </si>
  <si>
    <t>1580-HK</t>
  </si>
  <si>
    <t>1581-HK</t>
  </si>
  <si>
    <t>1582-HK</t>
  </si>
  <si>
    <t>1583-HK</t>
  </si>
  <si>
    <t>1585-HK</t>
  </si>
  <si>
    <t>1586-HK</t>
  </si>
  <si>
    <t>1587-HK</t>
  </si>
  <si>
    <t>1588-HK</t>
  </si>
  <si>
    <t>1591-HK</t>
  </si>
  <si>
    <t>1592-HK</t>
  </si>
  <si>
    <t>1593-HK</t>
  </si>
  <si>
    <t>1596-HK</t>
  </si>
  <si>
    <t>1597-HK</t>
  </si>
  <si>
    <t>1598-HK</t>
  </si>
  <si>
    <t>1599-HK</t>
  </si>
  <si>
    <t>1600-HK</t>
  </si>
  <si>
    <t>1601-HK</t>
  </si>
  <si>
    <t>1606-HK</t>
  </si>
  <si>
    <t>1608-HK</t>
  </si>
  <si>
    <t>1609-HK</t>
  </si>
  <si>
    <t>1610-HK</t>
  </si>
  <si>
    <t>1611-HK</t>
  </si>
  <si>
    <t>1612-HK</t>
  </si>
  <si>
    <t>1613-HK</t>
  </si>
  <si>
    <t>1615-HK</t>
  </si>
  <si>
    <t>1616-HK</t>
  </si>
  <si>
    <t>1617-HK</t>
  </si>
  <si>
    <t>1618-HK</t>
  </si>
  <si>
    <t>1620-HK</t>
  </si>
  <si>
    <t>1621-HK</t>
  </si>
  <si>
    <t>1622-HK</t>
  </si>
  <si>
    <t>1623-HK</t>
  </si>
  <si>
    <t>1626-HK</t>
  </si>
  <si>
    <t>1627-HK</t>
  </si>
  <si>
    <t>1628-HK</t>
  </si>
  <si>
    <t>1629-HK</t>
  </si>
  <si>
    <t>1630-HK</t>
  </si>
  <si>
    <t>1631-HK</t>
  </si>
  <si>
    <t>1632-HK</t>
  </si>
  <si>
    <t>1633-HK</t>
  </si>
  <si>
    <t>1635-HK</t>
  </si>
  <si>
    <t>1636-HK</t>
  </si>
  <si>
    <t>1637-HK</t>
  </si>
  <si>
    <t>1638-HK</t>
  </si>
  <si>
    <t>1640-HK</t>
  </si>
  <si>
    <t>1643-HK</t>
  </si>
  <si>
    <t>1645-HK</t>
  </si>
  <si>
    <t>1647-HK</t>
  </si>
  <si>
    <t>1650-HK</t>
  </si>
  <si>
    <t>1651-HK</t>
  </si>
  <si>
    <t>1652-HK</t>
  </si>
  <si>
    <t>1653-HK</t>
  </si>
  <si>
    <t>1655-HK</t>
  </si>
  <si>
    <t>1656-HK</t>
  </si>
  <si>
    <t>1657-HK</t>
  </si>
  <si>
    <t>1658-HK</t>
  </si>
  <si>
    <t>1660-HK</t>
  </si>
  <si>
    <t>1661-HK</t>
  </si>
  <si>
    <t>1662-HK</t>
  </si>
  <si>
    <t>1663-HK</t>
  </si>
  <si>
    <t>1665-HK</t>
  </si>
  <si>
    <t>1666-HK</t>
  </si>
  <si>
    <t>1667-HK</t>
  </si>
  <si>
    <t>1668-HK</t>
  </si>
  <si>
    <t>1669-HK</t>
  </si>
  <si>
    <t>1671-HK</t>
  </si>
  <si>
    <t>1672-HK</t>
  </si>
  <si>
    <t>1673-HK</t>
  </si>
  <si>
    <t>1675-HK</t>
  </si>
  <si>
    <t>1676-HK</t>
  </si>
  <si>
    <t>1679-HK</t>
  </si>
  <si>
    <t>1680-HK</t>
  </si>
  <si>
    <t>1681-HK</t>
  </si>
  <si>
    <t>1682-HK</t>
  </si>
  <si>
    <t>1683-HK</t>
  </si>
  <si>
    <t>1685-HK</t>
  </si>
  <si>
    <t>1686-HK</t>
  </si>
  <si>
    <t>1689-HK</t>
  </si>
  <si>
    <t>1690-HK</t>
  </si>
  <si>
    <t>1691-HK</t>
  </si>
  <si>
    <t>1692-HK</t>
  </si>
  <si>
    <t>1693-HK</t>
  </si>
  <si>
    <t>1695-HK</t>
  </si>
  <si>
    <t>1696-HK</t>
  </si>
  <si>
    <t>1697-HK</t>
  </si>
  <si>
    <t>1698-HK</t>
  </si>
  <si>
    <t>1699-HK</t>
  </si>
  <si>
    <t>1701-HK</t>
  </si>
  <si>
    <t>1702-HK</t>
  </si>
  <si>
    <t>1703-HK</t>
  </si>
  <si>
    <t>1705-HK</t>
  </si>
  <si>
    <t>1706-HK</t>
  </si>
  <si>
    <t>1707-HK</t>
  </si>
  <si>
    <t>1708-HK</t>
  </si>
  <si>
    <t>1709-HK</t>
  </si>
  <si>
    <t>1710-HK</t>
  </si>
  <si>
    <t>1711-HK</t>
  </si>
  <si>
    <t>1712-HK</t>
  </si>
  <si>
    <t>1713-HK</t>
  </si>
  <si>
    <t>1715-HK</t>
  </si>
  <si>
    <t>1716-HK</t>
  </si>
  <si>
    <t>1717-HK</t>
  </si>
  <si>
    <t>1718-HK</t>
  </si>
  <si>
    <t>1719-HK</t>
  </si>
  <si>
    <t>1720-HK</t>
  </si>
  <si>
    <t>1721-HK</t>
  </si>
  <si>
    <t>1722-HK</t>
  </si>
  <si>
    <t>1723-HK</t>
  </si>
  <si>
    <t>1725-HK</t>
  </si>
  <si>
    <t>1726-HK</t>
  </si>
  <si>
    <t>1727-HK</t>
  </si>
  <si>
    <t>1728-HK</t>
  </si>
  <si>
    <t>1729-HK</t>
  </si>
  <si>
    <t>1730-HK</t>
  </si>
  <si>
    <t>1731-HK</t>
  </si>
  <si>
    <t>1732-HK</t>
  </si>
  <si>
    <t>1733-HK</t>
  </si>
  <si>
    <t>1735-HK</t>
  </si>
  <si>
    <t>1736-HK</t>
  </si>
  <si>
    <t>1737-HK</t>
  </si>
  <si>
    <t>1738-HK</t>
  </si>
  <si>
    <t>1739-HK</t>
  </si>
  <si>
    <t>1740-HK</t>
  </si>
  <si>
    <t>1741-HK</t>
  </si>
  <si>
    <t>1742-HK</t>
  </si>
  <si>
    <t>1745-HK</t>
  </si>
  <si>
    <t>1746-HK</t>
  </si>
  <si>
    <t>1747-HK</t>
  </si>
  <si>
    <t>1748-HK</t>
  </si>
  <si>
    <t>1749-HK</t>
  </si>
  <si>
    <t>1750-HK</t>
  </si>
  <si>
    <t>1751-HK</t>
  </si>
  <si>
    <t>1752-HK</t>
  </si>
  <si>
    <t>1753-HK</t>
  </si>
  <si>
    <t>1755-HK</t>
  </si>
  <si>
    <t>1756-HK</t>
  </si>
  <si>
    <t>1757-HK</t>
  </si>
  <si>
    <t>1758-HK</t>
  </si>
  <si>
    <t>1759-HK</t>
  </si>
  <si>
    <t>1760-HK</t>
  </si>
  <si>
    <t>1761-HK</t>
  </si>
  <si>
    <t>1762-HK</t>
  </si>
  <si>
    <t>1763-HK</t>
  </si>
  <si>
    <t>1765-HK</t>
  </si>
  <si>
    <t>1766-HK</t>
  </si>
  <si>
    <t>1767-HK</t>
  </si>
  <si>
    <t>1769-HK</t>
  </si>
  <si>
    <t>1771-HK</t>
  </si>
  <si>
    <t>1772-HK</t>
  </si>
  <si>
    <t>1773-HK</t>
  </si>
  <si>
    <t>1775-HK</t>
  </si>
  <si>
    <t>1776-HK</t>
  </si>
  <si>
    <t>1777-HK</t>
  </si>
  <si>
    <t>1778-HK</t>
  </si>
  <si>
    <t>1780-HK</t>
  </si>
  <si>
    <t>1782-HK</t>
  </si>
  <si>
    <t>1783-HK</t>
  </si>
  <si>
    <t>1785-HK</t>
  </si>
  <si>
    <t>1786-HK</t>
  </si>
  <si>
    <t>1787-HK</t>
  </si>
  <si>
    <t>1788-HK</t>
  </si>
  <si>
    <t>1789-HK</t>
  </si>
  <si>
    <t>1790-HK</t>
  </si>
  <si>
    <t>1792-HK</t>
  </si>
  <si>
    <t>1793-HK</t>
  </si>
  <si>
    <t>1795-HK</t>
  </si>
  <si>
    <t>1796-HK</t>
  </si>
  <si>
    <t>1797-HK</t>
  </si>
  <si>
    <t>1798-HK</t>
  </si>
  <si>
    <t>1799-HK</t>
  </si>
  <si>
    <t>1800-HK</t>
  </si>
  <si>
    <t>1801-HK</t>
  </si>
  <si>
    <t>1802-HK</t>
  </si>
  <si>
    <t>1803-HK</t>
  </si>
  <si>
    <t>1808-HK</t>
  </si>
  <si>
    <t>1809-HK</t>
  </si>
  <si>
    <t>1810-HK</t>
  </si>
  <si>
    <t>1811-HK</t>
  </si>
  <si>
    <t>1812-HK</t>
  </si>
  <si>
    <t>1813-HK</t>
  </si>
  <si>
    <t>1815-HK</t>
  </si>
  <si>
    <t>1816-HK</t>
  </si>
  <si>
    <t>1817-HK</t>
  </si>
  <si>
    <t>1818-HK</t>
  </si>
  <si>
    <t>1820-HK</t>
  </si>
  <si>
    <t>1821-HK</t>
  </si>
  <si>
    <t>1822-HK</t>
  </si>
  <si>
    <t>1823-HK</t>
  </si>
  <si>
    <t>1825-HK</t>
  </si>
  <si>
    <t>1826-HK</t>
  </si>
  <si>
    <t>1827-HK</t>
  </si>
  <si>
    <t>1830-HK</t>
  </si>
  <si>
    <t>1831-HK</t>
  </si>
  <si>
    <t>1832-HK</t>
  </si>
  <si>
    <t>1833-HK</t>
  </si>
  <si>
    <t>1835-HK</t>
  </si>
  <si>
    <t>1836-HK</t>
  </si>
  <si>
    <t>1837-HK</t>
  </si>
  <si>
    <t>1838-HK</t>
  </si>
  <si>
    <t>1839-HK</t>
  </si>
  <si>
    <t>1841-HK</t>
  </si>
  <si>
    <t>1842-HK</t>
  </si>
  <si>
    <t>1843-HK</t>
  </si>
  <si>
    <t>1845-HK</t>
  </si>
  <si>
    <t>1846-HK</t>
  </si>
  <si>
    <t>1847-HK</t>
  </si>
  <si>
    <t>1848-HK</t>
  </si>
  <si>
    <t>1849-HK</t>
  </si>
  <si>
    <t>1850-HK</t>
  </si>
  <si>
    <t>1851-HK</t>
  </si>
  <si>
    <t>1853-HK</t>
  </si>
  <si>
    <t>1854-HK</t>
  </si>
  <si>
    <t>1855-HK</t>
  </si>
  <si>
    <t>1856-HK</t>
  </si>
  <si>
    <t>1857-HK</t>
  </si>
  <si>
    <t>1858-HK</t>
  </si>
  <si>
    <t>1859-HK</t>
  </si>
  <si>
    <t>1860-HK</t>
  </si>
  <si>
    <t>1861-HK</t>
  </si>
  <si>
    <t>1862-HK</t>
  </si>
  <si>
    <t>1863-HK</t>
  </si>
  <si>
    <t>1865-HK</t>
  </si>
  <si>
    <t>1866-HK</t>
  </si>
  <si>
    <t>1867-HK</t>
  </si>
  <si>
    <t>1868-HK</t>
  </si>
  <si>
    <t>1869-HK</t>
  </si>
  <si>
    <t>1870-HK</t>
  </si>
  <si>
    <t>1871-HK</t>
  </si>
  <si>
    <t>1872-HK</t>
  </si>
  <si>
    <t>1873-HK</t>
  </si>
  <si>
    <t>1875-HK</t>
  </si>
  <si>
    <t>1876-HK</t>
  </si>
  <si>
    <t>1877-HK</t>
  </si>
  <si>
    <t>1878-HK</t>
  </si>
  <si>
    <t>1880-HK</t>
  </si>
  <si>
    <t>1882-HK</t>
  </si>
  <si>
    <t>1883-HK</t>
  </si>
  <si>
    <t>1884-HK</t>
  </si>
  <si>
    <t>1885-HK</t>
  </si>
  <si>
    <t>1888-HK</t>
  </si>
  <si>
    <t>1889-HK</t>
  </si>
  <si>
    <t>1890-HK</t>
  </si>
  <si>
    <t>1891-HK</t>
  </si>
  <si>
    <t>1894-HK</t>
  </si>
  <si>
    <t>1895-HK</t>
  </si>
  <si>
    <t>1896-HK</t>
  </si>
  <si>
    <t>1897-HK</t>
  </si>
  <si>
    <t>1898-HK</t>
  </si>
  <si>
    <t>1899-HK</t>
  </si>
  <si>
    <t>1900-HK</t>
  </si>
  <si>
    <t>1901-HK</t>
  </si>
  <si>
    <t>1902-HK</t>
  </si>
  <si>
    <t>1903-HK</t>
  </si>
  <si>
    <t>1905-HK</t>
  </si>
  <si>
    <t>1906-HK</t>
  </si>
  <si>
    <t>1907-HK</t>
  </si>
  <si>
    <t>1908-HK</t>
  </si>
  <si>
    <t>1909-HK</t>
  </si>
  <si>
    <t>1910-HK</t>
  </si>
  <si>
    <t>1911-HK</t>
  </si>
  <si>
    <t>1912-HK</t>
  </si>
  <si>
    <t>1913-HK</t>
  </si>
  <si>
    <t>1915-HK</t>
  </si>
  <si>
    <t>1916-HK</t>
  </si>
  <si>
    <t>1917-HK</t>
  </si>
  <si>
    <t>1918-HK</t>
  </si>
  <si>
    <t>1919-HK</t>
  </si>
  <si>
    <t>1920-HK</t>
  </si>
  <si>
    <t>1921-HK</t>
  </si>
  <si>
    <t>1922-HK</t>
  </si>
  <si>
    <t>1925-HK</t>
  </si>
  <si>
    <t>1927-HK</t>
  </si>
  <si>
    <t>1928-HK</t>
  </si>
  <si>
    <t>1929-HK</t>
  </si>
  <si>
    <t>1930-HK</t>
  </si>
  <si>
    <t>1931-HK</t>
  </si>
  <si>
    <t>1932-HK</t>
  </si>
  <si>
    <t>1933-HK</t>
  </si>
  <si>
    <t>1935-HK</t>
  </si>
  <si>
    <t>1936-HK</t>
  </si>
  <si>
    <t>1937-HK</t>
  </si>
  <si>
    <t>1938-HK</t>
  </si>
  <si>
    <t>1939-HK</t>
  </si>
  <si>
    <t>1940-HK</t>
  </si>
  <si>
    <t>1941-HK</t>
  </si>
  <si>
    <t>1942-HK</t>
  </si>
  <si>
    <t>1943-HK</t>
  </si>
  <si>
    <t>1945-HK</t>
  </si>
  <si>
    <t>1948-HK</t>
  </si>
  <si>
    <t>1949-HK</t>
  </si>
  <si>
    <t>1950-HK</t>
  </si>
  <si>
    <t>1951-HK</t>
  </si>
  <si>
    <t>1952-HK</t>
  </si>
  <si>
    <t>1953-HK</t>
  </si>
  <si>
    <t>1955-HK</t>
  </si>
  <si>
    <t>1957-HK</t>
  </si>
  <si>
    <t>1958-HK</t>
  </si>
  <si>
    <t>1959-HK</t>
  </si>
  <si>
    <t>1960-HK</t>
  </si>
  <si>
    <t>1961-HK</t>
  </si>
  <si>
    <t>1962-HK</t>
  </si>
  <si>
    <t>1963-HK</t>
  </si>
  <si>
    <t>1965-HK</t>
  </si>
  <si>
    <t>1966-HK</t>
  </si>
  <si>
    <t>1967-HK</t>
  </si>
  <si>
    <t>1968-HK</t>
  </si>
  <si>
    <t>1969-HK</t>
  </si>
  <si>
    <t>1970-HK</t>
  </si>
  <si>
    <t>1971-HK</t>
  </si>
  <si>
    <t>1972-HK</t>
  </si>
  <si>
    <t>1975-HK</t>
  </si>
  <si>
    <t>1977-HK</t>
  </si>
  <si>
    <t>1978-HK</t>
  </si>
  <si>
    <t>1979-HK</t>
  </si>
  <si>
    <t>1980-HK</t>
  </si>
  <si>
    <t>1981-HK</t>
  </si>
  <si>
    <t>1982-HK</t>
  </si>
  <si>
    <t>1983-HK</t>
  </si>
  <si>
    <t>1985-HK</t>
  </si>
  <si>
    <t>1986-HK</t>
  </si>
  <si>
    <t>1987-HK</t>
  </si>
  <si>
    <t>1988-HK</t>
  </si>
  <si>
    <t>1989-HK</t>
  </si>
  <si>
    <t>1991-HK</t>
  </si>
  <si>
    <t>1992-HK</t>
  </si>
  <si>
    <t>1993-HK</t>
  </si>
  <si>
    <t>1995-HK</t>
  </si>
  <si>
    <t>1996-HK</t>
  </si>
  <si>
    <t>1997-HK</t>
  </si>
  <si>
    <t>1999-HK</t>
  </si>
  <si>
    <t>2000-HK</t>
  </si>
  <si>
    <t>2001-HK</t>
  </si>
  <si>
    <t>2002-HK</t>
  </si>
  <si>
    <t>2003-HK</t>
  </si>
  <si>
    <t>2005-HK</t>
  </si>
  <si>
    <t>2007-HK</t>
  </si>
  <si>
    <t>2008-HK</t>
  </si>
  <si>
    <t>2009-HK</t>
  </si>
  <si>
    <t>2011-HK</t>
  </si>
  <si>
    <t>2012-HK</t>
  </si>
  <si>
    <t>2013-HK</t>
  </si>
  <si>
    <t>2015-HK</t>
  </si>
  <si>
    <t>2016-HK</t>
  </si>
  <si>
    <t>2017-HK</t>
  </si>
  <si>
    <t>2018-HK</t>
  </si>
  <si>
    <t>2019-HK</t>
  </si>
  <si>
    <t>2020-HK</t>
  </si>
  <si>
    <t>2022-HK</t>
  </si>
  <si>
    <t>2023-HK</t>
  </si>
  <si>
    <t>2025-HK</t>
  </si>
  <si>
    <t>2028-HK</t>
  </si>
  <si>
    <t>2030-HK</t>
  </si>
  <si>
    <t>2031-HK</t>
  </si>
  <si>
    <t>2033-HK</t>
  </si>
  <si>
    <t>2038-HK</t>
  </si>
  <si>
    <t>2039-HK</t>
  </si>
  <si>
    <t>2048-HK</t>
  </si>
  <si>
    <t>2051-HK</t>
  </si>
  <si>
    <t>2057-HK</t>
  </si>
  <si>
    <t>2060-HK</t>
  </si>
  <si>
    <t>2066-HK</t>
  </si>
  <si>
    <t>2068-HK</t>
  </si>
  <si>
    <t>2078-HK</t>
  </si>
  <si>
    <t>2080-HK</t>
  </si>
  <si>
    <t>2086-HK</t>
  </si>
  <si>
    <t>2088-HK</t>
  </si>
  <si>
    <t>2096-HK</t>
  </si>
  <si>
    <t>2098-HK</t>
  </si>
  <si>
    <t>2099-HK</t>
  </si>
  <si>
    <t>2100-HK</t>
  </si>
  <si>
    <t>2101-HK</t>
  </si>
  <si>
    <t>2102-HK</t>
  </si>
  <si>
    <t>2103-HK</t>
  </si>
  <si>
    <t>2107-HK</t>
  </si>
  <si>
    <t>2108-HK</t>
  </si>
  <si>
    <t>2110-HK</t>
  </si>
  <si>
    <t>2111-HK</t>
  </si>
  <si>
    <t>2112-HK</t>
  </si>
  <si>
    <t>2113-HK</t>
  </si>
  <si>
    <t>2115-HK</t>
  </si>
  <si>
    <t>2116-HK</t>
  </si>
  <si>
    <t>2117-HK</t>
  </si>
  <si>
    <t>2118-HK</t>
  </si>
  <si>
    <t>2119-HK</t>
  </si>
  <si>
    <t>2120-HK</t>
  </si>
  <si>
    <t>2121-HK</t>
  </si>
  <si>
    <t>2122-HK</t>
  </si>
  <si>
    <t>2125-HK</t>
  </si>
  <si>
    <t>2126-HK</t>
  </si>
  <si>
    <t>2127-HK</t>
  </si>
  <si>
    <t>2128-HK</t>
  </si>
  <si>
    <t>2129-HK</t>
  </si>
  <si>
    <t>2130-HK</t>
  </si>
  <si>
    <t>2131-HK</t>
  </si>
  <si>
    <t>2132-HK</t>
  </si>
  <si>
    <t>2133-HK</t>
  </si>
  <si>
    <t>2135-HK</t>
  </si>
  <si>
    <t>2136-HK</t>
  </si>
  <si>
    <t>2137-HK</t>
  </si>
  <si>
    <t>2138-HK</t>
  </si>
  <si>
    <t>2139-HK</t>
  </si>
  <si>
    <t>2142-HK</t>
  </si>
  <si>
    <t>2146-HK</t>
  </si>
  <si>
    <t>2148-HK</t>
  </si>
  <si>
    <t>2150-HK</t>
  </si>
  <si>
    <t>2152-HK</t>
  </si>
  <si>
    <t>2153-HK</t>
  </si>
  <si>
    <t>2155-HK</t>
  </si>
  <si>
    <t>2156-HK</t>
  </si>
  <si>
    <t>2157-HK</t>
  </si>
  <si>
    <t>2158-HK</t>
  </si>
  <si>
    <t>2159-HK</t>
  </si>
  <si>
    <t>2160-HK</t>
  </si>
  <si>
    <t>2161-HK</t>
  </si>
  <si>
    <t>2162-HK</t>
  </si>
  <si>
    <t>2163-HK</t>
  </si>
  <si>
    <t>2165-HK</t>
  </si>
  <si>
    <t>2166-HK</t>
  </si>
  <si>
    <t>2167-HK</t>
  </si>
  <si>
    <t>2168-HK</t>
  </si>
  <si>
    <t>2169-HK</t>
  </si>
  <si>
    <t>2170-HK</t>
  </si>
  <si>
    <t>2171-HK</t>
  </si>
  <si>
    <t>2172-HK</t>
  </si>
  <si>
    <t>2175-HK</t>
  </si>
  <si>
    <t>2176-HK</t>
  </si>
  <si>
    <t>2177-HK</t>
  </si>
  <si>
    <t>2178-HK</t>
  </si>
  <si>
    <t>2179-HK</t>
  </si>
  <si>
    <t>2180-HK</t>
  </si>
  <si>
    <t>2181-HK</t>
  </si>
  <si>
    <t>2182-HK</t>
  </si>
  <si>
    <t>2183-HK</t>
  </si>
  <si>
    <t>2185-HK</t>
  </si>
  <si>
    <t>2186-HK</t>
  </si>
  <si>
    <t>2187-HK</t>
  </si>
  <si>
    <t>2188-HK</t>
  </si>
  <si>
    <t>2189-HK</t>
  </si>
  <si>
    <t>2190-HK</t>
  </si>
  <si>
    <t>2192-HK</t>
  </si>
  <si>
    <t>2193-HK</t>
  </si>
  <si>
    <t>2195-HK</t>
  </si>
  <si>
    <t>2196-HK</t>
  </si>
  <si>
    <t>2197-HK</t>
  </si>
  <si>
    <t>2198-HK</t>
  </si>
  <si>
    <t>2199-HK</t>
  </si>
  <si>
    <t>2202-HK</t>
  </si>
  <si>
    <t>2203-HK</t>
  </si>
  <si>
    <t>2205-HK</t>
  </si>
  <si>
    <t>2207-HK</t>
  </si>
  <si>
    <t>2208-HK</t>
  </si>
  <si>
    <t>2209-HK</t>
  </si>
  <si>
    <t>2210-HK</t>
  </si>
  <si>
    <t>2211-HK</t>
  </si>
  <si>
    <t>2212-HK</t>
  </si>
  <si>
    <t>2215-HK</t>
  </si>
  <si>
    <t>2216-HK</t>
  </si>
  <si>
    <t>2217-HK</t>
  </si>
  <si>
    <t>2218-HK</t>
  </si>
  <si>
    <t>2219-HK</t>
  </si>
  <si>
    <t>2221-HK</t>
  </si>
  <si>
    <t>2222-HK</t>
  </si>
  <si>
    <t>2223-HK</t>
  </si>
  <si>
    <t>2225-HK</t>
  </si>
  <si>
    <t>2226-HK</t>
  </si>
  <si>
    <t>2227-HK</t>
  </si>
  <si>
    <t>2230-HK</t>
  </si>
  <si>
    <t>2231-HK</t>
  </si>
  <si>
    <t>2232-HK</t>
  </si>
  <si>
    <t>2233-HK</t>
  </si>
  <si>
    <t>2235-HK</t>
  </si>
  <si>
    <t>2236-HK</t>
  </si>
  <si>
    <t>2237-HK</t>
  </si>
  <si>
    <t>2238-HK</t>
  </si>
  <si>
    <t>2239-HK</t>
  </si>
  <si>
    <t>2245-HK</t>
  </si>
  <si>
    <t>2246-HK</t>
  </si>
  <si>
    <t>2250-HK</t>
  </si>
  <si>
    <t>2251-HK</t>
  </si>
  <si>
    <t>2252-HK</t>
  </si>
  <si>
    <t>2255-HK</t>
  </si>
  <si>
    <t>2256-HK</t>
  </si>
  <si>
    <t>2257-HK</t>
  </si>
  <si>
    <t>2258-HK</t>
  </si>
  <si>
    <t>2260-HK</t>
  </si>
  <si>
    <t>2262-HK</t>
  </si>
  <si>
    <t>2263-HK</t>
  </si>
  <si>
    <t>2265-HK</t>
  </si>
  <si>
    <t>2266-HK</t>
  </si>
  <si>
    <t>2269-HK</t>
  </si>
  <si>
    <t>2270-HK</t>
  </si>
  <si>
    <t>2273-HK</t>
  </si>
  <si>
    <t>2276-HK</t>
  </si>
  <si>
    <t>2278-HK</t>
  </si>
  <si>
    <t>2279-HK</t>
  </si>
  <si>
    <t>2280-HK</t>
  </si>
  <si>
    <t>2281-HK</t>
  </si>
  <si>
    <t>2282-HK</t>
  </si>
  <si>
    <t>2283-HK</t>
  </si>
  <si>
    <t>2285-HK</t>
  </si>
  <si>
    <t>2286-HK</t>
  </si>
  <si>
    <t>2288-HK</t>
  </si>
  <si>
    <t>2289-HK</t>
  </si>
  <si>
    <t>2291-HK</t>
  </si>
  <si>
    <t>2292-HK</t>
  </si>
  <si>
    <t>2293-HK</t>
  </si>
  <si>
    <t>2295-HK</t>
  </si>
  <si>
    <t>2296-HK</t>
  </si>
  <si>
    <t>2297-HK</t>
  </si>
  <si>
    <t>2298-HK</t>
  </si>
  <si>
    <t>2299-HK</t>
  </si>
  <si>
    <t>2302-HK</t>
  </si>
  <si>
    <t>2307-HK</t>
  </si>
  <si>
    <t>2309-HK</t>
  </si>
  <si>
    <t>2310-HK</t>
  </si>
  <si>
    <t>2313-HK</t>
  </si>
  <si>
    <t>2314-HK</t>
  </si>
  <si>
    <t>2315-HK</t>
  </si>
  <si>
    <t>2317-HK</t>
  </si>
  <si>
    <t>2318-HK</t>
  </si>
  <si>
    <t>2319-HK</t>
  </si>
  <si>
    <t>2320-HK</t>
  </si>
  <si>
    <t>2321-HK</t>
  </si>
  <si>
    <t>2322-HK</t>
  </si>
  <si>
    <t>2323-HK</t>
  </si>
  <si>
    <t>2325-HK</t>
  </si>
  <si>
    <t>2326-HK</t>
  </si>
  <si>
    <t>2327-HK</t>
  </si>
  <si>
    <t>2328-HK</t>
  </si>
  <si>
    <t>2329-HK</t>
  </si>
  <si>
    <t>2330-HK</t>
  </si>
  <si>
    <t>2331-HK</t>
  </si>
  <si>
    <t>2333-HK</t>
  </si>
  <si>
    <t>2336-HK</t>
  </si>
  <si>
    <t>2337-HK</t>
  </si>
  <si>
    <t>2338-HK</t>
  </si>
  <si>
    <t>2339-HK</t>
  </si>
  <si>
    <t>2340-HK</t>
  </si>
  <si>
    <t>2341-HK</t>
  </si>
  <si>
    <t>2342-HK</t>
  </si>
  <si>
    <t>2343-HK</t>
  </si>
  <si>
    <t>2346-HK</t>
  </si>
  <si>
    <t>2347-HK</t>
  </si>
  <si>
    <t>2348-HK</t>
  </si>
  <si>
    <t>2349-HK</t>
  </si>
  <si>
    <t>2350-HK</t>
  </si>
  <si>
    <t>2352-HK</t>
  </si>
  <si>
    <t>2355-HK</t>
  </si>
  <si>
    <t>2356-HK</t>
  </si>
  <si>
    <t>2357-HK</t>
  </si>
  <si>
    <t>2358-HK</t>
  </si>
  <si>
    <t>2359-HK</t>
  </si>
  <si>
    <t>2360-HK</t>
  </si>
  <si>
    <t>2361-HK</t>
  </si>
  <si>
    <t>2362-HK</t>
  </si>
  <si>
    <t>2363-HK</t>
  </si>
  <si>
    <t>2367-HK</t>
  </si>
  <si>
    <t>2368-HK</t>
  </si>
  <si>
    <t>2369-HK</t>
  </si>
  <si>
    <t>2370-HK</t>
  </si>
  <si>
    <t>2371-HK</t>
  </si>
  <si>
    <t>2372-HK</t>
  </si>
  <si>
    <t>2376-HK</t>
  </si>
  <si>
    <t>2377-HK</t>
  </si>
  <si>
    <t>2378-HK</t>
  </si>
  <si>
    <t>2379-HK</t>
  </si>
  <si>
    <t>2380-HK</t>
  </si>
  <si>
    <t>2381-HK</t>
  </si>
  <si>
    <t>2382-HK</t>
  </si>
  <si>
    <t>2383-HK</t>
  </si>
  <si>
    <t>2385-HK</t>
  </si>
  <si>
    <t>2386-HK</t>
  </si>
  <si>
    <t>2388-HK</t>
  </si>
  <si>
    <t>2389-HK</t>
  </si>
  <si>
    <t>2390-HK</t>
  </si>
  <si>
    <t>2391-HK</t>
  </si>
  <si>
    <t>2392-HK</t>
  </si>
  <si>
    <t>2393-HK</t>
  </si>
  <si>
    <t>2399-HK</t>
  </si>
  <si>
    <t>2400-HK</t>
  </si>
  <si>
    <t>2418-HK</t>
  </si>
  <si>
    <t>2420-HK</t>
  </si>
  <si>
    <t>2422-HK</t>
  </si>
  <si>
    <t>2423-HK</t>
  </si>
  <si>
    <t>2436-HK</t>
  </si>
  <si>
    <t>2448-HK</t>
  </si>
  <si>
    <t>2488-HK</t>
  </si>
  <si>
    <t>2500-HK</t>
  </si>
  <si>
    <t>2518-HK</t>
  </si>
  <si>
    <t>2528-HK</t>
  </si>
  <si>
    <t>2552-HK</t>
  </si>
  <si>
    <t>2558-HK</t>
  </si>
  <si>
    <t>2588-HK</t>
  </si>
  <si>
    <t>2599-HK</t>
  </si>
  <si>
    <t>2600-HK</t>
  </si>
  <si>
    <t>2601-HK</t>
  </si>
  <si>
    <t>2602-HK</t>
  </si>
  <si>
    <t>2607-HK</t>
  </si>
  <si>
    <t>2608-HK</t>
  </si>
  <si>
    <t>2611-HK</t>
  </si>
  <si>
    <t>2616-HK</t>
  </si>
  <si>
    <t>2618-HK</t>
  </si>
  <si>
    <t>2623-HK</t>
  </si>
  <si>
    <t>2628-HK</t>
  </si>
  <si>
    <t>2633-HK</t>
  </si>
  <si>
    <t>2638-HK</t>
  </si>
  <si>
    <t>2660-HK</t>
  </si>
  <si>
    <t>2663-HK</t>
  </si>
  <si>
    <t>2666-HK</t>
  </si>
  <si>
    <t>2668-HK</t>
  </si>
  <si>
    <t>2669-HK</t>
  </si>
  <si>
    <t>2678-HK</t>
  </si>
  <si>
    <t>2680-HK</t>
  </si>
  <si>
    <t>2682-HK</t>
  </si>
  <si>
    <t>2683-HK</t>
  </si>
  <si>
    <t>2686-HK</t>
  </si>
  <si>
    <t>2688-HK</t>
  </si>
  <si>
    <t>2689-HK</t>
  </si>
  <si>
    <t>2696-HK</t>
  </si>
  <si>
    <t>2698-HK</t>
  </si>
  <si>
    <t>2699-HK</t>
  </si>
  <si>
    <t>2700-HK</t>
  </si>
  <si>
    <t>2708-HK</t>
  </si>
  <si>
    <t>2718-HK</t>
  </si>
  <si>
    <t>2722-HK</t>
  </si>
  <si>
    <t>2727-HK</t>
  </si>
  <si>
    <t>2728-HK</t>
  </si>
  <si>
    <t>2738-HK</t>
  </si>
  <si>
    <t>2768-HK</t>
  </si>
  <si>
    <t>2772-HK</t>
  </si>
  <si>
    <t>2777-HK</t>
  </si>
  <si>
    <t>2779-HK</t>
  </si>
  <si>
    <t>2789-HK</t>
  </si>
  <si>
    <t>2798-HK</t>
  </si>
  <si>
    <t>2799-HK</t>
  </si>
  <si>
    <t>2858-HK</t>
  </si>
  <si>
    <t>2863-HK</t>
  </si>
  <si>
    <t>2866-HK</t>
  </si>
  <si>
    <t>2869-HK</t>
  </si>
  <si>
    <t>2877-HK</t>
  </si>
  <si>
    <t>2878-HK</t>
  </si>
  <si>
    <t>2880-HK</t>
  </si>
  <si>
    <t>2882-HK</t>
  </si>
  <si>
    <t>2883-HK</t>
  </si>
  <si>
    <t>2885-HK</t>
  </si>
  <si>
    <t>2886-HK</t>
  </si>
  <si>
    <t>2888-HK</t>
  </si>
  <si>
    <t>2892-HK</t>
  </si>
  <si>
    <t>2899-HK</t>
  </si>
  <si>
    <t>2906-HK</t>
  </si>
  <si>
    <t>2973-HK</t>
  </si>
  <si>
    <t>2975-HK</t>
  </si>
  <si>
    <t>2983-HK</t>
  </si>
  <si>
    <t>2984-HK</t>
  </si>
  <si>
    <t>2985-HK</t>
  </si>
  <si>
    <t>2990-HK</t>
  </si>
  <si>
    <t>3300-HK</t>
  </si>
  <si>
    <t>3301-HK</t>
  </si>
  <si>
    <t>3302-HK</t>
  </si>
  <si>
    <t>3303-HK</t>
  </si>
  <si>
    <t>3306-HK</t>
  </si>
  <si>
    <t>3308-HK</t>
  </si>
  <si>
    <t>3309-HK</t>
  </si>
  <si>
    <t>3311-HK</t>
  </si>
  <si>
    <t>3313-HK</t>
  </si>
  <si>
    <t>3315-HK</t>
  </si>
  <si>
    <t>3316-HK</t>
  </si>
  <si>
    <t>3318-HK</t>
  </si>
  <si>
    <t>3319-HK</t>
  </si>
  <si>
    <t>3320-HK</t>
  </si>
  <si>
    <t>3321-HK</t>
  </si>
  <si>
    <t>3322-HK</t>
  </si>
  <si>
    <t>3323-HK</t>
  </si>
  <si>
    <t>3326-HK</t>
  </si>
  <si>
    <t>3328-HK</t>
  </si>
  <si>
    <t>3329-HK</t>
  </si>
  <si>
    <t>3330-HK</t>
  </si>
  <si>
    <t>3331-HK</t>
  </si>
  <si>
    <t>3332-HK</t>
  </si>
  <si>
    <t>3333-HK</t>
  </si>
  <si>
    <t>3336-HK</t>
  </si>
  <si>
    <t>3337-HK</t>
  </si>
  <si>
    <t>3339-HK</t>
  </si>
  <si>
    <t>3344-HK</t>
  </si>
  <si>
    <t>3347-HK</t>
  </si>
  <si>
    <t>3348-HK</t>
  </si>
  <si>
    <t>3360-HK</t>
  </si>
  <si>
    <t>3363-HK</t>
  </si>
  <si>
    <t>3366-HK</t>
  </si>
  <si>
    <t>3368-HK</t>
  </si>
  <si>
    <t>3369-HK</t>
  </si>
  <si>
    <t>3377-HK</t>
  </si>
  <si>
    <t>3380-HK</t>
  </si>
  <si>
    <t>3382-HK</t>
  </si>
  <si>
    <t>3383-HK</t>
  </si>
  <si>
    <t>3389-HK</t>
  </si>
  <si>
    <t>3390-HK</t>
  </si>
  <si>
    <t>3393-HK</t>
  </si>
  <si>
    <t>3395-HK</t>
  </si>
  <si>
    <t>3396-HK</t>
  </si>
  <si>
    <t>3398-HK</t>
  </si>
  <si>
    <t>3399-HK</t>
  </si>
  <si>
    <t>3600-HK</t>
  </si>
  <si>
    <t>3601-HK</t>
  </si>
  <si>
    <t>3603-HK</t>
  </si>
  <si>
    <t>3606-HK</t>
  </si>
  <si>
    <t>3608-HK</t>
  </si>
  <si>
    <t>3613-HK</t>
  </si>
  <si>
    <t>3616-HK</t>
  </si>
  <si>
    <t>3618-HK</t>
  </si>
  <si>
    <t>3623-HK</t>
  </si>
  <si>
    <t>3626-HK</t>
  </si>
  <si>
    <t>3628-HK</t>
  </si>
  <si>
    <t>3633-HK</t>
  </si>
  <si>
    <t>3636-HK</t>
  </si>
  <si>
    <t>3638-HK</t>
  </si>
  <si>
    <t>3639-HK</t>
  </si>
  <si>
    <t>3658-HK</t>
  </si>
  <si>
    <t>3660-HK</t>
  </si>
  <si>
    <t>3662-HK</t>
  </si>
  <si>
    <t>3666-HK</t>
  </si>
  <si>
    <t>3668-HK</t>
  </si>
  <si>
    <t>3669-HK</t>
  </si>
  <si>
    <t>3678-HK</t>
  </si>
  <si>
    <t>3680-HK</t>
  </si>
  <si>
    <t>3681-HK</t>
  </si>
  <si>
    <t>3683-HK</t>
  </si>
  <si>
    <t>3686-HK</t>
  </si>
  <si>
    <t>3688-HK</t>
  </si>
  <si>
    <t>3689-HK</t>
  </si>
  <si>
    <t>3690-HK</t>
  </si>
  <si>
    <t>3692-HK</t>
  </si>
  <si>
    <t>3698-HK</t>
  </si>
  <si>
    <t>3699-HK</t>
  </si>
  <si>
    <t>3700-HK</t>
  </si>
  <si>
    <t>3708-HK</t>
  </si>
  <si>
    <t>3709-HK</t>
  </si>
  <si>
    <t>3718-HK</t>
  </si>
  <si>
    <t>3728-HK</t>
  </si>
  <si>
    <t>3737-HK</t>
  </si>
  <si>
    <t>3738-HK</t>
  </si>
  <si>
    <t>3759-HK</t>
  </si>
  <si>
    <t>3768-HK</t>
  </si>
  <si>
    <t>3773-HK</t>
  </si>
  <si>
    <t>3778-HK</t>
  </si>
  <si>
    <t>3788-HK</t>
  </si>
  <si>
    <t>3789-HK</t>
  </si>
  <si>
    <t>3798-HK</t>
  </si>
  <si>
    <t>3799-HK</t>
  </si>
  <si>
    <t>3800-HK</t>
  </si>
  <si>
    <t>3808-HK</t>
  </si>
  <si>
    <t>3813-HK</t>
  </si>
  <si>
    <t>3816-HK</t>
  </si>
  <si>
    <t>3818-HK</t>
  </si>
  <si>
    <t>3822-HK</t>
  </si>
  <si>
    <t>3828-HK</t>
  </si>
  <si>
    <t>3830-HK</t>
  </si>
  <si>
    <t>3833-HK</t>
  </si>
  <si>
    <t>3836-HK</t>
  </si>
  <si>
    <t>3838-HK</t>
  </si>
  <si>
    <t>3839-HK</t>
  </si>
  <si>
    <t>3848-HK</t>
  </si>
  <si>
    <t>3860-HK</t>
  </si>
  <si>
    <t>3866-HK</t>
  </si>
  <si>
    <t>3868-HK</t>
  </si>
  <si>
    <t>3869-HK</t>
  </si>
  <si>
    <t>3877-HK</t>
  </si>
  <si>
    <t>3878-HK</t>
  </si>
  <si>
    <t>3882-HK</t>
  </si>
  <si>
    <t>3883-HK</t>
  </si>
  <si>
    <t>3886-HK</t>
  </si>
  <si>
    <t>3888-HK</t>
  </si>
  <si>
    <t>3889-HK</t>
  </si>
  <si>
    <t>3893-HK</t>
  </si>
  <si>
    <t>3898-HK</t>
  </si>
  <si>
    <t>3899-HK</t>
  </si>
  <si>
    <t>3900-HK</t>
  </si>
  <si>
    <t>3903-HK</t>
  </si>
  <si>
    <t>3908-HK</t>
  </si>
  <si>
    <t>3913-HK</t>
  </si>
  <si>
    <t>3918-HK</t>
  </si>
  <si>
    <t>3919-HK</t>
  </si>
  <si>
    <t>3928-HK</t>
  </si>
  <si>
    <t>3931-HK</t>
  </si>
  <si>
    <t>3933-HK</t>
  </si>
  <si>
    <t>3938-HK</t>
  </si>
  <si>
    <t>3939-HK</t>
  </si>
  <si>
    <t>3948-HK</t>
  </si>
  <si>
    <t>3958-HK</t>
  </si>
  <si>
    <t>3963-HK</t>
  </si>
  <si>
    <t>3968-HK</t>
  </si>
  <si>
    <t>3969-HK</t>
  </si>
  <si>
    <t>3978-HK</t>
  </si>
  <si>
    <t>3983-HK</t>
  </si>
  <si>
    <t>3988-HK</t>
  </si>
  <si>
    <t>3989-HK</t>
  </si>
  <si>
    <t>3990-HK</t>
  </si>
  <si>
    <t>3991-HK</t>
  </si>
  <si>
    <t>3993-HK</t>
  </si>
  <si>
    <t>3996-HK</t>
  </si>
  <si>
    <t>3997-HK</t>
  </si>
  <si>
    <t>3998-HK</t>
  </si>
  <si>
    <t>3999-HK</t>
  </si>
  <si>
    <t>4616-HK</t>
  </si>
  <si>
    <t>4617-HK</t>
  </si>
  <si>
    <t>4618-HK</t>
  </si>
  <si>
    <t>4619-HK</t>
  </si>
  <si>
    <t>4620-HK</t>
  </si>
  <si>
    <t>4621-HK</t>
  </si>
  <si>
    <t>6030-HK</t>
  </si>
  <si>
    <t>6033-HK</t>
  </si>
  <si>
    <t>6036-HK</t>
  </si>
  <si>
    <t>6038-HK</t>
  </si>
  <si>
    <t>6049-HK</t>
  </si>
  <si>
    <t>6055-HK</t>
  </si>
  <si>
    <t>6058-HK</t>
  </si>
  <si>
    <t>6060-HK</t>
  </si>
  <si>
    <t>6063-HK</t>
  </si>
  <si>
    <t>6066-HK</t>
  </si>
  <si>
    <t>6068-HK</t>
  </si>
  <si>
    <t>6069-HK</t>
  </si>
  <si>
    <t>6078-HK</t>
  </si>
  <si>
    <t>6080-HK</t>
  </si>
  <si>
    <t>6083-HK</t>
  </si>
  <si>
    <t>6088-HK</t>
  </si>
  <si>
    <t>6090-HK</t>
  </si>
  <si>
    <t>6093-HK</t>
  </si>
  <si>
    <t>6098-HK</t>
  </si>
  <si>
    <t>6099-HK</t>
  </si>
  <si>
    <t>6100-HK</t>
  </si>
  <si>
    <t>6108-HK</t>
  </si>
  <si>
    <t>6110-HK</t>
  </si>
  <si>
    <t>6111-HK</t>
  </si>
  <si>
    <t>6113-HK</t>
  </si>
  <si>
    <t>6116-HK</t>
  </si>
  <si>
    <t>6117-HK</t>
  </si>
  <si>
    <t>6118-HK</t>
  </si>
  <si>
    <t>6119-HK</t>
  </si>
  <si>
    <t>6122-HK</t>
  </si>
  <si>
    <t>6123-HK</t>
  </si>
  <si>
    <t>6127-HK</t>
  </si>
  <si>
    <t>6128-HK</t>
  </si>
  <si>
    <t>6133-HK</t>
  </si>
  <si>
    <t>6136-HK</t>
  </si>
  <si>
    <t>6138-HK</t>
  </si>
  <si>
    <t>6158-HK</t>
  </si>
  <si>
    <t>6160-HK</t>
  </si>
  <si>
    <t>6161-HK</t>
  </si>
  <si>
    <t>6162-HK</t>
  </si>
  <si>
    <t>6163-HK</t>
  </si>
  <si>
    <t>6168-HK</t>
  </si>
  <si>
    <t>6169-HK</t>
  </si>
  <si>
    <t>6178-HK</t>
  </si>
  <si>
    <t>6182-HK</t>
  </si>
  <si>
    <t>6185-HK</t>
  </si>
  <si>
    <t>6186-HK</t>
  </si>
  <si>
    <t>6188-HK</t>
  </si>
  <si>
    <t>6189-HK</t>
  </si>
  <si>
    <t>6190-HK</t>
  </si>
  <si>
    <t>6193-HK</t>
  </si>
  <si>
    <t>6196-HK</t>
  </si>
  <si>
    <t>6198-HK</t>
  </si>
  <si>
    <t>6199-HK</t>
  </si>
  <si>
    <t>6600-HK</t>
  </si>
  <si>
    <t>6601-HK</t>
  </si>
  <si>
    <t>6606-HK</t>
  </si>
  <si>
    <t>6608-HK</t>
  </si>
  <si>
    <t>6609-HK</t>
  </si>
  <si>
    <t>6610-HK</t>
  </si>
  <si>
    <t>6611-HK</t>
  </si>
  <si>
    <t>6616-HK</t>
  </si>
  <si>
    <t>6618-HK</t>
  </si>
  <si>
    <t>6622-HK</t>
  </si>
  <si>
    <t>6626-HK</t>
  </si>
  <si>
    <t>6628-HK</t>
  </si>
  <si>
    <t>6633-HK</t>
  </si>
  <si>
    <t>6638-HK</t>
  </si>
  <si>
    <t>6639-HK</t>
  </si>
  <si>
    <t>6655-HK</t>
  </si>
  <si>
    <t>6660-HK</t>
  </si>
  <si>
    <t>6661-HK</t>
  </si>
  <si>
    <t>6663-HK</t>
  </si>
  <si>
    <t>6666-HK</t>
  </si>
  <si>
    <t>6667-HK</t>
  </si>
  <si>
    <t>6668-HK</t>
  </si>
  <si>
    <t>6669-HK</t>
  </si>
  <si>
    <t>6677-HK</t>
  </si>
  <si>
    <t>6680-HK</t>
  </si>
  <si>
    <t>6686-HK</t>
  </si>
  <si>
    <t>6689-HK</t>
  </si>
  <si>
    <t>6690-HK</t>
  </si>
  <si>
    <t>6696-HK</t>
  </si>
  <si>
    <t>6699-HK</t>
  </si>
  <si>
    <t>6805-HK</t>
  </si>
  <si>
    <t>6806-HK</t>
  </si>
  <si>
    <t>6808-HK</t>
  </si>
  <si>
    <t>6811-HK</t>
  </si>
  <si>
    <t>6812-HK</t>
  </si>
  <si>
    <t>6816-HK</t>
  </si>
  <si>
    <t>6818-HK</t>
  </si>
  <si>
    <t>6819-HK</t>
  </si>
  <si>
    <t>6820-HK</t>
  </si>
  <si>
    <t>6821-HK</t>
  </si>
  <si>
    <t>6822-HK</t>
  </si>
  <si>
    <t>6823-HK</t>
  </si>
  <si>
    <t>6826-HK</t>
  </si>
  <si>
    <t>6828-HK</t>
  </si>
  <si>
    <t>6829-HK</t>
  </si>
  <si>
    <t>6830-HK</t>
  </si>
  <si>
    <t>6833-HK</t>
  </si>
  <si>
    <t>6836-HK</t>
  </si>
  <si>
    <t>6837-HK</t>
  </si>
  <si>
    <t>6838-HK</t>
  </si>
  <si>
    <t>6839-HK</t>
  </si>
  <si>
    <t>6855-HK</t>
  </si>
  <si>
    <t>6858-HK</t>
  </si>
  <si>
    <t>6860-HK</t>
  </si>
  <si>
    <t>6862-HK</t>
  </si>
  <si>
    <t>6865-HK</t>
  </si>
  <si>
    <t>6866-HK</t>
  </si>
  <si>
    <t>6868-HK</t>
  </si>
  <si>
    <t>6869-HK</t>
  </si>
  <si>
    <t>6877-HK</t>
  </si>
  <si>
    <t>6878-HK</t>
  </si>
  <si>
    <t>6880-HK</t>
  </si>
  <si>
    <t>6881-HK</t>
  </si>
  <si>
    <t>6882-HK</t>
  </si>
  <si>
    <t>6885-HK</t>
  </si>
  <si>
    <t>6886-HK</t>
  </si>
  <si>
    <t>6888-HK</t>
  </si>
  <si>
    <t>6889-HK</t>
  </si>
  <si>
    <t>6890-HK</t>
  </si>
  <si>
    <t>6893-HK</t>
  </si>
  <si>
    <t>6896-HK</t>
  </si>
  <si>
    <t>6898-HK</t>
  </si>
  <si>
    <t>6899-HK</t>
  </si>
  <si>
    <t>6900-HK</t>
  </si>
  <si>
    <t>6908-HK</t>
  </si>
  <si>
    <t>6909-HK</t>
  </si>
  <si>
    <t>6913-HK</t>
  </si>
  <si>
    <t>6918-HK</t>
  </si>
  <si>
    <t>6919-HK</t>
  </si>
  <si>
    <t>6928-HK</t>
  </si>
  <si>
    <t>6933-HK</t>
  </si>
  <si>
    <t>6939-HK</t>
  </si>
  <si>
    <t>6958-HK</t>
  </si>
  <si>
    <t>6966-HK</t>
  </si>
  <si>
    <t>6968-HK</t>
  </si>
  <si>
    <t>6969-HK</t>
  </si>
  <si>
    <t>6978-HK</t>
  </si>
  <si>
    <t>6988-HK</t>
  </si>
  <si>
    <t>6989-HK</t>
  </si>
  <si>
    <t>6993-HK</t>
  </si>
  <si>
    <t>6996-HK</t>
  </si>
  <si>
    <t>6998-HK</t>
  </si>
  <si>
    <t>6999-HK</t>
  </si>
  <si>
    <t>7801-HK</t>
  </si>
  <si>
    <t>7827-HK</t>
  </si>
  <si>
    <t>7836-HK</t>
  </si>
  <si>
    <t>7841-HK</t>
  </si>
  <si>
    <t>9600-HK</t>
  </si>
  <si>
    <t>9608-HK</t>
  </si>
  <si>
    <t>9616-HK</t>
  </si>
  <si>
    <t>9618-HK</t>
  </si>
  <si>
    <t>9626-HK</t>
  </si>
  <si>
    <t>9633-HK</t>
  </si>
  <si>
    <t>9638-HK</t>
  </si>
  <si>
    <t>9666-HK</t>
  </si>
  <si>
    <t>9668-HK</t>
  </si>
  <si>
    <t>9677-HK</t>
  </si>
  <si>
    <t>9688-HK</t>
  </si>
  <si>
    <t>9696-HK</t>
  </si>
  <si>
    <t>9698-HK</t>
  </si>
  <si>
    <t>9699-HK</t>
  </si>
  <si>
    <t>9857-HK</t>
  </si>
  <si>
    <t>9858-HK</t>
  </si>
  <si>
    <t>9863-HK</t>
  </si>
  <si>
    <t>9866-HK</t>
  </si>
  <si>
    <t>9868-HK</t>
  </si>
  <si>
    <t>9869-HK</t>
  </si>
  <si>
    <t>9877-HK</t>
  </si>
  <si>
    <t>9878-HK</t>
  </si>
  <si>
    <t>9886-HK</t>
  </si>
  <si>
    <t>9888-HK</t>
  </si>
  <si>
    <t>9889-HK</t>
  </si>
  <si>
    <t>9896-HK</t>
  </si>
  <si>
    <t>9898-HK</t>
  </si>
  <si>
    <t>9899-HK</t>
  </si>
  <si>
    <t>9900-HK</t>
  </si>
  <si>
    <t>9901-HK</t>
  </si>
  <si>
    <t>9906-HK</t>
  </si>
  <si>
    <t>9908-HK</t>
  </si>
  <si>
    <t>9909-HK</t>
  </si>
  <si>
    <t>9911-HK</t>
  </si>
  <si>
    <t>9913-HK</t>
  </si>
  <si>
    <t>9916-HK</t>
  </si>
  <si>
    <t>9918-HK</t>
  </si>
  <si>
    <t>9919-HK</t>
  </si>
  <si>
    <t>9922-HK</t>
  </si>
  <si>
    <t>9923-HK</t>
  </si>
  <si>
    <t>9926-HK</t>
  </si>
  <si>
    <t>9928-HK</t>
  </si>
  <si>
    <t>9929-HK</t>
  </si>
  <si>
    <t>9933-HK</t>
  </si>
  <si>
    <t>9936-HK</t>
  </si>
  <si>
    <t>9938-HK</t>
  </si>
  <si>
    <t>9939-HK</t>
  </si>
  <si>
    <t>9955-HK</t>
  </si>
  <si>
    <t>9956-HK</t>
  </si>
  <si>
    <t>9958-HK</t>
  </si>
  <si>
    <t>9959-HK</t>
  </si>
  <si>
    <t>9960-HK</t>
  </si>
  <si>
    <t>9961-HK</t>
  </si>
  <si>
    <t>9963-HK</t>
  </si>
  <si>
    <t>9966-HK</t>
  </si>
  <si>
    <t>9968-HK</t>
  </si>
  <si>
    <t>9969-HK</t>
  </si>
  <si>
    <t>9977-HK</t>
  </si>
  <si>
    <t>9978-HK</t>
  </si>
  <si>
    <t>9979-HK</t>
  </si>
  <si>
    <t>9982-HK</t>
  </si>
  <si>
    <t>9983-HK</t>
  </si>
  <si>
    <t>9986-HK</t>
  </si>
  <si>
    <t>9987-HK</t>
  </si>
  <si>
    <t>9988-HK</t>
  </si>
  <si>
    <t>9989-HK</t>
  </si>
  <si>
    <t>9990-HK</t>
  </si>
  <si>
    <t>9991-HK</t>
  </si>
  <si>
    <t>9992-HK</t>
  </si>
  <si>
    <t>9993-HK</t>
  </si>
  <si>
    <t>9995-HK</t>
  </si>
  <si>
    <t>9996-HK</t>
  </si>
  <si>
    <t>9997-HK</t>
  </si>
  <si>
    <t>9998-HK</t>
  </si>
  <si>
    <t>9999-HK</t>
  </si>
  <si>
    <t>80737-HK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</si>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</sst>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B1" t="s">
        <v>2231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U7"/>
  <sheetViews>
    <sheetView tabSelected="1" workbookViewId="0"/>
  </sheetViews>
  <sheetFormatPr defaultRowHeight="14.4" x14ac:dyDescent="0.3"/>
  <sheetData>
    <row r="1" spans="1:22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</row>
    <row r="2" spans="1:2231" x14ac:dyDescent="0.3">
      <c r="A2">
        <f t="array" ref="A2:A7">_xll.FDS("1-HK","FF_EPS(ANN,-5AY,0)")</f>
        <v>8.5500000000000007</v>
      </c>
      <c r="B2">
        <f t="array" ref="B2:B7">_xll.FDS("2-HK","FF_EPS(ANN,-5AY,0)")</f>
        <v>5.03</v>
      </c>
      <c r="C2">
        <f t="array" ref="C2:C7">_xll.FDS("3-HK","FF_EPS(ANN,-5AY,0)")</f>
        <v>0.39319999999999999</v>
      </c>
      <c r="D2">
        <f t="array" ref="D2:D7">_xll.FDS("4-HK","FF_EPS(ANN,-5AY,0)")</f>
        <v>7.07</v>
      </c>
      <c r="E2">
        <f t="array" ref="E2:E7">_xll.FDS("5-HK","FF_EPS(ANN,-5AY,0)")</f>
        <v>0.54339999999999999</v>
      </c>
      <c r="F2">
        <f t="array" ref="F2:F7">_xll.FDS("6-HK","FF_EPS(ANN,-5AY,0)")</f>
        <v>3.01</v>
      </c>
      <c r="G2">
        <f t="array" ref="G2:G7">_xll.FDS("7-HK","FF_EPS(ANN,-5AY,0)")</f>
        <v>-2.5999999999999999E-3</v>
      </c>
      <c r="H2">
        <f t="array" ref="H2:H7">_xll.FDS("8-HK","FF_EPS(ANN,-5AY,0)")</f>
        <v>0.26790000000000003</v>
      </c>
      <c r="I2">
        <f t="array" ref="I2:I7">_xll.FDS("9-HK","FF_EPS(ANN,-5AY,0)")</f>
        <v>-0.1454</v>
      </c>
      <c r="J2">
        <f t="array" ref="J2:J7">_xll.FDS("10-HK","FF_EPS(ANN,-5AY,0)")</f>
        <v>2.73</v>
      </c>
      <c r="K2">
        <f t="array" ref="K2:K7">_xll.FDS("11-HK","FF_EPS(ANN,-5AY,0)")</f>
        <v>8.3000000000000007</v>
      </c>
      <c r="L2">
        <f t="array" ref="L2:L7">_xll.FDS("12-HK","FF_EPS(ANN,-5AY,0)")</f>
        <v>4.5304000000000002</v>
      </c>
      <c r="M2">
        <f t="array" ref="M2:M7">_xll.FDS("13-HK","FF_EPS(ANN,-5AY,0)")</f>
        <v>0.1552</v>
      </c>
      <c r="N2">
        <f t="array" ref="N2:N7">_xll.FDS("14-HK","FF_EPS(ANN,-5AY,0)")</f>
        <v>1.1635</v>
      </c>
      <c r="O2">
        <f t="array" ref="O2:O7">_xll.FDS("16-HK","FF_EPS(ANN,-5AY,0)")</f>
        <v>14.43</v>
      </c>
      <c r="P2">
        <f t="array" ref="P2:P7">_xll.FDS("17-HK","FF_EPS(ANN,-5AY,0)")</f>
        <v>3.2</v>
      </c>
      <c r="Q2">
        <f t="array" ref="Q2:Q7">_xll.FDS("18-HK","FF_EPS(ANN,-5AY,0)")</f>
        <v>6.83E-2</v>
      </c>
      <c r="R2">
        <f t="array" ref="R2:R7">_xll.FDS("19-HK","FF_EPS(ANN,-5AY,0)")</f>
        <v>6.41</v>
      </c>
      <c r="S2" t="e">
        <f t="array" ref="S2:S7">_xll.FDS("20-HK","FF_EPS(ANN,-5AY,0)")</f>
        <v>#N/A</v>
      </c>
      <c r="T2">
        <f t="array" ref="T2:T7">_xll.FDS("21-HK","FF_EPS(ANN,-5AY,0)")</f>
        <v>-1.1000000000000001E-3</v>
      </c>
      <c r="U2">
        <f t="array" ref="U2:U7">_xll.FDS("22-HK","FF_EPS(ANN,-5AY,0)")</f>
        <v>-4.0000000000000002E-4</v>
      </c>
      <c r="V2">
        <f t="array" ref="V2:V7">_xll.FDS("23-HK","FF_EPS(ANN,-5AY,0)")</f>
        <v>1.21</v>
      </c>
      <c r="W2">
        <f t="array" ref="W2:W7">_xll.FDS("25-HK","FF_EPS(ANN,-5AY,0)")</f>
        <v>1.79</v>
      </c>
      <c r="X2">
        <f t="array" ref="X2:X7">_xll.FDS("26-HK","FF_EPS(ANN,-5AY,0)")</f>
        <v>13.86</v>
      </c>
      <c r="Y2">
        <f t="array" ref="Y2:Y7">_xll.FDS("27-HK","FF_EPS(ANN,-5AY,0)")</f>
        <v>1.4730000000000001</v>
      </c>
      <c r="Z2">
        <f t="array" ref="Z2:Z7">_xll.FDS("28-HK","FF_EPS(ANN,-5AY,0)")</f>
        <v>3.79</v>
      </c>
      <c r="AA2">
        <f t="array" ref="AA2:AA7">_xll.FDS("29-HK","FF_EPS(ANN,-5AY,0)")</f>
        <v>0.51400000000000001</v>
      </c>
      <c r="AB2">
        <f t="array" ref="AB2:AB7">_xll.FDS("30-HK","FF_EPS(ANN,-5AY,0)")</f>
        <v>-1.47E-2</v>
      </c>
      <c r="AC2">
        <f t="array" ref="AC2:AC7">_xll.FDS("31-HK","FF_EPS(ANN,-5AY,0)")</f>
        <v>0.2581</v>
      </c>
      <c r="AD2">
        <f t="array" ref="AD2:AD7">_xll.FDS("32-HK","FF_EPS(ANN,-5AY,0)")</f>
        <v>1.1000000000000001</v>
      </c>
      <c r="AE2">
        <f t="array" ref="AE2:AE7">_xll.FDS("33-HK","FF_EPS(ANN,-5AY,0)")</f>
        <v>-1.3826000000000001</v>
      </c>
      <c r="AF2">
        <f t="array" ref="AF2:AF7">_xll.FDS("34-HK","FF_EPS(ANN,-5AY,0)")</f>
        <v>0.82</v>
      </c>
      <c r="AG2">
        <f t="array" ref="AG2:AG7">_xll.FDS("35-HK","FF_EPS(ANN,-5AY,0)")</f>
        <v>0.46360000000000001</v>
      </c>
      <c r="AH2">
        <f t="array" ref="AH2:AH7">_xll.FDS("36-HK","FF_EPS(ANN,-5AY,0)")</f>
        <v>-4.9500000000000002E-2</v>
      </c>
      <c r="AI2">
        <f t="array" ref="AI2:AI7">_xll.FDS("37-HK","FF_EPS(ANN,-5AY,0)")</f>
        <v>-7.9000000000000008E-3</v>
      </c>
      <c r="AJ2">
        <f t="array" ref="AJ2:AJ7">_xll.FDS("38-HK","FF_EPS(ANN,-5AY,0)")</f>
        <v>0.26229999999999998</v>
      </c>
      <c r="AK2">
        <f t="array" ref="AK2:AK7">_xll.FDS("39-HK","FF_EPS(ANN,-5AY,0)")</f>
        <v>1.5E-3</v>
      </c>
      <c r="AL2">
        <f t="array" ref="AL2:AL7">_xll.FDS("40-HK","FF_EPS(ANN,-5AY,0)")</f>
        <v>2.5899999999999999E-2</v>
      </c>
      <c r="AM2">
        <f t="array" ref="AM2:AM7">_xll.FDS("41-HK","FF_EPS(ANN,-5AY,0)")</f>
        <v>4.0999999999999996</v>
      </c>
      <c r="AN2">
        <f t="array" ref="AN2:AN7">_xll.FDS("42-HK","FF_EPS(ANN,-5AY,0)")</f>
        <v>-0.1331</v>
      </c>
      <c r="AO2">
        <f t="array" ref="AO2:AO7">_xll.FDS("45-HK","FF_EPS(ANN,-5AY,0)")</f>
        <v>0.43</v>
      </c>
      <c r="AP2">
        <f t="array" ref="AP2:AP7">_xll.FDS("46-HK","FF_EPS(ANN,-5AY,0)")</f>
        <v>0.20810000000000001</v>
      </c>
      <c r="AQ2">
        <f t="array" ref="AQ2:AQ7">_xll.FDS("48-HK","FF_EPS(ANN,-5AY,0)")</f>
        <v>-2.2200000000000002</v>
      </c>
      <c r="AR2">
        <f t="array" ref="AR2:AR7">_xll.FDS("50-HK","FF_EPS(ANN,-5AY,0)")</f>
        <v>0.66</v>
      </c>
      <c r="AS2">
        <f t="array" ref="AS2:AS7">_xll.FDS("51-HK","FF_EPS(ANN,-5AY,0)")</f>
        <v>0.98</v>
      </c>
      <c r="AT2">
        <f t="array" ref="AT2:AT7">_xll.FDS("52-HK","FF_EPS(ANN,-5AY,0)")</f>
        <v>1.6143000000000001</v>
      </c>
      <c r="AU2">
        <f t="array" ref="AU2:AU7">_xll.FDS("53-HK","FF_EPS(ANN,-5AY,0)")</f>
        <v>18.7149</v>
      </c>
      <c r="AV2">
        <f t="array" ref="AV2:AV7">_xll.FDS("55-HK","FF_EPS(ANN,-5AY,0)")</f>
        <v>0.33600000000000002</v>
      </c>
      <c r="AW2">
        <f t="array" ref="AW2:AW7">_xll.FDS("57-HK","FF_EPS(ANN,-5AY,0)")</f>
        <v>8.2000000000000003E-2</v>
      </c>
      <c r="AX2">
        <f t="array" ref="AX2:AX7">_xll.FDS("58-HK","FF_EPS(ANN,-5AY,0)")</f>
        <v>-2.5</v>
      </c>
      <c r="AY2">
        <f t="array" ref="AY2:AY7">_xll.FDS("59-HK","FF_EPS(ANN,-5AY,0)")</f>
        <v>1.4800000000000001E-2</v>
      </c>
      <c r="AZ2">
        <f t="array" ref="AZ2:AZ7">_xll.FDS("60-HK","FF_EPS(ANN,-5AY,0)")</f>
        <v>-4.0099999999999997E-2</v>
      </c>
      <c r="BA2">
        <f t="array" ref="BA2:BA7">_xll.FDS("61-HK","FF_EPS(ANN,-5AY,0)")</f>
        <v>0.42</v>
      </c>
      <c r="BB2">
        <f t="array" ref="BB2:BB7">_xll.FDS("62-HK","FF_EPS(ANN,-5AY,0)")</f>
        <v>2.04</v>
      </c>
      <c r="BC2">
        <f t="array" ref="BC2:BC7">_xll.FDS("63-HK","FF_EPS(ANN,-5AY,0)")</f>
        <v>-1.5599999999999999E-2</v>
      </c>
      <c r="BD2">
        <f t="array" ref="BD2:BD7">_xll.FDS("64-HK","FF_EPS(ANN,-5AY,0)")</f>
        <v>4.5600000000000002E-2</v>
      </c>
      <c r="BE2">
        <f t="array" ref="BE2:BE7">_xll.FDS("65-HK","FF_EPS(ANN,-5AY,0)")</f>
        <v>-0.3357</v>
      </c>
      <c r="BF2">
        <f t="array" ref="BF2:BF7">_xll.FDS("66-HK","FF_EPS(ANN,-5AY,0)")</f>
        <v>1.74</v>
      </c>
      <c r="BG2">
        <f t="array" ref="BG2:BG7">_xll.FDS("69-HK","FF_EPS(ANN,-5AY,0)")</f>
        <v>0.23050000000000001</v>
      </c>
      <c r="BH2">
        <f t="array" ref="BH2:BH7">_xll.FDS("70-HK","FF_EPS(ANN,-5AY,0)")</f>
        <v>-8.6999999999999994E-3</v>
      </c>
      <c r="BI2">
        <f t="array" ref="BI2:BI7">_xll.FDS("71-HK","FF_EPS(ANN,-5AY,0)")</f>
        <v>2.21</v>
      </c>
      <c r="BJ2">
        <f t="array" ref="BJ2:BJ7">_xll.FDS("72-HK","FF_EPS(ANN,-5AY,0)")</f>
        <v>8.3000000000000001E-3</v>
      </c>
      <c r="BK2">
        <f t="array" ref="BK2:BK7">_xll.FDS("73-HK","FF_EPS(ANN,-5AY,0)")</f>
        <v>-2.6200000000000001E-2</v>
      </c>
      <c r="BL2">
        <f t="array" ref="BL2:BL7">_xll.FDS("75-HK","FF_EPS(ANN,-5AY,0)")</f>
        <v>0.44500000000000001</v>
      </c>
      <c r="BM2">
        <f t="array" ref="BM2:BM7">_xll.FDS("76-HK","FF_EPS(ANN,-5AY,0)")</f>
        <v>-2.1423999999999999</v>
      </c>
      <c r="BN2">
        <f t="array" ref="BN2:BN7">_xll.FDS("77-HK","FF_EPS(ANN,-5AY,0)")</f>
        <v>0.11310000000000001</v>
      </c>
      <c r="BO2">
        <f t="array" ref="BO2:BO7">_xll.FDS("78-HK","FF_EPS(ANN,-5AY,0)")</f>
        <v>0.23</v>
      </c>
      <c r="BP2">
        <f t="array" ref="BP2:BP7">_xll.FDS("79-HK","FF_EPS(ANN,-5AY,0)")</f>
        <v>-8.2199999999999995E-2</v>
      </c>
      <c r="BQ2">
        <f t="array" ref="BQ2:BQ7">_xll.FDS("81-HK","FF_EPS(ANN,-5AY,0)")</f>
        <v>0.3836</v>
      </c>
      <c r="BR2">
        <f t="array" ref="BR2:BR7">_xll.FDS("82-HK","FF_EPS(ANN,-5AY,0)")</f>
        <v>-0.29720000000000002</v>
      </c>
      <c r="BS2">
        <f t="array" ref="BS2:BS7">_xll.FDS("83-HK","FF_EPS(ANN,-5AY,0)")</f>
        <v>1.19</v>
      </c>
      <c r="BT2">
        <f t="array" ref="BT2:BT7">_xll.FDS("84-HK","FF_EPS(ANN,-5AY,0)")</f>
        <v>-0.17</v>
      </c>
      <c r="BU2">
        <f t="array" ref="BU2:BU7">_xll.FDS("85-HK","FF_EPS(ANN,-5AY,0)")</f>
        <v>0.21690000000000001</v>
      </c>
      <c r="BV2">
        <f t="array" ref="BV2:BV7">_xll.FDS("86-HK","FF_EPS(ANN,-5AY,0)")</f>
        <v>0.503</v>
      </c>
      <c r="BW2">
        <f t="array" ref="BW2:BW7">_xll.FDS("87-HK","FF_EPS(ANN,-5AY,0)")</f>
        <v>6.41</v>
      </c>
      <c r="BX2">
        <f t="array" ref="BX2:BX7">_xll.FDS("88-HK","FF_EPS(ANN,-5AY,0)")</f>
        <v>0.32</v>
      </c>
      <c r="BY2">
        <f t="array" ref="BY2:BY7">_xll.FDS("89-HK","FF_EPS(ANN,-5AY,0)")</f>
        <v>1.3</v>
      </c>
      <c r="BZ2">
        <f t="array" ref="BZ2:BZ7">_xll.FDS("90-HK","FF_EPS(ANN,-5AY,0)")</f>
        <v>0.10630000000000001</v>
      </c>
      <c r="CA2">
        <f t="array" ref="CA2:CA7">_xll.FDS("91-HK","FF_EPS(ANN,-5AY,0)")</f>
        <v>-1.0829</v>
      </c>
      <c r="CB2">
        <f t="array" ref="CB2:CB7">_xll.FDS("92-HK","FF_EPS(ANN,-5AY,0)")</f>
        <v>-11.056699999999999</v>
      </c>
      <c r="CC2">
        <f t="array" ref="CC2:CC7">_xll.FDS("93-HK","FF_EPS(ANN,-5AY,0)")</f>
        <v>-6.7599999999999993E-2</v>
      </c>
      <c r="CD2">
        <f t="array" ref="CD2:CD7">_xll.FDS("94-HK","FF_EPS(ANN,-5AY,0)")</f>
        <v>5.4000000000000003E-3</v>
      </c>
      <c r="CE2">
        <f t="array" ref="CE2:CE7">_xll.FDS("95-HK","FF_EPS(ANN,-5AY,0)")</f>
        <v>0.19969999999999999</v>
      </c>
      <c r="CF2">
        <f t="array" ref="CF2:CF7">_xll.FDS("96-HK","FF_EPS(ANN,-5AY,0)")</f>
        <v>0.129</v>
      </c>
      <c r="CG2">
        <f t="array" ref="CG2:CG7">_xll.FDS("97-HK","FF_EPS(ANN,-5AY,0)")</f>
        <v>3.3000000000000002E-2</v>
      </c>
      <c r="CH2">
        <f t="array" ref="CH2:CH7">_xll.FDS("98-HK","FF_EPS(ANN,-5AY,0)")</f>
        <v>0.8296</v>
      </c>
      <c r="CI2">
        <f t="array" ref="CI2:CI7">_xll.FDS("99-HK","FF_EPS(ANN,-5AY,0)")</f>
        <v>0.98</v>
      </c>
      <c r="CJ2">
        <f t="array" ref="CJ2:CJ7">_xll.FDS("101-HK","FF_EPS(ANN,-5AY,0)")</f>
        <v>1.38</v>
      </c>
      <c r="CK2">
        <f t="array" ref="CK2:CK7">_xll.FDS("102-HK","FF_EPS(ANN,-5AY,0)")</f>
        <v>-1.4E-3</v>
      </c>
      <c r="CL2">
        <f t="array" ref="CL2:CL7">_xll.FDS("103-HK","FF_EPS(ANN,-5AY,0)")</f>
        <v>5.3E-3</v>
      </c>
      <c r="CM2">
        <f t="array" ref="CM2:CM7">_xll.FDS("104-HK","FF_EPS(ANN,-5AY,0)")</f>
        <v>3.9800000000000002E-2</v>
      </c>
      <c r="CN2">
        <f t="array" ref="CN2:CN7">_xll.FDS("105-HK","FF_EPS(ANN,-5AY,0)")</f>
        <v>-0.44</v>
      </c>
      <c r="CO2">
        <f t="array" ref="CO2:CO7">_xll.FDS("106-HK","FF_EPS(ANN,-5AY,0)")</f>
        <v>0.17180000000000001</v>
      </c>
      <c r="CP2">
        <f t="array" ref="CP2:CP7">_xll.FDS("107-HK","FF_EPS(ANN,-5AY,0)")</f>
        <v>0.34239999999999998</v>
      </c>
      <c r="CQ2">
        <f t="array" ref="CQ2:CQ7">_xll.FDS("108-HK","FF_EPS(ANN,-5AY,0)")</f>
        <v>-4.2799999999999998E-2</v>
      </c>
      <c r="CR2">
        <f t="array" ref="CR2:CR7">_xll.FDS("110-HK","FF_EPS(ANN,-5AY,0)")</f>
        <v>-0.56410000000000005</v>
      </c>
      <c r="CS2">
        <f t="array" ref="CS2:CS7">_xll.FDS("111-HK","FF_EPS(ANN,-5AY,0)")</f>
        <v>6.4100000000000004E-2</v>
      </c>
      <c r="CT2">
        <f t="array" ref="CT2:CT7">_xll.FDS("113-HK","FF_EPS(ANN,-5AY,0)")</f>
        <v>0.21099999999999999</v>
      </c>
      <c r="CU2">
        <f t="array" ref="CU2:CU7">_xll.FDS("114-HK","FF_EPS(ANN,-5AY,0)")</f>
        <v>8.3199999999999996E-2</v>
      </c>
      <c r="CV2">
        <f t="array" ref="CV2:CV7">_xll.FDS("115-HK","FF_EPS(ANN,-5AY,0)")</f>
        <v>0.19339999999999999</v>
      </c>
      <c r="CW2">
        <f t="array" ref="CW2:CW7">_xll.FDS("116-HK","FF_EPS(ANN,-5AY,0)")</f>
        <v>1.0960000000000001</v>
      </c>
      <c r="CX2">
        <f t="array" ref="CX2:CX7">_xll.FDS("117-HK","FF_EPS(ANN,-5AY,0)")</f>
        <v>-0.13</v>
      </c>
      <c r="CY2">
        <f t="array" ref="CY2:CY7">_xll.FDS("118-HK","FF_EPS(ANN,-5AY,0)")</f>
        <v>-0.4229</v>
      </c>
      <c r="CZ2">
        <f t="array" ref="CZ2:CZ7">_xll.FDS("119-HK","FF_EPS(ANN,-5AY,0)")</f>
        <v>2.2100000000000002E-2</v>
      </c>
      <c r="DA2">
        <f t="array" ref="DA2:DA7">_xll.FDS("120-HK","FF_EPS(ANN,-5AY,0)")</f>
        <v>-1.7000000000000001E-2</v>
      </c>
      <c r="DB2">
        <f t="array" ref="DB2:DB7">_xll.FDS("122-HK","FF_EPS(ANN,-5AY,0)")</f>
        <v>7.7499999999999999E-2</v>
      </c>
      <c r="DC2">
        <f t="array" ref="DC2:DC7">_xll.FDS("123-HK","FF_EPS(ANN,-5AY,0)")</f>
        <v>0.72560000000000002</v>
      </c>
      <c r="DD2">
        <f t="array" ref="DD2:DD7">_xll.FDS("124-HK","FF_EPS(ANN,-5AY,0)")</f>
        <v>1.04E-2</v>
      </c>
      <c r="DE2">
        <f t="array" ref="DE2:DE7">_xll.FDS("125-HK","FF_EPS(ANN,-5AY,0)")</f>
        <v>0.27</v>
      </c>
      <c r="DF2">
        <f t="array" ref="DF2:DF7">_xll.FDS("126-HK","FF_EPS(ANN,-5AY,0)")</f>
        <v>0.1016</v>
      </c>
      <c r="DG2">
        <f t="array" ref="DG2:DG7">_xll.FDS("127-HK","FF_EPS(ANN,-5AY,0)")</f>
        <v>3.3340000000000001</v>
      </c>
      <c r="DH2">
        <f t="array" ref="DH2:DH7">_xll.FDS("128-HK","FF_EPS(ANN,-5AY,0)")</f>
        <v>-2.3999999999999998E-3</v>
      </c>
      <c r="DI2">
        <f t="array" ref="DI2:DI7">_xll.FDS("129-HK","FF_EPS(ANN,-5AY,0)")</f>
        <v>1.1100000000000001</v>
      </c>
      <c r="DJ2">
        <f t="array" ref="DJ2:DJ7">_xll.FDS("130-HK","FF_EPS(ANN,-5AY,0)")</f>
        <v>-0.18</v>
      </c>
      <c r="DK2">
        <f t="array" ref="DK2:DK7">_xll.FDS("131-HK","FF_EPS(ANN,-5AY,0)")</f>
        <v>0.86</v>
      </c>
      <c r="DL2">
        <f t="array" ref="DL2:DL7">_xll.FDS("132-HK","FF_EPS(ANN,-5AY,0)")</f>
        <v>-2.5000000000000001E-3</v>
      </c>
      <c r="DM2">
        <f t="array" ref="DM2:DM7">_xll.FDS("135-HK","FF_EPS(ANN,-5AY,0)")</f>
        <v>8.1600000000000006E-2</v>
      </c>
      <c r="DN2">
        <f t="array" ref="DN2:DN7">_xll.FDS("136-HK","FF_EPS(ANN,-5AY,0)")</f>
        <v>5.9999999999999995E-4</v>
      </c>
      <c r="DO2">
        <f t="array" ref="DO2:DO7">_xll.FDS("137-HK","FF_EPS(ANN,-5AY,0)")</f>
        <v>-1.5189999999999999</v>
      </c>
      <c r="DP2">
        <f t="array" ref="DP2:DP7">_xll.FDS("138-HK","FF_EPS(ANN,-5AY,0)")</f>
        <v>0.36</v>
      </c>
      <c r="DQ2" t="e">
        <f t="array" ref="DQ2:DQ7">_xll.FDS("139-HK","FF_EPS(ANN,-5AY,0)")</f>
        <v>#N/A</v>
      </c>
      <c r="DR2">
        <f t="array" ref="DR2:DR7">_xll.FDS("141-HK","FF_EPS(ANN,-5AY,0)")</f>
        <v>2.6800000000000001E-2</v>
      </c>
      <c r="DS2">
        <f t="array" ref="DS2:DS7">_xll.FDS("142-HK","FF_EPS(ANN,-5AY,0)")</f>
        <v>0.2205</v>
      </c>
      <c r="DT2">
        <f t="array" ref="DT2:DT7">_xll.FDS("144-HK","FF_EPS(ANN,-5AY,0)")</f>
        <v>1.7558</v>
      </c>
      <c r="DU2">
        <f t="array" ref="DU2:DU7">_xll.FDS("145-HK","FF_EPS(ANN,-5AY,0)")</f>
        <v>-0.86990000000000001</v>
      </c>
      <c r="DV2">
        <f t="array" ref="DV2:DV7">_xll.FDS("146-HK","FF_EPS(ANN,-5AY,0)")</f>
        <v>-0.70050000000000001</v>
      </c>
      <c r="DW2">
        <f t="array" ref="DW2:DW7">_xll.FDS("147-HK","FF_EPS(ANN,-5AY,0)")</f>
        <v>-4.0000000000000001E-3</v>
      </c>
      <c r="DX2">
        <f t="array" ref="DX2:DX7">_xll.FDS("148-HK","FF_EPS(ANN,-5AY,0)")</f>
        <v>4.8890000000000002</v>
      </c>
      <c r="DY2">
        <f t="array" ref="DY2:DY6">_xll.FDS("149-HK","FF_EPS(ANN,-5AY,0)")</f>
        <v>-0.18</v>
      </c>
      <c r="DZ2">
        <f t="array" ref="DZ2:DZ7">_xll.FDS("150-HK","FF_EPS(ANN,-5AY,0)")</f>
        <v>1.17E-2</v>
      </c>
      <c r="EA2">
        <f t="array" ref="EA2:EA6">_xll.FDS("151-HK","FF_EPS(ANN,-5AY,0)")</f>
        <v>0.29380000000000001</v>
      </c>
      <c r="EB2">
        <f t="array" ref="EB2:EB7">_xll.FDS("152-HK","FF_EPS(ANN,-5AY,0)")</f>
        <v>1.0963000000000001</v>
      </c>
      <c r="EC2">
        <f t="array" ref="EC2:EC7">_xll.FDS("154-HK","FF_EPS(ANN,-5AY,0)")</f>
        <v>3.27E-2</v>
      </c>
      <c r="ED2">
        <f t="array" ref="ED2:ED7">_xll.FDS("156-HK","FF_EPS(ANN,-5AY,0)")</f>
        <v>4.2200000000000001E-2</v>
      </c>
      <c r="EE2">
        <f t="array" ref="EE2:EE7">_xll.FDS("157-HK","FF_EPS(ANN,-5AY,0)")</f>
        <v>7.3999999999999996E-2</v>
      </c>
      <c r="EF2">
        <f t="array" ref="EF2:EF7">_xll.FDS("158-HK","FF_EPS(ANN,-5AY,0)")</f>
        <v>60.62</v>
      </c>
      <c r="EG2">
        <f t="array" ref="EG2:EG7">_xll.FDS("159-HK","FF_EPS(ANN,-5AY,0)")</f>
        <v>-4.5999999999999999E-3</v>
      </c>
      <c r="EH2">
        <f t="array" ref="EH2:EH7">_xll.FDS("160-HK","FF_EPS(ANN,-5AY,0)")</f>
        <v>0.81</v>
      </c>
      <c r="EI2">
        <f t="array" ref="EI2:EI7">_xll.FDS("162-HK","FF_EPS(ANN,-5AY,0)")</f>
        <v>-0.17530000000000001</v>
      </c>
      <c r="EJ2">
        <f t="array" ref="EJ2:EJ7">_xll.FDS("163-HK","FF_EPS(ANN,-5AY,0)")</f>
        <v>0.95</v>
      </c>
      <c r="EK2">
        <f t="array" ref="EK2:EK7">_xll.FDS("164-HK","FF_EPS(ANN,-5AY,0)")</f>
        <v>-1.2270000000000001</v>
      </c>
      <c r="EL2">
        <f t="array" ref="EL2:EL7">_xll.FDS("165-HK","FF_EPS(ANN,-5AY,0)")</f>
        <v>2.4180000000000001</v>
      </c>
      <c r="EM2">
        <f t="array" ref="EM2:EM7">_xll.FDS("166-HK","FF_EPS(ANN,-5AY,0)")</f>
        <v>-5.7700000000000001E-2</v>
      </c>
      <c r="EN2">
        <f t="array" ref="EN2:EN7">_xll.FDS("167-HK","FF_EPS(ANN,-5AY,0)")</f>
        <v>-2.46E-2</v>
      </c>
      <c r="EO2">
        <f t="array" ref="EO2:EO7">_xll.FDS("168-HK","FF_EPS(ANN,-5AY,0)")</f>
        <v>0.90200000000000002</v>
      </c>
      <c r="EP2">
        <f t="array" ref="EP2:EP7">_xll.FDS("169-HK","FF_EPS(ANN,-5AY,0)")</f>
        <v>-1.2999999999999999E-2</v>
      </c>
      <c r="EQ2">
        <f t="array" ref="EQ2:EQ7">_xll.FDS("171-HK","FF_EPS(ANN,-5AY,0)")</f>
        <v>-1.4999999999999999E-2</v>
      </c>
      <c r="ER2">
        <f t="array" ref="ER2:ER7">_xll.FDS("173-HK","FF_EPS(ANN,-5AY,0)")</f>
        <v>1.0762</v>
      </c>
      <c r="ES2">
        <f t="array" ref="ES2:ES7">_xll.FDS("174-HK","FF_EPS(ANN,-5AY,0)")</f>
        <v>-0.56000000000000005</v>
      </c>
      <c r="ET2">
        <f t="array" ref="ET2:ET7">_xll.FDS("175-HK","FF_EPS(ANN,-5AY,0)")</f>
        <v>0.67720000000000002</v>
      </c>
      <c r="EU2">
        <f t="array" ref="EU2:EU7">_xll.FDS("176-HK","FF_EPS(ANN,-5AY,0)")</f>
        <v>2.5999999999999999E-3</v>
      </c>
      <c r="EV2">
        <f t="array" ref="EV2:EV7">_xll.FDS("177-HK","FF_EPS(ANN,-5AY,0)")</f>
        <v>0.77610000000000001</v>
      </c>
      <c r="EW2">
        <f t="array" ref="EW2:EW7">_xll.FDS("178-HK","FF_EPS(ANN,-5AY,0)")</f>
        <v>0.112</v>
      </c>
      <c r="EX2">
        <f t="array" ref="EX2:EX7">_xll.FDS("179-HK","FF_EPS(ANN,-5AY,0)")</f>
        <v>2.15</v>
      </c>
      <c r="EY2">
        <f t="array" ref="EY2:EY7">_xll.FDS("180-HK","FF_EPS(ANN,-5AY,0)")</f>
        <v>0.1293</v>
      </c>
      <c r="EZ2">
        <f t="array" ref="EZ2:EZ7">_xll.FDS("181-HK","FF_EPS(ANN,-5AY,0)")</f>
        <v>1.8E-3</v>
      </c>
      <c r="FA2">
        <f t="array" ref="FA2:FA7">_xll.FDS("182-HK","FF_EPS(ANN,-5AY,0)")</f>
        <v>6.2199999999999998E-2</v>
      </c>
      <c r="FB2">
        <f t="array" ref="FB2:FB7">_xll.FDS("183-HK","FF_EPS(ANN,-5AY,0)")</f>
        <v>2.1000000000000001E-2</v>
      </c>
      <c r="FC2">
        <f t="array" ref="FC2:FC7">_xll.FDS("184-HK","FF_EPS(ANN,-5AY,0)")</f>
        <v>0.66200000000000003</v>
      </c>
      <c r="FD2">
        <f t="array" ref="FD2:FD7">_xll.FDS("185-HK","FF_EPS(ANN,-5AY,0)")</f>
        <v>-9.7000000000000003E-2</v>
      </c>
      <c r="FE2">
        <f t="array" ref="FE2:FE7">_xll.FDS("186-HK","FF_EPS(ANN,-5AY,0)")</f>
        <v>0.57999999999999996</v>
      </c>
      <c r="FF2">
        <f t="array" ref="FF2:FF7">_xll.FDS("187-HK","FF_EPS(ANN,-5AY,0)")</f>
        <v>-0.40889999999999999</v>
      </c>
      <c r="FG2">
        <f t="array" ref="FG2:FG7">_xll.FDS("188-HK","FF_EPS(ANN,-5AY,0)")</f>
        <v>-3.0000000000000001E-3</v>
      </c>
      <c r="FH2">
        <f t="array" ref="FH2:FH7">_xll.FDS("189-HK","FF_EPS(ANN,-5AY,0)")</f>
        <v>0.32719999999999999</v>
      </c>
      <c r="FI2">
        <f t="array" ref="FI2:FI7">_xll.FDS("191-HK","FF_EPS(ANN,-5AY,0)")</f>
        <v>2.8447</v>
      </c>
      <c r="FJ2">
        <f t="array" ref="FJ2:FJ7">_xll.FDS("193-HK","FF_EPS(ANN,-5AY,0)")</f>
        <v>0.31</v>
      </c>
      <c r="FK2">
        <f t="array" ref="FK2:FK7">_xll.FDS("194-HK","FF_EPS(ANN,-5AY,0)")</f>
        <v>1.21</v>
      </c>
      <c r="FL2">
        <f t="array" ref="FL2:FL7">_xll.FDS("195-HK","FF_EPS(ANN,-5AY,0)")</f>
        <v>0.08</v>
      </c>
      <c r="FM2">
        <f t="array" ref="FM2:FM7">_xll.FDS("196-HK","FF_EPS(ANN,-5AY,0)")</f>
        <v>-0.22409999999999999</v>
      </c>
      <c r="FN2">
        <f t="array" ref="FN2:FN7">_xll.FDS("197-HK","FF_EPS(ANN,-5AY,0)")</f>
        <v>-0.3</v>
      </c>
      <c r="FO2">
        <f t="array" ref="FO2:FO7">_xll.FDS("199-HK","FF_EPS(ANN,-5AY,0)")</f>
        <v>0.35</v>
      </c>
      <c r="FP2">
        <f t="array" ref="FP2:FP7">_xll.FDS("200-HK","FF_EPS(ANN,-5AY,0)")</f>
        <v>6.74</v>
      </c>
      <c r="FQ2">
        <f t="array" ref="FQ2:FQ7">_xll.FDS("201-HK","FF_EPS(ANN,-5AY,0)")</f>
        <v>1.49E-2</v>
      </c>
      <c r="FR2">
        <f t="array" ref="FR2:FR7">_xll.FDS("202-HK","FF_EPS(ANN,-5AY,0)")</f>
        <v>1.3599999999999999E-2</v>
      </c>
      <c r="FS2">
        <f t="array" ref="FS2:FS7">_xll.FDS("205-HK","FF_EPS(ANN,-5AY,0)")</f>
        <v>-4.8000000000000001E-2</v>
      </c>
      <c r="FT2">
        <f t="array" ref="FT2:FT7">_xll.FDS("206-HK","FF_EPS(ANN,-5AY,0)")</f>
        <v>-1.1829000000000001</v>
      </c>
      <c r="FU2">
        <f t="array" ref="FU2:FU7">_xll.FDS("207-HK","FF_EPS(ANN,-5AY,0)")</f>
        <v>6.08E-2</v>
      </c>
      <c r="FV2">
        <f t="array" ref="FV2:FV7">_xll.FDS("209-HK","FF_EPS(ANN,-5AY,0)")</f>
        <v>-0.89200000000000002</v>
      </c>
      <c r="FW2">
        <f t="array" ref="FW2:FW7">_xll.FDS("210-HK","FF_EPS(ANN,-5AY,0)")</f>
        <v>-0.497</v>
      </c>
      <c r="FX2">
        <f t="array" ref="FX2:FX7">_xll.FDS("211-HK","FF_EPS(ANN,-5AY,0)")</f>
        <v>1.2999999999999999E-2</v>
      </c>
      <c r="FY2">
        <f t="array" ref="FY2:FY7">_xll.FDS("212-HK","FF_EPS(ANN,-5AY,0)")</f>
        <v>3.57</v>
      </c>
      <c r="FZ2">
        <f t="array" ref="FZ2:FZ7">_xll.FDS("213-HK","FF_EPS(ANN,-5AY,0)")</f>
        <v>0.14299999999999999</v>
      </c>
      <c r="GA2">
        <f t="array" ref="GA2:GA7">_xll.FDS("214-HK","FF_EPS(ANN,-5AY,0)")</f>
        <v>1.21</v>
      </c>
      <c r="GB2">
        <f t="array" ref="GB2:GB7">_xll.FDS("215-HK","FF_EPS(ANN,-5AY,0)")</f>
        <v>0.14549999999999999</v>
      </c>
      <c r="GC2">
        <f t="array" ref="GC2:GC7">_xll.FDS("216-HK","FF_EPS(ANN,-5AY,0)")</f>
        <v>0.76</v>
      </c>
      <c r="GD2">
        <f t="array" ref="GD2:GD7">_xll.FDS("217-HK","FF_EPS(ANN,-5AY,0)")</f>
        <v>1.0999999999999999E-2</v>
      </c>
      <c r="GE2">
        <f t="array" ref="GE2:GE7">_xll.FDS("218-HK","FF_EPS(ANN,-5AY,0)")</f>
        <v>0.1033</v>
      </c>
      <c r="GF2">
        <f t="array" ref="GF2:GF7">_xll.FDS("219-HK","FF_EPS(ANN,-5AY,0)")</f>
        <v>0.745</v>
      </c>
      <c r="GG2">
        <f t="array" ref="GG2:GG7">_xll.FDS("220-HK","FF_EPS(ANN,-5AY,0)")</f>
        <v>0.1643</v>
      </c>
      <c r="GH2">
        <f t="array" ref="GH2:GH7">_xll.FDS("222-HK","FF_EPS(ANN,-5AY,0)")</f>
        <v>0.57420000000000004</v>
      </c>
      <c r="GI2">
        <f t="array" ref="GI2:GI7">_xll.FDS("223-HK","FF_EPS(ANN,-5AY,0)")</f>
        <v>-0.35</v>
      </c>
      <c r="GJ2">
        <f t="array" ref="GJ2:GJ7">_xll.FDS("224-HK","FF_EPS(ANN,-5AY,0)")</f>
        <v>0.69769999999999999</v>
      </c>
      <c r="GK2">
        <f t="array" ref="GK2:GK7">_xll.FDS("225-HK","FF_EPS(ANN,-5AY,0)")</f>
        <v>3.81</v>
      </c>
      <c r="GL2">
        <f t="array" ref="GL2:GL7">_xll.FDS("226-HK","FF_EPS(ANN,-5AY,0)")</f>
        <v>0.52</v>
      </c>
      <c r="GM2">
        <f t="array" ref="GM2:GM7">_xll.FDS("227-HK","FF_EPS(ANN,-5AY,0)")</f>
        <v>-3.4799999999999998E-2</v>
      </c>
      <c r="GN2">
        <f t="array" ref="GN2:GN7">_xll.FDS("228-HK","FF_EPS(ANN,-5AY,0)")</f>
        <v>-1.7100000000000001E-2</v>
      </c>
      <c r="GO2">
        <f t="array" ref="GO2:GO7">_xll.FDS("229-HK","FF_EPS(ANN,-5AY,0)")</f>
        <v>0.1066</v>
      </c>
      <c r="GP2">
        <f t="array" ref="GP2:GP7">_xll.FDS("230-HK","FF_EPS(ANN,-5AY,0)")</f>
        <v>0.15310000000000001</v>
      </c>
      <c r="GQ2">
        <f t="array" ref="GQ2:GQ7">_xll.FDS("232-HK","FF_EPS(ANN,-5AY,0)")</f>
        <v>-0.11409999999999999</v>
      </c>
      <c r="GR2">
        <f t="array" ref="GR2:GR7">_xll.FDS("234-HK","FF_EPS(ANN,-5AY,0)")</f>
        <v>1.32E-2</v>
      </c>
      <c r="GS2">
        <f t="array" ref="GS2:GS7">_xll.FDS("235-HK","FF_EPS(ANN,-5AY,0)")</f>
        <v>-2.5700000000000001E-2</v>
      </c>
      <c r="GT2">
        <f t="array" ref="GT2:GT7">_xll.FDS("236-HK","FF_EPS(ANN,-5AY,0)")</f>
        <v>0.02</v>
      </c>
      <c r="GU2">
        <f t="array" ref="GU2:GU7">_xll.FDS("237-HK","FF_EPS(ANN,-5AY,0)")</f>
        <v>0.66669999999999996</v>
      </c>
      <c r="GV2">
        <f t="array" ref="GV2:GV7">_xll.FDS("239-HK","FF_EPS(ANN,-5AY,0)")</f>
        <v>0.19600000000000001</v>
      </c>
      <c r="GW2">
        <f t="array" ref="GW2:GW7">_xll.FDS("240-HK","FF_EPS(ANN,-5AY,0)")</f>
        <v>0.121</v>
      </c>
      <c r="GX2">
        <f t="array" ref="GX2:GX7">_xll.FDS("241-HK","FF_EPS(ANN,-5AY,0)")</f>
        <v>-2.93E-2</v>
      </c>
      <c r="GY2">
        <f t="array" ref="GY2:GY7">_xll.FDS("242-HK","FF_EPS(ANN,-5AY,0)")</f>
        <v>-0.193</v>
      </c>
      <c r="GZ2">
        <f t="array" ref="GZ2:GZ7">_xll.FDS("243-HK","FF_EPS(ANN,-5AY,0)")</f>
        <v>-0.2928</v>
      </c>
      <c r="HA2">
        <f t="array" ref="HA2:HA7">_xll.FDS("244-HK","FF_EPS(ANN,-5AY,0)")</f>
        <v>-0.2782</v>
      </c>
      <c r="HB2">
        <f t="array" ref="HB2:HB7">_xll.FDS("245-HK","FF_EPS(ANN,-5AY,0)")</f>
        <v>1.2999999999999999E-3</v>
      </c>
      <c r="HC2">
        <f t="array" ref="HC2:HC7">_xll.FDS("247-HK","FF_EPS(ANN,-5AY,0)")</f>
        <v>2.23</v>
      </c>
      <c r="HD2">
        <f t="array" ref="HD2:HD7">_xll.FDS("248-HK","FF_EPS(ANN,-5AY,0)")</f>
        <v>-3.5000000000000001E-3</v>
      </c>
      <c r="HE2">
        <f t="array" ref="HE2:HE7">_xll.FDS("250-HK","FF_EPS(ANN,-5AY,0)")</f>
        <v>2.5000000000000001E-3</v>
      </c>
      <c r="HF2">
        <f t="array" ref="HF2:HF7">_xll.FDS("251-HK","FF_EPS(ANN,-5AY,0)")</f>
        <v>1.01</v>
      </c>
      <c r="HG2">
        <f t="array" ref="HG2:HG7">_xll.FDS("252-HK","FF_EPS(ANN,-5AY,0)")</f>
        <v>0.441</v>
      </c>
      <c r="HH2">
        <f t="array" ref="HH2:HH7">_xll.FDS("253-HK","FF_EPS(ANN,-5AY,0)")</f>
        <v>0.80200000000000005</v>
      </c>
      <c r="HI2">
        <f t="array" ref="HI2:HI7">_xll.FDS("254-HK","FF_EPS(ANN,-5AY,0)")</f>
        <v>-1.2457</v>
      </c>
      <c r="HJ2">
        <f t="array" ref="HJ2:HJ7">_xll.FDS("255-HK","FF_EPS(ANN,-5AY,0)")</f>
        <v>0.30349999999999999</v>
      </c>
      <c r="HK2">
        <f t="array" ref="HK2:HK7">_xll.FDS("256-HK","FF_EPS(ANN,-5AY,0)")</f>
        <v>8.3999999999999995E-3</v>
      </c>
      <c r="HL2">
        <f t="array" ref="HL2:HL7">_xll.FDS("257-HK","FF_EPS(ANN,-5AY,0)")</f>
        <v>0.60619999999999996</v>
      </c>
      <c r="HM2">
        <f t="array" ref="HM2:HM7">_xll.FDS("258-HK","FF_EPS(ANN,-5AY,0)")</f>
        <v>0.52869999999999995</v>
      </c>
      <c r="HN2">
        <f t="array" ref="HN2:HN7">_xll.FDS("259-HK","FF_EPS(ANN,-5AY,0)")</f>
        <v>0.443</v>
      </c>
      <c r="HO2">
        <f t="array" ref="HO2:HO7">_xll.FDS("260-HK","FF_EPS(ANN,-5AY,0)")</f>
        <v>-4.3700000000000003E-2</v>
      </c>
      <c r="HP2">
        <f t="array" ref="HP2:HP7">_xll.FDS("261-HK","FF_EPS(ANN,-5AY,0)")</f>
        <v>-0.12</v>
      </c>
      <c r="HQ2">
        <f t="array" ref="HQ2:HQ7">_xll.FDS("262-HK","FF_EPS(ANN,-5AY,0)")</f>
        <v>3.7999999999999999E-2</v>
      </c>
      <c r="HR2">
        <f t="array" ref="HR2:HR7">_xll.FDS("264-HK","FF_EPS(ANN,-5AY,0)")</f>
        <v>-4.1300000000000003E-2</v>
      </c>
      <c r="HS2">
        <f t="array" ref="HS2:HS7">_xll.FDS("265-HK","FF_EPS(ANN,-5AY,0)")</f>
        <v>-1.66E-2</v>
      </c>
      <c r="HT2">
        <f t="array" ref="HT2:HT7">_xll.FDS("266-HK","FF_EPS(ANN,-5AY,0)")</f>
        <v>-0.19</v>
      </c>
      <c r="HU2">
        <f t="array" ref="HU2:HU7">_xll.FDS("267-HK","FF_EPS(ANN,-5AY,0)")</f>
        <v>0.93</v>
      </c>
      <c r="HV2">
        <f t="array" ref="HV2:HV7">_xll.FDS("268-HK","FF_EPS(ANN,-5AY,0)")</f>
        <v>6.25E-2</v>
      </c>
      <c r="HW2">
        <f t="array" ref="HW2:HW7">_xll.FDS("269-HK","FF_EPS(ANN,-5AY,0)")</f>
        <v>-0.25</v>
      </c>
      <c r="HX2">
        <f t="array" ref="HX2:HX7">_xll.FDS("270-HK","FF_EPS(ANN,-5AY,0)")</f>
        <v>0.67249999999999999</v>
      </c>
      <c r="HY2">
        <f t="array" ref="HY2:HY7">_xll.FDS("271-HK","FF_EPS(ANN,-5AY,0)")</f>
        <v>4.9700000000000001E-2</v>
      </c>
      <c r="HZ2">
        <f t="array" ref="HZ2:HZ7">_xll.FDS("272-HK","FF_EPS(ANN,-5AY,0)")</f>
        <v>0.1636</v>
      </c>
      <c r="IA2">
        <f t="array" ref="IA2:IA7">_xll.FDS("273-HK","FF_EPS(ANN,-5AY,0)")</f>
        <v>-2.1000000000000001E-2</v>
      </c>
      <c r="IB2">
        <f t="array" ref="IB2:IB7">_xll.FDS("274-HK","FF_EPS(ANN,-5AY,0)")</f>
        <v>-4.3999999999999997E-2</v>
      </c>
      <c r="IC2">
        <f t="array" ref="IC2:IC7">_xll.FDS("276-HK","FF_EPS(ANN,-5AY,0)")</f>
        <v>-1.1000000000000001</v>
      </c>
      <c r="ID2">
        <f t="array" ref="ID2:ID7">_xll.FDS("277-HK","FF_EPS(ANN,-5AY,0)")</f>
        <v>-9.5200000000000007E-2</v>
      </c>
      <c r="IE2">
        <f t="array" ref="IE2:IE7">_xll.FDS("278-HK","FF_EPS(ANN,-5AY,0)")</f>
        <v>0.64</v>
      </c>
      <c r="IF2">
        <f t="array" ref="IF2:IF7">_xll.FDS("279-HK","FF_EPS(ANN,-5AY,0)")</f>
        <v>0.29199999999999998</v>
      </c>
      <c r="IG2">
        <f t="array" ref="IG2:IG7">_xll.FDS("280-HK","FF_EPS(ANN,-5AY,0)")</f>
        <v>-9.4100000000000003E-2</v>
      </c>
      <c r="IH2">
        <f t="array" ref="IH2:IH7">_xll.FDS("282-HK","FF_EPS(ANN,-5AY,0)")</f>
        <v>6.8000000000000005E-2</v>
      </c>
      <c r="II2">
        <f t="array" ref="II2:II7">_xll.FDS("285-HK","FF_EPS(ANN,-5AY,0)")</f>
        <v>0.64259999999999995</v>
      </c>
      <c r="IJ2">
        <f t="array" ref="IJ2:IJ7">_xll.FDS("286-HK","FF_EPS(ANN,-5AY,0)")</f>
        <v>1.6199999999999999E-2</v>
      </c>
      <c r="IK2">
        <f t="array" ref="IK2:IK7">_xll.FDS("287-HK","FF_EPS(ANN,-5AY,0)")</f>
        <v>1.27</v>
      </c>
      <c r="IL2">
        <f t="array" ref="IL2:IL7">_xll.FDS("288-HK","FF_EPS(ANN,-5AY,0)")</f>
        <v>0.58840000000000003</v>
      </c>
      <c r="IM2">
        <f t="array" ref="IM2:IM7">_xll.FDS("289-HK","FF_EPS(ANN,-5AY,0)")</f>
        <v>3.347</v>
      </c>
      <c r="IN2">
        <f t="array" ref="IN2:IN7">_xll.FDS("290-HK","FF_EPS(ANN,-5AY,0)")</f>
        <v>8.5000000000000006E-2</v>
      </c>
      <c r="IO2">
        <f t="array" ref="IO2:IO7">_xll.FDS("291-HK","FF_EPS(ANN,-5AY,0)")</f>
        <v>0.2571</v>
      </c>
      <c r="IP2">
        <f t="array" ref="IP2:IP7">_xll.FDS("292-HK","FF_EPS(ANN,-5AY,0)")</f>
        <v>0.2145</v>
      </c>
      <c r="IQ2">
        <f t="array" ref="IQ2:IQ7">_xll.FDS("293-HK","FF_EPS(ANN,-5AY,0)")</f>
        <v>-0.12720000000000001</v>
      </c>
      <c r="IR2">
        <f t="array" ref="IR2:IR7">_xll.FDS("294-HK","FF_EPS(ANN,-5AY,0)")</f>
        <v>0.15</v>
      </c>
      <c r="IS2">
        <f t="array" ref="IS2:IS7">_xll.FDS("295-HK","FF_EPS(ANN,-5AY,0)")</f>
        <v>4.5999999999999999E-3</v>
      </c>
      <c r="IT2">
        <f t="array" ref="IT2:IT7">_xll.FDS("296-HK","FF_EPS(ANN,-5AY,0)")</f>
        <v>0.27</v>
      </c>
      <c r="IU2">
        <f t="array" ref="IU2:IU7">_xll.FDS("297-HK","FF_EPS(ANN,-5AY,0)")</f>
        <v>-0.7712</v>
      </c>
      <c r="IV2">
        <f t="array" ref="IV2:IV7">_xll.FDS("298-HK","FF_EPS(ANN,-5AY,0)")</f>
        <v>0.61570000000000003</v>
      </c>
      <c r="IW2">
        <f t="array" ref="IW2:IW7">_xll.FDS("299-HK","FF_EPS(ANN,-5AY,0)")</f>
        <v>-56.28</v>
      </c>
      <c r="IX2">
        <f t="array" ref="IX2:IX7">_xll.FDS("301-HK","FF_EPS(ANN,-5AY,0)")</f>
        <v>6.3299999999999995E-2</v>
      </c>
      <c r="IY2">
        <f t="array" ref="IY2:IY7">_xll.FDS("302-HK","FF_EPS(ANN,-5AY,0)")</f>
        <v>0.1037</v>
      </c>
      <c r="IZ2">
        <f t="array" ref="IZ2:IZ7">_xll.FDS("303-HK","FF_EPS(ANN,-5AY,0)")</f>
        <v>5.5320999999999998</v>
      </c>
      <c r="JA2">
        <f t="array" ref="JA2:JA7">_xll.FDS("305-HK","FF_EPS(ANN,-5AY,0)")</f>
        <v>7.9000000000000001E-2</v>
      </c>
      <c r="JB2">
        <f t="array" ref="JB2:JB7">_xll.FDS("306-HK","FF_EPS(ANN,-5AY,0)")</f>
        <v>0.78800000000000003</v>
      </c>
      <c r="JC2">
        <f t="array" ref="JC2:JC7">_xll.FDS("308-HK","FF_EPS(ANN,-5AY,0)")</f>
        <v>7.5999999999999998E-2</v>
      </c>
      <c r="JD2">
        <f t="array" ref="JD2:JD7">_xll.FDS("309-HK","FF_EPS(ANN,-5AY,0)")</f>
        <v>-1.32E-2</v>
      </c>
      <c r="JE2">
        <f t="array" ref="JE2:JE7">_xll.FDS("311-HK","FF_EPS(ANN,-5AY,0)")</f>
        <v>1.55E-2</v>
      </c>
      <c r="JF2">
        <f t="array" ref="JF2:JF7">_xll.FDS("312-HK","FF_EPS(ANN,-5AY,0)")</f>
        <v>2.3400000000000001E-2</v>
      </c>
      <c r="JG2">
        <f t="array" ref="JG2:JG7">_xll.FDS("313-HK","FF_EPS(ANN,-5AY,0)")</f>
        <v>-2.69E-2</v>
      </c>
      <c r="JH2">
        <f t="array" ref="JH2:JH7">_xll.FDS("315-HK","FF_EPS(ANN,-5AY,0)")</f>
        <v>0.61699999999999999</v>
      </c>
      <c r="JI2">
        <f t="array" ref="JI2:JI7">_xll.FDS("316-HK","FF_EPS(ANN,-5AY,0)")</f>
        <v>-2.7168999999999999</v>
      </c>
      <c r="JJ2">
        <f t="array" ref="JJ2:JJ7">_xll.FDS("317-HK","FF_EPS(ANN,-5AY,0)")</f>
        <v>5.8900000000000001E-2</v>
      </c>
      <c r="JK2">
        <f t="array" ref="JK2:JK7">_xll.FDS("318-HK","FF_EPS(ANN,-5AY,0)")</f>
        <v>-2.64E-2</v>
      </c>
      <c r="JL2">
        <f t="array" ref="JL2:JL7">_xll.FDS("320-HK","FF_EPS(ANN,-5AY,0)")</f>
        <v>0.151</v>
      </c>
      <c r="JM2">
        <f t="array" ref="JM2:JM7">_xll.FDS("321-HK","FF_EPS(ANN,-5AY,0)")</f>
        <v>0.34599999999999997</v>
      </c>
      <c r="JN2">
        <f t="array" ref="JN2:JN7">_xll.FDS("322-HK","FF_EPS(ANN,-5AY,0)")</f>
        <v>0.24529999999999999</v>
      </c>
      <c r="JO2">
        <f t="array" ref="JO2:JO7">_xll.FDS("323-HK","FF_EPS(ANN,-5AY,0)")</f>
        <v>0.1865</v>
      </c>
      <c r="JP2">
        <f t="array" ref="JP2:JP7">_xll.FDS("326-HK","FF_EPS(ANN,-5AY,0)")</f>
        <v>-0.3992</v>
      </c>
      <c r="JQ2">
        <f t="array" ref="JQ2:JQ7">_xll.FDS("327-HK","FF_EPS(ANN,-5AY,0)")</f>
        <v>0.53900000000000003</v>
      </c>
      <c r="JR2">
        <f t="array" ref="JR2:JR7">_xll.FDS("328-HK","FF_EPS(ANN,-5AY,0)")</f>
        <v>0.12770000000000001</v>
      </c>
      <c r="JS2">
        <f t="array" ref="JS2:JS7">_xll.FDS("329-HK","FF_EPS(ANN,-5AY,0)")</f>
        <v>-0.42</v>
      </c>
      <c r="JT2">
        <f t="array" ref="JT2:JT6">_xll.FDS("330-HK","FF_EPS(ANN,-5AY,0)")</f>
        <v>0.03</v>
      </c>
      <c r="JU2">
        <f t="array" ref="JU2:JU7">_xll.FDS("331-HK","FF_EPS(ANN,-5AY,0)")</f>
        <v>0.39</v>
      </c>
      <c r="JV2">
        <f t="array" ref="JV2:JV7">_xll.FDS("332-HK","FF_EPS(ANN,-5AY,0)")</f>
        <v>-1.7100000000000001E-2</v>
      </c>
      <c r="JW2">
        <f t="array" ref="JW2:JW7">_xll.FDS("333-HK","FF_EPS(ANN,-5AY,0)")</f>
        <v>2.23E-2</v>
      </c>
      <c r="JX2">
        <f t="array" ref="JX2:JX7">_xll.FDS("334-HK","FF_EPS(ANN,-5AY,0)")</f>
        <v>5.7099999999999998E-2</v>
      </c>
      <c r="JY2">
        <f t="array" ref="JY2:JY7">_xll.FDS("335-HK","FF_EPS(ANN,-5AY,0)")</f>
        <v>8.4000000000000005E-2</v>
      </c>
      <c r="JZ2">
        <f t="array" ref="JZ2:JZ7">_xll.FDS("336-HK","FF_EPS(ANN,-5AY,0)")</f>
        <v>0.39539999999999997</v>
      </c>
      <c r="KA2">
        <f t="array" ref="KA2:KA7">_xll.FDS("337-HK","FF_EPS(ANN,-5AY,0)")</f>
        <v>0.39729999999999999</v>
      </c>
      <c r="KB2">
        <f t="array" ref="KB2:KB7">_xll.FDS("338-HK","FF_EPS(ANN,-5AY,0)")</f>
        <v>0.64570000000000005</v>
      </c>
      <c r="KC2">
        <f t="array" ref="KC2:KC7">_xll.FDS("340-HK","FF_EPS(ANN,-5AY,0)")</f>
        <v>-1.2E-2</v>
      </c>
      <c r="KD2">
        <f t="array" ref="KD2:KD7">_xll.FDS("341-HK","FF_EPS(ANN,-5AY,0)")</f>
        <v>0.87</v>
      </c>
      <c r="KE2">
        <f t="array" ref="KE2:KE7">_xll.FDS("342-HK","FF_EPS(ANN,-5AY,0)")</f>
        <v>0.51</v>
      </c>
      <c r="KF2">
        <f t="array" ref="KF2:KF7">_xll.FDS("343-HK","FF_EPS(ANN,-5AY,0)")</f>
        <v>-3.6999999999999998E-2</v>
      </c>
      <c r="KG2">
        <f t="array" ref="KG2:KG7">_xll.FDS("345-HK","FF_EPS(ANN,-5AY,0)")</f>
        <v>0.58899999999999997</v>
      </c>
      <c r="KH2">
        <f t="array" ref="KH2:KH7">_xll.FDS("346-HK","FF_EPS(ANN,-5AY,0)")</f>
        <v>-2.1999999999999999E-2</v>
      </c>
      <c r="KI2">
        <f t="array" ref="KI2:KI7">_xll.FDS("347-HK","FF_EPS(ANN,-5AY,0)")</f>
        <v>0.20039999999999999</v>
      </c>
      <c r="KJ2">
        <f t="array" ref="KJ2:KJ7">_xll.FDS("348-HK","FF_EPS(ANN,-5AY,0)")</f>
        <v>-0.40899999999999997</v>
      </c>
      <c r="KK2">
        <f t="array" ref="KK2:KK7">_xll.FDS("351-HK","FF_EPS(ANN,-5AY,0)")</f>
        <v>-0.94</v>
      </c>
      <c r="KL2">
        <f t="array" ref="KL2:KL7">_xll.FDS("352-HK","FF_EPS(ANN,-5AY,0)")</f>
        <v>-2.6100000000000002E-2</v>
      </c>
      <c r="KM2">
        <f t="array" ref="KM2:KM6">_xll.FDS("353-HK","FF_EPS(ANN,-5AY,0)")</f>
        <v>-0.4642</v>
      </c>
      <c r="KN2">
        <f t="array" ref="KN2:KN7">_xll.FDS("354-HK","FF_EPS(ANN,-5AY,0)")</f>
        <v>0.23769999999999999</v>
      </c>
      <c r="KO2">
        <f t="array" ref="KO2:KO7">_xll.FDS("355-HK","FF_EPS(ANN,-5AY,0)")</f>
        <v>4.2500000000000003E-2</v>
      </c>
      <c r="KP2">
        <f t="array" ref="KP2:KP7">_xll.FDS("357-HK","FF_EPS(ANN,-5AY,0)")</f>
        <v>0.9698</v>
      </c>
      <c r="KQ2">
        <f t="array" ref="KQ2:KQ7">_xll.FDS("358-HK","FF_EPS(ANN,-5AY,0)")</f>
        <v>0.22739999999999999</v>
      </c>
      <c r="KR2">
        <f t="array" ref="KR2:KR7">_xll.FDS("359-HK","FF_EPS(ANN,-5AY,0)")</f>
        <v>-1.4E-3</v>
      </c>
      <c r="KS2">
        <f t="array" ref="KS2:KS7">_xll.FDS("360-HK","FF_EPS(ANN,-5AY,0)")</f>
        <v>-3.15E-2</v>
      </c>
      <c r="KT2">
        <f t="array" ref="KT2:KT7">_xll.FDS("361-HK","FF_EPS(ANN,-5AY,0)")</f>
        <v>-5.1999999999999998E-2</v>
      </c>
      <c r="KU2">
        <f t="array" ref="KU2:KU7">_xll.FDS("362-HK","FF_EPS(ANN,-5AY,0)")</f>
        <v>-2.3736000000000002</v>
      </c>
      <c r="KV2">
        <f t="array" ref="KV2:KV7">_xll.FDS("363-HK","FF_EPS(ANN,-5AY,0)")</f>
        <v>2.673</v>
      </c>
      <c r="KW2">
        <f t="array" ref="KW2:KW7">_xll.FDS("365-HK","FF_EPS(ANN,-5AY,0)")</f>
        <v>-0.58989999999999998</v>
      </c>
      <c r="KX2">
        <f t="array" ref="KX2:KX7">_xll.FDS("366-HK","FF_EPS(ANN,-5AY,0)")</f>
        <v>0.222</v>
      </c>
      <c r="KY2">
        <f t="array" ref="KY2:KY7">_xll.FDS("367-HK","FF_EPS(ANN,-5AY,0)")</f>
        <v>0.75190000000000001</v>
      </c>
      <c r="KZ2" t="e">
        <f t="array" ref="KZ2:KZ7">_xll.FDS("368-HK","FF_EPS(ANN,-5AY,0)")</f>
        <v>#N/A</v>
      </c>
      <c r="LA2">
        <f t="array" ref="LA2:LA7">_xll.FDS("369-HK","FF_EPS(ANN,-5AY,0)")</f>
        <v>0.85</v>
      </c>
      <c r="LB2">
        <f t="array" ref="LB2:LB6">_xll.FDS("370-HK","FF_EPS(ANN,-5AY,0)")</f>
        <v>2.9600000000000001E-2</v>
      </c>
      <c r="LC2">
        <f t="array" ref="LC2:LC7">_xll.FDS("371-HK","FF_EPS(ANN,-5AY,0)")</f>
        <v>0.37040000000000001</v>
      </c>
      <c r="LD2">
        <f t="array" ref="LD2:LD7">_xll.FDS("372-HK","FF_EPS(ANN,-5AY,0)")</f>
        <v>-0.77129999999999999</v>
      </c>
      <c r="LE2">
        <f t="array" ref="LE2:LE7">_xll.FDS("373-HK","FF_EPS(ANN,-5AY,0)")</f>
        <v>0.91700000000000004</v>
      </c>
      <c r="LF2">
        <f t="array" ref="LF2:LF7">_xll.FDS("374-HK","FF_EPS(ANN,-5AY,0)")</f>
        <v>0.13100000000000001</v>
      </c>
      <c r="LG2">
        <f t="array" ref="LG2:LG7">_xll.FDS("375-HK","FF_EPS(ANN,-5AY,0)")</f>
        <v>-0.59</v>
      </c>
      <c r="LH2">
        <f t="array" ref="LH2:LH7">_xll.FDS("376-HK","FF_EPS(ANN,-5AY,0)")</f>
        <v>-0.13</v>
      </c>
      <c r="LI2">
        <f t="array" ref="LI2:LI7">_xll.FDS("377-HK","FF_EPS(ANN,-5AY,0)")</f>
        <v>0.43819999999999998</v>
      </c>
      <c r="LJ2">
        <f t="array" ref="LJ2:LJ7">_xll.FDS("378-HK","FF_EPS(ANN,-5AY,0)")</f>
        <v>-0.32340000000000002</v>
      </c>
      <c r="LK2">
        <f t="array" ref="LK2:LK7">_xll.FDS("379-HK","FF_EPS(ANN,-5AY,0)")</f>
        <v>2.5000000000000001E-2</v>
      </c>
      <c r="LL2">
        <f t="array" ref="LL2:LL7">_xll.FDS("380-HK","FF_EPS(ANN,-5AY,0)")</f>
        <v>3.7900000000000003E-2</v>
      </c>
      <c r="LM2">
        <f t="array" ref="LM2:LM7">_xll.FDS("381-HK","FF_EPS(ANN,-5AY,0)")</f>
        <v>-3.43</v>
      </c>
      <c r="LN2">
        <f t="array" ref="LN2:LN7">_xll.FDS("382-HK","FF_EPS(ANN,-5AY,0)")</f>
        <v>0.1469</v>
      </c>
      <c r="LO2">
        <f t="array" ref="LO2:LO6">_xll.FDS("383-HK","FF_EPS(ANN,-5AY,0)")</f>
        <v>-5.0000000000000001E-3</v>
      </c>
      <c r="LP2">
        <f t="array" ref="LP2:LP7">_xll.FDS("384-HK","FF_EPS(ANN,-5AY,0)")</f>
        <v>0.84509999999999996</v>
      </c>
      <c r="LQ2">
        <f t="array" ref="LQ2:LQ7">_xll.FDS("385-HK","FF_EPS(ANN,-5AY,0)")</f>
        <v>0.35299999999999998</v>
      </c>
      <c r="LR2">
        <f t="array" ref="LR2:LR7">_xll.FDS("386-HK","FF_EPS(ANN,-5AY,0)")</f>
        <v>0.38300000000000001</v>
      </c>
      <c r="LS2">
        <f t="array" ref="LS2:LS7">_xll.FDS("387-HK","FF_EPS(ANN,-5AY,0)")</f>
        <v>0.1057</v>
      </c>
      <c r="LT2">
        <f t="array" ref="LT2:LT7">_xll.FDS("388-HK","FF_EPS(ANN,-5AY,0)")</f>
        <v>4.76</v>
      </c>
      <c r="LU2">
        <f t="array" ref="LU2:LU7">_xll.FDS("389-HK","FF_EPS(ANN,-5AY,0)")</f>
        <v>-5.4100000000000002E-2</v>
      </c>
      <c r="LV2">
        <f t="array" ref="LV2:LV7">_xll.FDS("390-HK","FF_EPS(ANN,-5AY,0)")</f>
        <v>0.60389999999999999</v>
      </c>
      <c r="LW2">
        <f t="array" ref="LW2:LW7">_xll.FDS("391-HK","FF_EPS(ANN,-5AY,0)")</f>
        <v>-1.3899999999999999E-2</v>
      </c>
      <c r="LX2">
        <f t="array" ref="LX2:LX7">_xll.FDS("392-HK","FF_EPS(ANN,-5AY,0)")</f>
        <v>4.92</v>
      </c>
      <c r="LY2">
        <f t="array" ref="LY2:LY7">_xll.FDS("393-HK","FF_EPS(ANN,-5AY,0)")</f>
        <v>6.2899999999999998E-2</v>
      </c>
      <c r="LZ2">
        <f t="array" ref="LZ2:LZ7">_xll.FDS("395-HK","FF_EPS(ANN,-5AY,0)")</f>
        <v>-4.2799999999999998E-2</v>
      </c>
      <c r="MA2">
        <f t="array" ref="MA2:MA7">_xll.FDS("396-HK","FF_EPS(ANN,-5AY,0)")</f>
        <v>1.3100000000000001E-2</v>
      </c>
      <c r="MB2">
        <f t="array" ref="MB2:MB7">_xll.FDS("397-HK","FF_EPS(ANN,-5AY,0)")</f>
        <v>-0.40450000000000003</v>
      </c>
      <c r="MC2">
        <f t="array" ref="MC2:MC7">_xll.FDS("398-HK","FF_EPS(ANN,-5AY,0)")</f>
        <v>2.87E-2</v>
      </c>
      <c r="MD2">
        <f t="array" ref="MD2:MD7">_xll.FDS("399-HK","FF_EPS(ANN,-5AY,0)")</f>
        <v>-0.11600000000000001</v>
      </c>
      <c r="ME2">
        <f t="array" ref="ME2:ME7">_xll.FDS("400-HK","FF_EPS(ANN,-5AY,0)")</f>
        <v>0.40539999999999998</v>
      </c>
      <c r="MF2">
        <f t="array" ref="MF2:MF7">_xll.FDS("401-HK","FF_EPS(ANN,-5AY,0)")</f>
        <v>-0.19370000000000001</v>
      </c>
      <c r="MG2">
        <f t="array" ref="MG2:MG7">_xll.FDS("403-HK","FF_EPS(ANN,-5AY,0)")</f>
        <v>-1.7500000000000002E-2</v>
      </c>
      <c r="MH2">
        <f t="array" ref="MH2:MH7">_xll.FDS("406-HK","FF_EPS(ANN,-5AY,0)")</f>
        <v>-6.8000000000000005E-2</v>
      </c>
      <c r="MI2">
        <f t="array" ref="MI2:MI7">_xll.FDS("408-HK","FF_EPS(ANN,-5AY,0)")</f>
        <v>0.3</v>
      </c>
      <c r="MJ2">
        <f t="array" ref="MJ2:MJ7">_xll.FDS("410-HK","FF_EPS(ANN,-5AY,0)")</f>
        <v>0.20449999999999999</v>
      </c>
      <c r="MK2">
        <f t="array" ref="MK2:MK7">_xll.FDS("411-HK","FF_EPS(ANN,-5AY,0)")</f>
        <v>1.1499999999999999</v>
      </c>
      <c r="ML2">
        <f t="array" ref="ML2:ML7">_xll.FDS("412-HK","FF_EPS(ANN,-5AY,0)")</f>
        <v>3.32E-2</v>
      </c>
      <c r="MM2">
        <f t="array" ref="MM2:MM7">_xll.FDS("413-HK","FF_EPS(ANN,-5AY,0)")</f>
        <v>1.37E-2</v>
      </c>
      <c r="MN2">
        <f t="array" ref="MN2:MN7">_xll.FDS("416-HK","FF_EPS(ANN,-5AY,0)")</f>
        <v>1.6357999999999999</v>
      </c>
      <c r="MO2">
        <f t="array" ref="MO2:MO6">_xll.FDS("417-HK","FF_EPS(ANN,-5AY,0)")</f>
        <v>0.18459999999999999</v>
      </c>
      <c r="MP2">
        <f t="array" ref="MP2:MP7">_xll.FDS("418-HK","FF_EPS(ANN,-5AY,0)")</f>
        <v>3.4000000000000002E-2</v>
      </c>
      <c r="MQ2">
        <f t="array" ref="MQ2:MQ7">_xll.FDS("419-HK","FF_EPS(ANN,-5AY,0)")</f>
        <v>-1.09E-2</v>
      </c>
      <c r="MR2">
        <f t="array" ref="MR2:MR7">_xll.FDS("420-HK","FF_EPS(ANN,-5AY,0)")</f>
        <v>0.106</v>
      </c>
      <c r="MS2">
        <f t="array" ref="MS2:MS7">_xll.FDS("422-HK","FF_EPS(ANN,-5AY,0)")</f>
        <v>-7.7999999999999996E-3</v>
      </c>
      <c r="MT2">
        <f t="array" ref="MT2:MT7">_xll.FDS("423-HK","FF_EPS(ANN,-5AY,0)")</f>
        <v>6.6600000000000006E-2</v>
      </c>
      <c r="MU2">
        <f t="array" ref="MU2:MU7">_xll.FDS("425-HK","FF_EPS(ANN,-5AY,0)")</f>
        <v>1.7947</v>
      </c>
      <c r="MV2">
        <f t="array" ref="MV2:MV7">_xll.FDS("426-HK","FF_EPS(ANN,-5AY,0)")</f>
        <v>-0.155</v>
      </c>
      <c r="MW2">
        <f t="array" ref="MW2:MW7">_xll.FDS("430-HK","FF_EPS(ANN,-5AY,0)")</f>
        <v>0.23400000000000001</v>
      </c>
      <c r="MX2">
        <f t="array" ref="MX2:MX7">_xll.FDS("431-HK","FF_EPS(ANN,-5AY,0)")</f>
        <v>-0.21229999999999999</v>
      </c>
      <c r="MY2">
        <f t="array" ref="MY2:MY7">_xll.FDS("432-HK","FF_EPS(ANN,-5AY,0)")</f>
        <v>-0.22839999999999999</v>
      </c>
      <c r="MZ2">
        <f t="array" ref="MZ2:MZ7">_xll.FDS("433-HK","FF_EPS(ANN,-5AY,0)")</f>
        <v>-1.09E-2</v>
      </c>
      <c r="NA2">
        <f t="array" ref="NA2:NA7">_xll.FDS("434-HK","FF_EPS(ANN,-5AY,0)")</f>
        <v>0.36470000000000002</v>
      </c>
      <c r="NB2">
        <f t="array" ref="NB2:NB7">_xll.FDS("436-HK","FF_EPS(ANN,-5AY,0)")</f>
        <v>2.1000000000000001E-2</v>
      </c>
      <c r="NC2">
        <f t="array" ref="NC2:NC7">_xll.FDS("438-HK","FF_EPS(ANN,-5AY,0)")</f>
        <v>1.1684000000000001</v>
      </c>
      <c r="ND2">
        <f t="array" ref="ND2:ND7">_xll.FDS("439-HK","FF_EPS(ANN,-5AY,0)")</f>
        <v>0.1129</v>
      </c>
      <c r="NE2">
        <f t="array" ref="NE2:NE7">_xll.FDS("440-HK","FF_EPS(ANN,-5AY,0)")</f>
        <v>5.65</v>
      </c>
      <c r="NF2">
        <f t="array" ref="NF2:NF7">_xll.FDS("442-HK","FF_EPS(ANN,-5AY,0)")</f>
        <v>-0.06</v>
      </c>
      <c r="NG2">
        <f t="array" ref="NG2:NG7">_xll.FDS("444-HK","FF_EPS(ANN,-5AY,0)")</f>
        <v>-3.4299999999999997E-2</v>
      </c>
      <c r="NH2">
        <f t="array" ref="NH2:NH7">_xll.FDS("450-HK","FF_EPS(ANN,-5AY,0)")</f>
        <v>4.2000000000000003E-2</v>
      </c>
      <c r="NI2">
        <f t="array" ref="NI2:NI7">_xll.FDS("451-HK","FF_EPS(ANN,-5AY,0)")</f>
        <v>0.1636</v>
      </c>
      <c r="NJ2">
        <f t="array" ref="NJ2:NJ7">_xll.FDS("455-HK","FF_EPS(ANN,-5AY,0)")</f>
        <v>5.7999999999999996E-3</v>
      </c>
      <c r="NK2">
        <f t="array" ref="NK2:NK7">_xll.FDS("456-HK","FF_EPS(ANN,-5AY,0)")</f>
        <v>0.02</v>
      </c>
      <c r="NL2">
        <f t="array" ref="NL2:NL7">_xll.FDS("458-HK","FF_EPS(ANN,-5AY,0)")</f>
        <v>-0.31</v>
      </c>
      <c r="NM2">
        <f t="array" ref="NM2:NM7">_xll.FDS("459-HK","FF_EPS(ANN,-5AY,0)")</f>
        <v>1.32E-2</v>
      </c>
      <c r="NN2">
        <f t="array" ref="NN2:NN7">_xll.FDS("460-HK","FF_EPS(ANN,-5AY,0)")</f>
        <v>0.19689999999999999</v>
      </c>
      <c r="NO2">
        <f t="array" ref="NO2:NO7">_xll.FDS("464-HK","FF_EPS(ANN,-5AY,0)")</f>
        <v>-4.99E-2</v>
      </c>
      <c r="NP2">
        <f t="array" ref="NP2:NP7">_xll.FDS("465-HK","FF_EPS(ANN,-5AY,0)")</f>
        <v>7.0099999999999996E-2</v>
      </c>
      <c r="NQ2">
        <f t="array" ref="NQ2:NQ7">_xll.FDS("467-HK","FF_EPS(ANN,-5AY,0)")</f>
        <v>4.9000000000000002E-2</v>
      </c>
      <c r="NR2">
        <f t="array" ref="NR2:NR7">_xll.FDS("468-HK","FF_EPS(ANN,-5AY,0)")</f>
        <v>0.29210000000000003</v>
      </c>
      <c r="NS2">
        <f t="array" ref="NS2:NS7">_xll.FDS("471-HK","FF_EPS(ANN,-5AY,0)")</f>
        <v>-1.7077</v>
      </c>
      <c r="NT2">
        <f t="array" ref="NT2:NT7">_xll.FDS("472-HK","FF_EPS(ANN,-5AY,0)")</f>
        <v>-3.4200000000000001E-2</v>
      </c>
      <c r="NU2">
        <f t="array" ref="NU2:NU7">_xll.FDS("474-HK","FF_EPS(ANN,-5AY,0)")</f>
        <v>-0.63919999999999999</v>
      </c>
      <c r="NV2">
        <f t="array" ref="NV2:NV7">_xll.FDS("475-HK","FF_EPS(ANN,-5AY,0)")</f>
        <v>-0.115</v>
      </c>
      <c r="NW2">
        <f t="array" ref="NW2:NW7">_xll.FDS("476-HK","FF_EPS(ANN,-5AY,0)")</f>
        <v>-0.03</v>
      </c>
      <c r="NX2">
        <f t="array" ref="NX2:NX7">_xll.FDS("479-HK","FF_EPS(ANN,-5AY,0)")</f>
        <v>-3.3500000000000002E-2</v>
      </c>
      <c r="NY2">
        <f t="array" ref="NY2:NY7">_xll.FDS("480-HK","FF_EPS(ANN,-5AY,0)")</f>
        <v>0.55459999999999998</v>
      </c>
      <c r="NZ2">
        <f t="array" ref="NZ2:NZ7">_xll.FDS("482-HK","FF_EPS(ANN,-5AY,0)")</f>
        <v>-0.53180000000000005</v>
      </c>
      <c r="OA2">
        <f t="array" ref="OA2:OA7">_xll.FDS("483-HK","FF_EPS(ANN,-5AY,0)")</f>
        <v>0.17699999999999999</v>
      </c>
      <c r="OB2">
        <f t="array" ref="OB2:OB7">_xll.FDS("484-HK","FF_EPS(ANN,-5AY,0)")</f>
        <v>-3.3767</v>
      </c>
      <c r="OC2">
        <f t="array" ref="OC2:OC7">_xll.FDS("485-HK","FF_EPS(ANN,-5AY,0)")</f>
        <v>-0.252</v>
      </c>
      <c r="OD2">
        <f t="array" ref="OD2:OD7">_xll.FDS("486-HK","FF_EPS(ANN,-5AY,0)")</f>
        <v>0.60550000000000004</v>
      </c>
      <c r="OE2">
        <f t="array" ref="OE2:OE7">_xll.FDS("487-HK","FF_EPS(ANN,-5AY,0)")</f>
        <v>-6.3E-3</v>
      </c>
      <c r="OF2">
        <f t="array" ref="OF2:OF7">_xll.FDS("488-HK","FF_EPS(ANN,-5AY,0)")</f>
        <v>2.9725000000000001</v>
      </c>
      <c r="OG2">
        <f t="array" ref="OG2:OG7">_xll.FDS("489-HK","FF_EPS(ANN,-5AY,0)")</f>
        <v>1.8109999999999999</v>
      </c>
      <c r="OH2">
        <f t="array" ref="OH2:OH7">_xll.FDS("491-HK","FF_EPS(ANN,-5AY,0)")</f>
        <v>-0.03</v>
      </c>
      <c r="OI2">
        <f t="array" ref="OI2:OI7">_xll.FDS("493-HK","FF_EPS(ANN,-5AY,0)")</f>
        <v>1.8700000000000001E-2</v>
      </c>
      <c r="OJ2">
        <f t="array" ref="OJ2:OJ7">_xll.FDS("495-HK","FF_EPS(ANN,-5AY,0)")</f>
        <v>7.2800000000000004E-2</v>
      </c>
      <c r="OK2">
        <f t="array" ref="OK2:OK7">_xll.FDS("496-HK","FF_EPS(ANN,-5AY,0)")</f>
        <v>-2.6599999999999999E-2</v>
      </c>
      <c r="OL2">
        <f t="array" ref="OL2:OL7">_xll.FDS("497-HK","FF_EPS(ANN,-5AY,0)")</f>
        <v>0.1118</v>
      </c>
      <c r="OM2">
        <f t="array" ref="OM2:OM7">_xll.FDS("498-HK","FF_EPS(ANN,-5AY,0)")</f>
        <v>-3.5000000000000003E-2</v>
      </c>
      <c r="ON2">
        <f t="array" ref="ON2:ON7">_xll.FDS("499-HK","FF_EPS(ANN,-5AY,0)")</f>
        <v>1.0699999999999999E-2</v>
      </c>
      <c r="OO2">
        <f t="array" ref="OO2:OO7">_xll.FDS("500-HK","FF_EPS(ANN,-5AY,0)")</f>
        <v>-0.1706</v>
      </c>
      <c r="OP2">
        <f t="array" ref="OP2:OP7">_xll.FDS("503-HK","FF_EPS(ANN,-5AY,0)")</f>
        <v>6.9900000000000004E-2</v>
      </c>
      <c r="OQ2">
        <f t="array" ref="OQ2:OQ7">_xll.FDS("505-HK","FF_EPS(ANN,-5AY,0)")</f>
        <v>0.1168</v>
      </c>
      <c r="OR2">
        <f t="array" ref="OR2:OR7">_xll.FDS("506-HK","FF_EPS(ANN,-5AY,0)")</f>
        <v>4.8000000000000001E-2</v>
      </c>
      <c r="OS2">
        <f t="array" ref="OS2:OS7">_xll.FDS("508-HK","FF_EPS(ANN,-5AY,0)")</f>
        <v>-9.06E-2</v>
      </c>
      <c r="OT2">
        <f t="array" ref="OT2:OT7">_xll.FDS("509-HK","FF_EPS(ANN,-5AY,0)")</f>
        <v>6.5699999999999995E-2</v>
      </c>
      <c r="OU2">
        <f t="array" ref="OU2:OU7">_xll.FDS("510-HK","FF_EPS(ANN,-5AY,0)")</f>
        <v>-0.248</v>
      </c>
      <c r="OV2">
        <f t="array" ref="OV2:OV7">_xll.FDS("511-HK","FF_EPS(ANN,-5AY,0)")</f>
        <v>0.98</v>
      </c>
      <c r="OW2">
        <f t="array" ref="OW2:OW7">_xll.FDS("512-HK","FF_EPS(ANN,-5AY,0)")</f>
        <v>0.12989999999999999</v>
      </c>
      <c r="OX2">
        <f t="array" ref="OX2:OX7">_xll.FDS("513-HK","FF_EPS(ANN,-5AY,0)")</f>
        <v>0.14399999999999999</v>
      </c>
      <c r="OY2">
        <f t="array" ref="OY2:OY7">_xll.FDS("515-HK","FF_EPS(ANN,-5AY,0)")</f>
        <v>-0.42459999999999998</v>
      </c>
      <c r="OZ2">
        <f t="array" ref="OZ2:OZ7">_xll.FDS("517-HK","FF_EPS(ANN,-5AY,0)")</f>
        <v>0.1547</v>
      </c>
      <c r="PA2">
        <f t="array" ref="PA2:PA7">_xll.FDS("518-HK","FF_EPS(ANN,-5AY,0)")</f>
        <v>-0.28299999999999997</v>
      </c>
      <c r="PB2">
        <f t="array" ref="PB2:PB7">_xll.FDS("519-HK","FF_EPS(ANN,-5AY,0)")</f>
        <v>0.1394</v>
      </c>
      <c r="PC2">
        <f t="array" ref="PC2:PC7">_xll.FDS("520-HK","FF_EPS(ANN,-5AY,0)")</f>
        <v>0.40560000000000002</v>
      </c>
      <c r="PD2">
        <f t="array" ref="PD2:PD7">_xll.FDS("521-HK","FF_EPS(ANN,-5AY,0)")</f>
        <v>-1.32E-2</v>
      </c>
      <c r="PE2">
        <f t="array" ref="PE2:PE7">_xll.FDS("522-HK","FF_EPS(ANN,-5AY,0)")</f>
        <v>3.61</v>
      </c>
      <c r="PF2">
        <f t="array" ref="PF2:PF7">_xll.FDS("524-HK","FF_EPS(ANN,-5AY,0)")</f>
        <v>-9.98E-2</v>
      </c>
      <c r="PG2">
        <f t="array" ref="PG2:PG7">_xll.FDS("525-HK","FF_EPS(ANN,-5AY,0)")</f>
        <v>0.16350000000000001</v>
      </c>
      <c r="PH2">
        <f t="array" ref="PH2:PH7">_xll.FDS("526-HK","FF_EPS(ANN,-5AY,0)")</f>
        <v>-0.15970000000000001</v>
      </c>
      <c r="PI2">
        <f t="array" ref="PI2:PI7">_xll.FDS("527-HK","FF_EPS(ANN,-5AY,0)")</f>
        <v>-2.5700000000000001E-2</v>
      </c>
      <c r="PJ2">
        <f t="array" ref="PJ2:PJ7">_xll.FDS("528-HK","FF_EPS(ANN,-5AY,0)")</f>
        <v>0.1285</v>
      </c>
      <c r="PK2">
        <f t="array" ref="PK2:PK7">_xll.FDS("529-HK","FF_EPS(ANN,-5AY,0)")</f>
        <v>0.85099999999999998</v>
      </c>
      <c r="PL2">
        <f t="array" ref="PL2:PL7">_xll.FDS("530-HK","FF_EPS(ANN,-5AY,0)")</f>
        <v>0.1278</v>
      </c>
      <c r="PM2">
        <f t="array" ref="PM2:PM7">_xll.FDS("531-HK","FF_EPS(ANN,-5AY,0)")</f>
        <v>1.7100000000000001E-2</v>
      </c>
      <c r="PN2">
        <f t="array" ref="PN2:PN7">_xll.FDS("532-HK","FF_EPS(ANN,-5AY,0)")</f>
        <v>0.06</v>
      </c>
      <c r="PO2">
        <f t="array" ref="PO2:PO7">_xll.FDS("533-HK","FF_EPS(ANN,-5AY,0)")</f>
        <v>0.39589999999999997</v>
      </c>
      <c r="PP2">
        <f t="array" ref="PP2:PP7">_xll.FDS("535-HK","FF_EPS(ANN,-5AY,0)")</f>
        <v>0.1011</v>
      </c>
      <c r="PQ2">
        <f t="array" ref="PQ2:PQ7">_xll.FDS("536-HK","FF_EPS(ANN,-5AY,0)")</f>
        <v>0.1</v>
      </c>
      <c r="PR2">
        <f t="array" ref="PR2:PR7">_xll.FDS("538-HK","FF_EPS(ANN,-5AY,0)")</f>
        <v>0.7127</v>
      </c>
      <c r="PS2">
        <f t="array" ref="PS2:PS7">_xll.FDS("540-HK","FF_EPS(ANN,-5AY,0)")</f>
        <v>4.3499999999999997E-2</v>
      </c>
      <c r="PT2">
        <f t="array" ref="PT2:PT7">_xll.FDS("542-HK","FF_EPS(ANN,-5AY,0)")</f>
        <v>-7.2700000000000001E-2</v>
      </c>
      <c r="PU2">
        <f t="array" ref="PU2:PU7">_xll.FDS("543-HK","FF_EPS(ANN,-5AY,0)")</f>
        <v>0.15609999999999999</v>
      </c>
      <c r="PV2">
        <f t="array" ref="PV2:PV7">_xll.FDS("544-HK","FF_EPS(ANN,-5AY,0)")</f>
        <v>-5.0999999999999997E-2</v>
      </c>
      <c r="PW2">
        <f t="array" ref="PW2:PW7">_xll.FDS("546-HK","FF_EPS(ANN,-5AY,0)")</f>
        <v>0.60019999999999996</v>
      </c>
      <c r="PX2">
        <f t="array" ref="PX2:PX7">_xll.FDS("547-HK","FF_EPS(ANN,-5AY,0)")</f>
        <v>-0.40989999999999999</v>
      </c>
      <c r="PY2">
        <f t="array" ref="PY2:PY7">_xll.FDS("548-HK","FF_EPS(ANN,-5AY,0)")</f>
        <v>0.62629999999999997</v>
      </c>
      <c r="PZ2">
        <f t="array" ref="PZ2:PZ7">_xll.FDS("550-HK","FF_EPS(ANN,-5AY,0)")</f>
        <v>-3.5499999999999997E-2</v>
      </c>
      <c r="QA2">
        <f t="array" ref="QA2:QA7">_xll.FDS("551-HK","FF_EPS(ANN,-5AY,0)")</f>
        <v>2.5205000000000002</v>
      </c>
      <c r="QB2">
        <f t="array" ref="QB2:QB7">_xll.FDS("552-HK","FF_EPS(ANN,-5AY,0)")</f>
        <v>0.42759999999999998</v>
      </c>
      <c r="QC2">
        <f t="array" ref="QC2:QC7">_xll.FDS("553-HK","FF_EPS(ANN,-5AY,0)")</f>
        <v>0.1525</v>
      </c>
      <c r="QD2">
        <f t="array" ref="QD2:QD7">_xll.FDS("554-HK","FF_EPS(ANN,-5AY,0)")</f>
        <v>-2.0299999999999999E-2</v>
      </c>
      <c r="QE2">
        <f t="array" ref="QE2:QE7">_xll.FDS("556-HK","FF_EPS(ANN,-5AY,0)")</f>
        <v>0.10489999999999999</v>
      </c>
      <c r="QF2">
        <f t="array" ref="QF2:QF7">_xll.FDS("557-HK","FF_EPS(ANN,-5AY,0)")</f>
        <v>-0.15049999999999999</v>
      </c>
      <c r="QG2">
        <f t="array" ref="QG2:QG7">_xll.FDS("558-HK","FF_EPS(ANN,-5AY,0)")</f>
        <v>0.1118</v>
      </c>
      <c r="QH2">
        <f t="array" ref="QH2:QH7">_xll.FDS("559-HK","FF_EPS(ANN,-5AY,0)")</f>
        <v>-2.9700000000000001E-2</v>
      </c>
      <c r="QI2">
        <f t="array" ref="QI2:QI7">_xll.FDS("560-HK","FF_EPS(ANN,-5AY,0)")</f>
        <v>0.2979</v>
      </c>
      <c r="QJ2">
        <f t="array" ref="QJ2:QJ7">_xll.FDS("563-HK","FF_EPS(ANN,-5AY,0)")</f>
        <v>0.1085</v>
      </c>
      <c r="QK2">
        <f t="array" ref="QK2:QK7">_xll.FDS("564-HK","FF_EPS(ANN,-5AY,0)")</f>
        <v>3.8199999999999998E-2</v>
      </c>
      <c r="QL2">
        <f t="array" ref="QL2:QL7">_xll.FDS("565-HK","FF_EPS(ANN,-5AY,0)")</f>
        <v>3.4000000000000002E-2</v>
      </c>
      <c r="QM2">
        <f t="array" ref="QM2:QM7">_xll.FDS("567-HK","FF_EPS(ANN,-5AY,0)")</f>
        <v>-9.1800000000000007E-2</v>
      </c>
      <c r="QN2">
        <f t="array" ref="QN2:QN7">_xll.FDS("568-HK","FF_EPS(ANN,-5AY,0)")</f>
        <v>-0.89970000000000006</v>
      </c>
      <c r="QO2">
        <f t="array" ref="QO2:QO7">_xll.FDS("570-HK","FF_EPS(ANN,-5AY,0)")</f>
        <v>0.25390000000000001</v>
      </c>
      <c r="QP2">
        <f t="array" ref="QP2:QP7">_xll.FDS("571-HK","FF_EPS(ANN,-5AY,0)")</f>
        <v>0.378</v>
      </c>
      <c r="QQ2">
        <f t="array" ref="QQ2:QQ7">_xll.FDS("572-HK","FF_EPS(ANN,-5AY,0)")</f>
        <v>6.0191999999999997</v>
      </c>
      <c r="QR2">
        <f t="array" ref="QR2:QR7">_xll.FDS("573-HK","FF_EPS(ANN,-5AY,0)")</f>
        <v>0.17469999999999999</v>
      </c>
      <c r="QS2">
        <f t="array" ref="QS2:QS7">_xll.FDS("574-HK","FF_EPS(ANN,-5AY,0)")</f>
        <v>8.9999999999999993E-3</v>
      </c>
      <c r="QT2">
        <f t="array" ref="QT2:QT7">_xll.FDS("575-HK","FF_EPS(ANN,-5AY,0)")</f>
        <v>-1.32E-2</v>
      </c>
      <c r="QU2">
        <f t="array" ref="QU2:QU7">_xll.FDS("576-HK","FF_EPS(ANN,-5AY,0)")</f>
        <v>0.80630000000000002</v>
      </c>
      <c r="QV2">
        <f t="array" ref="QV2:QV7">_xll.FDS("577-HK","FF_EPS(ANN,-5AY,0)")</f>
        <v>-0.22969999999999999</v>
      </c>
      <c r="QW2">
        <f t="array" ref="QW2:QW7">_xll.FDS("579-HK","FF_EPS(ANN,-5AY,0)")</f>
        <v>0.33250000000000002</v>
      </c>
      <c r="QX2">
        <f t="array" ref="QX2:QX7">_xll.FDS("580-HK","FF_EPS(ANN,-5AY,0)")</f>
        <v>0.1212</v>
      </c>
      <c r="QY2">
        <f t="array" ref="QY2:QY7">_xll.FDS("581-HK","FF_EPS(ANN,-5AY,0)")</f>
        <v>0.29210000000000003</v>
      </c>
      <c r="QZ2">
        <f t="array" ref="QZ2:QZ7">_xll.FDS("582-HK","FF_EPS(ANN,-5AY,0)")</f>
        <v>-2.4348000000000001</v>
      </c>
      <c r="RA2">
        <f t="array" ref="RA2:RA7">_xll.FDS("583-HK","FF_EPS(ANN,-5AY,0)")</f>
        <v>0.17899999999999999</v>
      </c>
      <c r="RB2">
        <f t="array" ref="RB2:RB7">_xll.FDS("585-HK","FF_EPS(ANN,-5AY,0)")</f>
        <v>-0.96</v>
      </c>
      <c r="RC2">
        <f t="array" ref="RC2:RC7">_xll.FDS("586-HK","FF_EPS(ANN,-5AY,0)")</f>
        <v>1.2853000000000001</v>
      </c>
      <c r="RD2" t="e">
        <f t="array" ref="RD2:RD7">_xll.FDS("587-HK","FF_EPS(ANN,-5AY,0)")</f>
        <v>#N/A</v>
      </c>
      <c r="RE2">
        <f t="array" ref="RE2:RE7">_xll.FDS("588-HK","FF_EPS(ANN,-5AY,0)")</f>
        <v>0.1784</v>
      </c>
      <c r="RF2">
        <f t="array" ref="RF2:RF7">_xll.FDS("589-HK","FF_EPS(ANN,-5AY,0)")</f>
        <v>3.1600000000000003E-2</v>
      </c>
      <c r="RG2">
        <f t="array" ref="RG2:RG7">_xll.FDS("590-HK","FF_EPS(ANN,-5AY,0)")</f>
        <v>1.73</v>
      </c>
      <c r="RH2">
        <f t="array" ref="RH2:RH7">_xll.FDS("591-HK","FF_EPS(ANN,-5AY,0)")</f>
        <v>-9.8500000000000004E-2</v>
      </c>
      <c r="RI2">
        <f t="array" ref="RI2:RI6">_xll.FDS("592-HK","FF_EPS(ANN,-5AY,0)")</f>
        <v>3.0000000000000001E-3</v>
      </c>
      <c r="RJ2">
        <f t="array" ref="RJ2:RJ7">_xll.FDS("593-HK","FF_EPS(ANN,-5AY,0)")</f>
        <v>0.15890000000000001</v>
      </c>
      <c r="RK2">
        <f t="array" ref="RK2:RK7">_xll.FDS("595-HK","FF_EPS(ANN,-5AY,0)")</f>
        <v>0.29770000000000002</v>
      </c>
      <c r="RL2">
        <f t="array" ref="RL2:RL7">_xll.FDS("596-HK","FF_EPS(ANN,-5AY,0)")</f>
        <v>6.6400000000000001E-2</v>
      </c>
      <c r="RM2">
        <f t="array" ref="RM2:RM7">_xll.FDS("598-HK","FF_EPS(ANN,-5AY,0)")</f>
        <v>0.4133</v>
      </c>
      <c r="RN2">
        <f t="array" ref="RN2:RN7">_xll.FDS("599-HK","FF_EPS(ANN,-5AY,0)")</f>
        <v>6.8599999999999994E-2</v>
      </c>
      <c r="RO2">
        <f t="array" ref="RO2:RO7">_xll.FDS("600-HK","FF_EPS(ANN,-5AY,0)")</f>
        <v>-1.2999999999999999E-2</v>
      </c>
      <c r="RP2">
        <f t="array" ref="RP2:RP7">_xll.FDS("601-HK","FF_EPS(ANN,-5AY,0)")</f>
        <v>-0.20599999999999999</v>
      </c>
      <c r="RQ2">
        <f t="array" ref="RQ2:RQ7">_xll.FDS("602-HK","FF_EPS(ANN,-5AY,0)")</f>
        <v>4.65E-2</v>
      </c>
      <c r="RR2">
        <f t="array" ref="RR2:RR7">_xll.FDS("603-HK","FF_EPS(ANN,-5AY,0)")</f>
        <v>5.9799999999999999E-2</v>
      </c>
      <c r="RS2">
        <f t="array" ref="RS2:RS7">_xll.FDS("604-HK","FF_EPS(ANN,-5AY,0)")</f>
        <v>0.42359999999999998</v>
      </c>
      <c r="RT2">
        <f t="array" ref="RT2:RT7">_xll.FDS("605-HK","FF_EPS(ANN,-5AY,0)")</f>
        <v>1.7569999999999999</v>
      </c>
      <c r="RU2" t="e">
        <f t="array" ref="RU2:RU7">_xll.FDS("606-HK","FF_EPS(ANN,-5AY,0)")</f>
        <v>#N/A</v>
      </c>
      <c r="RV2">
        <f t="array" ref="RV2:RV7">_xll.FDS("607-HK","FF_EPS(ANN,-5AY,0)")</f>
        <v>0.2238</v>
      </c>
      <c r="RW2">
        <f t="array" ref="RW2:RW7">_xll.FDS("608-HK","FF_EPS(ANN,-5AY,0)")</f>
        <v>0.14000000000000001</v>
      </c>
      <c r="RX2">
        <f t="array" ref="RX2:RX7">_xll.FDS("609-HK","FF_EPS(ANN,-5AY,0)")</f>
        <v>0.30259999999999998</v>
      </c>
      <c r="RY2">
        <f t="array" ref="RY2:RY7">_xll.FDS("610-HK","FF_EPS(ANN,-5AY,0)")</f>
        <v>0.84389999999999998</v>
      </c>
      <c r="RZ2">
        <f t="array" ref="RZ2:RZ7">_xll.FDS("611-HK","FF_EPS(ANN,-5AY,0)")</f>
        <v>0.05</v>
      </c>
      <c r="SA2">
        <f t="array" ref="SA2:SA7">_xll.FDS("613-HK","FF_EPS(ANN,-5AY,0)")</f>
        <v>2.3E-2</v>
      </c>
      <c r="SB2">
        <f t="array" ref="SB2:SB7">_xll.FDS("616-HK","FF_EPS(ANN,-5AY,0)")</f>
        <v>-0.36620000000000003</v>
      </c>
      <c r="SC2">
        <f t="array" ref="SC2:SC7">_xll.FDS("617-HK","FF_EPS(ANN,-5AY,0)")</f>
        <v>0.19470000000000001</v>
      </c>
      <c r="SD2">
        <f t="array" ref="SD2:SD6">_xll.FDS("618-HK","FF_EPS(ANN,-5AY,0)")</f>
        <v>6.4100000000000004E-2</v>
      </c>
      <c r="SE2">
        <f t="array" ref="SE2:SE7">_xll.FDS("619-HK","FF_EPS(ANN,-5AY,0)")</f>
        <v>-0.26500000000000001</v>
      </c>
      <c r="SF2">
        <f t="array" ref="SF2:SF7">_xll.FDS("620-HK","FF_EPS(ANN,-5AY,0)")</f>
        <v>-0.15040000000000001</v>
      </c>
      <c r="SG2">
        <f t="array" ref="SG2:SG7">_xll.FDS("621-HK","FF_EPS(ANN,-5AY,0)")</f>
        <v>8.2000000000000007E-3</v>
      </c>
      <c r="SH2">
        <f t="array" ref="SH2:SH7">_xll.FDS("622-HK","FF_EPS(ANN,-5AY,0)")</f>
        <v>-0.62519999999999998</v>
      </c>
      <c r="SI2">
        <f t="array" ref="SI2:SI7">_xll.FDS("623-HK","FF_EPS(ANN,-5AY,0)")</f>
        <v>-5.8400000000000001E-2</v>
      </c>
      <c r="SJ2">
        <f t="array" ref="SJ2:SJ7">_xll.FDS("626-HK","FF_EPS(ANN,-5AY,0)")</f>
        <v>0.37</v>
      </c>
      <c r="SK2">
        <f t="array" ref="SK2:SK7">_xll.FDS("627-HK","FF_EPS(ANN,-5AY,0)")</f>
        <v>-3.0000000000000001E-3</v>
      </c>
      <c r="SL2">
        <f t="array" ref="SL2:SL7">_xll.FDS("628-HK","FF_EPS(ANN,-5AY,0)")</f>
        <v>-3.2599999999999997E-2</v>
      </c>
      <c r="SM2">
        <f t="array" ref="SM2:SM7">_xll.FDS("629-HK","FF_EPS(ANN,-5AY,0)")</f>
        <v>-5.2600000000000001E-2</v>
      </c>
      <c r="SN2">
        <f t="array" ref="SN2:SN7">_xll.FDS("630-HK","FF_EPS(ANN,-5AY,0)")</f>
        <v>-5.1499999999999997E-2</v>
      </c>
      <c r="SO2">
        <f t="array" ref="SO2:SO7">_xll.FDS("631-HK","FF_EPS(ANN,-5AY,0)")</f>
        <v>-0.24540000000000001</v>
      </c>
      <c r="SP2">
        <f t="array" ref="SP2:SP7">_xll.FDS("632-HK","FF_EPS(ANN,-5AY,0)")</f>
        <v>0.82250000000000001</v>
      </c>
      <c r="SQ2">
        <f t="array" ref="SQ2:SQ7">_xll.FDS("633-HK","FF_EPS(ANN,-5AY,0)")</f>
        <v>0.1961</v>
      </c>
      <c r="SR2">
        <f t="array" ref="SR2:SR7">_xll.FDS("635-HK","FF_EPS(ANN,-5AY,0)")</f>
        <v>-5.0999999999999997E-2</v>
      </c>
      <c r="SS2">
        <f t="array" ref="SS2:SS7">_xll.FDS("636-HK","FF_EPS(ANN,-5AY,0)")</f>
        <v>1.1100000000000001</v>
      </c>
      <c r="ST2">
        <f t="array" ref="ST2:ST7">_xll.FDS("637-HK","FF_EPS(ANN,-5AY,0)")</f>
        <v>5.0099999999999999E-2</v>
      </c>
      <c r="SU2">
        <f t="array" ref="SU2:SU7">_xll.FDS("638-HK","FF_EPS(ANN,-5AY,0)")</f>
        <v>0.46529999999999999</v>
      </c>
      <c r="SV2">
        <f t="array" ref="SV2:SV7">_xll.FDS("639-HK","FF_EPS(ANN,-5AY,0)")</f>
        <v>2.1100000000000001E-2</v>
      </c>
      <c r="SW2">
        <f t="array" ref="SW2:SW7">_xll.FDS("640-HK","FF_EPS(ANN,-5AY,0)")</f>
        <v>5.8700000000000002E-2</v>
      </c>
      <c r="SX2">
        <f t="array" ref="SX2:SX7">_xll.FDS("641-HK","FF_EPS(ANN,-5AY,0)")</f>
        <v>8.2799999999999999E-2</v>
      </c>
      <c r="SY2">
        <f t="array" ref="SY2:SY7">_xll.FDS("643-HK","FF_EPS(ANN,-5AY,0)")</f>
        <v>-6.08E-2</v>
      </c>
      <c r="SZ2">
        <f t="array" ref="SZ2:SZ7">_xll.FDS("645-HK","FF_EPS(ANN,-5AY,0)")</f>
        <v>3.0000000000000001E-3</v>
      </c>
      <c r="TA2">
        <f t="array" ref="TA2:TA7">_xll.FDS("646-HK","FF_EPS(ANN,-5AY,0)")</f>
        <v>-0.438</v>
      </c>
      <c r="TB2">
        <f t="array" ref="TB2:TB7">_xll.FDS("648-HK","FF_EPS(ANN,-5AY,0)")</f>
        <v>1.5409999999999999</v>
      </c>
      <c r="TC2">
        <f t="array" ref="TC2:TC7">_xll.FDS("650-HK","FF_EPS(ANN,-5AY,0)")</f>
        <v>-0.33</v>
      </c>
      <c r="TD2">
        <f t="array" ref="TD2:TD7">_xll.FDS("651-HK","FF_EPS(ANN,-5AY,0)")</f>
        <v>-2</v>
      </c>
      <c r="TE2">
        <f t="array" ref="TE2:TE7">_xll.FDS("653-HK","FF_EPS(ANN,-5AY,0)")</f>
        <v>-2.7E-2</v>
      </c>
      <c r="TF2">
        <f t="array" ref="TF2:TF7">_xll.FDS("655-HK","FF_EPS(ANN,-5AY,0)")</f>
        <v>2.3E-2</v>
      </c>
      <c r="TG2">
        <f t="array" ref="TG2:TG7">_xll.FDS("656-HK","FF_EPS(ANN,-5AY,0)")</f>
        <v>1.3904000000000001</v>
      </c>
      <c r="TH2">
        <f t="array" ref="TH2:TH7">_xll.FDS("657-HK","FF_EPS(ANN,-5AY,0)")</f>
        <v>-4.5999999999999999E-3</v>
      </c>
      <c r="TI2">
        <f t="array" ref="TI2:TI7">_xll.FDS("658-HK","FF_EPS(ANN,-5AY,0)")</f>
        <v>0.79220000000000002</v>
      </c>
      <c r="TJ2">
        <f t="array" ref="TJ2:TJ7">_xll.FDS("659-HK","FF_EPS(ANN,-5AY,0)")</f>
        <v>1.46</v>
      </c>
      <c r="TK2">
        <f t="array" ref="TK2:TK7">_xll.FDS("660-HK","FF_EPS(ANN,-5AY,0)")</f>
        <v>-2.3E-2</v>
      </c>
      <c r="TL2">
        <f t="array" ref="TL2:TL7">_xll.FDS("661-HK","FF_EPS(ANN,-5AY,0)")</f>
        <v>-1.06E-2</v>
      </c>
      <c r="TM2">
        <f t="array" ref="TM2:TM7">_xll.FDS("662-HK","FF_EPS(ANN,-5AY,0)")</f>
        <v>0.36799999999999999</v>
      </c>
      <c r="TN2">
        <f t="array" ref="TN2:TN7">_xll.FDS("663-HK","FF_EPS(ANN,-5AY,0)")</f>
        <v>-0.16309999999999999</v>
      </c>
      <c r="TO2">
        <f t="array" ref="TO2:TO7">_xll.FDS("665-HK","FF_EPS(ANN,-5AY,0)")</f>
        <v>0.28870000000000001</v>
      </c>
      <c r="TP2">
        <f t="array" ref="TP2:TP7">_xll.FDS("667-HK","FF_EPS(ANN,-5AY,0)")</f>
        <v>0.30320000000000003</v>
      </c>
      <c r="TQ2">
        <f t="array" ref="TQ2:TQ7">_xll.FDS("668-HK","FF_EPS(ANN,-5AY,0)")</f>
        <v>-4.7E-2</v>
      </c>
      <c r="TR2">
        <f t="array" ref="TR2:TR7">_xll.FDS("669-HK","FF_EPS(ANN,-5AY,0)")</f>
        <v>1.7325999999999999</v>
      </c>
      <c r="TS2">
        <f t="array" ref="TS2:TS7">_xll.FDS("670-HK","FF_EPS(ANN,-5AY,0)")</f>
        <v>0.3805</v>
      </c>
      <c r="TT2">
        <f t="array" ref="TT2:TT7">_xll.FDS("672-HK","FF_EPS(ANN,-5AY,0)")</f>
        <v>2.92E-2</v>
      </c>
      <c r="TU2">
        <f t="array" ref="TU2:TU7">_xll.FDS("673-HK","FF_EPS(ANN,-5AY,0)")</f>
        <v>-0.191</v>
      </c>
      <c r="TV2">
        <f t="array" ref="TV2:TV7">_xll.FDS("674-HK","FF_EPS(ANN,-5AY,0)")</f>
        <v>-8.9300000000000004E-2</v>
      </c>
      <c r="TW2">
        <f t="array" ref="TW2:TW7">_xll.FDS("675-HK","FF_EPS(ANN,-5AY,0)")</f>
        <v>-3.04E-2</v>
      </c>
      <c r="TX2">
        <f t="array" ref="TX2:TX7">_xll.FDS("676-HK","FF_EPS(ANN,-5AY,0)")</f>
        <v>2.3E-3</v>
      </c>
      <c r="TY2">
        <f t="array" ref="TY2:TY7">_xll.FDS("677-HK","FF_EPS(ANN,-5AY,0)")</f>
        <v>3.5000000000000003E-2</v>
      </c>
      <c r="TZ2">
        <f t="array" ref="TZ2:TZ7">_xll.FDS("678-HK","FF_EPS(ANN,-5AY,0)")</f>
        <v>1.9769000000000001</v>
      </c>
      <c r="UA2">
        <f t="array" ref="UA2:UA7">_xll.FDS("679-HK","FF_EPS(ANN,-5AY,0)")</f>
        <v>1.79</v>
      </c>
      <c r="UB2">
        <f t="array" ref="UB2:UB7">_xll.FDS("680-HK","FF_EPS(ANN,-5AY,0)")</f>
        <v>3.5000000000000001E-3</v>
      </c>
      <c r="UC2">
        <f t="array" ref="UC2:UC7">_xll.FDS("681-HK","FF_EPS(ANN,-5AY,0)")</f>
        <v>2.5100000000000001E-2</v>
      </c>
      <c r="UD2">
        <f t="array" ref="UD2:UD7">_xll.FDS("682-HK","FF_EPS(ANN,-5AY,0)")</f>
        <v>-1.1288</v>
      </c>
      <c r="UE2">
        <f t="array" ref="UE2:UE7">_xll.FDS("683-HK","FF_EPS(ANN,-5AY,0)")</f>
        <v>4.53</v>
      </c>
      <c r="UF2">
        <f t="array" ref="UF2:UF7">_xll.FDS("684-HK","FF_EPS(ANN,-5AY,0)")</f>
        <v>0.217</v>
      </c>
      <c r="UG2">
        <f t="array" ref="UG2:UG7">_xll.FDS("685-HK","FF_EPS(ANN,-5AY,0)")</f>
        <v>6.9800000000000001E-2</v>
      </c>
      <c r="UH2">
        <f t="array" ref="UH2:UH7">_xll.FDS("686-HK","FF_EPS(ANN,-5AY,0)")</f>
        <v>8.9200000000000002E-2</v>
      </c>
      <c r="UI2">
        <f t="array" ref="UI2:UI7">_xll.FDS("687-HK","FF_EPS(ANN,-5AY,0)")</f>
        <v>0.18279999999999999</v>
      </c>
      <c r="UJ2">
        <f t="array" ref="UJ2:UJ7">_xll.FDS("688-HK","FF_EPS(ANN,-5AY,0)")</f>
        <v>3.64</v>
      </c>
      <c r="UK2">
        <f t="array" ref="UK2:UK7">_xll.FDS("689-HK","FF_EPS(ANN,-5AY,0)")</f>
        <v>-7.6E-3</v>
      </c>
      <c r="UL2">
        <f t="array" ref="UL2:UL7">_xll.FDS("690-HK","FF_EPS(ANN,-5AY,0)")</f>
        <v>-1.09E-2</v>
      </c>
      <c r="UM2">
        <f t="array" ref="UM2:UM7">_xll.FDS("691-HK","FF_EPS(ANN,-5AY,0)")</f>
        <v>-0.2571</v>
      </c>
      <c r="UN2">
        <f t="array" ref="UN2:UN7">_xll.FDS("693-HK","FF_EPS(ANN,-5AY,0)")</f>
        <v>0.09</v>
      </c>
      <c r="UO2">
        <f t="array" ref="UO2:UO7">_xll.FDS("694-HK","FF_EPS(ANN,-5AY,0)")</f>
        <v>0.47910000000000003</v>
      </c>
      <c r="UP2">
        <f t="array" ref="UP2:UP7">_xll.FDS("695-HK","FF_EPS(ANN,-5AY,0)")</f>
        <v>5.7999999999999996E-3</v>
      </c>
      <c r="UQ2">
        <f t="array" ref="UQ2:UQ7">_xll.FDS("696-HK","FF_EPS(ANN,-5AY,0)")</f>
        <v>0.9698</v>
      </c>
      <c r="UR2">
        <f t="array" ref="UR2:UR7">_xll.FDS("697-HK","FF_EPS(ANN,-5AY,0)")</f>
        <v>-0.88759999999999994</v>
      </c>
      <c r="US2">
        <f t="array" ref="US2:US7">_xll.FDS("698-HK","FF_EPS(ANN,-5AY,0)")</f>
        <v>0.15770000000000001</v>
      </c>
      <c r="UT2">
        <f t="array" ref="UT2:UT7">_xll.FDS("700-HK","FF_EPS(ANN,-5AY,0)")</f>
        <v>5.1212</v>
      </c>
      <c r="UU2">
        <f t="array" ref="UU2:UU7">_xll.FDS("701-HK","FF_EPS(ANN,-5AY,0)")</f>
        <v>4.6100000000000002E-2</v>
      </c>
      <c r="UV2">
        <f t="array" ref="UV2:UV7">_xll.FDS("702-HK","FF_EPS(ANN,-5AY,0)")</f>
        <v>-6.2300000000000001E-2</v>
      </c>
      <c r="UW2">
        <f t="array" ref="UW2:UW7">_xll.FDS("703-HK","FF_EPS(ANN,-5AY,0)")</f>
        <v>-2.2000000000000001E-3</v>
      </c>
      <c r="UX2">
        <f t="array" ref="UX2:UX7">_xll.FDS("704-HK","FF_EPS(ANN,-5AY,0)")</f>
        <v>0.3039</v>
      </c>
      <c r="UY2">
        <f t="array" ref="UY2:UY7">_xll.FDS("707-HK","FF_EPS(ANN,-5AY,0)")</f>
        <v>1.11E-2</v>
      </c>
      <c r="UZ2">
        <f t="array" ref="UZ2:UZ7">_xll.FDS("708-HK","FF_EPS(ANN,-5AY,0)")</f>
        <v>7.7000000000000002E-3</v>
      </c>
      <c r="VA2">
        <f t="array" ref="VA2:VA7">_xll.FDS("709-HK","FF_EPS(ANN,-5AY,0)")</f>
        <v>0.27600000000000002</v>
      </c>
      <c r="VB2">
        <f t="array" ref="VB2:VB7">_xll.FDS("710-HK","FF_EPS(ANN,-5AY,0)")</f>
        <v>8.4000000000000005E-2</v>
      </c>
      <c r="VC2">
        <f t="array" ref="VC2:VC7">_xll.FDS("711-HK","FF_EPS(ANN,-5AY,0)")</f>
        <v>0.13619999999999999</v>
      </c>
      <c r="VD2">
        <f t="array" ref="VD2:VD7">_xll.FDS("712-HK","FF_EPS(ANN,-5AY,0)")</f>
        <v>-3.2473000000000001</v>
      </c>
      <c r="VE2">
        <f t="array" ref="VE2:VE7">_xll.FDS("713-HK","FF_EPS(ANN,-5AY,0)")</f>
        <v>-3.7199999999999997E-2</v>
      </c>
      <c r="VF2">
        <f t="array" ref="VF2:VF7">_xll.FDS("715-HK","FF_EPS(ANN,-5AY,0)")</f>
        <v>8.9999999999999993E-3</v>
      </c>
      <c r="VG2">
        <f t="array" ref="VG2:VG7">_xll.FDS("716-HK","FF_EPS(ANN,-5AY,0)")</f>
        <v>-0.191</v>
      </c>
      <c r="VH2">
        <f t="array" ref="VH2:VH7">_xll.FDS("717-HK","FF_EPS(ANN,-5AY,0)")</f>
        <v>9.9599999999999994E-2</v>
      </c>
      <c r="VI2">
        <f t="array" ref="VI2:VI7">_xll.FDS("718-HK","FF_EPS(ANN,-5AY,0)")</f>
        <v>2.5899999999999999E-2</v>
      </c>
      <c r="VJ2">
        <f t="array" ref="VJ2:VJ7">_xll.FDS("719-HK","FF_EPS(ANN,-5AY,0)")</f>
        <v>0.2427</v>
      </c>
      <c r="VK2">
        <f t="array" ref="VK2:VK7">_xll.FDS("720-HK","FF_EPS(ANN,-5AY,0)")</f>
        <v>-2.3999999999999998E-3</v>
      </c>
      <c r="VL2">
        <f t="array" ref="VL2:VL7">_xll.FDS("722-HK","FF_EPS(ANN,-5AY,0)")</f>
        <v>6.0100000000000001E-2</v>
      </c>
      <c r="VM2">
        <f t="array" ref="VM2:VM7">_xll.FDS("723-HK","FF_EPS(ANN,-5AY,0)")</f>
        <v>-2.0000000000000001E-4</v>
      </c>
      <c r="VN2">
        <f t="array" ref="VN2:VN7">_xll.FDS("724-HK","FF_EPS(ANN,-5AY,0)")</f>
        <v>-0.96</v>
      </c>
      <c r="VO2">
        <f t="array" ref="VO2:VO7">_xll.FDS("725-HK","FF_EPS(ANN,-5AY,0)")</f>
        <v>7.2999999999999995E-2</v>
      </c>
      <c r="VP2">
        <f t="array" ref="VP2:VP7">_xll.FDS("726-HK","FF_EPS(ANN,-5AY,0)")</f>
        <v>-3.9600000000000003E-2</v>
      </c>
      <c r="VQ2">
        <f t="array" ref="VQ2:VQ7">_xll.FDS("727-HK","FF_EPS(ANN,-5AY,0)")</f>
        <v>2.8400000000000002E-2</v>
      </c>
      <c r="VR2">
        <f t="array" ref="VR2:VR7">_xll.FDS("728-HK","FF_EPS(ANN,-5AY,0)")</f>
        <v>0.2571</v>
      </c>
      <c r="VS2">
        <f t="array" ref="VS2:VS7">_xll.FDS("730-HK","FF_EPS(ANN,-5AY,0)")</f>
        <v>-3.0099999999999998E-2</v>
      </c>
      <c r="VT2">
        <f t="array" ref="VT2:VT7">_xll.FDS("731-HK","FF_EPS(ANN,-5AY,0)")</f>
        <v>0.72</v>
      </c>
      <c r="VU2">
        <f t="array" ref="VU2:VU7">_xll.FDS("732-HK","FF_EPS(ANN,-5AY,0)")</f>
        <v>0.20019999999999999</v>
      </c>
      <c r="VV2">
        <f t="array" ref="VV2:VV7">_xll.FDS("733-HK","FF_EPS(ANN,-5AY,0)")</f>
        <v>0.45200000000000001</v>
      </c>
      <c r="VW2">
        <f t="array" ref="VW2:VW7">_xll.FDS("736-HK","FF_EPS(ANN,-5AY,0)")</f>
        <v>-0.43540000000000001</v>
      </c>
      <c r="VX2" t="e">
        <f t="array" ref="VX2:VX6">_xll.FDS("737-HK","FF_EPS(ANN,-5AY,0)")</f>
        <v>#N/A</v>
      </c>
      <c r="VY2">
        <f t="array" ref="VY2:VY7">_xll.FDS("738-HK","FF_EPS(ANN,-5AY,0)")</f>
        <v>0.1231</v>
      </c>
      <c r="VZ2">
        <f t="array" ref="VZ2:VZ7">_xll.FDS("743-HK","FF_EPS(ANN,-5AY,0)")</f>
        <v>9.9599999999999994E-2</v>
      </c>
      <c r="WA2">
        <f t="array" ref="WA2:WA7">_xll.FDS("745-HK","FF_EPS(ANN,-5AY,0)")</f>
        <v>-0.53600000000000003</v>
      </c>
      <c r="WB2">
        <f t="array" ref="WB2:WB7">_xll.FDS("746-HK","FF_EPS(ANN,-5AY,0)")</f>
        <v>0.26200000000000001</v>
      </c>
      <c r="WC2">
        <f t="array" ref="WC2:WC7">_xll.FDS("747-HK","FF_EPS(ANN,-5AY,0)")</f>
        <v>1.9E-3</v>
      </c>
      <c r="WD2">
        <f t="array" ref="WD2:WD7">_xll.FDS("750-HK","FF_EPS(ANN,-5AY,0)")</f>
        <v>0.77229999999999999</v>
      </c>
      <c r="WE2">
        <f t="array" ref="WE2:WE7">_xll.FDS("751-HK","FF_EPS(ANN,-5AY,0)")</f>
        <v>0.44640000000000002</v>
      </c>
      <c r="WF2">
        <f t="array" ref="WF2:WF7">_xll.FDS("752-HK","FF_EPS(ANN,-5AY,0)")</f>
        <v>0.2457</v>
      </c>
      <c r="WG2">
        <f t="array" ref="WG2:WG7">_xll.FDS("753-HK","FF_EPS(ANN,-5AY,0)")</f>
        <v>0.64710000000000001</v>
      </c>
      <c r="WH2">
        <f t="array" ref="WH2:WH7">_xll.FDS("754-HK","FF_EPS(ANN,-5AY,0)")</f>
        <v>1.3072999999999999</v>
      </c>
      <c r="WI2">
        <f t="array" ref="WI2:WI7">_xll.FDS("755-HK","FF_EPS(ANN,-5AY,0)")</f>
        <v>-6.9500000000000006E-2</v>
      </c>
      <c r="WJ2">
        <f t="array" ref="WJ2:WJ7">_xll.FDS("756-HK","FF_EPS(ANN,-5AY,0)")</f>
        <v>5.79E-2</v>
      </c>
      <c r="WK2">
        <f t="array" ref="WK2:WK7">_xll.FDS("757-HK","FF_EPS(ANN,-5AY,0)")</f>
        <v>-8.6999999999999994E-2</v>
      </c>
      <c r="WL2">
        <f t="array" ref="WL2:WL7">_xll.FDS("758-HK","FF_EPS(ANN,-5AY,0)")</f>
        <v>-3.2500000000000001E-2</v>
      </c>
      <c r="WM2">
        <f t="array" ref="WM2:WM7">_xll.FDS("759-HK","FF_EPS(ANN,-5AY,0)")</f>
        <v>-7.4999999999999997E-2</v>
      </c>
      <c r="WN2">
        <f t="array" ref="WN2:WN7">_xll.FDS("760-HK","FF_EPS(ANN,-5AY,0)")</f>
        <v>-1.14E-2</v>
      </c>
      <c r="WO2">
        <f t="array" ref="WO2:WO7">_xll.FDS("762-HK","FF_EPS(ANN,-5AY,0)")</f>
        <v>3.5099999999999999E-2</v>
      </c>
      <c r="WP2">
        <f t="array" ref="WP2:WP7">_xll.FDS("763-HK","FF_EPS(ANN,-5AY,0)")</f>
        <v>-0.66220000000000001</v>
      </c>
      <c r="WQ2">
        <f t="array" ref="WQ2:WQ7">_xll.FDS("764-HK","FF_EPS(ANN,-5AY,0)")</f>
        <v>-6.6100000000000006E-2</v>
      </c>
      <c r="WR2">
        <f t="array" ref="WR2:WR7">_xll.FDS("765-HK","FF_EPS(ANN,-5AY,0)")</f>
        <v>7.1400000000000005E-2</v>
      </c>
      <c r="WS2">
        <f t="array" ref="WS2:WS7">_xll.FDS("766-HK","FF_EPS(ANN,-5AY,0)")</f>
        <v>-0.5766</v>
      </c>
      <c r="WT2">
        <f t="array" ref="WT2:WT7">_xll.FDS("767-HK","FF_EPS(ANN,-5AY,0)")</f>
        <v>9.4E-2</v>
      </c>
      <c r="WU2">
        <f t="array" ref="WU2:WU7">_xll.FDS("769-HK","FF_EPS(ANN,-5AY,0)")</f>
        <v>-4.4499999999999998E-2</v>
      </c>
      <c r="WV2">
        <f t="array" ref="WV2:WV7">_xll.FDS("771-HK","FF_EPS(ANN,-5AY,0)")</f>
        <v>5.8400000000000001E-2</v>
      </c>
      <c r="WW2">
        <f t="array" ref="WW2:WW7">_xll.FDS("772-HK","FF_EPS(ANN,-5AY,0)")</f>
        <v>4.7300000000000002E-2</v>
      </c>
      <c r="WX2">
        <f t="array" ref="WX2:WX7">_xll.FDS("775-HK","FF_EPS(ANN,-5AY,0)")</f>
        <v>2.6200000000000001E-2</v>
      </c>
      <c r="WY2">
        <f t="array" ref="WY2:WY7">_xll.FDS("776-HK","FF_EPS(ANN,-5AY,0)")</f>
        <v>-0.06</v>
      </c>
      <c r="WZ2">
        <f t="array" ref="WZ2:WZ7">_xll.FDS("777-HK","FF_EPS(ANN,-5AY,0)")</f>
        <v>-0.47820000000000001</v>
      </c>
      <c r="XA2">
        <f t="array" ref="XA2:XA7">_xll.FDS("780-HK","FF_EPS(ANN,-5AY,0)")</f>
        <v>-1.2062999999999999</v>
      </c>
      <c r="XB2">
        <f t="array" ref="XB2:XB7">_xll.FDS("784-HK","FF_EPS(ANN,-5AY,0)")</f>
        <v>3.5000000000000003E-2</v>
      </c>
      <c r="XC2">
        <f t="array" ref="XC2:XC7">_xll.FDS("788-HK","FF_EPS(ANN,-5AY,0)")</f>
        <v>5.0000000000000001E-4</v>
      </c>
      <c r="XD2">
        <f t="array" ref="XD2:XD7">_xll.FDS("789-HK","FF_EPS(ANN,-5AY,0)")</f>
        <v>-0.02</v>
      </c>
      <c r="XE2">
        <f t="array" ref="XE2:XE7">_xll.FDS("794-HK","FF_EPS(ANN,-5AY,0)")</f>
        <v>5.0700000000000002E-2</v>
      </c>
      <c r="XF2">
        <f t="array" ref="XF2:XF7">_xll.FDS("797-HK","FF_EPS(ANN,-5AY,0)")</f>
        <v>-7.4000000000000003E-3</v>
      </c>
      <c r="XG2">
        <f t="array" ref="XG2:XG7">_xll.FDS("798-HK","FF_EPS(ANN,-5AY,0)")</f>
        <v>8.3900000000000002E-2</v>
      </c>
      <c r="XH2">
        <f t="array" ref="XH2:XH7">_xll.FDS("799-HK","FF_EPS(ANN,-5AY,0)")</f>
        <v>0.41649999999999998</v>
      </c>
      <c r="XI2">
        <f t="array" ref="XI2:XI7">_xll.FDS("800-HK","FF_EPS(ANN,-5AY,0)")</f>
        <v>1.52E-2</v>
      </c>
      <c r="XJ2">
        <f t="array" ref="XJ2:XJ7">_xll.FDS("802-HK","FF_EPS(ANN,-5AY,0)")</f>
        <v>-0.53549999999999998</v>
      </c>
      <c r="XK2">
        <f t="array" ref="XK2:XK7">_xll.FDS("803-HK","FF_EPS(ANN,-5AY,0)")</f>
        <v>-0.95620000000000005</v>
      </c>
      <c r="XL2">
        <f t="array" ref="XL2:XL7">_xll.FDS("804-HK","FF_EPS(ANN,-5AY,0)")</f>
        <v>0.114</v>
      </c>
      <c r="XM2">
        <f t="array" ref="XM2:XM7">_xll.FDS("806-HK","FF_EPS(ANN,-5AY,0)")</f>
        <v>7.3999999999999996E-2</v>
      </c>
      <c r="XN2">
        <f t="array" ref="XN2:XN7">_xll.FDS("807-HK","FF_EPS(ANN,-5AY,0)")</f>
        <v>0.2356</v>
      </c>
      <c r="XO2">
        <f t="array" ref="XO2:XO7">_xll.FDS("809-HK","FF_EPS(ANN,-5AY,0)")</f>
        <v>-0.28999999999999998</v>
      </c>
      <c r="XP2">
        <f t="array" ref="XP2:XP7">_xll.FDS("811-HK","FF_EPS(ANN,-5AY,0)")</f>
        <v>0.64259999999999995</v>
      </c>
      <c r="XQ2">
        <f t="array" ref="XQ2:XQ7">_xll.FDS("812-HK","FF_EPS(ANN,-5AY,0)")</f>
        <v>-6.4199999999999993E-2</v>
      </c>
      <c r="XR2">
        <f t="array" ref="XR2:XR7">_xll.FDS("813-HK","FF_EPS(ANN,-5AY,0)")</f>
        <v>2.1800999999999999</v>
      </c>
      <c r="XS2">
        <f t="array" ref="XS2:XS7">_xll.FDS("814-HK","FF_EPS(ANN,-5AY,0)")</f>
        <v>7.0099999999999996E-2</v>
      </c>
      <c r="XT2">
        <f t="array" ref="XT2:XT7">_xll.FDS("815-HK","FF_EPS(ANN,-5AY,0)")</f>
        <v>0.2477</v>
      </c>
      <c r="XU2" t="e">
        <f t="array" ref="XU2:XU7">_xll.FDS("816-HK","FF_EPS(ANN,-5AY,0)")</f>
        <v>#N/A</v>
      </c>
      <c r="XV2">
        <f t="array" ref="XV2:XV7">_xll.FDS("817-HK","FF_EPS(ANN,-5AY,0)")</f>
        <v>0.27760000000000001</v>
      </c>
      <c r="XW2">
        <f t="array" ref="XW2:XW7">_xll.FDS("818-HK","FF_EPS(ANN,-5AY,0)")</f>
        <v>0.10199999999999999</v>
      </c>
      <c r="XX2">
        <f t="array" ref="XX2:XX7">_xll.FDS("819-HK","FF_EPS(ANN,-5AY,0)")</f>
        <v>0.88449999999999995</v>
      </c>
      <c r="XY2">
        <f t="array" ref="XY2:XY7">_xll.FDS("821-HK","FF_EPS(ANN,-5AY,0)")</f>
        <v>-9.3899999999999997E-2</v>
      </c>
      <c r="XZ2">
        <f t="array" ref="XZ2:XZ7">_xll.FDS("822-HK","FF_EPS(ANN,-5AY,0)")</f>
        <v>6.6299999999999998E-2</v>
      </c>
      <c r="YA2">
        <f t="array" ref="YA2:YA7">_xll.FDS("825-HK","FF_EPS(ANN,-5AY,0)")</f>
        <v>0.08</v>
      </c>
      <c r="YB2">
        <f t="array" ref="YB2:YB7">_xll.FDS("826-HK","FF_EPS(ANN,-5AY,0)")</f>
        <v>5.8400000000000001E-2</v>
      </c>
      <c r="YC2">
        <f t="array" ref="YC2:YC7">_xll.FDS("827-HK","FF_EPS(ANN,-5AY,0)")</f>
        <v>-0.11360000000000001</v>
      </c>
      <c r="YD2">
        <f t="array" ref="YD2:YD7">_xll.FDS("828-HK","FF_EPS(ANN,-5AY,0)")</f>
        <v>-8.0600000000000005E-2</v>
      </c>
      <c r="YE2">
        <f t="array" ref="YE2:YE7">_xll.FDS("829-HK","FF_EPS(ANN,-5AY,0)")</f>
        <v>5.4899999999999997E-2</v>
      </c>
      <c r="YF2">
        <f t="array" ref="YF2:YF7">_xll.FDS("830-HK","FF_EPS(ANN,-5AY,0)")</f>
        <v>4.1000000000000002E-2</v>
      </c>
      <c r="YG2">
        <f t="array" ref="YG2:YG7">_xll.FDS("831-HK","FF_EPS(ANN,-5AY,0)")</f>
        <v>0.185</v>
      </c>
      <c r="YH2">
        <f t="array" ref="YH2:YH7">_xll.FDS("832-HK","FF_EPS(ANN,-5AY,0)")</f>
        <v>0.1928</v>
      </c>
      <c r="YI2">
        <f t="array" ref="YI2:YI7">_xll.FDS("833-HK","FF_EPS(ANN,-5AY,0)")</f>
        <v>0.17380000000000001</v>
      </c>
      <c r="YJ2">
        <f t="array" ref="YJ2:YJ7">_xll.FDS("834-HK","FF_EPS(ANN,-5AY,0)")</f>
        <v>1.6899999999999998E-2</v>
      </c>
      <c r="YK2">
        <f t="array" ref="YK2:YK7">_xll.FDS("836-HK","FF_EPS(ANN,-5AY,0)")</f>
        <v>1.62</v>
      </c>
      <c r="YL2">
        <f t="array" ref="YL2:YL7">_xll.FDS("837-HK","FF_EPS(ANN,-5AY,0)")</f>
        <v>0.53500000000000003</v>
      </c>
      <c r="YM2">
        <f t="array" ref="YM2:YM7">_xll.FDS("838-HK","FF_EPS(ANN,-5AY,0)")</f>
        <v>2.9000000000000001E-2</v>
      </c>
      <c r="YN2">
        <f t="array" ref="YN2:YN7">_xll.FDS("839-HK","FF_EPS(ANN,-5AY,0)")</f>
        <v>0.2359</v>
      </c>
      <c r="YO2">
        <f t="array" ref="YO2:YO7">_xll.FDS("840-HK","FF_EPS(ANN,-5AY,0)")</f>
        <v>-0.1285</v>
      </c>
      <c r="YP2">
        <f t="array" ref="YP2:YP7">_xll.FDS("841-HK","FF_EPS(ANN,-5AY,0)")</f>
        <v>2.92E-2</v>
      </c>
      <c r="YQ2">
        <f t="array" ref="YQ2:YQ7">_xll.FDS("842-HK","FF_EPS(ANN,-5AY,0)")</f>
        <v>0.21029999999999999</v>
      </c>
      <c r="YR2">
        <f t="array" ref="YR2:YR7">_xll.FDS("844-HK","FF_EPS(ANN,-5AY,0)")</f>
        <v>-3.5099999999999999E-2</v>
      </c>
      <c r="YS2">
        <f t="array" ref="YS2:YS7">_xll.FDS("845-HK","FF_EPS(ANN,-5AY,0)")</f>
        <v>-0.60760000000000003</v>
      </c>
      <c r="YT2">
        <f t="array" ref="YT2:YT7">_xll.FDS("846-HK","FF_EPS(ANN,-5AY,0)")</f>
        <v>0.22420000000000001</v>
      </c>
      <c r="YU2">
        <f t="array" ref="YU2:YU7">_xll.FDS("848-HK","FF_EPS(ANN,-5AY,0)")</f>
        <v>1.0500000000000001E-2</v>
      </c>
      <c r="YV2">
        <f t="array" ref="YV2:YV7">_xll.FDS("851-HK","FF_EPS(ANN,-5AY,0)")</f>
        <v>-4.8000000000000001E-2</v>
      </c>
      <c r="YW2">
        <f t="array" ref="YW2:YW7">_xll.FDS("852-HK","FF_EPS(ANN,-5AY,0)")</f>
        <v>2.8899999999999999E-2</v>
      </c>
      <c r="YX2">
        <f t="array" ref="YX2:YX7">_xll.FDS("853-HK","FF_EPS(ANN,-5AY,0)")</f>
        <v>7.6799999999999993E-2</v>
      </c>
      <c r="YY2">
        <f t="array" ref="YY2:YY7">_xll.FDS("854-HK","FF_EPS(ANN,-5AY,0)")</f>
        <v>0.4516</v>
      </c>
      <c r="YZ2">
        <f t="array" ref="YZ2:YZ7">_xll.FDS("855-HK","FF_EPS(ANN,-5AY,0)")</f>
        <v>0.56720000000000004</v>
      </c>
      <c r="ZA2">
        <f t="array" ref="ZA2:ZA7">_xll.FDS("856-HK","FF_EPS(ANN,-5AY,0)")</f>
        <v>0.38269999999999998</v>
      </c>
      <c r="ZB2">
        <f t="array" ref="ZB2:ZB7">_xll.FDS("857-HK","FF_EPS(ANN,-5AY,0)")</f>
        <v>4.3200000000000002E-2</v>
      </c>
      <c r="ZC2">
        <f t="array" ref="ZC2:ZC7">_xll.FDS("858-HK","FF_EPS(ANN,-5AY,0)")</f>
        <v>8.6999999999999994E-3</v>
      </c>
      <c r="ZD2">
        <f t="array" ref="ZD2:ZD7">_xll.FDS("859-HK","FF_EPS(ANN,-5AY,0)")</f>
        <v>3.4099999999999998E-2</v>
      </c>
      <c r="ZE2">
        <f t="array" ref="ZE2:ZE7">_xll.FDS("860-HK","FF_EPS(ANN,-5AY,0)")</f>
        <v>-2.7900000000000001E-2</v>
      </c>
      <c r="ZF2">
        <f t="array" ref="ZF2:ZF7">_xll.FDS("861-HK","FF_EPS(ANN,-5AY,0)")</f>
        <v>-9.2399999999999996E-2</v>
      </c>
      <c r="ZG2">
        <f t="array" ref="ZG2:ZG7">_xll.FDS("862-HK","FF_EPS(ANN,-5AY,0)")</f>
        <v>-1.4200000000000001E-2</v>
      </c>
      <c r="ZH2">
        <f t="array" ref="ZH2:ZH7">_xll.FDS("863-HK","FF_EPS(ANN,-5AY,0)")</f>
        <v>-0.98150000000000004</v>
      </c>
      <c r="ZI2">
        <f t="array" ref="ZI2:ZI7">_xll.FDS("864-HK","FF_EPS(ANN,-5AY,0)")</f>
        <v>-2.7000000000000001E-3</v>
      </c>
      <c r="ZJ2">
        <f t="array" ref="ZJ2:ZJ7">_xll.FDS("865-HK","FF_EPS(ANN,-5AY,0)")</f>
        <v>-0.13739999999999999</v>
      </c>
      <c r="ZK2">
        <f t="array" ref="ZK2:ZK7">_xll.FDS("866-HK","FF_EPS(ANN,-5AY,0)")</f>
        <v>-0.15190000000000001</v>
      </c>
      <c r="ZL2">
        <f t="array" ref="ZL2:ZL7">_xll.FDS("867-HK","FF_EPS(ANN,-5AY,0)")</f>
        <v>0.64639999999999997</v>
      </c>
      <c r="ZM2">
        <f t="array" ref="ZM2:ZM7">_xll.FDS("868-HK","FF_EPS(ANN,-5AY,0)")</f>
        <v>0.82779999999999998</v>
      </c>
      <c r="ZN2">
        <f t="array" ref="ZN2:ZN7">_xll.FDS("869-HK","FF_EPS(ANN,-5AY,0)")</f>
        <v>9.0899999999999995E-2</v>
      </c>
      <c r="ZO2">
        <f t="array" ref="ZO2:ZO7">_xll.FDS("871-HK","FF_EPS(ANN,-5AY,0)")</f>
        <v>0.1285</v>
      </c>
      <c r="ZP2">
        <f t="array" ref="ZP2:ZP7">_xll.FDS("872-HK","FF_EPS(ANN,-5AY,0)")</f>
        <v>-3.3000000000000002E-2</v>
      </c>
      <c r="ZQ2" t="e">
        <f t="array" ref="ZQ2:ZQ7">_xll.FDS("873-HK","FF_EPS(ANN,-5AY,0)")</f>
        <v>#N/A</v>
      </c>
      <c r="ZR2">
        <f t="array" ref="ZR2:ZR7">_xll.FDS("874-HK","FF_EPS(ANN,-5AY,0)")</f>
        <v>1.256</v>
      </c>
      <c r="ZS2">
        <f t="array" ref="ZS2:ZS7">_xll.FDS("875-HK","FF_EPS(ANN,-5AY,0)")</f>
        <v>-15.28</v>
      </c>
      <c r="ZT2">
        <f t="array" ref="ZT2:ZT7">_xll.FDS("876-HK","FF_EPS(ANN,-5AY,0)")</f>
        <v>-7.1999999999999998E-3</v>
      </c>
      <c r="ZU2">
        <f t="array" ref="ZU2:ZU7">_xll.FDS("878-HK","FF_EPS(ANN,-5AY,0)")</f>
        <v>9.9700000000000006</v>
      </c>
      <c r="ZV2">
        <f t="array" ref="ZV2:ZV7">_xll.FDS("880-HK","FF_EPS(ANN,-5AY,0)")</f>
        <v>0.38519999999999999</v>
      </c>
      <c r="ZW2">
        <f t="array" ref="ZW2:ZW7">_xll.FDS("881-HK","FF_EPS(ANN,-5AY,0)")</f>
        <v>1.0165</v>
      </c>
      <c r="ZX2">
        <f t="array" ref="ZX2:ZX7">_xll.FDS("882-HK","FF_EPS(ANN,-5AY,0)")</f>
        <v>0.4803</v>
      </c>
      <c r="ZY2">
        <f t="array" ref="ZY2:ZY7">_xll.FDS("883-HK","FF_EPS(ANN,-5AY,0)")</f>
        <v>1.17E-2</v>
      </c>
      <c r="ZZ2">
        <f t="array" ref="ZZ2:ZZ7">_xll.FDS("884-HK","FF_EPS(ANN,-5AY,0)")</f>
        <v>0.46899999999999997</v>
      </c>
      <c r="AAA2">
        <f t="array" ref="AAA2:AAA7">_xll.FDS("886-HK","FF_EPS(ANN,-5AY,0)")</f>
        <v>5.9700000000000003E-2</v>
      </c>
      <c r="AAB2">
        <f t="array" ref="AAB2:AAB7">_xll.FDS("887-HK","FF_EPS(ANN,-5AY,0)")</f>
        <v>-8.9999999999999993E-3</v>
      </c>
      <c r="AAC2">
        <f t="array" ref="AAC2:AAC7">_xll.FDS("888-HK","FF_EPS(ANN,-5AY,0)")</f>
        <v>-4.5400000000000003E-2</v>
      </c>
      <c r="AAD2">
        <f t="array" ref="AAD2:AAD7">_xll.FDS("889-HK","FF_EPS(ANN,-5AY,0)")</f>
        <v>6.9000000000000006E-2</v>
      </c>
      <c r="AAE2">
        <f t="array" ref="AAE2:AAE7">_xll.FDS("893-HK","FF_EPS(ANN,-5AY,0)")</f>
        <v>-0.43230000000000002</v>
      </c>
      <c r="AAF2">
        <f t="array" ref="AAF2:AAF7">_xll.FDS("894-HK","FF_EPS(ANN,-5AY,0)")</f>
        <v>-3.1300000000000001E-2</v>
      </c>
      <c r="AAG2">
        <f t="array" ref="AAG2:AAG7">_xll.FDS("895-HK","FF_EPS(ANN,-5AY,0)")</f>
        <v>0.70109999999999995</v>
      </c>
      <c r="AAH2">
        <f t="array" ref="AAH2:AAH7">_xll.FDS("896-HK","FF_EPS(ANN,-5AY,0)")</f>
        <v>0.51</v>
      </c>
      <c r="AAI2">
        <f t="array" ref="AAI2:AAI7">_xll.FDS("897-HK","FF_EPS(ANN,-5AY,0)")</f>
        <v>-0.1057</v>
      </c>
      <c r="AAJ2">
        <f t="array" ref="AAJ2:AAJ7">_xll.FDS("898-HK","FF_EPS(ANN,-5AY,0)")</f>
        <v>0.61750000000000005</v>
      </c>
      <c r="AAK2">
        <f t="array" ref="AAK2:AAK7">_xll.FDS("899-HK","FF_EPS(ANN,-5AY,0)")</f>
        <v>-0.17</v>
      </c>
      <c r="AAL2">
        <f t="array" ref="AAL2:AAL7">_xll.FDS("900-HK","FF_EPS(ANN,-5AY,0)")</f>
        <v>0.71350000000000002</v>
      </c>
      <c r="AAM2">
        <f t="array" ref="AAM2:AAM7">_xll.FDS("902-HK","FF_EPS(ANN,-5AY,0)")</f>
        <v>0.57989999999999997</v>
      </c>
      <c r="AAN2">
        <f t="array" ref="AAN2:AAN7">_xll.FDS("904-HK","FF_EPS(ANN,-5AY,0)")</f>
        <v>-44.505899999999997</v>
      </c>
      <c r="AAO2">
        <f t="array" ref="AAO2:AAO7">_xll.FDS("906-HK","FF_EPS(ANN,-5AY,0)")</f>
        <v>0.32719999999999999</v>
      </c>
      <c r="AAP2">
        <f t="array" ref="AAP2:AAP7">_xll.FDS("907-HK","FF_EPS(ANN,-5AY,0)")</f>
        <v>2.4799999999999999E-2</v>
      </c>
      <c r="AAQ2" t="e">
        <f t="array" ref="AAQ2:AAQ7">_xll.FDS("909-HK","FF_EPS(ANN,-5AY,0)")</f>
        <v>#N/A</v>
      </c>
      <c r="AAR2">
        <f t="array" ref="AAR2:AAR7">_xll.FDS("910-HK","FF_EPS(ANN,-5AY,0)")</f>
        <v>-0.04</v>
      </c>
      <c r="AAS2">
        <f t="array" ref="AAS2:AAS7">_xll.FDS("911-HK","FF_EPS(ANN,-5AY,0)")</f>
        <v>-0.373</v>
      </c>
      <c r="AAT2">
        <f t="array" ref="AAT2:AAT7">_xll.FDS("912-HK","FF_EPS(ANN,-5AY,0)")</f>
        <v>0.22120000000000001</v>
      </c>
      <c r="AAU2">
        <f t="array" ref="AAU2:AAU7">_xll.FDS("914-HK","FF_EPS(ANN,-5AY,0)")</f>
        <v>1.6095999999999999</v>
      </c>
      <c r="AAV2" t="e">
        <f t="array" ref="AAV2:AAV7">_xll.FDS("915-HK","FF_EPS(ANN,-5AY,0)")</f>
        <v>#N/A</v>
      </c>
      <c r="AAW2">
        <f t="array" ref="AAW2:AAW7">_xll.FDS("916-HK","FF_EPS(ANN,-5AY,0)")</f>
        <v>0.49659999999999999</v>
      </c>
      <c r="AAX2">
        <f t="array" ref="AAX2:AAX7">_xll.FDS("918-HK","FF_EPS(ANN,-5AY,0)")</f>
        <v>-7.9500000000000001E-2</v>
      </c>
      <c r="AAY2">
        <f t="array" ref="AAY2:AAY7">_xll.FDS("919-HK","FF_EPS(ANN,-5AY,0)")</f>
        <v>3.78E-2</v>
      </c>
      <c r="AAZ2">
        <f t="array" ref="AAZ2:AAZ7">_xll.FDS("921-HK","FF_EPS(ANN,-5AY,0)")</f>
        <v>0.93469999999999998</v>
      </c>
      <c r="ABA2">
        <f t="array" ref="ABA2:ABA7">_xll.FDS("922-HK","FF_EPS(ANN,-5AY,0)")</f>
        <v>8.3999999999999995E-3</v>
      </c>
      <c r="ABB2">
        <f t="array" ref="ABB2:ABB7">_xll.FDS("923-HK","FF_EPS(ANN,-5AY,0)")</f>
        <v>-1.7000000000000001E-2</v>
      </c>
      <c r="ABC2">
        <f t="array" ref="ABC2:ABC7">_xll.FDS("924-HK","FF_EPS(ANN,-5AY,0)")</f>
        <v>2.1399999999999999E-2</v>
      </c>
      <c r="ABD2">
        <f t="array" ref="ABD2:ABD7">_xll.FDS("925-HK","FF_EPS(ANN,-5AY,0)")</f>
        <v>1.7100000000000001E-2</v>
      </c>
      <c r="ABE2">
        <f t="array" ref="ABE2:ABE7">_xll.FDS("926-HK","FF_EPS(ANN,-5AY,0)")</f>
        <v>-1.4417</v>
      </c>
      <c r="ABF2">
        <f t="array" ref="ABF2:ABF7">_xll.FDS("927-HK","FF_EPS(ANN,-5AY,0)")</f>
        <v>7.0000000000000001E-3</v>
      </c>
      <c r="ABG2">
        <f t="array" ref="ABG2:ABG7">_xll.FDS("928-HK","FF_EPS(ANN,-5AY,0)")</f>
        <v>-6.5000000000000002E-2</v>
      </c>
      <c r="ABH2">
        <f t="array" ref="ABH2:ABH7">_xll.FDS("929-HK","FF_EPS(ANN,-5AY,0)")</f>
        <v>0.1066</v>
      </c>
      <c r="ABI2">
        <f t="array" ref="ABI2:ABI6">_xll.FDS("931-HK","FF_EPS(ANN,-5AY,0)")</f>
        <v>-2.1999999999999999E-2</v>
      </c>
      <c r="ABJ2">
        <f t="array" ref="ABJ2:ABJ7">_xll.FDS("932-HK","FF_EPS(ANN,-5AY,0)")</f>
        <v>6.0000000000000001E-3</v>
      </c>
      <c r="ABK2">
        <f t="array" ref="ABK2:ABK7">_xll.FDS("934-HK","FF_EPS(ANN,-5AY,0)")</f>
        <v>0.40429999999999999</v>
      </c>
      <c r="ABL2">
        <f t="array" ref="ABL2:ABL7">_xll.FDS("936-HK","FF_EPS(ANN,-5AY,0)")</f>
        <v>-8.3000000000000004E-2</v>
      </c>
      <c r="ABM2">
        <f t="array" ref="ABM2:ABM7">_xll.FDS("938-HK","FF_EPS(ANN,-5AY,0)")</f>
        <v>-0.35</v>
      </c>
      <c r="ABN2">
        <f t="array" ref="ABN2:ABN7">_xll.FDS("939-HK","FF_EPS(ANN,-5AY,0)")</f>
        <v>0.92</v>
      </c>
      <c r="ABO2">
        <f t="array" ref="ABO2:ABO7">_xll.FDS("941-HK","FF_EPS(ANN,-5AY,0)")</f>
        <v>6.2042999999999999</v>
      </c>
      <c r="ABP2">
        <f t="array" ref="ABP2:ABP7">_xll.FDS("943-HK","FF_EPS(ANN,-5AY,0)")</f>
        <v>-2.86E-2</v>
      </c>
      <c r="ABQ2">
        <f t="array" ref="ABQ2:ABQ7">_xll.FDS("945-HK","FF_EPS(ANN,-5AY,0)")</f>
        <v>8.3194999999999997</v>
      </c>
      <c r="ABR2">
        <f t="array" ref="ABR2:ABR7">_xll.FDS("947-HK","FF_EPS(ANN,-5AY,0)")</f>
        <v>9.3899999999999997E-2</v>
      </c>
      <c r="ABS2">
        <f t="array" ref="ABS2:ABS7">_xll.FDS("948-HK","FF_EPS(ANN,-5AY,0)")</f>
        <v>1.4E-2</v>
      </c>
      <c r="ABT2">
        <f t="array" ref="ABT2:ABT7">_xll.FDS("950-HK","FF_EPS(ANN,-5AY,0)")</f>
        <v>0.4279</v>
      </c>
      <c r="ABU2">
        <f t="array" ref="ABU2:ABU7">_xll.FDS("951-HK","FF_EPS(ANN,-5AY,0)")</f>
        <v>0.56079999999999997</v>
      </c>
      <c r="ABV2" t="e">
        <f t="array" ref="ABV2:ABV7">_xll.FDS("952-HK","FF_EPS(ANN,-5AY,0)")</f>
        <v>#N/A</v>
      </c>
      <c r="ABW2">
        <f t="array" ref="ABW2:ABW7">_xll.FDS("953-HK","FF_EPS(ANN,-5AY,0)")</f>
        <v>-2.7099999999999999E-2</v>
      </c>
      <c r="ABX2">
        <f t="array" ref="ABX2:ABX7">_xll.FDS("954-HK","FF_EPS(ANN,-5AY,0)")</f>
        <v>7.3599999999999999E-2</v>
      </c>
      <c r="ABY2">
        <f t="array" ref="ABY2:ABY7">_xll.FDS("956-HK","FF_EPS(ANN,-5AY,0)")</f>
        <v>0.1704</v>
      </c>
      <c r="ABZ2">
        <f t="array" ref="ABZ2:ABZ7">_xll.FDS("959-HK","FF_EPS(ANN,-5AY,0)")</f>
        <v>-19.577999999999999</v>
      </c>
      <c r="ACA2">
        <f t="array" ref="ACA2:ACA7">_xll.FDS("960-HK","FF_EPS(ANN,-5AY,0)")</f>
        <v>1.8383</v>
      </c>
      <c r="ACB2">
        <f t="array" ref="ACB2:ACB7">_xll.FDS("966-HK","FF_EPS(ANN,-5AY,0)")</f>
        <v>1.258</v>
      </c>
      <c r="ACC2">
        <f t="array" ref="ACC2:ACC7">_xll.FDS("968-HK","FF_EPS(ANN,-5AY,0)")</f>
        <v>0.29220000000000002</v>
      </c>
      <c r="ACD2">
        <f t="array" ref="ACD2:ACD7">_xll.FDS("969-HK","FF_EPS(ANN,-5AY,0)")</f>
        <v>-0.24890000000000001</v>
      </c>
      <c r="ACE2">
        <f t="array" ref="ACE2:ACE7">_xll.FDS("970-HK","FF_EPS(ANN,-5AY,0)")</f>
        <v>2.5999999999999999E-2</v>
      </c>
      <c r="ACF2">
        <f t="array" ref="ACF2:ACF7">_xll.FDS("973-HK","FF_EPS(ANN,-5AY,0)")</f>
        <v>0.76590000000000003</v>
      </c>
      <c r="ACG2">
        <f t="array" ref="ACG2:ACG7">_xll.FDS("974-HK","FF_EPS(ANN,-5AY,0)")</f>
        <v>9.35E-2</v>
      </c>
      <c r="ACH2">
        <f t="array" ref="ACH2:ACH7">_xll.FDS("975-HK","FF_EPS(ANN,-5AY,0)")</f>
        <v>-1.2963</v>
      </c>
      <c r="ACI2">
        <f t="array" ref="ACI2:ACI7">_xll.FDS("976-HK","FF_EPS(ANN,-5AY,0)")</f>
        <v>-0.27</v>
      </c>
      <c r="ACJ2">
        <f t="array" ref="ACJ2:ACJ7">_xll.FDS("978-HK","FF_EPS(ANN,-5AY,0)")</f>
        <v>0.1933</v>
      </c>
      <c r="ACK2">
        <f t="array" ref="ACK2:ACK7">_xll.FDS("979-HK","FF_EPS(ANN,-5AY,0)")</f>
        <v>-3.3999999999999998E-3</v>
      </c>
      <c r="ACL2">
        <f t="array" ref="ACL2:ACL7">_xll.FDS("980-HK","FF_EPS(ANN,-5AY,0)")</f>
        <v>-0.46739999999999998</v>
      </c>
      <c r="ACM2">
        <f t="array" ref="ACM2:ACM7">_xll.FDS("981-HK","FF_EPS(ANN,-5AY,0)")</f>
        <v>0.6986</v>
      </c>
      <c r="ACN2">
        <f t="array" ref="ACN2:ACN7">_xll.FDS("982-HK","FF_EPS(ANN,-5AY,0)")</f>
        <v>2.9999999999999997E-4</v>
      </c>
      <c r="ACO2">
        <f t="array" ref="ACO2:ACO7">_xll.FDS("983-HK","FF_EPS(ANN,-5AY,0)")</f>
        <v>-2.86</v>
      </c>
      <c r="ACP2">
        <f t="array" ref="ACP2:ACP7">_xll.FDS("984-HK","FF_EPS(ANN,-5AY,0)")</f>
        <v>-8.9300000000000004E-2</v>
      </c>
      <c r="ACQ2">
        <f t="array" ref="ACQ2:ACQ7">_xll.FDS("985-HK","FF_EPS(ANN,-5AY,0)")</f>
        <v>-4.9036999999999997</v>
      </c>
      <c r="ACR2">
        <f t="array" ref="ACR2:ACR7">_xll.FDS("986-HK","FF_EPS(ANN,-5AY,0)")</f>
        <v>-7.8600000000000003E-2</v>
      </c>
      <c r="ACS2">
        <f t="array" ref="ACS2:ACS7">_xll.FDS("987-HK","FF_EPS(ANN,-5AY,0)")</f>
        <v>2.5899999999999999E-2</v>
      </c>
      <c r="ACT2">
        <f t="array" ref="ACT2:ACT7">_xll.FDS("988-HK","FF_EPS(ANN,-5AY,0)")</f>
        <v>-1.7</v>
      </c>
      <c r="ACU2">
        <f t="array" ref="ACU2:ACU7">_xll.FDS("989-HK","FF_EPS(ANN,-5AY,0)")</f>
        <v>4.8399999999999999E-2</v>
      </c>
      <c r="ACV2">
        <f t="array" ref="ACV2:ACV7">_xll.FDS("990-HK","FF_EPS(ANN,-5AY,0)")</f>
        <v>-4.3E-3</v>
      </c>
      <c r="ACW2">
        <f t="array" ref="ACW2:ACW7">_xll.FDS("991-HK","FF_EPS(ANN,-5AY,0)")</f>
        <v>0.1111</v>
      </c>
      <c r="ACX2">
        <f t="array" ref="ACX2:ACX7">_xll.FDS("992-HK","FF_EPS(ANN,-5AY,0)")</f>
        <v>0.37709999999999999</v>
      </c>
      <c r="ACY2">
        <f t="array" ref="ACY2:ACY7">_xll.FDS("993-HK","FF_EPS(ANN,-5AY,0)")</f>
        <v>0.16400000000000001</v>
      </c>
      <c r="ACZ2">
        <f t="array" ref="ACZ2:ACZ7">_xll.FDS("994-HK","FF_EPS(ANN,-5AY,0)")</f>
        <v>8.2299999999999998E-2</v>
      </c>
      <c r="ADA2">
        <f t="array" ref="ADA2:ADA7">_xll.FDS("995-HK","FF_EPS(ANN,-5AY,0)")</f>
        <v>0.56269999999999998</v>
      </c>
      <c r="ADB2">
        <f t="array" ref="ADB2:ADB7">_xll.FDS("996-HK","FF_EPS(ANN,-5AY,0)")</f>
        <v>0.20169999999999999</v>
      </c>
      <c r="ADC2">
        <f t="array" ref="ADC2:ADC7">_xll.FDS("997-HK","FF_EPS(ANN,-5AY,0)")</f>
        <v>2.0199999999999999E-2</v>
      </c>
      <c r="ADD2">
        <f t="array" ref="ADD2:ADD7">_xll.FDS("998-HK","FF_EPS(ANN,-5AY,0)")</f>
        <v>0.85</v>
      </c>
      <c r="ADE2">
        <f t="array" ref="ADE2:ADE7">_xll.FDS("1000-HK","FF_EPS(ANN,-5AY,0)")</f>
        <v>-0.35049999999999998</v>
      </c>
      <c r="ADF2">
        <f t="array" ref="ADF2:ADF7">_xll.FDS("1001-HK","FF_EPS(ANN,-5AY,0)")</f>
        <v>0.15859999999999999</v>
      </c>
      <c r="ADG2">
        <f t="array" ref="ADG2:ADG7">_xll.FDS("1002-HK","FF_EPS(ANN,-5AY,0)")</f>
        <v>7.7000000000000002E-3</v>
      </c>
      <c r="ADH2">
        <f t="array" ref="ADH2:ADH7">_xll.FDS("1003-HK","FF_EPS(ANN,-5AY,0)")</f>
        <v>-0.51</v>
      </c>
      <c r="ADI2">
        <f t="array" ref="ADI2:ADI7">_xll.FDS("1004-HK","FF_EPS(ANN,-5AY,0)")</f>
        <v>-5.5E-2</v>
      </c>
      <c r="ADJ2">
        <f t="array" ref="ADJ2:ADJ7">_xll.FDS("1005-HK","FF_EPS(ANN,-5AY,0)")</f>
        <v>0.16</v>
      </c>
      <c r="ADK2">
        <f t="array" ref="ADK2:ADK7">_xll.FDS("1007-HK","FF_EPS(ANN,-5AY,0)")</f>
        <v>-1.7089000000000001</v>
      </c>
      <c r="ADL2">
        <f t="array" ref="ADL2:ADL7">_xll.FDS("1008-HK","FF_EPS(ANN,-5AY,0)")</f>
        <v>0.18</v>
      </c>
      <c r="ADM2">
        <f t="array" ref="ADM2:ADM7">_xll.FDS("1009-HK","FF_EPS(ANN,-5AY,0)")</f>
        <v>-5.1499999999999997E-2</v>
      </c>
      <c r="ADN2">
        <f t="array" ref="ADN2:ADN7">_xll.FDS("1010-HK","FF_EPS(ANN,-5AY,0)")</f>
        <v>-1.4800000000000001E-2</v>
      </c>
      <c r="ADO2">
        <f t="array" ref="ADO2:ADO7">_xll.FDS("1011-HK","FF_EPS(ANN,-5AY,0)")</f>
        <v>8.72E-2</v>
      </c>
      <c r="ADP2">
        <f t="array" ref="ADP2:ADP7">_xll.FDS("1013-HK","FF_EPS(ANN,-5AY,0)")</f>
        <v>-2.3E-2</v>
      </c>
      <c r="ADQ2">
        <f t="array" ref="ADQ2:ADQ7">_xll.FDS("1020-HK","FF_EPS(ANN,-5AY,0)")</f>
        <v>-5.6800000000000003E-2</v>
      </c>
      <c r="ADR2">
        <f t="array" ref="ADR2:ADR7">_xll.FDS("1022-HK","FF_EPS(ANN,-5AY,0)")</f>
        <v>-0.1168</v>
      </c>
      <c r="ADS2">
        <f t="array" ref="ADS2:ADS7">_xll.FDS("1023-HK","FF_EPS(ANN,-5AY,0)")</f>
        <v>0.21079999999999999</v>
      </c>
      <c r="ADT2" t="e">
        <f t="array" ref="ADT2:ADT7">_xll.FDS("1024-HK","FF_EPS(ANN,-5AY,0)")</f>
        <v>#N/A</v>
      </c>
      <c r="ADU2">
        <f t="array" ref="ADU2:ADU7">_xll.FDS("1025-HK","FF_EPS(ANN,-5AY,0)")</f>
        <v>3.85E-2</v>
      </c>
      <c r="ADV2">
        <f t="array" ref="ADV2:ADV7">_xll.FDS("1026-HK","FF_EPS(ANN,-5AY,0)")</f>
        <v>-1.2699999999999999E-2</v>
      </c>
      <c r="ADW2">
        <f t="array" ref="ADW2:ADW7">_xll.FDS("1027-HK","FF_EPS(ANN,-5AY,0)")</f>
        <v>4.6699999999999998E-2</v>
      </c>
      <c r="ADX2">
        <f t="array" ref="ADX2:ADX7">_xll.FDS("1028-HK","FF_EPS(ANN,-5AY,0)")</f>
        <v>0.11700000000000001</v>
      </c>
      <c r="ADY2">
        <f t="array" ref="ADY2:ADY7">_xll.FDS("1029-HK","FF_EPS(ANN,-5AY,0)")</f>
        <v>-2.3300000000000001E-2</v>
      </c>
      <c r="ADZ2">
        <f t="array" ref="ADZ2:ADZ7">_xll.FDS("1030-HK","FF_EPS(ANN,-5AY,0)")</f>
        <v>0.28039999999999998</v>
      </c>
      <c r="AEA2">
        <f t="array" ref="AEA2:AEA7">_xll.FDS("1031-HK","FF_EPS(ANN,-5AY,0)")</f>
        <v>8.5500000000000007E-2</v>
      </c>
      <c r="AEB2">
        <f t="array" ref="AEB2:AEB7">_xll.FDS("1033-HK","FF_EPS(ANN,-5AY,0)")</f>
        <v>-1.1394</v>
      </c>
      <c r="AEC2">
        <f t="array" ref="AEC2:AEC7">_xll.FDS("1034-HK","FF_EPS(ANN,-5AY,0)")</f>
        <v>1.78E-2</v>
      </c>
      <c r="AED2">
        <f t="array" ref="AED2:AED7">_xll.FDS("1036-HK","FF_EPS(ANN,-5AY,0)")</f>
        <v>0.34</v>
      </c>
      <c r="AEE2" t="e">
        <f t="array" ref="AEE2:AEE7">_xll.FDS("1037-HK","FF_EPS(ANN,-5AY,0)")</f>
        <v>#N/A</v>
      </c>
      <c r="AEF2">
        <f t="array" ref="AEF2:AEF7">_xll.FDS("1038-HK","FF_EPS(ANN,-5AY,0)")</f>
        <v>3.82</v>
      </c>
      <c r="AEG2">
        <f t="array" ref="AEG2:AEG7">_xll.FDS("1039-HK","FF_EPS(ANN,-5AY,0)")</f>
        <v>-0.14019999999999999</v>
      </c>
      <c r="AEH2">
        <f t="array" ref="AEH2:AEH7">_xll.FDS("1044-HK","FF_EPS(ANN,-5AY,0)")</f>
        <v>3.4666999999999999</v>
      </c>
      <c r="AEI2">
        <f t="array" ref="AEI2:AEI7">_xll.FDS("1045-HK","FF_EPS(ANN,-5AY,0)")</f>
        <v>0.5292</v>
      </c>
      <c r="AEJ2">
        <f t="array" ref="AEJ2:AEJ7">_xll.FDS("1046-HK","FF_EPS(ANN,-5AY,0)")</f>
        <v>-0.218</v>
      </c>
      <c r="AEK2">
        <f t="array" ref="AEK2:AEK7">_xll.FDS("1047-HK","FF_EPS(ANN,-5AY,0)")</f>
        <v>9.3299999999999994E-2</v>
      </c>
      <c r="AEL2">
        <f t="array" ref="AEL2:AEL7">_xll.FDS("1049-HK","FF_EPS(ANN,-5AY,0)")</f>
        <v>-0.7339</v>
      </c>
      <c r="AEM2">
        <f t="array" ref="AEM2:AEM7">_xll.FDS("1050-HK","FF_EPS(ANN,-5AY,0)")</f>
        <v>8.4000000000000005E-2</v>
      </c>
      <c r="AEN2">
        <f t="array" ref="AEN2:AEN7">_xll.FDS("1051-HK","FF_EPS(ANN,-5AY,0)")</f>
        <v>0.51229999999999998</v>
      </c>
      <c r="AEO2">
        <f t="array" ref="AEO2:AEO7">_xll.FDS("1052-HK","FF_EPS(ANN,-5AY,0)")</f>
        <v>0.64159999999999995</v>
      </c>
      <c r="AEP2">
        <f t="array" ref="AEP2:AEP7">_xll.FDS("1053-HK","FF_EPS(ANN,-5AY,0)")</f>
        <v>-1.2342</v>
      </c>
      <c r="AEQ2">
        <f t="array" ref="AEQ2:AEQ7">_xll.FDS("1055-HK","FF_EPS(ANN,-5AY,0)")</f>
        <v>0.51490000000000002</v>
      </c>
      <c r="AER2">
        <f t="array" ref="AER2:AER7">_xll.FDS("1057-HK","FF_EPS(ANN,-5AY,0)")</f>
        <v>9.35E-2</v>
      </c>
      <c r="AES2">
        <f t="array" ref="AES2:AES7">_xll.FDS("1058-HK","FF_EPS(ANN,-5AY,0)")</f>
        <v>-7.4300000000000005E-2</v>
      </c>
      <c r="AET2">
        <f t="array" ref="AET2:AET7">_xll.FDS("1059-HK","FF_EPS(ANN,-5AY,0)")</f>
        <v>-8.9024999999999999</v>
      </c>
      <c r="AEU2">
        <f t="array" ref="AEU2:AEU6">_xll.FDS("1060-HK","FF_EPS(ANN,-5AY,0)")</f>
        <v>-6.1899999999999997E-2</v>
      </c>
      <c r="AEV2">
        <f t="array" ref="AEV2:AEV7">_xll.FDS("1061-HK","FF_EPS(ANN,-5AY,0)")</f>
        <v>0.24329999999999999</v>
      </c>
      <c r="AEW2">
        <f t="array" ref="AEW2:AEW7">_xll.FDS("1063-HK","FF_EPS(ANN,-5AY,0)")</f>
        <v>-6.8000000000000005E-2</v>
      </c>
      <c r="AEX2">
        <f t="array" ref="AEX2:AEX7">_xll.FDS("1064-HK","FF_EPS(ANN,-5AY,0)")</f>
        <v>0.1</v>
      </c>
      <c r="AEY2">
        <f t="array" ref="AEY2:AEY7">_xll.FDS("1065-HK","FF_EPS(ANN,-5AY,0)")</f>
        <v>0.36280000000000001</v>
      </c>
      <c r="AEZ2">
        <f t="array" ref="AEZ2:AEZ7">_xll.FDS("1066-HK","FF_EPS(ANN,-5AY,0)")</f>
        <v>0.29210000000000003</v>
      </c>
      <c r="AFA2">
        <f t="array" ref="AFA2:AFA7">_xll.FDS("1068-HK","FF_EPS(ANN,-5AY,0)")</f>
        <v>-1.2849999999999999</v>
      </c>
      <c r="AFB2">
        <f t="array" ref="AFB2:AFB7">_xll.FDS("1069-HK","FF_EPS(ANN,-5AY,0)")</f>
        <v>-2.2800000000000001E-2</v>
      </c>
      <c r="AFC2">
        <f t="array" ref="AFC2:AFC7">_xll.FDS("1070-HK","FF_EPS(ANN,-5AY,0)")</f>
        <v>0.1148</v>
      </c>
      <c r="AFD2">
        <f t="array" ref="AFD2:AFD7">_xll.FDS("1071-HK","FF_EPS(ANN,-5AY,0)")</f>
        <v>0.33910000000000001</v>
      </c>
      <c r="AFE2">
        <f t="array" ref="AFE2:AFE7">_xll.FDS("1072-HK","FF_EPS(ANN,-5AY,0)")</f>
        <v>-0.88800000000000001</v>
      </c>
      <c r="AFF2">
        <f t="array" ref="AFF2:AFF6">_xll.FDS("1073-HK","FF_EPS(ANN,-5AY,0)")</f>
        <v>-0.15260000000000001</v>
      </c>
      <c r="AFG2">
        <f t="array" ref="AFG2:AFG7">_xll.FDS("1075-HK","FF_EPS(ANN,-5AY,0)")</f>
        <v>4.3999999999999997E-2</v>
      </c>
      <c r="AFH2">
        <f t="array" ref="AFH2:AFH7">_xll.FDS("1076-HK","FF_EPS(ANN,-5AY,0)")</f>
        <v>0.13200000000000001</v>
      </c>
      <c r="AFI2">
        <f t="array" ref="AFI2:AFI7">_xll.FDS("1079-HK","FF_EPS(ANN,-5AY,0)")</f>
        <v>-4.0399999999999998E-2</v>
      </c>
      <c r="AFJ2">
        <f t="array" ref="AFJ2:AFJ7">_xll.FDS("1080-HK","FF_EPS(ANN,-5AY,0)")</f>
        <v>-7.8799999999999995E-2</v>
      </c>
      <c r="AFK2">
        <f t="array" ref="AFK2:AFK7">_xll.FDS("1082-HK","FF_EPS(ANN,-5AY,0)")</f>
        <v>-0.64</v>
      </c>
      <c r="AFL2">
        <f t="array" ref="AFL2:AFL7">_xll.FDS("1083-HK","FF_EPS(ANN,-5AY,0)")</f>
        <v>0.36259999999999998</v>
      </c>
      <c r="AFM2">
        <f t="array" ref="AFM2:AFM7">_xll.FDS("1084-HK","FF_EPS(ANN,-5AY,0)")</f>
        <v>6.6500000000000004E-2</v>
      </c>
      <c r="AFN2">
        <f t="array" ref="AFN2:AFN7">_xll.FDS("1085-HK","FF_EPS(ANN,-5AY,0)")</f>
        <v>0.30030000000000001</v>
      </c>
      <c r="AFO2">
        <f t="array" ref="AFO2:AFO7">_xll.FDS("1086-HK","FF_EPS(ANN,-5AY,0)")</f>
        <v>0.19</v>
      </c>
      <c r="AFP2">
        <f t="array" ref="AFP2:AFP7">_xll.FDS("1087-HK","FF_EPS(ANN,-5AY,0)")</f>
        <v>-2.0400999999999998</v>
      </c>
      <c r="AFQ2">
        <f t="array" ref="AFQ2:AFQ7">_xll.FDS("1088-HK","FF_EPS(ANN,-5AY,0)")</f>
        <v>1.1418999999999999</v>
      </c>
      <c r="AFR2">
        <f t="array" ref="AFR2:AFR7">_xll.FDS("1090-HK","FF_EPS(ANN,-5AY,0)")</f>
        <v>0.40889999999999999</v>
      </c>
      <c r="AFS2">
        <f t="array" ref="AFS2:AFS7">_xll.FDS("1091-HK","FF_EPS(ANN,-5AY,0)")</f>
        <v>-2.5600000000000001E-2</v>
      </c>
      <c r="AFT2">
        <f t="array" ref="AFT2:AFT7">_xll.FDS("1093-HK","FF_EPS(ANN,-5AY,0)")</f>
        <v>0.18360000000000001</v>
      </c>
      <c r="AFU2">
        <f t="array" ref="AFU2:AFU6">_xll.FDS("1094-HK","FF_EPS(ANN,-5AY,0)")</f>
        <v>-1.2809999999999999</v>
      </c>
      <c r="AFV2">
        <f t="array" ref="AFV2:AFV7">_xll.FDS("1096-HK","FF_EPS(ANN,-5AY,0)")</f>
        <v>-0.1384</v>
      </c>
      <c r="AFW2">
        <f t="array" ref="AFW2:AFW7">_xll.FDS("1097-HK","FF_EPS(ANN,-5AY,0)")</f>
        <v>-9.3799999999999994E-2</v>
      </c>
      <c r="AFX2">
        <f t="array" ref="AFX2:AFX7">_xll.FDS("1098-HK","FF_EPS(ANN,-5AY,0)")</f>
        <v>1.69</v>
      </c>
      <c r="AFY2">
        <f t="array" ref="AFY2:AFY7">_xll.FDS("1099-HK","FF_EPS(ANN,-5AY,0)")</f>
        <v>1.9629000000000001</v>
      </c>
      <c r="AFZ2">
        <f t="array" ref="AFZ2:AFZ7">_xll.FDS("1100-HK","FF_EPS(ANN,-5AY,0)")</f>
        <v>0.17050000000000001</v>
      </c>
      <c r="AGA2">
        <f t="array" ref="AGA2:AGA7">_xll.FDS("1101-HK","FF_EPS(ANN,-5AY,0)")</f>
        <v>-1.9161999999999999</v>
      </c>
      <c r="AGB2">
        <f t="array" ref="AGB2:AGB7">_xll.FDS("1102-HK","FF_EPS(ANN,-5AY,0)")</f>
        <v>-9.8000000000000004E-2</v>
      </c>
      <c r="AGC2">
        <f t="array" ref="AGC2:AGC7">_xll.FDS("1103-HK","FF_EPS(ANN,-5AY,0)")</f>
        <v>5.0200000000000002E-2</v>
      </c>
      <c r="AGD2">
        <f t="array" ref="AGD2:AGD7">_xll.FDS("1104-HK","FF_EPS(ANN,-5AY,0)")</f>
        <v>0.57869999999999999</v>
      </c>
      <c r="AGE2">
        <f t="array" ref="AGE2:AGE7">_xll.FDS("1105-HK","FF_EPS(ANN,-5AY,0)")</f>
        <v>3.9100000000000003E-2</v>
      </c>
      <c r="AGF2">
        <f t="array" ref="AGF2:AGF7">_xll.FDS("1107-HK","FF_EPS(ANN,-5AY,0)")</f>
        <v>0.34200000000000003</v>
      </c>
      <c r="AGG2">
        <f t="array" ref="AGG2:AGG7">_xll.FDS("1108-HK","FF_EPS(ANN,-5AY,0)")</f>
        <v>2.3400000000000001E-2</v>
      </c>
      <c r="AGH2">
        <f t="array" ref="AGH2:AGH7">_xll.FDS("1109-HK","FF_EPS(ANN,-5AY,0)")</f>
        <v>2.8140000000000001</v>
      </c>
      <c r="AGI2">
        <f t="array" ref="AGI2:AGI7">_xll.FDS("1110-HK","FF_EPS(ANN,-5AY,0)")</f>
        <v>8.48E-2</v>
      </c>
      <c r="AGJ2">
        <f t="array" ref="AGJ2:AGJ7">_xll.FDS("1112-HK","FF_EPS(ANN,-5AY,0)")</f>
        <v>1.776</v>
      </c>
      <c r="AGK2">
        <f t="array" ref="AGK2:AGK7">_xll.FDS("1113-HK","FF_EPS(ANN,-5AY,0)")</f>
        <v>5.05</v>
      </c>
      <c r="AGL2">
        <f t="array" ref="AGL2:AGL7">_xll.FDS("1114-HK","FF_EPS(ANN,-5AY,0)")</f>
        <v>1.3531</v>
      </c>
      <c r="AGM2">
        <f t="array" ref="AGM2:AGM7">_xll.FDS("1115-HK","FF_EPS(ANN,-5AY,0)")</f>
        <v>0.13489999999999999</v>
      </c>
      <c r="AGN2">
        <f t="array" ref="AGN2:AGN7">_xll.FDS("1116-HK","FF_EPS(ANN,-5AY,0)")</f>
        <v>-3.0800000000000001E-2</v>
      </c>
      <c r="AGO2">
        <f t="array" ref="AGO2:AGO7">_xll.FDS("1117-HK","FF_EPS(ANN,-5AY,0)")</f>
        <v>-0.16350000000000001</v>
      </c>
      <c r="AGP2">
        <f t="array" ref="AGP2:AGP7">_xll.FDS("1118-HK","FF_EPS(ANN,-5AY,0)")</f>
        <v>0.1293</v>
      </c>
      <c r="AGQ2">
        <f t="array" ref="AGQ2:AGQ7">_xll.FDS("1119-HK","FF_EPS(ANN,-5AY,0)")</f>
        <v>5.3E-3</v>
      </c>
      <c r="AGR2">
        <f t="array" ref="AGR2:AGR7">_xll.FDS("1120-HK","FF_EPS(ANN,-5AY,0)")</f>
        <v>2.1800000000000002</v>
      </c>
      <c r="AGS2">
        <f t="array" ref="AGS2:AGS7">_xll.FDS("1121-HK","FF_EPS(ANN,-5AY,0)")</f>
        <v>-0.33879999999999999</v>
      </c>
      <c r="AGT2">
        <f t="array" ref="AGT2:AGT7">_xll.FDS("1122-HK","FF_EPS(ANN,-5AY,0)")</f>
        <v>0.222</v>
      </c>
      <c r="AGU2">
        <f t="array" ref="AGU2:AGU7">_xll.FDS("1123-HK","FF_EPS(ANN,-5AY,0)")</f>
        <v>-1.6400000000000001E-2</v>
      </c>
      <c r="AGV2">
        <f t="array" ref="AGV2:AGV7">_xll.FDS("1124-HK","FF_EPS(ANN,-5AY,0)")</f>
        <v>0.1739</v>
      </c>
      <c r="AGW2">
        <f t="array" ref="AGW2:AGW7">_xll.FDS("1125-HK","FF_EPS(ANN,-5AY,0)")</f>
        <v>4.55</v>
      </c>
      <c r="AGX2">
        <f t="array" ref="AGX2:AGX7">_xll.FDS("1126-HK","FF_EPS(ANN,-5AY,0)")</f>
        <v>0.43659999999999999</v>
      </c>
      <c r="AGY2">
        <f t="array" ref="AGY2:AGY7">_xll.FDS("1127-HK","FF_EPS(ANN,-5AY,0)")</f>
        <v>0.1898</v>
      </c>
      <c r="AGZ2">
        <f t="array" ref="AGZ2:AGZ7">_xll.FDS("1128-HK","FF_EPS(ANN,-5AY,0)")</f>
        <v>0.28000000000000003</v>
      </c>
      <c r="AHA2">
        <f t="array" ref="AHA2:AHA7">_xll.FDS("1129-HK","FF_EPS(ANN,-5AY,0)")</f>
        <v>1.7999999999999999E-2</v>
      </c>
      <c r="AHB2">
        <f t="array" ref="AHB2:AHB7">_xll.FDS("1130-HK","FF_EPS(ANN,-5AY,0)")</f>
        <v>-0.03</v>
      </c>
      <c r="AHC2">
        <f t="array" ref="AHC2:AHC7">_xll.FDS("1132-HK","FF_EPS(ANN,-5AY,0)")</f>
        <v>-2.1499999999999998E-2</v>
      </c>
      <c r="AHD2">
        <f t="array" ref="AHD2:AHD7">_xll.FDS("1133-HK","FF_EPS(ANN,-5AY,0)")</f>
        <v>0.3508</v>
      </c>
      <c r="AHE2">
        <f t="array" ref="AHE2:AHE7">_xll.FDS("1134-HK","FF_EPS(ANN,-5AY,0)")</f>
        <v>8.8400000000000006E-2</v>
      </c>
      <c r="AHF2">
        <f t="array" ref="AHF2:AHF7">_xll.FDS("1137-HK","FF_EPS(ANN,-5AY,0)")</f>
        <v>-0.32</v>
      </c>
      <c r="AHG2">
        <f t="array" ref="AHG2:AHG7">_xll.FDS("1138-HK","FF_EPS(ANN,-5AY,0)")</f>
        <v>0.28029999999999999</v>
      </c>
      <c r="AHH2" t="e">
        <f t="array" ref="AHH2:AHH7">_xll.FDS("1141-HK","FF_EPS(ANN,-5AY,0)")</f>
        <v>#N/A</v>
      </c>
      <c r="AHI2">
        <f t="array" ref="AHI2:AHI7">_xll.FDS("1142-HK","FF_EPS(ANN,-5AY,0)")</f>
        <v>31.3</v>
      </c>
      <c r="AHJ2">
        <f t="array" ref="AHJ2:AHJ7">_xll.FDS("1143-HK","FF_EPS(ANN,-5AY,0)")</f>
        <v>-0.32540000000000002</v>
      </c>
      <c r="AHK2">
        <f t="array" ref="AHK2:AHK7">_xll.FDS("1145-HK","FF_EPS(ANN,-5AY,0)")</f>
        <v>-9.8299999999999998E-2</v>
      </c>
      <c r="AHL2">
        <f t="array" ref="AHL2:AHL7">_xll.FDS("1146-HK","FF_EPS(ANN,-5AY,0)")</f>
        <v>1.54E-2</v>
      </c>
      <c r="AHM2">
        <f t="array" ref="AHM2:AHM7">_xll.FDS("1147-HK","FF_EPS(ANN,-5AY,0)")</f>
        <v>7.0000000000000001E-3</v>
      </c>
      <c r="AHN2">
        <f t="array" ref="AHN2:AHN7">_xll.FDS("1148-HK","FF_EPS(ANN,-5AY,0)")</f>
        <v>0.1694</v>
      </c>
      <c r="AHO2">
        <f t="array" ref="AHO2:AHO7">_xll.FDS("1150-HK","FF_EPS(ANN,-5AY,0)")</f>
        <v>-0.37669999999999998</v>
      </c>
      <c r="AHP2">
        <f t="array" ref="AHP2:AHP7">_xll.FDS("1152-HK","FF_EPS(ANN,-5AY,0)")</f>
        <v>-4.3700000000000003E-2</v>
      </c>
      <c r="AHQ2" t="e">
        <f t="array" ref="AHQ2:AHQ7">_xll.FDS("1153-HK","FF_EPS(ANN,-5AY,0)")</f>
        <v>#N/A</v>
      </c>
      <c r="AHR2">
        <f t="array" ref="AHR2:AHR7">_xll.FDS("1156-HK","FF_EPS(ANN,-5AY,0)")</f>
        <v>1.0500000000000001E-2</v>
      </c>
      <c r="AHS2">
        <f t="array" ref="AHS2:AHS7">_xll.FDS("1157-HK","FF_EPS(ANN,-5AY,0)")</f>
        <v>-0.12180000000000001</v>
      </c>
      <c r="AHT2">
        <f t="array" ref="AHT2:AHT7">_xll.FDS("1159-HK","FF_EPS(ANN,-5AY,0)")</f>
        <v>-8.0600000000000005E-2</v>
      </c>
      <c r="AHU2">
        <f t="array" ref="AHU2:AHU7">_xll.FDS("1161-HK","FF_EPS(ANN,-5AY,0)")</f>
        <v>9.0999999999999998E-2</v>
      </c>
      <c r="AHV2">
        <f t="array" ref="AHV2:AHV7">_xll.FDS("1162-HK","FF_EPS(ANN,-5AY,0)")</f>
        <v>2.0400000000000001E-2</v>
      </c>
      <c r="AHW2">
        <f t="array" ref="AHW2:AHW7">_xll.FDS("1163-HK","FF_EPS(ANN,-5AY,0)")</f>
        <v>1.2500000000000001E-2</v>
      </c>
      <c r="AHX2">
        <f t="array" ref="AHX2:AHX7">_xll.FDS("1164-HK","FF_EPS(ANN,-5AY,0)")</f>
        <v>7.0499999999999993E-2</v>
      </c>
      <c r="AHY2">
        <f t="array" ref="AHY2:AHY7">_xll.FDS("1165-HK","FF_EPS(ANN,-5AY,0)")</f>
        <v>-0.58089999999999997</v>
      </c>
      <c r="AHZ2">
        <f t="array" ref="AHZ2:AHZ7">_xll.FDS("1166-HK","FF_EPS(ANN,-5AY,0)")</f>
        <v>-0.03</v>
      </c>
      <c r="AIA2" t="e">
        <f t="array" ref="AIA2:AIA7">_xll.FDS("1167-HK","FF_EPS(ANN,-5AY,0)")</f>
        <v>#N/A</v>
      </c>
      <c r="AIB2">
        <f t="array" ref="AIB2:AIB7">_xll.FDS("1168-HK","FF_EPS(ANN,-5AY,0)")</f>
        <v>-5.5800000000000002E-2</v>
      </c>
      <c r="AIC2">
        <f t="array" ref="AIC2:AIC7">_xll.FDS("1170-HK","FF_EPS(ANN,-5AY,0)")</f>
        <v>0.1905</v>
      </c>
      <c r="AID2">
        <f t="array" ref="AID2:AID7">_xll.FDS("1171-HK","FF_EPS(ANN,-5AY,0)")</f>
        <v>0.42030000000000001</v>
      </c>
      <c r="AIE2">
        <f t="array" ref="AIE2:AIE7">_xll.FDS("1172-HK","FF_EPS(ANN,-5AY,0)")</f>
        <v>2.5000000000000001E-3</v>
      </c>
      <c r="AIF2">
        <f t="array" ref="AIF2:AIF7">_xll.FDS("1173-HK","FF_EPS(ANN,-5AY,0)")</f>
        <v>-1.0800000000000001E-2</v>
      </c>
      <c r="AIG2">
        <f t="array" ref="AIG2:AIG7">_xll.FDS("1175-HK","FF_EPS(ANN,-5AY,0)")</f>
        <v>0.13769999999999999</v>
      </c>
      <c r="AIH2">
        <f t="array" ref="AIH2:AIH7">_xll.FDS("1176-HK","FF_EPS(ANN,-5AY,0)")</f>
        <v>-3.6799999999999999E-2</v>
      </c>
      <c r="AII2">
        <f t="array" ref="AII2:AII7">_xll.FDS("1177-HK","FF_EPS(ANN,-5AY,0)")</f>
        <v>0.1147</v>
      </c>
      <c r="AIJ2">
        <f t="array" ref="AIJ2:AIJ7">_xll.FDS("1179-HK","FF_EPS(ANN,-5AY,0)")</f>
        <v>0.3412</v>
      </c>
      <c r="AIK2">
        <f t="array" ref="AIK2:AIK7">_xll.FDS("1180-HK","FF_EPS(ANN,-5AY,0)")</f>
        <v>-0.36099999999999999</v>
      </c>
      <c r="AIL2">
        <f t="array" ref="AIL2:AIL7">_xll.FDS("1181-HK","FF_EPS(ANN,-5AY,0)")</f>
        <v>0.1114</v>
      </c>
      <c r="AIM2">
        <f t="array" ref="AIM2:AIM7">_xll.FDS("1182-HK","FF_EPS(ANN,-5AY,0)")</f>
        <v>-1.6935</v>
      </c>
      <c r="AIN2">
        <f t="array" ref="AIN2:AIN7">_xll.FDS("1183-HK","FF_EPS(ANN,-5AY,0)")</f>
        <v>2.4500000000000001E-2</v>
      </c>
      <c r="AIO2">
        <f t="array" ref="AIO2:AIO7">_xll.FDS("1184-HK","FF_EPS(ANN,-5AY,0)")</f>
        <v>0.32329999999999998</v>
      </c>
      <c r="AIP2">
        <f t="array" ref="AIP2:AIP7">_xll.FDS("1185-HK","FF_EPS(ANN,-5AY,0)")</f>
        <v>1.7399999999999999E-2</v>
      </c>
      <c r="AIQ2">
        <f t="array" ref="AIQ2:AIQ7">_xll.FDS("1186-HK","FF_EPS(ANN,-5AY,0)")</f>
        <v>1.2035</v>
      </c>
      <c r="AIR2">
        <f t="array" ref="AIR2:AIR7">_xll.FDS("1188-HK","FF_EPS(ANN,-5AY,0)")</f>
        <v>-1.7500000000000002E-2</v>
      </c>
      <c r="AIS2">
        <f t="array" ref="AIS2:AIS7">_xll.FDS("1189-HK","FF_EPS(ANN,-5AY,0)")</f>
        <v>-0.11</v>
      </c>
      <c r="AIT2">
        <f t="array" ref="AIT2:AIT6">_xll.FDS("1191-HK","FF_EPS(ANN,-5AY,0)")</f>
        <v>-8.9999999999999993E-3</v>
      </c>
      <c r="AIU2">
        <f t="array" ref="AIU2:AIU7">_xll.FDS("1192-HK","FF_EPS(ANN,-5AY,0)")</f>
        <v>13.1709</v>
      </c>
      <c r="AIV2">
        <f t="array" ref="AIV2:AIV7">_xll.FDS("1193-HK","FF_EPS(ANN,-5AY,0)")</f>
        <v>1.51</v>
      </c>
      <c r="AIW2">
        <f t="array" ref="AIW2:AIW7">_xll.FDS("1194-HK","FF_EPS(ANN,-5AY,0)")</f>
        <v>-9.4367000000000001</v>
      </c>
      <c r="AIX2">
        <f t="array" ref="AIX2:AIX7">_xll.FDS("1195-HK","FF_EPS(ANN,-5AY,0)")</f>
        <v>-3.5900000000000001E-2</v>
      </c>
      <c r="AIY2">
        <f t="array" ref="AIY2:AIY7">_xll.FDS("1196-HK","FF_EPS(ANN,-5AY,0)")</f>
        <v>6.9500000000000006E-2</v>
      </c>
      <c r="AIZ2">
        <f t="array" ref="AIZ2:AIZ7">_xll.FDS("1198-HK","FF_EPS(ANN,-5AY,0)")</f>
        <v>2.4500000000000001E-2</v>
      </c>
      <c r="AJA2">
        <f t="array" ref="AJA2:AJA7">_xll.FDS("1199-HK","FF_EPS(ANN,-5AY,0)")</f>
        <v>0.49059999999999998</v>
      </c>
      <c r="AJB2">
        <f t="array" ref="AJB2:AJB7">_xll.FDS("1200-HK","FF_EPS(ANN,-5AY,0)")</f>
        <v>1.47E-2</v>
      </c>
      <c r="AJC2">
        <f t="array" ref="AJC2:AJC7">_xll.FDS("1201-HK","FF_EPS(ANN,-5AY,0)")</f>
        <v>8.2000000000000007E-3</v>
      </c>
      <c r="AJD2">
        <f t="array" ref="AJD2:AJD7">_xll.FDS("1202-HK","FF_EPS(ANN,-5AY,0)")</f>
        <v>-4.6699999999999998E-2</v>
      </c>
      <c r="AJE2">
        <f t="array" ref="AJE2:AJE7">_xll.FDS("1203-HK","FF_EPS(ANN,-5AY,0)")</f>
        <v>0.12</v>
      </c>
      <c r="AJF2" t="e">
        <f t="array" ref="AJF2:AJF7">_xll.FDS("1204-HK","FF_EPS(ANN,-5AY,0)")</f>
        <v>#N/A</v>
      </c>
      <c r="AJG2">
        <f t="array" ref="AJG2:AJG7">_xll.FDS("1205-HK","FF_EPS(ANN,-5AY,0)")</f>
        <v>4.6199999999999998E-2</v>
      </c>
      <c r="AJH2">
        <f t="array" ref="AJH2:AJH7">_xll.FDS("1206-HK","FF_EPS(ANN,-5AY,0)")</f>
        <v>0.34289999999999998</v>
      </c>
      <c r="AJI2">
        <f t="array" ref="AJI2:AJI7">_xll.FDS("1207-HK","FF_EPS(ANN,-5AY,0)")</f>
        <v>-1.17E-2</v>
      </c>
      <c r="AJJ2">
        <f t="array" ref="AJJ2:AJJ7">_xll.FDS("1208-HK","FF_EPS(ANN,-5AY,0)")</f>
        <v>-0.19409999999999999</v>
      </c>
      <c r="AJK2" t="e">
        <f t="array" ref="AJK2:AJK7">_xll.FDS("1209-HK","FF_EPS(ANN,-5AY,0)")</f>
        <v>#N/A</v>
      </c>
      <c r="AJL2">
        <f t="array" ref="AJL2:AJL7">_xll.FDS("1210-HK","FF_EPS(ANN,-5AY,0)")</f>
        <v>-0.14019999999999999</v>
      </c>
      <c r="AJM2">
        <f t="array" ref="AJM2:AJM7">_xll.FDS("1211-HK","FF_EPS(ANN,-5AY,0)")</f>
        <v>1.88</v>
      </c>
      <c r="AJN2">
        <f t="array" ref="AJN2:AJN7">_xll.FDS("1212-HK","FF_EPS(ANN,-5AY,0)")</f>
        <v>1.08</v>
      </c>
      <c r="AJO2">
        <f t="array" ref="AJO2:AJO7">_xll.FDS("1213-HK","FF_EPS(ANN,-5AY,0)")</f>
        <v>-1.8800000000000001E-2</v>
      </c>
      <c r="AJP2">
        <f t="array" ref="AJP2:AJP7">_xll.FDS("1215-HK","FF_EPS(ANN,-5AY,0)")</f>
        <v>-2.6700000000000002E-2</v>
      </c>
      <c r="AJQ2">
        <f t="array" ref="AJQ2:AJQ7">_xll.FDS("1216-HK","FF_EPS(ANN,-5AY,0)")</f>
        <v>0.19550000000000001</v>
      </c>
      <c r="AJR2">
        <f t="array" ref="AJR2:AJR7">_xll.FDS("1218-HK","FF_EPS(ANN,-5AY,0)")</f>
        <v>-3.07</v>
      </c>
      <c r="AJS2">
        <f t="array" ref="AJS2:AJS7">_xll.FDS("1220-HK","FF_EPS(ANN,-5AY,0)")</f>
        <v>-6.8999999999999999E-3</v>
      </c>
      <c r="AJT2">
        <f t="array" ref="AJT2:AJT7">_xll.FDS("1221-HK","FF_EPS(ANN,-5AY,0)")</f>
        <v>0.17080000000000001</v>
      </c>
      <c r="AJU2">
        <f t="array" ref="AJU2:AJU7">_xll.FDS("1222-HK","FF_EPS(ANN,-5AY,0)")</f>
        <v>2.2200000000000001E-2</v>
      </c>
      <c r="AJV2">
        <f t="array" ref="AJV2:AJV7">_xll.FDS("1223-HK","FF_EPS(ANN,-5AY,0)")</f>
        <v>1.03E-2</v>
      </c>
      <c r="AJW2">
        <f t="array" ref="AJW2:AJW7">_xll.FDS("1224-HK","FF_EPS(ANN,-5AY,0)")</f>
        <v>-0.1358</v>
      </c>
      <c r="AJX2">
        <f t="array" ref="AJX2:AJX7">_xll.FDS("1225-HK","FF_EPS(ANN,-5AY,0)")</f>
        <v>-2.1040000000000001</v>
      </c>
      <c r="AJY2" t="e">
        <f t="array" ref="AJY2:AJY7">_xll.FDS("1228-HK","FF_EPS(ANN,-5AY,0)")</f>
        <v>#N/A</v>
      </c>
      <c r="AJZ2">
        <f t="array" ref="AJZ2:AJZ7">_xll.FDS("1229-HK","FF_EPS(ANN,-5AY,0)")</f>
        <v>6.3100000000000003E-2</v>
      </c>
      <c r="AKA2">
        <f t="array" ref="AKA2:AKA7">_xll.FDS("1230-HK","FF_EPS(ANN,-5AY,0)")</f>
        <v>-7.8299999999999995E-2</v>
      </c>
      <c r="AKB2">
        <f t="array" ref="AKB2:AKB7">_xll.FDS("1231-HK","FF_EPS(ANN,-5AY,0)")</f>
        <v>-0.15720000000000001</v>
      </c>
      <c r="AKC2">
        <f t="array" ref="AKC2:AKC7">_xll.FDS("1232-HK","FF_EPS(ANN,-5AY,0)")</f>
        <v>0.17180000000000001</v>
      </c>
      <c r="AKD2">
        <f t="array" ref="AKD2:AKD7">_xll.FDS("1233-HK","FF_EPS(ANN,-5AY,0)")</f>
        <v>1.3203</v>
      </c>
      <c r="AKE2">
        <f t="array" ref="AKE2:AKE7">_xll.FDS("1234-HK","FF_EPS(ANN,-5AY,0)")</f>
        <v>0.52180000000000004</v>
      </c>
      <c r="AKF2">
        <f t="array" ref="AKF2:AKF7">_xll.FDS("1235-HK","FF_EPS(ANN,-5AY,0)")</f>
        <v>-1E-3</v>
      </c>
      <c r="AKG2">
        <f t="array" ref="AKG2:AKG7">_xll.FDS("1237-HK","FF_EPS(ANN,-5AY,0)")</f>
        <v>-5.0799999999999998E-2</v>
      </c>
      <c r="AKH2">
        <f t="array" ref="AKH2:AKH7">_xll.FDS("1238-HK","FF_EPS(ANN,-5AY,0)")</f>
        <v>0.72819999999999996</v>
      </c>
      <c r="AKI2">
        <f t="array" ref="AKI2:AKI7">_xll.FDS("1239-HK","FF_EPS(ANN,-5AY,0)")</f>
        <v>7.0800000000000002E-2</v>
      </c>
      <c r="AKJ2">
        <f t="array" ref="AKJ2:AKJ7">_xll.FDS("1240-HK","FF_EPS(ANN,-5AY,0)")</f>
        <v>0.40400000000000003</v>
      </c>
      <c r="AKK2">
        <f t="array" ref="AKK2:AKK7">_xll.FDS("1241-HK","FF_EPS(ANN,-5AY,0)")</f>
        <v>-2.92E-2</v>
      </c>
      <c r="AKL2">
        <f t="array" ref="AKL2:AKL7">_xll.FDS("1243-HK","FF_EPS(ANN,-5AY,0)")</f>
        <v>2.5999999999999999E-3</v>
      </c>
      <c r="AKM2">
        <f t="array" ref="AKM2:AKM7">_xll.FDS("1245-HK","FF_EPS(ANN,-5AY,0)")</f>
        <v>2.9399999999999999E-2</v>
      </c>
      <c r="AKN2">
        <f t="array" ref="AKN2:AKN7">_xll.FDS("1246-HK","FF_EPS(ANN,-5AY,0)")</f>
        <v>-1.2</v>
      </c>
      <c r="AKO2">
        <f t="array" ref="AKO2:AKO7">_xll.FDS("1247-HK","FF_EPS(ANN,-5AY,0)")</f>
        <v>-2.1032000000000002</v>
      </c>
      <c r="AKP2">
        <f t="array" ref="AKP2:AKP7">_xll.FDS("1250-HK","FF_EPS(ANN,-5AY,0)")</f>
        <v>1.38E-2</v>
      </c>
      <c r="AKQ2">
        <f t="array" ref="AKQ2:AKQ7">_xll.FDS("1251-HK","FF_EPS(ANN,-5AY,0)")</f>
        <v>-0.222</v>
      </c>
      <c r="AKR2">
        <f t="array" ref="AKR2:AKR7">_xll.FDS("1252-HK","FF_EPS(ANN,-5AY,0)")</f>
        <v>0.14019999999999999</v>
      </c>
      <c r="AKS2">
        <f t="array" ref="AKS2:AKS7">_xll.FDS("1253-HK","FF_EPS(ANN,-5AY,0)")</f>
        <v>5.8400000000000001E-2</v>
      </c>
      <c r="AKT2">
        <f t="array" ref="AKT2:AKT7">_xll.FDS("1255-HK","FF_EPS(ANN,-5AY,0)")</f>
        <v>-0.17</v>
      </c>
      <c r="AKU2">
        <f t="array" ref="AKU2:AKU7">_xll.FDS("1257-HK","FF_EPS(ANN,-5AY,0)")</f>
        <v>0.30459999999999998</v>
      </c>
      <c r="AKV2">
        <f t="array" ref="AKV2:AKV7">_xll.FDS("1258-HK","FF_EPS(ANN,-5AY,0)")</f>
        <v>2.64E-2</v>
      </c>
      <c r="AKW2">
        <f t="array" ref="AKW2:AKW7">_xll.FDS("1259-HK","FF_EPS(ANN,-5AY,0)")</f>
        <v>-0.1285</v>
      </c>
      <c r="AKX2">
        <f t="array" ref="AKX2:AKX7">_xll.FDS("1260-HK","FF_EPS(ANN,-5AY,0)")</f>
        <v>0.22700000000000001</v>
      </c>
      <c r="AKY2">
        <f t="array" ref="AKY2:AKY7">_xll.FDS("1262-HK","FF_EPS(ANN,-5AY,0)")</f>
        <v>-0.52580000000000005</v>
      </c>
      <c r="AKZ2">
        <f t="array" ref="AKZ2:AKZ7">_xll.FDS("1263-HK","FF_EPS(ANN,-5AY,0)")</f>
        <v>0.36</v>
      </c>
      <c r="ALA2">
        <f t="array" ref="ALA2:ALA7">_xll.FDS("1265-HK","FF_EPS(ANN,-5AY,0)")</f>
        <v>2.3400000000000001E-2</v>
      </c>
      <c r="ALB2">
        <f t="array" ref="ALB2:ALB7">_xll.FDS("1266-HK","FF_EPS(ANN,-5AY,0)")</f>
        <v>0.19359999999999999</v>
      </c>
      <c r="ALC2">
        <f t="array" ref="ALC2:ALC7">_xll.FDS("1268-HK","FF_EPS(ANN,-5AY,0)")</f>
        <v>0.16320000000000001</v>
      </c>
      <c r="ALD2">
        <f t="array" ref="ALD2:ALD7">_xll.FDS("1269-HK","FF_EPS(ANN,-5AY,0)")</f>
        <v>0.31530000000000002</v>
      </c>
      <c r="ALE2">
        <f t="array" ref="ALE2:ALE7">_xll.FDS("1270-HK","FF_EPS(ANN,-5AY,0)")</f>
        <v>0.19800000000000001</v>
      </c>
      <c r="ALF2">
        <f t="array" ref="ALF2:ALF7">_xll.FDS("1271-HK","FF_EPS(ANN,-5AY,0)")</f>
        <v>0.14319999999999999</v>
      </c>
      <c r="ALG2">
        <f t="array" ref="ALG2:ALG7">_xll.FDS("1272-HK","FF_EPS(ANN,-5AY,0)")</f>
        <v>0.40179999999999999</v>
      </c>
      <c r="ALH2">
        <f t="array" ref="ALH2:ALH7">_xll.FDS("1273-HK","FF_EPS(ANN,-5AY,0)")</f>
        <v>0.112</v>
      </c>
      <c r="ALI2">
        <f t="array" ref="ALI2:ALI7">_xll.FDS("1277-HK","FF_EPS(ANN,-5AY,0)")</f>
        <v>1.9199999999999998E-2</v>
      </c>
      <c r="ALJ2">
        <f t="array" ref="ALJ2:ALJ7">_xll.FDS("1278-HK","FF_EPS(ANN,-5AY,0)")</f>
        <v>2.5999999999999999E-3</v>
      </c>
      <c r="ALK2">
        <f t="array" ref="ALK2:ALK7">_xll.FDS("1280-HK","FF_EPS(ANN,-5AY,0)")</f>
        <v>-10.574199999999999</v>
      </c>
      <c r="ALL2">
        <f t="array" ref="ALL2:ALL7">_xll.FDS("1281-HK","FF_EPS(ANN,-5AY,0)")</f>
        <v>8.0399999999999999E-2</v>
      </c>
      <c r="ALM2">
        <f t="array" ref="ALM2:ALM7">_xll.FDS("1282-HK","FF_EPS(ANN,-5AY,0)")</f>
        <v>0.43</v>
      </c>
      <c r="ALN2">
        <f t="array" ref="ALN2:ALN7">_xll.FDS("1283-HK","FF_EPS(ANN,-5AY,0)")</f>
        <v>3.9100000000000003E-2</v>
      </c>
      <c r="ALO2">
        <f t="array" ref="ALO2:ALO7">_xll.FDS("1285-HK","FF_EPS(ANN,-5AY,0)")</f>
        <v>0.25240000000000001</v>
      </c>
      <c r="ALP2">
        <f t="array" ref="ALP2:ALP7">_xll.FDS("1286-HK","FF_EPS(ANN,-5AY,0)")</f>
        <v>0.18509999999999999</v>
      </c>
      <c r="ALQ2">
        <f t="array" ref="ALQ2:ALQ7">_xll.FDS("1288-HK","FF_EPS(ANN,-5AY,0)")</f>
        <v>0.6452</v>
      </c>
      <c r="ALR2">
        <f t="array" ref="ALR2:ALR7">_xll.FDS("1289-HK","FF_EPS(ANN,-5AY,0)")</f>
        <v>0.2571</v>
      </c>
      <c r="ALS2">
        <f t="array" ref="ALS2:ALS7">_xll.FDS("1290-HK","FF_EPS(ANN,-5AY,0)")</f>
        <v>4.6699999999999998E-2</v>
      </c>
      <c r="ALT2">
        <f t="array" ref="ALT2:ALT7">_xll.FDS("1292-HK","FF_EPS(ANN,-5AY,0)")</f>
        <v>0.81789999999999996</v>
      </c>
      <c r="ALU2">
        <f t="array" ref="ALU2:ALU7">_xll.FDS("1293-HK","FF_EPS(ANN,-5AY,0)")</f>
        <v>0.18690000000000001</v>
      </c>
      <c r="ALV2">
        <f t="array" ref="ALV2:ALV7">_xll.FDS("1297-HK","FF_EPS(ANN,-5AY,0)")</f>
        <v>0.18049999999999999</v>
      </c>
      <c r="ALW2">
        <f t="array" ref="ALW2:ALW7">_xll.FDS("1298-HK","FF_EPS(ANN,-5AY,0)")</f>
        <v>2.87E-2</v>
      </c>
      <c r="ALX2">
        <f t="array" ref="ALX2:ALX6">_xll.FDS("1299-HK","FF_EPS(ANN,-5AY,0)")</f>
        <v>3.9722</v>
      </c>
      <c r="ALY2">
        <f t="array" ref="ALY2:ALY7">_xll.FDS("1300-HK","FF_EPS(ANN,-5AY,0)")</f>
        <v>0.1439</v>
      </c>
      <c r="ALZ2">
        <f t="array" ref="ALZ2:ALZ7">_xll.FDS("1301-HK","FF_EPS(ANN,-5AY,0)")</f>
        <v>-5.3699999999999998E-2</v>
      </c>
      <c r="AMA2">
        <f t="array" ref="AMA2:AMA7">_xll.FDS("1302-HK","FF_EPS(ANN,-5AY,0)")</f>
        <v>4.2099999999999999E-2</v>
      </c>
      <c r="AMB2">
        <f t="array" ref="AMB2:AMB7">_xll.FDS("1303-HK","FF_EPS(ANN,-5AY,0)")</f>
        <v>-2.5700000000000001E-2</v>
      </c>
      <c r="AMC2">
        <f t="array" ref="AMC2:AMC7">_xll.FDS("1305-HK","FF_EPS(ANN,-5AY,0)")</f>
        <v>0.03</v>
      </c>
      <c r="AMD2">
        <f t="array" ref="AMD2:AMD7">_xll.FDS("1308-HK","FF_EPS(ANN,-5AY,0)")</f>
        <v>0.36480000000000001</v>
      </c>
      <c r="AME2">
        <f t="array" ref="AME2:AME7">_xll.FDS("1310-HK","FF_EPS(ANN,-5AY,0)")</f>
        <v>0.17100000000000001</v>
      </c>
      <c r="AMF2">
        <f t="array" ref="AMF2:AMF7">_xll.FDS("1312-HK","FF_EPS(ANN,-5AY,0)")</f>
        <v>-7.4999999999999997E-3</v>
      </c>
      <c r="AMG2">
        <f t="array" ref="AMG2:AMG7">_xll.FDS("1313-HK","FF_EPS(ANN,-5AY,0)")</f>
        <v>0.20399999999999999</v>
      </c>
      <c r="AMH2">
        <f t="array" ref="AMH2:AMH7">_xll.FDS("1314-HK","FF_EPS(ANN,-5AY,0)")</f>
        <v>6.4100000000000004E-2</v>
      </c>
      <c r="AMI2">
        <f t="array" ref="AMI2:AMI7">_xll.FDS("1315-HK","FF_EPS(ANN,-5AY,0)")</f>
        <v>0</v>
      </c>
      <c r="AMJ2">
        <f t="array" ref="AMJ2:AMJ7">_xll.FDS("1316-HK","FF_EPS(ANN,-5AY,0)")</f>
        <v>0.93149999999999999</v>
      </c>
      <c r="AMK2">
        <f t="array" ref="AMK2:AMK7">_xll.FDS("1317-HK","FF_EPS(ANN,-5AY,0)")</f>
        <v>0.1371</v>
      </c>
      <c r="AML2">
        <f t="array" ref="AML2:AML7">_xll.FDS("1319-HK","FF_EPS(ANN,-5AY,0)")</f>
        <v>4.8000000000000001E-2</v>
      </c>
      <c r="AMM2">
        <f t="array" ref="AMM2:AMM7">_xll.FDS("1321-HK","FF_EPS(ANN,-5AY,0)")</f>
        <v>9.35E-2</v>
      </c>
      <c r="AMN2">
        <f t="array" ref="AMN2:AMN7">_xll.FDS("1323-HK","FF_EPS(ANN,-5AY,0)")</f>
        <v>-7.5399999999999995E-2</v>
      </c>
      <c r="AMO2">
        <f t="array" ref="AMO2:AMO7">_xll.FDS("1326-HK","FF_EPS(ANN,-5AY,0)")</f>
        <v>-1.5599999999999999E-2</v>
      </c>
      <c r="AMP2">
        <f t="array" ref="AMP2:AMP7">_xll.FDS("1327-HK","FF_EPS(ANN,-5AY,0)")</f>
        <v>-1.5224</v>
      </c>
      <c r="AMQ2">
        <f t="array" ref="AMQ2:AMQ7">_xll.FDS("1328-HK","FF_EPS(ANN,-5AY,0)")</f>
        <v>-3.7000000000000002E-3</v>
      </c>
      <c r="AMR2">
        <f t="array" ref="AMR2:AMR7">_xll.FDS("1329-HK","FF_EPS(ANN,-5AY,0)")</f>
        <v>0.26869999999999999</v>
      </c>
      <c r="AMS2">
        <f t="array" ref="AMS2:AMS7">_xll.FDS("1330-HK","FF_EPS(ANN,-5AY,0)")</f>
        <v>0.39729999999999999</v>
      </c>
      <c r="AMT2">
        <f t="array" ref="AMT2:AMT7">_xll.FDS("1332-HK","FF_EPS(ANN,-5AY,0)")</f>
        <v>-0.70699999999999996</v>
      </c>
      <c r="AMU2">
        <f t="array" ref="AMU2:AMU7">_xll.FDS("1333-HK","FF_EPS(ANN,-5AY,0)")</f>
        <v>0.49340000000000001</v>
      </c>
      <c r="AMV2">
        <f t="array" ref="AMV2:AMV7">_xll.FDS("1335-HK","FF_EPS(ANN,-5AY,0)")</f>
        <v>1.7000000000000001E-2</v>
      </c>
      <c r="AMW2">
        <f t="array" ref="AMW2:AMW7">_xll.FDS("1336-HK","FF_EPS(ANN,-5AY,0)")</f>
        <v>1.58</v>
      </c>
      <c r="AMX2">
        <f t="array" ref="AMX2:AMX7">_xll.FDS("1338-HK","FF_EPS(ANN,-5AY,0)")</f>
        <v>1.67E-2</v>
      </c>
      <c r="AMY2">
        <f t="array" ref="AMY2:AMY7">_xll.FDS("1339-HK","FF_EPS(ANN,-5AY,0)")</f>
        <v>0.3241</v>
      </c>
      <c r="AMZ2">
        <f t="array" ref="AMZ2:AMZ7">_xll.FDS("1340-HK","FF_EPS(ANN,-5AY,0)")</f>
        <v>0.15540000000000001</v>
      </c>
      <c r="ANA2">
        <f t="array" ref="ANA2:ANA7">_xll.FDS("1341-HK","FF_EPS(ANN,-5AY,0)")</f>
        <v>1E-4</v>
      </c>
      <c r="ANB2">
        <f t="array" ref="ANB2:ANB7">_xll.FDS("1343-HK","FF_EPS(ANN,-5AY,0)")</f>
        <v>2.4299999999999999E-2</v>
      </c>
      <c r="ANC2">
        <f t="array" ref="ANC2:ANC7">_xll.FDS("1345-HK","FF_EPS(ANN,-5AY,0)")</f>
        <v>0.21029999999999999</v>
      </c>
      <c r="AND2">
        <f t="array" ref="AND2:AND7">_xll.FDS("1346-HK","FF_EPS(ANN,-5AY,0)")</f>
        <v>4.7199999999999999E-2</v>
      </c>
      <c r="ANE2">
        <f t="array" ref="ANE2:ANE7">_xll.FDS("1347-HK","FF_EPS(ANN,-5AY,0)")</f>
        <v>0.93149999999999999</v>
      </c>
      <c r="ANF2">
        <f t="array" ref="ANF2:ANF7">_xll.FDS("1348-HK","FF_EPS(ANN,-5AY,0)")</f>
        <v>-6.4799999999999996E-2</v>
      </c>
      <c r="ANG2">
        <f t="array" ref="ANG2:ANG7">_xll.FDS("1349-HK","FF_EPS(ANN,-5AY,0)")</f>
        <v>0.17560000000000001</v>
      </c>
      <c r="ANH2">
        <f t="array" ref="ANH2:ANH7">_xll.FDS("1351-HK","FF_EPS(ANN,-5AY,0)")</f>
        <v>4.3E-3</v>
      </c>
      <c r="ANI2">
        <f t="array" ref="ANI2:ANI7">_xll.FDS("1355-HK","FF_EPS(ANN,-5AY,0)")</f>
        <v>-0.24979999999999999</v>
      </c>
      <c r="ANJ2">
        <f t="array" ref="ANJ2:ANJ7">_xll.FDS("1357-HK","FF_EPS(ANN,-5AY,0)")</f>
        <v>-3.5402999999999998</v>
      </c>
      <c r="ANK2">
        <f t="array" ref="ANK2:ANK7">_xll.FDS("1358-HK","FF_EPS(ANN,-5AY,0)")</f>
        <v>0.19719999999999999</v>
      </c>
      <c r="ANL2">
        <f t="array" ref="ANL2:ANL7">_xll.FDS("1359-HK","FF_EPS(ANN,-5AY,0)")</f>
        <v>0.50239999999999996</v>
      </c>
      <c r="ANM2">
        <f t="array" ref="ANM2:ANM7">_xll.FDS("1360-HK","FF_EPS(ANN,-5AY,0)")</f>
        <v>-2.8500000000000001E-2</v>
      </c>
      <c r="ANN2">
        <f t="array" ref="ANN2:ANN7">_xll.FDS("1361-HK","FF_EPS(ANN,-5AY,0)")</f>
        <v>0.2278</v>
      </c>
      <c r="ANO2">
        <f t="array" ref="ANO2:ANO7">_xll.FDS("1362-HK","FF_EPS(ANN,-5AY,0)")</f>
        <v>-2.76E-2</v>
      </c>
      <c r="ANP2">
        <f t="array" ref="ANP2:ANP7">_xll.FDS("1366-HK","FF_EPS(ANN,-5AY,0)")</f>
        <v>0.1527</v>
      </c>
      <c r="ANQ2">
        <f t="array" ref="ANQ2:ANQ7">_xll.FDS("1368-HK","FF_EPS(ANN,-5AY,0)")</f>
        <v>0.27910000000000001</v>
      </c>
      <c r="ANR2">
        <f t="array" ref="ANR2:ANR7">_xll.FDS("1370-HK","FF_EPS(ANN,-5AY,0)")</f>
        <v>0.214</v>
      </c>
      <c r="ANS2">
        <f t="array" ref="ANS2:ANS7">_xll.FDS("1371-HK","FF_EPS(ANN,-5AY,0)")</f>
        <v>-0.28739999999999999</v>
      </c>
      <c r="ANT2">
        <f t="array" ref="ANT2:ANT7">_xll.FDS("1372-HK","FF_EPS(ANN,-5AY,0)")</f>
        <v>0.60099999999999998</v>
      </c>
      <c r="ANU2">
        <f t="array" ref="ANU2:ANU7">_xll.FDS("1373-HK","FF_EPS(ANN,-5AY,0)")</f>
        <v>0.122</v>
      </c>
      <c r="ANV2">
        <f t="array" ref="ANV2:ANV7">_xll.FDS("1375-HK","FF_EPS(ANN,-5AY,0)")</f>
        <v>0.2571</v>
      </c>
      <c r="ANW2">
        <f t="array" ref="ANW2:ANW7">_xll.FDS("1376-HK","FF_EPS(ANN,-5AY,0)")</f>
        <v>3.2500000000000001E-2</v>
      </c>
      <c r="ANX2">
        <f t="array" ref="ANX2:ANX7">_xll.FDS("1378-HK","FF_EPS(ANN,-5AY,0)")</f>
        <v>1.1216999999999999</v>
      </c>
      <c r="ANY2">
        <f t="array" ref="ANY2:ANY7">_xll.FDS("1379-HK","FF_EPS(ANN,-5AY,0)")</f>
        <v>0.68179999999999996</v>
      </c>
      <c r="ANZ2">
        <f t="array" ref="ANZ2:ANZ7">_xll.FDS("1380-HK","FF_EPS(ANN,-5AY,0)")</f>
        <v>-4.9800000000000004</v>
      </c>
      <c r="AOA2">
        <f t="array" ref="AOA2:AOA7">_xll.FDS("1381-HK","FF_EPS(ANN,-5AY,0)")</f>
        <v>0.19800000000000001</v>
      </c>
      <c r="AOB2">
        <f t="array" ref="AOB2:AOB7">_xll.FDS("1382-HK","FF_EPS(ANN,-5AY,0)")</f>
        <v>0.67</v>
      </c>
      <c r="AOC2">
        <f t="array" ref="AOC2:AOC7">_xll.FDS("1383-HK","FF_EPS(ANN,-5AY,0)")</f>
        <v>-0.33410000000000001</v>
      </c>
      <c r="AOD2">
        <f t="array" ref="AOD2:AOD7">_xll.FDS("1385-HK","FF_EPS(ANN,-5AY,0)")</f>
        <v>0.4017</v>
      </c>
      <c r="AOE2">
        <f t="array" ref="AOE2:AOE7">_xll.FDS("1386-HK","FF_EPS(ANN,-5AY,0)")</f>
        <v>-0.14019999999999999</v>
      </c>
      <c r="AOF2">
        <f t="array" ref="AOF2:AOF7">_xll.FDS("1387-HK","FF_EPS(ANN,-5AY,0)")</f>
        <v>-0.2278</v>
      </c>
      <c r="AOG2">
        <f t="array" ref="AOG2:AOG7">_xll.FDS("1388-HK","FF_EPS(ANN,-5AY,0)")</f>
        <v>0.23619999999999999</v>
      </c>
      <c r="AOH2">
        <f t="array" ref="AOH2:AOH7">_xll.FDS("1389-HK","FF_EPS(ANN,-5AY,0)")</f>
        <v>-1.1000000000000001E-3</v>
      </c>
      <c r="AOI2">
        <f t="array" ref="AOI2:AOI7">_xll.FDS("1393-HK","FF_EPS(ANN,-5AY,0)")</f>
        <v>-0.57110000000000005</v>
      </c>
      <c r="AOJ2">
        <f t="array" ref="AOJ2:AOJ7">_xll.FDS("1395-HK","FF_EPS(ANN,-5AY,0)")</f>
        <v>1.0500000000000001E-2</v>
      </c>
      <c r="AOK2">
        <f t="array" ref="AOK2:AOK7">_xll.FDS("1396-HK","FF_EPS(ANN,-5AY,0)")</f>
        <v>1.0165</v>
      </c>
      <c r="AOL2">
        <f t="array" ref="AOL2:AOL7">_xll.FDS("1397-HK","FF_EPS(ANN,-5AY,0)")</f>
        <v>0.06</v>
      </c>
      <c r="AOM2">
        <f t="array" ref="AOM2:AOM7">_xll.FDS("1398-HK","FF_EPS(ANN,-5AY,0)")</f>
        <v>0.89759999999999995</v>
      </c>
      <c r="AON2">
        <f t="array" ref="AON2:AON7">_xll.FDS("1399-HK","FF_EPS(ANN,-5AY,0)")</f>
        <v>-0.1275</v>
      </c>
      <c r="AOO2">
        <f t="array" ref="AOO2:AOO7">_xll.FDS("1400-HK","FF_EPS(ANN,-5AY,0)")</f>
        <v>-24.3384</v>
      </c>
      <c r="AOP2">
        <f t="array" ref="AOP2:AOP7">_xll.FDS("1401-HK","FF_EPS(ANN,-5AY,0)")</f>
        <v>4.99E-2</v>
      </c>
      <c r="AOQ2">
        <f t="array" ref="AOQ2:AOQ7">_xll.FDS("1402-HK","FF_EPS(ANN,-5AY,0)")</f>
        <v>1.9199999999999998E-2</v>
      </c>
      <c r="AOR2">
        <f t="array" ref="AOR2:AOR7">_xll.FDS("1406-HK","FF_EPS(ANN,-5AY,0)")</f>
        <v>1.09E-2</v>
      </c>
      <c r="AOS2" t="e">
        <f t="array" ref="AOS2:AOS7">_xll.FDS("1407-HK","FF_EPS(ANN,-5AY,0)")</f>
        <v>#N/A</v>
      </c>
      <c r="AOT2">
        <f t="array" ref="AOT2:AOT7">_xll.FDS("1408-HK","FF_EPS(ANN,-5AY,0)")</f>
        <v>3.8399999999999997E-2</v>
      </c>
      <c r="AOU2">
        <f t="array" ref="AOU2:AOU7">_xll.FDS("1410-HK","FF_EPS(ANN,-5AY,0)")</f>
        <v>-5.0000000000000001E-3</v>
      </c>
      <c r="AOV2">
        <f t="array" ref="AOV2:AOV7">_xll.FDS("1412-HK","FF_EPS(ANN,-5AY,0)")</f>
        <v>0.16880000000000001</v>
      </c>
      <c r="AOW2" t="e">
        <f t="array" ref="AOW2:AOW7">_xll.FDS("1413-HK","FF_EPS(ANN,-5AY,0)")</f>
        <v>#N/A</v>
      </c>
      <c r="AOX2">
        <f t="array" ref="AOX2:AOX7">_xll.FDS("1415-HK","FF_EPS(ANN,-5AY,0)")</f>
        <v>0.26390000000000002</v>
      </c>
      <c r="AOY2" t="e">
        <f t="array" ref="AOY2:AOY7">_xll.FDS("1416-HK","FF_EPS(ANN,-5AY,0)")</f>
        <v>#N/A</v>
      </c>
      <c r="AOZ2">
        <f t="array" ref="AOZ2:AOZ7">_xll.FDS("1417-HK","FF_EPS(ANN,-5AY,0)")</f>
        <v>9.0499999999999997E-2</v>
      </c>
      <c r="APA2">
        <f t="array" ref="APA2:APA7">_xll.FDS("1418-HK","FF_EPS(ANN,-5AY,0)")</f>
        <v>5.9200000000000003E-2</v>
      </c>
      <c r="APB2">
        <f t="array" ref="APB2:APB7">_xll.FDS("1419-HK","FF_EPS(ANN,-5AY,0)")</f>
        <v>3.6999999999999998E-2</v>
      </c>
      <c r="APC2">
        <f t="array" ref="APC2:APC7">_xll.FDS("1420-HK","FF_EPS(ANN,-5AY,0)")</f>
        <v>4.5499999999999999E-2</v>
      </c>
      <c r="APD2">
        <f t="array" ref="APD2:APD7">_xll.FDS("1421-HK","FF_EPS(ANN,-5AY,0)")</f>
        <v>-0.28000000000000003</v>
      </c>
      <c r="APE2" t="e">
        <f t="array" ref="APE2:APE7">_xll.FDS("1425-HK","FF_EPS(ANN,-5AY,0)")</f>
        <v>#N/A</v>
      </c>
      <c r="APF2">
        <f t="array" ref="APF2:APF7">_xll.FDS("1427-HK","FF_EPS(ANN,-5AY,0)")</f>
        <v>5.3600000000000002E-2</v>
      </c>
      <c r="APG2">
        <f t="array" ref="APG2:APG7">_xll.FDS("1428-HK","FF_EPS(ANN,-5AY,0)")</f>
        <v>0.16020000000000001</v>
      </c>
      <c r="APH2">
        <f t="array" ref="APH2:APH7">_xll.FDS("1429-HK","FF_EPS(ANN,-5AY,0)")</f>
        <v>2.4400000000000002E-2</v>
      </c>
      <c r="API2">
        <f t="array" ref="API2:API7">_xll.FDS("1431-HK","FF_EPS(ANN,-5AY,0)")</f>
        <v>-2.6499999999999999E-2</v>
      </c>
      <c r="APJ2">
        <f t="array" ref="APJ2:APJ7">_xll.FDS("1432-HK","FF_EPS(ANN,-5AY,0)")</f>
        <v>0.125</v>
      </c>
      <c r="APK2">
        <f t="array" ref="APK2:APK7">_xll.FDS("1433-HK","FF_EPS(ANN,-5AY,0)")</f>
        <v>9.1999999999999998E-3</v>
      </c>
      <c r="APL2">
        <f t="array" ref="APL2:APL7">_xll.FDS("1439-HK","FF_EPS(ANN,-5AY,0)")</f>
        <v>8.9999999999999993E-3</v>
      </c>
      <c r="APM2" t="e">
        <f t="array" ref="APM2:APM7">_xll.FDS("1440-HK","FF_EPS(ANN,-5AY,0)")</f>
        <v>#N/A</v>
      </c>
      <c r="APN2">
        <f t="array" ref="APN2:APN7">_xll.FDS("1442-HK","FF_EPS(ANN,-5AY,0)")</f>
        <v>1.11E-2</v>
      </c>
      <c r="APO2">
        <f t="array" ref="APO2:APO7">_xll.FDS("1443-HK","FF_EPS(ANN,-5AY,0)")</f>
        <v>6.3700000000000007E-2</v>
      </c>
      <c r="APP2">
        <f t="array" ref="APP2:APP7">_xll.FDS("1446-HK","FF_EPS(ANN,-5AY,0)")</f>
        <v>1.37E-2</v>
      </c>
      <c r="APQ2">
        <f t="array" ref="APQ2:APQ7">_xll.FDS("1447-HK","FF_EPS(ANN,-5AY,0)")</f>
        <v>0.26500000000000001</v>
      </c>
      <c r="APR2">
        <f t="array" ref="APR2:APR7">_xll.FDS("1448-HK","FF_EPS(ANN,-5AY,0)")</f>
        <v>0.1893</v>
      </c>
      <c r="APS2">
        <f t="array" ref="APS2:APS7">_xll.FDS("1449-HK","FF_EPS(ANN,-5AY,0)")</f>
        <v>8.0600000000000005E-2</v>
      </c>
      <c r="APT2">
        <f t="array" ref="APT2:APT7">_xll.FDS("1450-HK","FF_EPS(ANN,-5AY,0)")</f>
        <v>5.9200000000000003E-2</v>
      </c>
      <c r="APU2">
        <f t="array" ref="APU2:APU7">_xll.FDS("1451-HK","FF_EPS(ANN,-5AY,0)")</f>
        <v>0.15690000000000001</v>
      </c>
      <c r="APV2">
        <f t="array" ref="APV2:APV7">_xll.FDS("1452-HK","FF_EPS(ANN,-5AY,0)")</f>
        <v>-0.14019999999999999</v>
      </c>
      <c r="APW2">
        <f t="array" ref="APW2:APW7">_xll.FDS("1455-HK","FF_EPS(ANN,-5AY,0)")</f>
        <v>2.75E-2</v>
      </c>
      <c r="APX2">
        <f t="array" ref="APX2:APX7">_xll.FDS("1456-HK","FF_EPS(ANN,-5AY,0)")</f>
        <v>0.37390000000000001</v>
      </c>
      <c r="APY2">
        <f t="array" ref="APY2:APY7">_xll.FDS("1458-HK","FF_EPS(ANN,-5AY,0)")</f>
        <v>0.43230000000000002</v>
      </c>
      <c r="APZ2">
        <f t="array" ref="APZ2:APZ7">_xll.FDS("1459-HK","FF_EPS(ANN,-5AY,0)")</f>
        <v>0.1986</v>
      </c>
      <c r="AQA2">
        <f t="array" ref="AQA2:AQA7">_xll.FDS("1460-HK","FF_EPS(ANN,-5AY,0)")</f>
        <v>7.5999999999999998E-2</v>
      </c>
      <c r="AQB2">
        <f t="array" ref="AQB2:AQB7">_xll.FDS("1461-HK","FF_EPS(ANN,-5AY,0)")</f>
        <v>0.1285</v>
      </c>
      <c r="AQC2">
        <f t="array" ref="AQC2:AQC7">_xll.FDS("1463-HK","FF_EPS(ANN,-5AY,0)")</f>
        <v>2.1600000000000001E-2</v>
      </c>
      <c r="AQD2">
        <f t="array" ref="AQD2:AQD7">_xll.FDS("1466-HK","FF_EPS(ANN,-5AY,0)")</f>
        <v>-0.14219999999999999</v>
      </c>
      <c r="AQE2">
        <f t="array" ref="AQE2:AQE7">_xll.FDS("1468-HK","FF_EPS(ANN,-5AY,0)")</f>
        <v>-3.2899999999999999E-2</v>
      </c>
      <c r="AQF2">
        <f t="array" ref="AQF2:AQF7">_xll.FDS("1469-HK","FF_EPS(ANN,-5AY,0)")</f>
        <v>0.11</v>
      </c>
      <c r="AQG2">
        <f t="array" ref="AQG2:AQG7">_xll.FDS("1470-HK","FF_EPS(ANN,-5AY,0)")</f>
        <v>-3.4599999999999999E-2</v>
      </c>
      <c r="AQH2">
        <f t="array" ref="AQH2:AQH7">_xll.FDS("1472-HK","FF_EPS(ANN,-5AY,0)")</f>
        <v>4.0399999999999998E-2</v>
      </c>
      <c r="AQI2">
        <f t="array" ref="AQI2:AQI7">_xll.FDS("1473-HK","FF_EPS(ANN,-5AY,0)")</f>
        <v>2.5399999999999999E-2</v>
      </c>
      <c r="AQJ2">
        <f t="array" ref="AQJ2:AQJ7">_xll.FDS("1475-HK","FF_EPS(ANN,-5AY,0)")</f>
        <v>8.4500000000000006E-2</v>
      </c>
      <c r="AQK2">
        <f t="array" ref="AQK2:AQK7">_xll.FDS("1476-HK","FF_EPS(ANN,-5AY,0)")</f>
        <v>0.1636</v>
      </c>
      <c r="AQL2" t="e">
        <f t="array" ref="AQL2:AQL7">_xll.FDS("1477-HK","FF_EPS(ANN,-5AY,0)")</f>
        <v>#N/A</v>
      </c>
      <c r="AQM2">
        <f t="array" ref="AQM2:AQM7">_xll.FDS("1478-HK","FF_EPS(ANN,-5AY,0)")</f>
        <v>0.215</v>
      </c>
      <c r="AQN2">
        <f t="array" ref="AQN2:AQN7">_xll.FDS("1480-HK","FF_EPS(ANN,-5AY,0)")</f>
        <v>9.7000000000000003E-2</v>
      </c>
      <c r="AQO2">
        <f t="array" ref="AQO2:AQO7">_xll.FDS("1481-HK","FF_EPS(ANN,-5AY,0)")</f>
        <v>1.0699999999999999E-2</v>
      </c>
      <c r="AQP2">
        <f t="array" ref="AQP2:AQP7">_xll.FDS("1483-HK","FF_EPS(ANN,-5AY,0)")</f>
        <v>-0.12</v>
      </c>
      <c r="AQQ2">
        <f t="array" ref="AQQ2:AQQ7">_xll.FDS("1486-HK","FF_EPS(ANN,-5AY,0)")</f>
        <v>0.107</v>
      </c>
      <c r="AQR2">
        <f t="array" ref="AQR2:AQR7">_xll.FDS("1488-HK","FF_EPS(ANN,-5AY,0)")</f>
        <v>1.9199999999999998E-2</v>
      </c>
      <c r="AQS2" t="e">
        <f t="array" ref="AQS2:AQS7">_xll.FDS("1489-HK","FF_EPS(ANN,-5AY,0)")</f>
        <v>#N/A</v>
      </c>
      <c r="AQT2">
        <f t="array" ref="AQT2:AQT7">_xll.FDS("1490-HK","FF_EPS(ANN,-5AY,0)")</f>
        <v>1.21E-2</v>
      </c>
      <c r="AQU2">
        <f t="array" ref="AQU2:AQU7">_xll.FDS("1495-HK","FF_EPS(ANN,-5AY,0)")</f>
        <v>0.2276</v>
      </c>
      <c r="AQV2">
        <f t="array" ref="AQV2:AQV7">_xll.FDS("1496-HK","FF_EPS(ANN,-5AY,0)")</f>
        <v>1.41E-2</v>
      </c>
      <c r="AQW2">
        <f t="array" ref="AQW2:AQW7">_xll.FDS("1498-HK","FF_EPS(ANN,-5AY,0)")</f>
        <v>0.13220000000000001</v>
      </c>
      <c r="AQX2">
        <f t="array" ref="AQX2:AQX7">_xll.FDS("1499-HK","FF_EPS(ANN,-5AY,0)")</f>
        <v>1.6000000000000001E-3</v>
      </c>
      <c r="AQY2">
        <f t="array" ref="AQY2:AQY7">_xll.FDS("1500-HK","FF_EPS(ANN,-5AY,0)")</f>
        <v>0.129</v>
      </c>
      <c r="AQZ2">
        <f t="array" ref="AQZ2:AQZ7">_xll.FDS("1501-HK","FF_EPS(ANN,-5AY,0)")</f>
        <v>0.23930000000000001</v>
      </c>
      <c r="ARA2" t="e">
        <f t="array" ref="ARA2:ARA7">_xll.FDS("1502-HK","FF_EPS(ANN,-5AY,0)")</f>
        <v>#N/A</v>
      </c>
      <c r="ARB2">
        <f t="array" ref="ARB2:ARB7">_xll.FDS("1508-HK","FF_EPS(ANN,-5AY,0)")</f>
        <v>0.14019999999999999</v>
      </c>
      <c r="ARC2">
        <f t="array" ref="ARC2:ARC7">_xll.FDS("1513-HK","FF_EPS(ANN,-5AY,0)")</f>
        <v>0.97860000000000003</v>
      </c>
      <c r="ARD2">
        <f t="array" ref="ARD2:ARD7">_xll.FDS("1515-HK","FF_EPS(ANN,-5AY,0)")</f>
        <v>-1.9513</v>
      </c>
      <c r="ARE2" t="e">
        <f t="array" ref="ARE2:ARE7">_xll.FDS("1516-HK","FF_EPS(ANN,-5AY,0)")</f>
        <v>#N/A</v>
      </c>
      <c r="ARF2">
        <f t="array" ref="ARF2:ARF7">_xll.FDS("1518-HK","FF_EPS(ANN,-5AY,0)")</f>
        <v>0.222</v>
      </c>
      <c r="ARG2">
        <f t="array" ref="ARG2:ARG7">_xll.FDS("1520-HK","FF_EPS(ANN,-5AY,0)")</f>
        <v>-2.8899999999999999E-2</v>
      </c>
      <c r="ARH2">
        <f t="array" ref="ARH2:ARH7">_xll.FDS("1521-HK","FF_EPS(ANN,-5AY,0)")</f>
        <v>2.5700000000000001E-2</v>
      </c>
      <c r="ARI2">
        <f t="array" ref="ARI2:ARI7">_xll.FDS("1522-HK","FF_EPS(ANN,-5AY,0)")</f>
        <v>1.7000000000000001E-2</v>
      </c>
      <c r="ARJ2">
        <f t="array" ref="ARJ2:ARJ7">_xll.FDS("1523-HK","FF_EPS(ANN,-5AY,0)")</f>
        <v>4.6600000000000003E-2</v>
      </c>
      <c r="ARK2">
        <f t="array" ref="ARK2:ARK7">_xll.FDS("1525-HK","FF_EPS(ANN,-5AY,0)")</f>
        <v>3.6299999999999999E-2</v>
      </c>
      <c r="ARL2">
        <f t="array" ref="ARL2:ARL7">_xll.FDS("1526-HK","FF_EPS(ANN,-5AY,0)")</f>
        <v>4.6699999999999998E-2</v>
      </c>
      <c r="ARM2">
        <f t="array" ref="ARM2:ARM7">_xll.FDS("1527-HK","FF_EPS(ANN,-5AY,0)")</f>
        <v>0.98150000000000004</v>
      </c>
      <c r="ARN2">
        <f t="array" ref="ARN2:ARN7">_xll.FDS("1528-HK","FF_EPS(ANN,-5AY,0)")</f>
        <v>1.179</v>
      </c>
      <c r="ARO2">
        <f t="array" ref="ARO2:ARO7">_xll.FDS("1529-HK","FF_EPS(ANN,-5AY,0)")</f>
        <v>8.3000000000000001E-3</v>
      </c>
      <c r="ARP2">
        <f t="array" ref="ARP2:ARP7">_xll.FDS("1530-HK","FF_EPS(ANN,-5AY,0)")</f>
        <v>0.32719999999999999</v>
      </c>
      <c r="ARQ2">
        <f t="array" ref="ARQ2:ARQ7">_xll.FDS("1532-HK","FF_EPS(ANN,-5AY,0)")</f>
        <v>8.7599999999999997E-2</v>
      </c>
      <c r="ARR2">
        <f t="array" ref="ARR2:ARR7">_xll.FDS("1536-HK","FF_EPS(ANN,-5AY,0)")</f>
        <v>-7.3000000000000001E-3</v>
      </c>
      <c r="ARS2">
        <f t="array" ref="ARS2:ARS7">_xll.FDS("1538-HK","FF_EPS(ANN,-5AY,0)")</f>
        <v>-9.2999999999999992E-3</v>
      </c>
      <c r="ART2">
        <f t="array" ref="ART2:ART7">_xll.FDS("1539-HK","FF_EPS(ANN,-5AY,0)")</f>
        <v>0.14799999999999999</v>
      </c>
      <c r="ARU2">
        <f t="array" ref="ARU2:ARU7">_xll.FDS("1540-HK","FF_EPS(ANN,-5AY,0)")</f>
        <v>7.3899999999999993E-2</v>
      </c>
      <c r="ARV2">
        <f t="array" ref="ARV2:ARV7">_xll.FDS("1542-HK","FF_EPS(ANN,-5AY,0)")</f>
        <v>0.46429999999999999</v>
      </c>
      <c r="ARW2">
        <f t="array" ref="ARW2:ARW7">_xll.FDS("1543-HK","FF_EPS(ANN,-5AY,0)")</f>
        <v>0.1285</v>
      </c>
      <c r="ARX2">
        <f t="array" ref="ARX2:ARX7">_xll.FDS("1545-HK","FF_EPS(ANN,-5AY,0)")</f>
        <v>1.18E-2</v>
      </c>
      <c r="ARY2">
        <f t="array" ref="ARY2:ARY7">_xll.FDS("1546-HK","FF_EPS(ANN,-5AY,0)")</f>
        <v>3.1199999999999999E-2</v>
      </c>
      <c r="ARZ2">
        <f t="array" ref="ARZ2:ARZ7">_xll.FDS("1547-HK","FF_EPS(ANN,-5AY,0)")</f>
        <v>1.6E-2</v>
      </c>
      <c r="ASA2">
        <f t="array" ref="ASA2:ASA7">_xll.FDS("1548-HK","FF_EPS(ANN,-5AY,0)")</f>
        <v>0.12189999999999999</v>
      </c>
      <c r="ASB2">
        <f t="array" ref="ASB2:ASB7">_xll.FDS("1549-HK","FF_EPS(ANN,-5AY,0)")</f>
        <v>-5.8999999999999999E-3</v>
      </c>
      <c r="ASC2">
        <f t="array" ref="ASC2:ASC7">_xll.FDS("1551-HK","FF_EPS(ANN,-5AY,0)")</f>
        <v>0.59870000000000001</v>
      </c>
      <c r="ASD2">
        <f t="array" ref="ASD2:ASD7">_xll.FDS("1552-HK","FF_EPS(ANN,-5AY,0)")</f>
        <v>5.4100000000000002E-2</v>
      </c>
      <c r="ASE2">
        <f t="array" ref="ASE2:ASE7">_xll.FDS("1553-HK","FF_EPS(ANN,-5AY,0)")</f>
        <v>1.23E-2</v>
      </c>
      <c r="ASF2">
        <f t="array" ref="ASF2:ASF7">_xll.FDS("1555-HK","FF_EPS(ANN,-5AY,0)")</f>
        <v>-0.39729999999999999</v>
      </c>
      <c r="ASG2">
        <f t="array" ref="ASG2:ASG7">_xll.FDS("1556-HK","FF_EPS(ANN,-5AY,0)")</f>
        <v>6.8000000000000005E-2</v>
      </c>
      <c r="ASH2">
        <f t="array" ref="ASH2:ASH7">_xll.FDS("1557-HK","FF_EPS(ANN,-5AY,0)")</f>
        <v>-8.5000000000000006E-2</v>
      </c>
      <c r="ASI2">
        <f t="array" ref="ASI2:ASI7">_xll.FDS("1558-HK","FF_EPS(ANN,-5AY,0)")</f>
        <v>0.49070000000000003</v>
      </c>
      <c r="ASJ2">
        <f t="array" ref="ASJ2:ASJ7">_xll.FDS("1559-HK","FF_EPS(ANN,-5AY,0)")</f>
        <v>3.4099999999999998E-2</v>
      </c>
      <c r="ASK2">
        <f t="array" ref="ASK2:ASK7">_xll.FDS("1560-HK","FF_EPS(ANN,-5AY,0)")</f>
        <v>5.33E-2</v>
      </c>
      <c r="ASL2">
        <f t="array" ref="ASL2:ASL7">_xll.FDS("1561-HK","FF_EPS(ANN,-5AY,0)")</f>
        <v>6.9000000000000006E-2</v>
      </c>
      <c r="ASM2">
        <f t="array" ref="ASM2:ASM7">_xll.FDS("1563-HK","FF_EPS(ANN,-5AY,0)")</f>
        <v>2.2800000000000001E-2</v>
      </c>
      <c r="ASN2">
        <f t="array" ref="ASN2:ASN7">_xll.FDS("1565-HK","FF_EPS(ANN,-5AY,0)")</f>
        <v>0.1153</v>
      </c>
      <c r="ASO2">
        <f t="array" ref="ASO2:ASO7">_xll.FDS("1566-HK","FF_EPS(ANN,-5AY,0)")</f>
        <v>0.1076</v>
      </c>
      <c r="ASP2">
        <f t="array" ref="ASP2:ASP7">_xll.FDS("1568-HK","FF_EPS(ANN,-5AY,0)")</f>
        <v>0.1983</v>
      </c>
      <c r="ASQ2">
        <f t="array" ref="ASQ2:ASQ7">_xll.FDS("1569-HK","FF_EPS(ANN,-5AY,0)")</f>
        <v>7.0099999999999996E-2</v>
      </c>
      <c r="ASR2">
        <f t="array" ref="ASR2:ASR7">_xll.FDS("1570-HK","FF_EPS(ANN,-5AY,0)")</f>
        <v>0.38929999999999998</v>
      </c>
      <c r="ASS2">
        <f t="array" ref="ASS2:ASS7">_xll.FDS("1571-HK","FF_EPS(ANN,-5AY,0)")</f>
        <v>0.35049999999999998</v>
      </c>
      <c r="AST2">
        <f t="array" ref="AST2:AST7">_xll.FDS("1572-HK","FF_EPS(ANN,-5AY,0)")</f>
        <v>8.9599999999999999E-2</v>
      </c>
      <c r="ASU2">
        <f t="array" ref="ASU2:ASU7">_xll.FDS("1575-HK","FF_EPS(ANN,-5AY,0)")</f>
        <v>9.4299999999999995E-2</v>
      </c>
      <c r="ASV2">
        <f t="array" ref="ASV2:ASV7">_xll.FDS("1576-HK","FF_EPS(ANN,-5AY,0)")</f>
        <v>0.25890000000000002</v>
      </c>
      <c r="ASW2">
        <f t="array" ref="ASW2:ASW7">_xll.FDS("1577-HK","FF_EPS(ANN,-5AY,0)")</f>
        <v>0.18690000000000001</v>
      </c>
      <c r="ASX2">
        <f t="array" ref="ASX2:ASX7">_xll.FDS("1578-HK","FF_EPS(ANN,-5AY,0)")</f>
        <v>0.89970000000000006</v>
      </c>
      <c r="ASY2">
        <f t="array" ref="ASY2:ASY7">_xll.FDS("1579-HK","FF_EPS(ANN,-5AY,0)")</f>
        <v>0.27339999999999998</v>
      </c>
      <c r="ASZ2">
        <f t="array" ref="ASZ2:ASZ7">_xll.FDS("1580-HK","FF_EPS(ANN,-5AY,0)")</f>
        <v>8.1799999999999998E-2</v>
      </c>
      <c r="ATA2">
        <f t="array" ref="ATA2:ATA7">_xll.FDS("1581-HK","FF_EPS(ANN,-5AY,0)")</f>
        <v>0.1172</v>
      </c>
      <c r="ATB2">
        <f t="array" ref="ATB2:ATB7">_xll.FDS("1582-HK","FF_EPS(ANN,-5AY,0)")</f>
        <v>9.1499999999999998E-2</v>
      </c>
      <c r="ATC2">
        <f t="array" ref="ATC2:ATC7">_xll.FDS("1583-HK","FF_EPS(ANN,-5AY,0)")</f>
        <v>7.7100000000000002E-2</v>
      </c>
      <c r="ATD2">
        <f t="array" ref="ATD2:ATD7">_xll.FDS("1585-HK","FF_EPS(ANN,-5AY,0)")</f>
        <v>0.1893</v>
      </c>
      <c r="ATE2">
        <f t="array" ref="ATE2:ATE7">_xll.FDS("1586-HK","FF_EPS(ANN,-5AY,0)")</f>
        <v>9.3600000000000003E-2</v>
      </c>
      <c r="ATF2">
        <f t="array" ref="ATF2:ATF7">_xll.FDS("1587-HK","FF_EPS(ANN,-5AY,0)")</f>
        <v>5.1200000000000002E-2</v>
      </c>
      <c r="ATG2">
        <f t="array" ref="ATG2:ATG7">_xll.FDS("1588-HK","FF_EPS(ANN,-5AY,0)")</f>
        <v>-0.47360000000000002</v>
      </c>
      <c r="ATH2">
        <f t="array" ref="ATH2:ATH7">_xll.FDS("1591-HK","FF_EPS(ANN,-5AY,0)")</f>
        <v>5.0000000000000001E-3</v>
      </c>
      <c r="ATI2">
        <f t="array" ref="ATI2:ATI7">_xll.FDS("1592-HK","FF_EPS(ANN,-5AY,0)")</f>
        <v>2.2800000000000001E-2</v>
      </c>
      <c r="ATJ2">
        <f t="array" ref="ATJ2:ATJ7">_xll.FDS("1593-HK","FF_EPS(ANN,-5AY,0)")</f>
        <v>8.0699999999999994E-2</v>
      </c>
      <c r="ATK2">
        <f t="array" ref="ATK2:ATK7">_xll.FDS("1596-HK","FF_EPS(ANN,-5AY,0)")</f>
        <v>0.52580000000000005</v>
      </c>
      <c r="ATL2" t="e">
        <f t="array" ref="ATL2:ATL7">_xll.FDS("1597-HK","FF_EPS(ANN,-5AY,0)")</f>
        <v>#N/A</v>
      </c>
      <c r="ATM2">
        <f t="array" ref="ATM2:ATM7">_xll.FDS("1598-HK","FF_EPS(ANN,-5AY,0)")</f>
        <v>3.8600000000000002E-2</v>
      </c>
      <c r="ATN2">
        <f t="array" ref="ATN2:ATN7">_xll.FDS("1599-HK","FF_EPS(ANN,-5AY,0)")</f>
        <v>0.43230000000000002</v>
      </c>
      <c r="ATO2">
        <f t="array" ref="ATO2:ATO7">_xll.FDS("1600-HK","FF_EPS(ANN,-5AY,0)")</f>
        <v>0.36220000000000002</v>
      </c>
      <c r="ATP2">
        <f t="array" ref="ATP2:ATP7">_xll.FDS("1601-HK","FF_EPS(ANN,-5AY,0)")</f>
        <v>7.2400000000000006E-2</v>
      </c>
      <c r="ATQ2">
        <f t="array" ref="ATQ2:ATQ7">_xll.FDS("1606-HK","FF_EPS(ANN,-5AY,0)")</f>
        <v>0.1636</v>
      </c>
      <c r="ATR2">
        <f t="array" ref="ATR2:ATR7">_xll.FDS("1608-HK","FF_EPS(ANN,-5AY,0)")</f>
        <v>0.1079</v>
      </c>
      <c r="ATS2">
        <f t="array" ref="ATS2:ATS7">_xll.FDS("1609-HK","FF_EPS(ANN,-5AY,0)")</f>
        <v>6.3200000000000006E-2</v>
      </c>
      <c r="ATT2">
        <f t="array" ref="ATT2:ATT7">_xll.FDS("1610-HK","FF_EPS(ANN,-5AY,0)")</f>
        <v>0.32319999999999999</v>
      </c>
      <c r="ATU2">
        <f t="array" ref="ATU2:ATU7">_xll.FDS("1611-HK","FF_EPS(ANN,-5AY,0)")</f>
        <v>4.8899999999999999E-2</v>
      </c>
      <c r="ATV2">
        <f t="array" ref="ATV2:ATV7">_xll.FDS("1612-HK","FF_EPS(ANN,-5AY,0)")</f>
        <v>5.2699999999999997E-2</v>
      </c>
      <c r="ATW2">
        <f t="array" ref="ATW2:ATW7">_xll.FDS("1613-HK","FF_EPS(ANN,-5AY,0)")</f>
        <v>-0.3</v>
      </c>
      <c r="ATX2">
        <f t="array" ref="ATX2:ATX7">_xll.FDS("1615-HK","FF_EPS(ANN,-5AY,0)")</f>
        <v>9.7500000000000003E-2</v>
      </c>
      <c r="ATY2">
        <f t="array" ref="ATY2:ATY7">_xll.FDS("1616-HK","FF_EPS(ANN,-5AY,0)")</f>
        <v>1.12E-2</v>
      </c>
      <c r="ATZ2">
        <f t="array" ref="ATZ2:ATZ7">_xll.FDS("1617-HK","FF_EPS(ANN,-5AY,0)")</f>
        <v>0.14019999999999999</v>
      </c>
      <c r="AUA2">
        <f t="array" ref="AUA2:AUA7">_xll.FDS("1618-HK","FF_EPS(ANN,-5AY,0)")</f>
        <v>0.29210000000000003</v>
      </c>
      <c r="AUB2">
        <f t="array" ref="AUB2:AUB7">_xll.FDS("1620-HK","FF_EPS(ANN,-5AY,0)")</f>
        <v>2.92E-2</v>
      </c>
      <c r="AUC2">
        <f t="array" ref="AUC2:AUC7">_xll.FDS("1621-HK","FF_EPS(ANN,-5AY,0)")</f>
        <v>2.1000000000000001E-2</v>
      </c>
      <c r="AUD2">
        <f t="array" ref="AUD2:AUD7">_xll.FDS("1622-HK","FF_EPS(ANN,-5AY,0)")</f>
        <v>0.1429</v>
      </c>
      <c r="AUE2">
        <f t="array" ref="AUE2:AUE7">_xll.FDS("1623-HK","FF_EPS(ANN,-5AY,0)")</f>
        <v>8.5900000000000004E-2</v>
      </c>
      <c r="AUF2">
        <f t="array" ref="AUF2:AUF7">_xll.FDS("1626-HK","FF_EPS(ANN,-5AY,0)")</f>
        <v>8.5000000000000006E-3</v>
      </c>
      <c r="AUG2">
        <f t="array" ref="AUG2:AUG7">_xll.FDS("1627-HK","FF_EPS(ANN,-5AY,0)")</f>
        <v>6.5299999999999997E-2</v>
      </c>
      <c r="AUH2">
        <f t="array" ref="AUH2:AUH7">_xll.FDS("1628-HK","FF_EPS(ANN,-5AY,0)")</f>
        <v>0.4778</v>
      </c>
      <c r="AUI2">
        <f t="array" ref="AUI2:AUI7">_xll.FDS("1629-HK","FF_EPS(ANN,-5AY,0)")</f>
        <v>-2.8400000000000002E-2</v>
      </c>
      <c r="AUJ2">
        <f t="array" ref="AUJ2:AUJ7">_xll.FDS("1630-HK","FF_EPS(ANN,-5AY,0)")</f>
        <v>4.4999999999999998E-2</v>
      </c>
      <c r="AUK2">
        <f t="array" ref="AUK2:AUK7">_xll.FDS("1631-HK","FF_EPS(ANN,-5AY,0)")</f>
        <v>0.1782</v>
      </c>
      <c r="AUL2">
        <f t="array" ref="AUL2:AUL7">_xll.FDS("1632-HK","FF_EPS(ANN,-5AY,0)")</f>
        <v>-1.1900000000000001E-2</v>
      </c>
      <c r="AUM2">
        <f t="array" ref="AUM2:AUM7">_xll.FDS("1633-HK","FF_EPS(ANN,-5AY,0)")</f>
        <v>6.0999999999999999E-2</v>
      </c>
      <c r="AUN2">
        <f t="array" ref="AUN2:AUN7">_xll.FDS("1635-HK","FF_EPS(ANN,-5AY,0)")</f>
        <v>0.22040000000000001</v>
      </c>
      <c r="AUO2">
        <f t="array" ref="AUO2:AUO7">_xll.FDS("1636-HK","FF_EPS(ANN,-5AY,0)")</f>
        <v>-0.1636</v>
      </c>
      <c r="AUP2">
        <f t="array" ref="AUP2:AUP7">_xll.FDS("1637-HK","FF_EPS(ANN,-5AY,0)")</f>
        <v>0.03</v>
      </c>
      <c r="AUQ2">
        <f t="array" ref="AUQ2:AUQ7">_xll.FDS("1638-HK","FF_EPS(ANN,-5AY,0)")</f>
        <v>-0.2616</v>
      </c>
      <c r="AUR2">
        <f t="array" ref="AUR2:AUR7">_xll.FDS("1640-HK","FF_EPS(ANN,-5AY,0)")</f>
        <v>4.6100000000000002E-2</v>
      </c>
      <c r="AUS2" t="e">
        <f t="array" ref="AUS2:AUS7">_xll.FDS("1643-HK","FF_EPS(ANN,-5AY,0)")</f>
        <v>#N/A</v>
      </c>
      <c r="AUT2">
        <f t="array" ref="AUT2:AUT7">_xll.FDS("1645-HK","FF_EPS(ANN,-5AY,0)")</f>
        <v>2.1499999999999998E-2</v>
      </c>
      <c r="AUU2">
        <f t="array" ref="AUU2:AUU7">_xll.FDS("1647-HK","FF_EPS(ANN,-5AY,0)")</f>
        <v>3.2000000000000001E-2</v>
      </c>
      <c r="AUV2">
        <f t="array" ref="AUV2:AUV7">_xll.FDS("1650-HK","FF_EPS(ANN,-5AY,0)")</f>
        <v>1.95E-2</v>
      </c>
      <c r="AUW2">
        <f t="array" ref="AUW2:AUW7">_xll.FDS("1651-HK","FF_EPS(ANN,-5AY,0)")</f>
        <v>0.36059999999999998</v>
      </c>
      <c r="AUX2">
        <f t="array" ref="AUX2:AUX7">_xll.FDS("1652-HK","FF_EPS(ANN,-5AY,0)")</f>
        <v>0.1389</v>
      </c>
      <c r="AUY2">
        <f t="array" ref="AUY2:AUY7">_xll.FDS("1653-HK","FF_EPS(ANN,-5AY,0)")</f>
        <v>0.153</v>
      </c>
      <c r="AUZ2">
        <f t="array" ref="AUZ2:AUZ7">_xll.FDS("1655-HK","FF_EPS(ANN,-5AY,0)")</f>
        <v>8.0299999999999996E-2</v>
      </c>
      <c r="AVA2">
        <f t="array" ref="AVA2:AVA7">_xll.FDS("1656-HK","FF_EPS(ANN,-5AY,0)")</f>
        <v>8.1500000000000003E-2</v>
      </c>
      <c r="AVB2">
        <f t="array" ref="AVB2:AVB7">_xll.FDS("1657-HK","FF_EPS(ANN,-5AY,0)")</f>
        <v>0.25</v>
      </c>
      <c r="AVC2">
        <f t="array" ref="AVC2:AVC7">_xll.FDS("1658-HK","FF_EPS(ANN,-5AY,0)")</f>
        <v>0.57389999999999997</v>
      </c>
      <c r="AVD2">
        <f t="array" ref="AVD2:AVD7">_xll.FDS("1660-HK","FF_EPS(ANN,-5AY,0)")</f>
        <v>3.5999999999999999E-3</v>
      </c>
      <c r="AVE2">
        <f t="array" ref="AVE2:AVE7">_xll.FDS("1661-HK","FF_EPS(ANN,-5AY,0)")</f>
        <v>7.0099999999999996E-2</v>
      </c>
      <c r="AVF2">
        <f t="array" ref="AVF2:AVF7">_xll.FDS("1662-HK","FF_EPS(ANN,-5AY,0)")</f>
        <v>0.05</v>
      </c>
      <c r="AVG2">
        <f t="array" ref="AVG2:AVG7">_xll.FDS("1663-HK","FF_EPS(ANN,-5AY,0)")</f>
        <v>2.46E-2</v>
      </c>
      <c r="AVH2">
        <f t="array" ref="AVH2:AVH7">_xll.FDS("1665-HK","FF_EPS(ANN,-5AY,0)")</f>
        <v>2.5000000000000001E-2</v>
      </c>
      <c r="AVI2">
        <f t="array" ref="AVI2:AVI7">_xll.FDS("1666-HK","FF_EPS(ANN,-5AY,0)")</f>
        <v>0.54920000000000002</v>
      </c>
      <c r="AVJ2">
        <f t="array" ref="AVJ2:AVJ7">_xll.FDS("1667-HK","FF_EPS(ANN,-5AY,0)")</f>
        <v>1.0200000000000001E-2</v>
      </c>
      <c r="AVK2">
        <f t="array" ref="AVK2:AVK7">_xll.FDS("1668-HK","FF_EPS(ANN,-5AY,0)")</f>
        <v>0.53990000000000005</v>
      </c>
      <c r="AVL2">
        <f t="array" ref="AVL2:AVL7">_xll.FDS("1669-HK","FF_EPS(ANN,-5AY,0)")</f>
        <v>0.191</v>
      </c>
      <c r="AVM2">
        <f t="array" ref="AVM2:AVM7">_xll.FDS("1671-HK","FF_EPS(ANN,-5AY,0)")</f>
        <v>0.39689999999999998</v>
      </c>
      <c r="AVN2">
        <f t="array" ref="AVN2:AVN7">_xll.FDS("1672-HK","FF_EPS(ANN,-5AY,0)")</f>
        <v>-2.7900000000000001E-2</v>
      </c>
      <c r="AVO2">
        <f t="array" ref="AVO2:AVO7">_xll.FDS("1673-HK","FF_EPS(ANN,-5AY,0)")</f>
        <v>5.5E-2</v>
      </c>
      <c r="AVP2">
        <f t="array" ref="AVP2:AVP7">_xll.FDS("1675-HK","FF_EPS(ANN,-5AY,0)")</f>
        <v>-0.3271</v>
      </c>
      <c r="AVQ2">
        <f t="array" ref="AVQ2:AVQ7">_xll.FDS("1676-HK","FF_EPS(ANN,-5AY,0)")</f>
        <v>0.71450000000000002</v>
      </c>
      <c r="AVR2">
        <f t="array" ref="AVR2:AVR7">_xll.FDS("1679-HK","FF_EPS(ANN,-5AY,0)")</f>
        <v>8.1799999999999998E-2</v>
      </c>
      <c r="AVS2">
        <f t="array" ref="AVS2:AVS7">_xll.FDS("1680-HK","FF_EPS(ANN,-5AY,0)")</f>
        <v>-4.3999999999999997E-2</v>
      </c>
      <c r="AVT2">
        <f t="array" ref="AVT2:AVT7">_xll.FDS("1681-HK","FF_EPS(ANN,-5AY,0)")</f>
        <v>0.37390000000000001</v>
      </c>
      <c r="AVU2">
        <f t="array" ref="AVU2:AVU7">_xll.FDS("1682-HK","FF_EPS(ANN,-5AY,0)")</f>
        <v>-2.1999999999999999E-2</v>
      </c>
      <c r="AVV2">
        <f t="array" ref="AVV2:AVV6">_xll.FDS("1683-HK","FF_EPS(ANN,-5AY,0)")</f>
        <v>-1.6299999999999999E-2</v>
      </c>
      <c r="AVW2">
        <f t="array" ref="AVW2:AVW7">_xll.FDS("1685-HK","FF_EPS(ANN,-5AY,0)")</f>
        <v>-1.0983000000000001</v>
      </c>
      <c r="AVX2">
        <f t="array" ref="AVX2:AVX7">_xll.FDS("1686-HK","FF_EPS(ANN,-5AY,0)")</f>
        <v>0.15579999999999999</v>
      </c>
      <c r="AVY2">
        <f t="array" ref="AVY2:AVY7">_xll.FDS("1689-HK","FF_EPS(ANN,-5AY,0)")</f>
        <v>7.0999999999999994E-2</v>
      </c>
      <c r="AVZ2">
        <f t="array" ref="AVZ2:AVZ7">_xll.FDS("1690-HK","FF_EPS(ANN,-5AY,0)")</f>
        <v>2.1100000000000001E-2</v>
      </c>
      <c r="AWA2">
        <f t="array" ref="AWA2:AWA7">_xll.FDS("1691-HK","FF_EPS(ANN,-5AY,0)")</f>
        <v>0.1183</v>
      </c>
      <c r="AWB2">
        <f t="array" ref="AWB2:AWB7">_xll.FDS("1692-HK","FF_EPS(ANN,-5AY,0)")</f>
        <v>5.74E-2</v>
      </c>
      <c r="AWC2">
        <f t="array" ref="AWC2:AWC6">_xll.FDS("1693-HK","FF_EPS(ANN,-5AY,0)")</f>
        <v>6.9400000000000003E-2</v>
      </c>
      <c r="AWD2">
        <f t="array" ref="AWD2:AWD7">_xll.FDS("1695-HK","FF_EPS(ANN,-5AY,0)")</f>
        <v>2.3199999999999998E-2</v>
      </c>
      <c r="AWE2">
        <f t="array" ref="AWE2:AWE7">_xll.FDS("1696-HK","FF_EPS(ANN,-5AY,0)")</f>
        <v>0.1414</v>
      </c>
      <c r="AWF2">
        <f t="array" ref="AWF2:AWF7">_xll.FDS("1697-HK","FF_EPS(ANN,-5AY,0)")</f>
        <v>0.2089</v>
      </c>
      <c r="AWG2">
        <f t="array" ref="AWG2:AWG7">_xll.FDS("1698-HK","FF_EPS(ANN,-5AY,0)")</f>
        <v>2.9100000000000001E-2</v>
      </c>
      <c r="AWH2">
        <f t="array" ref="AWH2:AWH7">_xll.FDS("1699-HK","FF_EPS(ANN,-5AY,0)")</f>
        <v>-8.3999999999999995E-3</v>
      </c>
      <c r="AWI2">
        <f t="array" ref="AWI2:AWI7">_xll.FDS("1701-HK","FF_EPS(ANN,-5AY,0)")</f>
        <v>1.78E-2</v>
      </c>
      <c r="AWJ2">
        <f t="array" ref="AWJ2:AWJ7">_xll.FDS("1702-HK","FF_EPS(ANN,-5AY,0)")</f>
        <v>3.5400000000000001E-2</v>
      </c>
      <c r="AWK2">
        <f t="array" ref="AWK2:AWK7">_xll.FDS("1703-HK","FF_EPS(ANN,-5AY,0)")</f>
        <v>4.0399999999999998E-2</v>
      </c>
      <c r="AWL2">
        <f t="array" ref="AWL2:AWL7">_xll.FDS("1705-HK","FF_EPS(ANN,-5AY,0)")</f>
        <v>6.8400000000000002E-2</v>
      </c>
      <c r="AWM2">
        <f t="array" ref="AWM2:AWM7">_xll.FDS("1706-HK","FF_EPS(ANN,-5AY,0)")</f>
        <v>3.9600000000000003E-2</v>
      </c>
      <c r="AWN2">
        <f t="array" ref="AWN2:AWN7">_xll.FDS("1707-HK","FF_EPS(ANN,-5AY,0)")</f>
        <v>1.46E-2</v>
      </c>
      <c r="AWO2">
        <f t="array" ref="AWO2:AWO7">_xll.FDS("1708-HK","FF_EPS(ANN,-5AY,0)")</f>
        <v>0.28179999999999999</v>
      </c>
      <c r="AWP2">
        <f t="array" ref="AWP2:AWP7">_xll.FDS("1709-HK","FF_EPS(ANN,-5AY,0)")</f>
        <v>2.47E-2</v>
      </c>
      <c r="AWQ2">
        <f t="array" ref="AWQ2:AWQ7">_xll.FDS("1710-HK","FF_EPS(ANN,-5AY,0)")</f>
        <v>0.08</v>
      </c>
      <c r="AWR2">
        <f t="array" ref="AWR2:AWR7">_xll.FDS("1711-HK","FF_EPS(ANN,-5AY,0)")</f>
        <v>3.7699999999999997E-2</v>
      </c>
      <c r="AWS2">
        <f t="array" ref="AWS2:AWS7">_xll.FDS("1712-HK","FF_EPS(ANN,-5AY,0)")</f>
        <v>0.22289999999999999</v>
      </c>
      <c r="AWT2">
        <f t="array" ref="AWT2:AWT7">_xll.FDS("1713-HK","FF_EPS(ANN,-5AY,0)")</f>
        <v>0.1331</v>
      </c>
      <c r="AWU2">
        <f t="array" ref="AWU2:AWU7">_xll.FDS("1715-HK","FF_EPS(ANN,-5AY,0)")</f>
        <v>1.8599999999999998E-2</v>
      </c>
      <c r="AWV2">
        <f t="array" ref="AWV2:AWV7">_xll.FDS("1716-HK","FF_EPS(ANN,-5AY,0)")</f>
        <v>0.1343</v>
      </c>
      <c r="AWW2">
        <f t="array" ref="AWW2:AWW7">_xll.FDS("1717-HK","FF_EPS(ANN,-5AY,0)")</f>
        <v>0.1991</v>
      </c>
      <c r="AWX2">
        <f t="array" ref="AWX2:AWX7">_xll.FDS("1718-HK","FF_EPS(ANN,-5AY,0)")</f>
        <v>-1.1999999999999999E-3</v>
      </c>
      <c r="AWY2">
        <f t="array" ref="AWY2:AWY7">_xll.FDS("1719-HK","FF_EPS(ANN,-5AY,0)")</f>
        <v>0.04</v>
      </c>
      <c r="AWZ2">
        <f t="array" ref="AWZ2:AWZ7">_xll.FDS("1720-HK","FF_EPS(ANN,-5AY,0)")</f>
        <v>5.5300000000000002E-2</v>
      </c>
      <c r="AXA2">
        <f t="array" ref="AXA2:AXA7">_xll.FDS("1721-HK","FF_EPS(ANN,-5AY,0)")</f>
        <v>1.24E-2</v>
      </c>
      <c r="AXB2">
        <f t="array" ref="AXB2:AXB7">_xll.FDS("1722-HK","FF_EPS(ANN,-5AY,0)")</f>
        <v>2.52E-2</v>
      </c>
      <c r="AXC2">
        <f t="array" ref="AXC2:AXC7">_xll.FDS("1723-HK","FF_EPS(ANN,-5AY,0)")</f>
        <v>6.5799999999999997E-2</v>
      </c>
      <c r="AXD2">
        <f t="array" ref="AXD2:AXD7">_xll.FDS("1725-HK","FF_EPS(ANN,-5AY,0)")</f>
        <v>8.5999999999999993E-2</v>
      </c>
      <c r="AXE2">
        <f t="array" ref="AXE2:AXE7">_xll.FDS("1726-HK","FF_EPS(ANN,-5AY,0)")</f>
        <v>3.5900000000000001E-2</v>
      </c>
      <c r="AXF2">
        <f t="array" ref="AXF2:AXF7">_xll.FDS("1727-HK","FF_EPS(ANN,-5AY,0)")</f>
        <v>0.5141</v>
      </c>
      <c r="AXG2">
        <f t="array" ref="AXG2:AXG7">_xll.FDS("1728-HK","FF_EPS(ANN,-5AY,0)")</f>
        <v>0.2606</v>
      </c>
      <c r="AXH2">
        <f t="array" ref="AXH2:AXH7">_xll.FDS("1729-HK","FF_EPS(ANN,-5AY,0)")</f>
        <v>4.4400000000000002E-2</v>
      </c>
      <c r="AXI2">
        <f t="array" ref="AXI2:AXI7">_xll.FDS("1730-HK","FF_EPS(ANN,-5AY,0)")</f>
        <v>3.5700000000000003E-2</v>
      </c>
      <c r="AXJ2">
        <f t="array" ref="AXJ2:AXJ7">_xll.FDS("1731-HK","FF_EPS(ANN,-5AY,0)")</f>
        <v>0.12889999999999999</v>
      </c>
      <c r="AXK2">
        <f t="array" ref="AXK2:AXK7">_xll.FDS("1732-HK","FF_EPS(ANN,-5AY,0)")</f>
        <v>4.7999999999999996E-3</v>
      </c>
      <c r="AXL2">
        <f t="array" ref="AXL2:AXL7">_xll.FDS("1733-HK","FF_EPS(ANN,-5AY,0)")</f>
        <v>1.488</v>
      </c>
      <c r="AXM2">
        <f t="array" ref="AXM2:AXM7">_xll.FDS("1735-HK","FF_EPS(ANN,-5AY,0)")</f>
        <v>2.5499999999999998E-2</v>
      </c>
      <c r="AXN2">
        <f t="array" ref="AXN2:AXN7">_xll.FDS("1736-HK","FF_EPS(ANN,-5AY,0)")</f>
        <v>5.11E-2</v>
      </c>
      <c r="AXO2">
        <f t="array" ref="AXO2:AXO7">_xll.FDS("1737-HK","FF_EPS(ANN,-5AY,0)")</f>
        <v>3.4200000000000001E-2</v>
      </c>
      <c r="AXP2">
        <f t="array" ref="AXP2:AXP7">_xll.FDS("1738-HK","FF_EPS(ANN,-5AY,0)")</f>
        <v>-0.17530000000000001</v>
      </c>
      <c r="AXQ2">
        <f t="array" ref="AXQ2:AXQ7">_xll.FDS("1739-HK","FF_EPS(ANN,-5AY,0)")</f>
        <v>-0.38729999999999998</v>
      </c>
      <c r="AXR2">
        <f t="array" ref="AXR2:AXR7">_xll.FDS("1740-HK","FF_EPS(ANN,-5AY,0)")</f>
        <v>3.6900000000000002E-2</v>
      </c>
      <c r="AXS2">
        <f t="array" ref="AXS2:AXS7">_xll.FDS("1741-HK","FF_EPS(ANN,-5AY,0)")</f>
        <v>2.5399999999999999E-2</v>
      </c>
      <c r="AXT2">
        <f t="array" ref="AXT2:AXT7">_xll.FDS("1742-HK","FF_EPS(ANN,-5AY,0)")</f>
        <v>8.7900000000000006E-2</v>
      </c>
      <c r="AXU2">
        <f t="array" ref="AXU2:AXU7">_xll.FDS("1745-HK","FF_EPS(ANN,-5AY,0)")</f>
        <v>3.2000000000000002E-3</v>
      </c>
      <c r="AXV2">
        <f t="array" ref="AXV2:AXV7">_xll.FDS("1746-HK","FF_EPS(ANN,-5AY,0)")</f>
        <v>1.77E-2</v>
      </c>
      <c r="AXW2">
        <f t="array" ref="AXW2:AXW7">_xll.FDS("1747-HK","FF_EPS(ANN,-5AY,0)")</f>
        <v>8.8599999999999998E-2</v>
      </c>
      <c r="AXX2">
        <f t="array" ref="AXX2:AXX7">_xll.FDS("1748-HK","FF_EPS(ANN,-5AY,0)")</f>
        <v>8.5199999999999998E-2</v>
      </c>
      <c r="AXY2">
        <f t="array" ref="AXY2:AXY7">_xll.FDS("1749-HK","FF_EPS(ANN,-5AY,0)")</f>
        <v>0.30869999999999997</v>
      </c>
      <c r="AXZ2">
        <f t="array" ref="AXZ2:AXZ7">_xll.FDS("1750-HK","FF_EPS(ANN,-5AY,0)")</f>
        <v>1.46E-2</v>
      </c>
      <c r="AYA2">
        <f t="array" ref="AYA2:AYA7">_xll.FDS("1751-HK","FF_EPS(ANN,-5AY,0)")</f>
        <v>7.0000000000000001E-3</v>
      </c>
      <c r="AYB2">
        <f t="array" ref="AYB2:AYB7">_xll.FDS("1752-HK","FF_EPS(ANN,-5AY,0)")</f>
        <v>1.04E-2</v>
      </c>
      <c r="AYC2">
        <f t="array" ref="AYC2:AYC7">_xll.FDS("1753-HK","FF_EPS(ANN,-5AY,0)")</f>
        <v>-9.1999999999999998E-2</v>
      </c>
      <c r="AYD2">
        <f t="array" ref="AYD2:AYD7">_xll.FDS("1755-HK","FF_EPS(ANN,-5AY,0)")</f>
        <v>6.1800000000000001E-2</v>
      </c>
      <c r="AYE2">
        <f t="array" ref="AYE2:AYE7">_xll.FDS("1756-HK","FF_EPS(ANN,-5AY,0)")</f>
        <v>0.21809999999999999</v>
      </c>
      <c r="AYF2">
        <f t="array" ref="AYF2:AYF7">_xll.FDS("1757-HK","FF_EPS(ANN,-5AY,0)")</f>
        <v>2.1499999999999998E-2</v>
      </c>
      <c r="AYG2">
        <f t="array" ref="AYG2:AYG7">_xll.FDS("1758-HK","FF_EPS(ANN,-5AY,0)")</f>
        <v>3.5900000000000001E-2</v>
      </c>
      <c r="AYH2">
        <f t="array" ref="AYH2:AYH7">_xll.FDS("1759-HK","FF_EPS(ANN,-5AY,0)")</f>
        <v>0.43709999999999999</v>
      </c>
      <c r="AYI2">
        <f t="array" ref="AYI2:AYI7">_xll.FDS("1760-HK","FF_EPS(ANN,-5AY,0)")</f>
        <v>0.10580000000000001</v>
      </c>
      <c r="AYJ2">
        <f t="array" ref="AYJ2:AYJ7">_xll.FDS("1761-HK","FF_EPS(ANN,-5AY,0)")</f>
        <v>-0.64670000000000005</v>
      </c>
      <c r="AYK2">
        <f t="array" ref="AYK2:AYK7">_xll.FDS("1762-HK","FF_EPS(ANN,-5AY,0)")</f>
        <v>-9.98E-2</v>
      </c>
      <c r="AYL2">
        <f t="array" ref="AYL2:AYL7">_xll.FDS("1763-HK","FF_EPS(ANN,-5AY,0)")</f>
        <v>0.95740000000000003</v>
      </c>
      <c r="AYM2">
        <f t="array" ref="AYM2:AYM7">_xll.FDS("1765-HK","FF_EPS(ANN,-5AY,0)")</f>
        <v>3.6600000000000001E-2</v>
      </c>
      <c r="AYN2">
        <f t="array" ref="AYN2:AYN7">_xll.FDS("1766-HK","FF_EPS(ANN,-5AY,0)")</f>
        <v>0.48359999999999997</v>
      </c>
      <c r="AYO2">
        <f t="array" ref="AYO2:AYO7">_xll.FDS("1767-HK","FF_EPS(ANN,-5AY,0)")</f>
        <v>3.2099999999999997E-2</v>
      </c>
      <c r="AYP2">
        <f t="array" ref="AYP2:AYP7">_xll.FDS("1769-HK","FF_EPS(ANN,-5AY,0)")</f>
        <v>2.18E-2</v>
      </c>
      <c r="AYQ2">
        <f t="array" ref="AYQ2:AYQ7">_xll.FDS("1771-HK","FF_EPS(ANN,-5AY,0)")</f>
        <v>9.35E-2</v>
      </c>
      <c r="AYR2" t="e">
        <f t="array" ref="AYR2:AYR7">_xll.FDS("1772-HK","FF_EPS(ANN,-5AY,0)")</f>
        <v>#N/A</v>
      </c>
      <c r="AYS2">
        <f t="array" ref="AYS2:AYS7">_xll.FDS("1773-HK","FF_EPS(ANN,-5AY,0)")</f>
        <v>7.2900000000000006E-2</v>
      </c>
      <c r="AYT2">
        <f t="array" ref="AYT2:AYT7">_xll.FDS("1775-HK","FF_EPS(ANN,-5AY,0)")</f>
        <v>6.88E-2</v>
      </c>
      <c r="AYU2">
        <f t="array" ref="AYU2:AYU7">_xll.FDS("1776-HK","FF_EPS(ANN,-5AY,0)")</f>
        <v>1.0537000000000001</v>
      </c>
      <c r="AYV2">
        <f t="array" ref="AYV2:AYV7">_xll.FDS("1777-HK","FF_EPS(ANN,-5AY,0)")</f>
        <v>0.25900000000000001</v>
      </c>
      <c r="AYW2">
        <f t="array" ref="AYW2:AYW7">_xll.FDS("1778-HK","FF_EPS(ANN,-5AY,0)")</f>
        <v>0.2077</v>
      </c>
      <c r="AYX2">
        <f t="array" ref="AYX2:AYX7">_xll.FDS("1780-HK","FF_EPS(ANN,-5AY,0)")</f>
        <v>5.1999999999999998E-2</v>
      </c>
      <c r="AYY2">
        <f t="array" ref="AYY2:AYY7">_xll.FDS("1782-HK","FF_EPS(ANN,-5AY,0)")</f>
        <v>2.6499999999999999E-2</v>
      </c>
      <c r="AYZ2">
        <f t="array" ref="AYZ2:AYZ7">_xll.FDS("1783-HK","FF_EPS(ANN,-5AY,0)")</f>
        <v>2.81E-2</v>
      </c>
      <c r="AZA2">
        <f t="array" ref="AZA2:AZA7">_xll.FDS("1785-HK","FF_EPS(ANN,-5AY,0)")</f>
        <v>0.19650000000000001</v>
      </c>
      <c r="AZB2">
        <f t="array" ref="AZB2:AZB7">_xll.FDS("1786-HK","FF_EPS(ANN,-5AY,0)")</f>
        <v>0.36220000000000002</v>
      </c>
      <c r="AZC2" t="e">
        <f t="array" ref="AZC2:AZC7">_xll.FDS("1787-HK","FF_EPS(ANN,-5AY,0)")</f>
        <v>#N/A</v>
      </c>
      <c r="AZD2">
        <f t="array" ref="AZD2:AZD7">_xll.FDS("1788-HK","FF_EPS(ANN,-5AY,0)")</f>
        <v>0.14099999999999999</v>
      </c>
      <c r="AZE2">
        <f t="array" ref="AZE2:AZE7">_xll.FDS("1789-HK","FF_EPS(ANN,-5AY,0)")</f>
        <v>9.0399999999999994E-2</v>
      </c>
      <c r="AZF2">
        <f t="array" ref="AZF2:AZF7">_xll.FDS("1790-HK","FF_EPS(ANN,-5AY,0)")</f>
        <v>4.6199999999999998E-2</v>
      </c>
      <c r="AZG2">
        <f t="array" ref="AZG2:AZG7">_xll.FDS("1792-HK","FF_EPS(ANN,-5AY,0)")</f>
        <v>5.4000000000000003E-3</v>
      </c>
      <c r="AZH2">
        <f t="array" ref="AZH2:AZH7">_xll.FDS("1793-HK","FF_EPS(ANN,-5AY,0)")</f>
        <v>3.9800000000000002E-2</v>
      </c>
      <c r="AZI2">
        <f t="array" ref="AZI2:AZI7">_xll.FDS("1795-HK","FF_EPS(ANN,-5AY,0)")</f>
        <v>5.7999999999999996E-3</v>
      </c>
      <c r="AZJ2">
        <f t="array" ref="AZJ2:AZJ7">_xll.FDS("1796-HK","FF_EPS(ANN,-5AY,0)")</f>
        <v>5.6500000000000002E-2</v>
      </c>
      <c r="AZK2">
        <f t="array" ref="AZK2:AZK7">_xll.FDS("1797-HK","FF_EPS(ANN,-5AY,0)")</f>
        <v>0.1147</v>
      </c>
      <c r="AZL2">
        <f t="array" ref="AZL2:AZL7">_xll.FDS("1798-HK","FF_EPS(ANN,-5AY,0)")</f>
        <v>3.1800000000000002E-2</v>
      </c>
      <c r="AZM2">
        <f t="array" ref="AZM2:AZM7">_xll.FDS("1799-HK","FF_EPS(ANN,-5AY,0)")</f>
        <v>0.89970000000000006</v>
      </c>
      <c r="AZN2">
        <f t="array" ref="AZN2:AZN7">_xll.FDS("1800-HK","FF_EPS(ANN,-5AY,0)")</f>
        <v>0.97219999999999995</v>
      </c>
      <c r="AZO2">
        <f t="array" ref="AZO2:AZO7">_xll.FDS("1801-HK","FF_EPS(ANN,-5AY,0)")</f>
        <v>-0.51070000000000004</v>
      </c>
      <c r="AZP2">
        <f t="array" ref="AZP2:AZP7">_xll.FDS("1802-HK","FF_EPS(ANN,-5AY,0)")</f>
        <v>9.5399999999999999E-2</v>
      </c>
      <c r="AZQ2">
        <f t="array" ref="AZQ2:AZQ7">_xll.FDS("1803-HK","FF_EPS(ANN,-5AY,0)")</f>
        <v>-4.5999999999999999E-2</v>
      </c>
      <c r="AZR2">
        <f t="array" ref="AZR2:AZR7">_xll.FDS("1808-HK","FF_EPS(ANN,-5AY,0)")</f>
        <v>-16.9803</v>
      </c>
      <c r="AZS2">
        <f t="array" ref="AZS2:AZS7">_xll.FDS("1809-HK","FF_EPS(ANN,-5AY,0)")</f>
        <v>0.53580000000000005</v>
      </c>
      <c r="AZT2">
        <f t="array" ref="AZT2:AZT7">_xll.FDS("1810-HK","FF_EPS(ANN,-5AY,0)")</f>
        <v>2.7400000000000001E-2</v>
      </c>
      <c r="AZU2">
        <f t="array" ref="AZU2:AZU7">_xll.FDS("1811-HK","FF_EPS(ANN,-5AY,0)")</f>
        <v>0.14360000000000001</v>
      </c>
      <c r="AZV2">
        <f t="array" ref="AZV2:AZV7">_xll.FDS("1812-HK","FF_EPS(ANN,-5AY,0)")</f>
        <v>0.83350000000000002</v>
      </c>
      <c r="AZW2">
        <f t="array" ref="AZW2:AZW7">_xll.FDS("1813-HK","FF_EPS(ANN,-5AY,0)")</f>
        <v>1.3436999999999999</v>
      </c>
      <c r="AZX2">
        <f t="array" ref="AZX2:AZX7">_xll.FDS("1815-HK","FF_EPS(ANN,-5AY,0)")</f>
        <v>5.57E-2</v>
      </c>
      <c r="AZY2">
        <f t="array" ref="AZY2:AZY7">_xll.FDS("1816-HK","FF_EPS(ANN,-5AY,0)")</f>
        <v>0.18690000000000001</v>
      </c>
      <c r="AZZ2">
        <f t="array" ref="AZZ2:AZZ7">_xll.FDS("1817-HK","FF_EPS(ANN,-5AY,0)")</f>
        <v>0.33810000000000001</v>
      </c>
      <c r="BAA2">
        <f t="array" ref="BAA2:BAA7">_xll.FDS("1818-HK","FF_EPS(ANN,-5AY,0)")</f>
        <v>0.14019999999999999</v>
      </c>
      <c r="BAB2">
        <f t="array" ref="BAB2:BAB7">_xll.FDS("1820-HK","FF_EPS(ANN,-5AY,0)")</f>
        <v>0.1173</v>
      </c>
      <c r="BAC2">
        <f t="array" ref="BAC2:BAC7">_xll.FDS("1821-HK","FF_EPS(ANN,-5AY,0)")</f>
        <v>0.22570000000000001</v>
      </c>
      <c r="BAD2">
        <f t="array" ref="BAD2:BAD7">_xll.FDS("1822-HK","FF_EPS(ANN,-5AY,0)")</f>
        <v>-0.1</v>
      </c>
      <c r="BAE2">
        <f t="array" ref="BAE2:BAE7">_xll.FDS("1823-HK","FF_EPS(ANN,-5AY,0)")</f>
        <v>-2.5399999999999999E-2</v>
      </c>
      <c r="BAF2">
        <f t="array" ref="BAF2:BAF7">_xll.FDS("1825-HK","FF_EPS(ANN,-5AY,0)")</f>
        <v>0.15559999999999999</v>
      </c>
      <c r="BAG2">
        <f t="array" ref="BAG2:BAG7">_xll.FDS("1826-HK","FF_EPS(ANN,-5AY,0)")</f>
        <v>2.5000000000000001E-2</v>
      </c>
      <c r="BAH2">
        <f t="array" ref="BAH2:BAH7">_xll.FDS("1827-HK","FF_EPS(ANN,-5AY,0)")</f>
        <v>2.0000000000000001E-4</v>
      </c>
      <c r="BAI2">
        <f t="array" ref="BAI2:BAI7">_xll.FDS("1830-HK","FF_EPS(ANN,-5AY,0)")</f>
        <v>8.2000000000000003E-2</v>
      </c>
      <c r="BAJ2">
        <f t="array" ref="BAJ2:BAJ7">_xll.FDS("1831-HK","FF_EPS(ANN,-5AY,0)")</f>
        <v>-0.20519999999999999</v>
      </c>
      <c r="BAK2">
        <f t="array" ref="BAK2:BAK7">_xll.FDS("1832-HK","FF_EPS(ANN,-5AY,0)")</f>
        <v>0.3422</v>
      </c>
      <c r="BAL2">
        <f t="array" ref="BAL2:BAL7">_xll.FDS("1833-HK","FF_EPS(ANN,-5AY,0)")</f>
        <v>-0.83009999999999995</v>
      </c>
      <c r="BAM2">
        <f t="array" ref="BAM2:BAM7">_xll.FDS("1835-HK","FF_EPS(ANN,-5AY,0)")</f>
        <v>0.32850000000000001</v>
      </c>
      <c r="BAN2">
        <f t="array" ref="BAN2:BAN7">_xll.FDS("1836-HK","FF_EPS(ANN,-5AY,0)")</f>
        <v>0.79949999999999999</v>
      </c>
      <c r="BAO2">
        <f t="array" ref="BAO2:BAO7">_xll.FDS("1837-HK","FF_EPS(ANN,-5AY,0)")</f>
        <v>4.6100000000000002E-2</v>
      </c>
      <c r="BAP2">
        <f t="array" ref="BAP2:BAP7">_xll.FDS("1838-HK","FF_EPS(ANN,-5AY,0)")</f>
        <v>0.47910000000000003</v>
      </c>
      <c r="BAQ2">
        <f t="array" ref="BAQ2:BAQ7">_xll.FDS("1839-HK","FF_EPS(ANN,-5AY,0)")</f>
        <v>0.48330000000000001</v>
      </c>
      <c r="BAR2">
        <f t="array" ref="BAR2:BAR7">_xll.FDS("1841-HK","FF_EPS(ANN,-5AY,0)")</f>
        <v>6.9900000000000004E-2</v>
      </c>
      <c r="BAS2">
        <f t="array" ref="BAS2:BAS7">_xll.FDS("1842-HK","FF_EPS(ANN,-5AY,0)")</f>
        <v>2.46E-2</v>
      </c>
      <c r="BAT2">
        <f t="array" ref="BAT2:BAT7">_xll.FDS("1843-HK","FF_EPS(ANN,-5AY,0)")</f>
        <v>2.1899999999999999E-2</v>
      </c>
      <c r="BAU2">
        <f t="array" ref="BAU2:BAU7">_xll.FDS("1845-HK","FF_EPS(ANN,-5AY,0)")</f>
        <v>1.7100000000000001E-2</v>
      </c>
      <c r="BAV2">
        <f t="array" ref="BAV2:BAV7">_xll.FDS("1846-HK","FF_EPS(ANN,-5AY,0)")</f>
        <v>6.2E-2</v>
      </c>
      <c r="BAW2">
        <f t="array" ref="BAW2:BAW7">_xll.FDS("1847-HK","FF_EPS(ANN,-5AY,0)")</f>
        <v>0.45889999999999997</v>
      </c>
      <c r="BAX2">
        <f t="array" ref="BAX2:BAX7">_xll.FDS("1848-HK","FF_EPS(ANN,-5AY,0)")</f>
        <v>1.0089999999999999</v>
      </c>
      <c r="BAY2" t="e">
        <f t="array" ref="BAY2:BAY7">_xll.FDS("1849-HK","FF_EPS(ANN,-5AY,0)")</f>
        <v>#N/A</v>
      </c>
      <c r="BAZ2">
        <f t="array" ref="BAZ2:BAZ7">_xll.FDS("1850-HK","FF_EPS(ANN,-5AY,0)")</f>
        <v>3.0999999999999999E-3</v>
      </c>
      <c r="BBA2">
        <f t="array" ref="BBA2:BBA7">_xll.FDS("1851-HK","FF_EPS(ANN,-5AY,0)")</f>
        <v>9.3200000000000005E-2</v>
      </c>
      <c r="BBB2">
        <f t="array" ref="BBB2:BBB7">_xll.FDS("1853-HK","FF_EPS(ANN,-5AY,0)")</f>
        <v>0.2243</v>
      </c>
      <c r="BBC2">
        <f t="array" ref="BBC2:BBC7">_xll.FDS("1854-HK","FF_EPS(ANN,-5AY,0)")</f>
        <v>3.0999999999999999E-3</v>
      </c>
      <c r="BBD2">
        <f t="array" ref="BBD2:BBD7">_xll.FDS("1855-HK","FF_EPS(ANN,-5AY,0)")</f>
        <v>0.1638</v>
      </c>
      <c r="BBE2">
        <f t="array" ref="BBE2:BBE7">_xll.FDS("1856-HK","FF_EPS(ANN,-5AY,0)")</f>
        <v>-0.41739999999999999</v>
      </c>
      <c r="BBF2">
        <f t="array" ref="BBF2:BBF7">_xll.FDS("1857-HK","FF_EPS(ANN,-5AY,0)")</f>
        <v>0.13400000000000001</v>
      </c>
      <c r="BBG2">
        <f t="array" ref="BBG2:BBG7">_xll.FDS("1858-HK","FF_EPS(ANN,-5AY,0)")</f>
        <v>0.215</v>
      </c>
      <c r="BBH2">
        <f t="array" ref="BBH2:BBH7">_xll.FDS("1859-HK","FF_EPS(ANN,-5AY,0)")</f>
        <v>1.01E-2</v>
      </c>
      <c r="BBI2">
        <f t="array" ref="BBI2:BBI7">_xll.FDS("1860-HK","FF_EPS(ANN,-5AY,0)")</f>
        <v>0.1008</v>
      </c>
      <c r="BBJ2">
        <f t="array" ref="BBJ2:BBJ7">_xll.FDS("1861-HK","FF_EPS(ANN,-5AY,0)")</f>
        <v>0.29580000000000001</v>
      </c>
      <c r="BBK2">
        <f t="array" ref="BBK2:BBK7">_xll.FDS("1862-HK","FF_EPS(ANN,-5AY,0)")</f>
        <v>9.35E-2</v>
      </c>
      <c r="BBL2">
        <f t="array" ref="BBL2:BBL7">_xll.FDS("1863-HK","FF_EPS(ANN,-5AY,0)")</f>
        <v>3.0499999999999999E-2</v>
      </c>
      <c r="BBM2">
        <f t="array" ref="BBM2:BBM7">_xll.FDS("1865-HK","FF_EPS(ANN,-5AY,0)")</f>
        <v>1.9800000000000002E-2</v>
      </c>
      <c r="BBN2">
        <f t="array" ref="BBN2:BBN7">_xll.FDS("1866-HK","FF_EPS(ANN,-5AY,0)")</f>
        <v>2.9899999999999999E-2</v>
      </c>
      <c r="BBO2">
        <f t="array" ref="BBO2:BBO7">_xll.FDS("1867-HK","FF_EPS(ANN,-5AY,0)")</f>
        <v>1.4500000000000001E-2</v>
      </c>
      <c r="BBP2">
        <f t="array" ref="BBP2:BBP7">_xll.FDS("1868-HK","FF_EPS(ANN,-5AY,0)")</f>
        <v>7.1000000000000004E-3</v>
      </c>
      <c r="BBQ2">
        <f t="array" ref="BBQ2:BBQ7">_xll.FDS("1869-HK","FF_EPS(ANN,-5AY,0)")</f>
        <v>1.6E-2</v>
      </c>
      <c r="BBR2">
        <f t="array" ref="BBR2:BBR7">_xll.FDS("1870-HK","FF_EPS(ANN,-5AY,0)")</f>
        <v>9.6100000000000005E-2</v>
      </c>
      <c r="BBS2" t="e">
        <f t="array" ref="BBS2:BBS7">_xll.FDS("1871-HK","FF_EPS(ANN,-5AY,0)")</f>
        <v>#N/A</v>
      </c>
      <c r="BBT2" t="e">
        <f t="array" ref="BBT2:BBT7">_xll.FDS("1872-HK","FF_EPS(ANN,-5AY,0)")</f>
        <v>#N/A</v>
      </c>
      <c r="BBU2">
        <f t="array" ref="BBU2:BBU7">_xll.FDS("1873-HK","FF_EPS(ANN,-5AY,0)")</f>
        <v>1.83E-2</v>
      </c>
      <c r="BBV2" t="e">
        <f t="array" ref="BBV2:BBV7">_xll.FDS("1875-HK","FF_EPS(ANN,-5AY,0)")</f>
        <v>#N/A</v>
      </c>
      <c r="BBW2" t="e">
        <f t="array" ref="BBW2:BBW7">_xll.FDS("1876-HK","FF_EPS(ANN,-5AY,0)")</f>
        <v>#N/A</v>
      </c>
      <c r="BBX2">
        <f t="array" ref="BBX2:BBX7">_xll.FDS("1877-HK","FF_EPS(ANN,-5AY,0)")</f>
        <v>-0.29970000000000002</v>
      </c>
      <c r="BBY2">
        <f t="array" ref="BBY2:BBY7">_xll.FDS("1878-HK","FF_EPS(ANN,-5AY,0)")</f>
        <v>-1.863</v>
      </c>
      <c r="BBZ2" t="e">
        <f t="array" ref="BBZ2:BBZ7">_xll.FDS("1880-HK","FF_EPS(ANN,-5AY,0)")</f>
        <v>#N/A</v>
      </c>
      <c r="BCA2">
        <f t="array" ref="BCA2:BCA7">_xll.FDS("1882-HK","FF_EPS(ANN,-5AY,0)")</f>
        <v>1.1334</v>
      </c>
      <c r="BCB2">
        <f t="array" ref="BCB2:BCB7">_xll.FDS("1883-HK","FF_EPS(ANN,-5AY,0)")</f>
        <v>0.249</v>
      </c>
      <c r="BCC2">
        <f t="array" ref="BCC2:BCC7">_xll.FDS("1884-HK","FF_EPS(ANN,-5AY,0)")</f>
        <v>3.15E-2</v>
      </c>
      <c r="BCD2">
        <f t="array" ref="BCD2:BCD7">_xll.FDS("1885-HK","FF_EPS(ANN,-5AY,0)")</f>
        <v>9.2499999999999999E-2</v>
      </c>
      <c r="BCE2">
        <f t="array" ref="BCE2:BCE7">_xll.FDS("1888-HK","FF_EPS(ANN,-5AY,0)")</f>
        <v>1.4490000000000001</v>
      </c>
      <c r="BCF2">
        <f t="array" ref="BCF2:BCF7">_xll.FDS("1889-HK","FF_EPS(ANN,-5AY,0)")</f>
        <v>-0.23369999999999999</v>
      </c>
      <c r="BCG2">
        <f t="array" ref="BCG2:BCG7">_xll.FDS("1890-HK","FF_EPS(ANN,-5AY,0)")</f>
        <v>0.1331</v>
      </c>
      <c r="BCH2" t="e">
        <f t="array" ref="BCH2:BCH7">_xll.FDS("1891-HK","FF_EPS(ANN,-5AY,0)")</f>
        <v>#N/A</v>
      </c>
      <c r="BCI2" t="e">
        <f t="array" ref="BCI2:BCI7">_xll.FDS("1894-HK","FF_EPS(ANN,-5AY,0)")</f>
        <v>#N/A</v>
      </c>
      <c r="BCJ2">
        <f t="array" ref="BCJ2:BCJ7">_xll.FDS("1895-HK","FF_EPS(ANN,-5AY,0)")</f>
        <v>6.0699999999999997E-2</v>
      </c>
      <c r="BCK2">
        <f t="array" ref="BCK2:BCK7">_xll.FDS("1896-HK","FF_EPS(ANN,-5AY,0)")</f>
        <v>-0.53639999999999999</v>
      </c>
      <c r="BCL2">
        <f t="array" ref="BCL2:BCL7">_xll.FDS("1897-HK","FF_EPS(ANN,-5AY,0)")</f>
        <v>0.1268</v>
      </c>
      <c r="BCM2">
        <f t="array" ref="BCM2:BCM7">_xll.FDS("1898-HK","FF_EPS(ANN,-5AY,0)")</f>
        <v>0.15290000000000001</v>
      </c>
      <c r="BCN2">
        <f t="array" ref="BCN2:BCN7">_xll.FDS("1899-HK","FF_EPS(ANN,-5AY,0)")</f>
        <v>0.21909999999999999</v>
      </c>
      <c r="BCO2">
        <f t="array" ref="BCO2:BCO7">_xll.FDS("1900-HK","FF_EPS(ANN,-5AY,0)")</f>
        <v>5.8400000000000001E-2</v>
      </c>
      <c r="BCP2">
        <f t="array" ref="BCP2:BCP7">_xll.FDS("1901-HK","FF_EPS(ANN,-5AY,0)")</f>
        <v>3.6900000000000002E-2</v>
      </c>
      <c r="BCQ2">
        <f t="array" ref="BCQ2:BCQ7">_xll.FDS("1902-HK","FF_EPS(ANN,-5AY,0)")</f>
        <v>0.28710000000000002</v>
      </c>
      <c r="BCR2">
        <f t="array" ref="BCR2:BCR7">_xll.FDS("1903-HK","FF_EPS(ANN,-5AY,0)")</f>
        <v>7.6999999999999999E-2</v>
      </c>
      <c r="BCS2" t="e">
        <f t="array" ref="BCS2:BCS7">_xll.FDS("1905-HK","FF_EPS(ANN,-5AY,0)")</f>
        <v>#N/A</v>
      </c>
      <c r="BCT2">
        <f t="array" ref="BCT2:BCT7">_xll.FDS("1906-HK","FF_EPS(ANN,-5AY,0)")</f>
        <v>1.8800000000000001E-2</v>
      </c>
      <c r="BCU2">
        <f t="array" ref="BCU2:BCU7">_xll.FDS("1907-HK","FF_EPS(ANN,-5AY,0)")</f>
        <v>0.1026</v>
      </c>
      <c r="BCV2">
        <f t="array" ref="BCV2:BCV7">_xll.FDS("1908-HK","FF_EPS(ANN,-5AY,0)")</f>
        <v>4.6699999999999998E-2</v>
      </c>
      <c r="BCW2">
        <f t="array" ref="BCW2:BCW7">_xll.FDS("1909-HK","FF_EPS(ANN,-5AY,0)")</f>
        <v>2.8E-3</v>
      </c>
      <c r="BCX2">
        <f t="array" ref="BCX2:BCX7">_xll.FDS("1910-HK","FF_EPS(ANN,-5AY,0)")</f>
        <v>1.405</v>
      </c>
      <c r="BCY2">
        <f t="array" ref="BCY2:BCY7">_xll.FDS("1911-HK","FF_EPS(ANN,-5AY,0)")</f>
        <v>0.45429999999999998</v>
      </c>
      <c r="BCZ2">
        <f t="array" ref="BCZ2:BCZ7">_xll.FDS("1912-HK","FF_EPS(ANN,-5AY,0)")</f>
        <v>1.3100000000000001E-2</v>
      </c>
      <c r="BDA2" t="e">
        <f t="array" ref="BDA2:BDA7">_xll.FDS("1913-HK","FF_EPS(ANN,-5AY,0)")</f>
        <v>#N/A</v>
      </c>
      <c r="BDB2">
        <f t="array" ref="BDB2:BDB7">_xll.FDS("1915-HK","FF_EPS(ANN,-5AY,0)")</f>
        <v>8.1799999999999998E-2</v>
      </c>
      <c r="BDC2">
        <f t="array" ref="BDC2:BDC7">_xll.FDS("1916-HK","FF_EPS(ANN,-5AY,0)")</f>
        <v>0.31759999999999999</v>
      </c>
      <c r="BDD2">
        <f t="array" ref="BDD2:BDD7">_xll.FDS("1917-HK","FF_EPS(ANN,-5AY,0)")</f>
        <v>1.2E-2</v>
      </c>
      <c r="BDE2">
        <f t="array" ref="BDE2:BDE7">_xll.FDS("1918-HK","FF_EPS(ANN,-5AY,0)")</f>
        <v>1.1983999999999999</v>
      </c>
      <c r="BDF2">
        <f t="array" ref="BDF2:BDF7">_xll.FDS("1919-HK","FF_EPS(ANN,-5AY,0)")</f>
        <v>-0.74590000000000001</v>
      </c>
      <c r="BDG2">
        <f t="array" ref="BDG2:BDG7">_xll.FDS("1920-HK","FF_EPS(ANN,-5AY,0)")</f>
        <v>4.4000000000000003E-3</v>
      </c>
      <c r="BDH2">
        <f t="array" ref="BDH2:BDH7">_xll.FDS("1921-HK","FF_EPS(ANN,-5AY,0)")</f>
        <v>-4.1300000000000003E-2</v>
      </c>
      <c r="BDI2">
        <f t="array" ref="BDI2:BDI7">_xll.FDS("1922-HK","FF_EPS(ANN,-5AY,0)")</f>
        <v>0.1031</v>
      </c>
      <c r="BDJ2">
        <f t="array" ref="BDJ2:BDJ7">_xll.FDS("1925-HK","FF_EPS(ANN,-5AY,0)")</f>
        <v>0.13170000000000001</v>
      </c>
      <c r="BDK2">
        <f t="array" ref="BDK2:BDK7">_xll.FDS("1927-HK","FF_EPS(ANN,-5AY,0)")</f>
        <v>4.24E-2</v>
      </c>
      <c r="BDL2">
        <f t="array" ref="BDL2:BDL7">_xll.FDS("1928-HK","FF_EPS(ANN,-5AY,0)")</f>
        <v>1.1776</v>
      </c>
      <c r="BDM2">
        <f t="array" ref="BDM2:BDM7">_xll.FDS("1929-HK","FF_EPS(ANN,-5AY,0)")</f>
        <v>0.30599999999999999</v>
      </c>
      <c r="BDN2">
        <f t="array" ref="BDN2:BDN7">_xll.FDS("1930-HK","FF_EPS(ANN,-5AY,0)")</f>
        <v>3.6999999999999998E-2</v>
      </c>
      <c r="BDO2">
        <f t="array" ref="BDO2:BDO7">_xll.FDS("1931-HK","FF_EPS(ANN,-5AY,0)")</f>
        <v>4.9299999999999997E-2</v>
      </c>
      <c r="BDP2">
        <f t="array" ref="BDP2:BDP7">_xll.FDS("1932-HK","FF_EPS(ANN,-5AY,0)")</f>
        <v>5.5399999999999998E-2</v>
      </c>
      <c r="BDQ2">
        <f t="array" ref="BDQ2:BDQ7">_xll.FDS("1933-HK","FF_EPS(ANN,-5AY,0)")</f>
        <v>5.45E-2</v>
      </c>
      <c r="BDR2">
        <f t="array" ref="BDR2:BDR7">_xll.FDS("1935-HK","FF_EPS(ANN,-5AY,0)")</f>
        <v>7.0499999999999993E-2</v>
      </c>
      <c r="BDS2">
        <f t="array" ref="BDS2:BDS7">_xll.FDS("1936-HK","FF_EPS(ANN,-5AY,0)")</f>
        <v>3.8199999999999998E-2</v>
      </c>
      <c r="BDT2">
        <f t="array" ref="BDT2:BDT7">_xll.FDS("1937-HK","FF_EPS(ANN,-5AY,0)")</f>
        <v>2.24E-2</v>
      </c>
      <c r="BDU2">
        <f t="array" ref="BDU2:BDU7">_xll.FDS("1938-HK","FF_EPS(ANN,-5AY,0)")</f>
        <v>-1.7293000000000001</v>
      </c>
      <c r="BDV2">
        <f t="array" ref="BDV2:BDV7">_xll.FDS("1939-HK","FF_EPS(ANN,-5AY,0)")</f>
        <v>6.1600000000000002E-2</v>
      </c>
      <c r="BDW2">
        <f t="array" ref="BDW2:BDW7">_xll.FDS("1940-HK","FF_EPS(ANN,-5AY,0)")</f>
        <v>4.3700000000000003E-2</v>
      </c>
      <c r="BDX2">
        <f t="array" ref="BDX2:BDX7">_xll.FDS("1941-HK","FF_EPS(ANN,-5AY,0)")</f>
        <v>5.0599999999999999E-2</v>
      </c>
      <c r="BDY2">
        <f t="array" ref="BDY2:BDY7">_xll.FDS("1942-HK","FF_EPS(ANN,-5AY,0)")</f>
        <v>3.8399999999999997E-2</v>
      </c>
      <c r="BDZ2">
        <f t="array" ref="BDZ2:BDZ7">_xll.FDS("1943-HK","FF_EPS(ANN,-5AY,0)")</f>
        <v>1.84E-2</v>
      </c>
      <c r="BEA2" t="e">
        <f t="array" ref="BEA2:BEA7">_xll.FDS("1945-HK","FF_EPS(ANN,-5AY,0)")</f>
        <v>#N/A</v>
      </c>
      <c r="BEB2" t="e">
        <f t="array" ref="BEB2:BEB7">_xll.FDS("1948-HK","FF_EPS(ANN,-5AY,0)")</f>
        <v>#N/A</v>
      </c>
      <c r="BEC2">
        <f t="array" ref="BEC2:BEC7">_xll.FDS("1949-HK","FF_EPS(ANN,-5AY,0)")</f>
        <v>5.1700000000000003E-2</v>
      </c>
      <c r="BED2">
        <f t="array" ref="BED2:BED7">_xll.FDS("1950-HK","FF_EPS(ANN,-5AY,0)")</f>
        <v>2.9700000000000001E-2</v>
      </c>
      <c r="BEE2">
        <f t="array" ref="BEE2:BEE7">_xll.FDS("1951-HK","FF_EPS(ANN,-5AY,0)")</f>
        <v>4.3200000000000002E-2</v>
      </c>
      <c r="BEF2" t="e">
        <f t="array" ref="BEF2:BEF7">_xll.FDS("1952-HK","FF_EPS(ANN,-5AY,0)")</f>
        <v>#N/A</v>
      </c>
      <c r="BEG2">
        <f t="array" ref="BEG2:BEG7">_xll.FDS("1953-HK","FF_EPS(ANN,-5AY,0)")</f>
        <v>1.6E-2</v>
      </c>
      <c r="BEH2">
        <f t="array" ref="BEH2:BEH7">_xll.FDS("1955-HK","FF_EPS(ANN,-5AY,0)")</f>
        <v>8.8700000000000001E-2</v>
      </c>
      <c r="BEI2">
        <f t="array" ref="BEI2:BEI7">_xll.FDS("1957-HK","FF_EPS(ANN,-5AY,0)")</f>
        <v>5.9200000000000003E-2</v>
      </c>
      <c r="BEJ2">
        <f t="array" ref="BEJ2:BEJ7">_xll.FDS("1958-HK","FF_EPS(ANN,-5AY,0)")</f>
        <v>0.98150000000000004</v>
      </c>
      <c r="BEK2">
        <f t="array" ref="BEK2:BEK7">_xll.FDS("1959-HK","FF_EPS(ANN,-5AY,0)")</f>
        <v>3.73E-2</v>
      </c>
      <c r="BEL2">
        <f t="array" ref="BEL2:BEL7">_xll.FDS("1960-HK","FF_EPS(ANN,-5AY,0)")</f>
        <v>3.1099999999999999E-2</v>
      </c>
      <c r="BEM2">
        <f t="array" ref="BEM2:BEM7">_xll.FDS("1961-HK","FF_EPS(ANN,-5AY,0)")</f>
        <v>7.8E-2</v>
      </c>
      <c r="BEN2">
        <f t="array" ref="BEN2:BEN7">_xll.FDS("1962-HK","FF_EPS(ANN,-5AY,0)")</f>
        <v>0.1</v>
      </c>
      <c r="BEO2">
        <f t="array" ref="BEO2:BEO7">_xll.FDS("1963-HK","FF_EPS(ANN,-5AY,0)")</f>
        <v>1.3086</v>
      </c>
      <c r="BEP2" t="e">
        <f t="array" ref="BEP2:BEP7">_xll.FDS("1965-HK","FF_EPS(ANN,-5AY,0)")</f>
        <v>#N/A</v>
      </c>
      <c r="BEQ2">
        <f t="array" ref="BEQ2:BEQ7">_xll.FDS("1966-HK","FF_EPS(ANN,-5AY,0)")</f>
        <v>0.70689999999999997</v>
      </c>
      <c r="BER2">
        <f t="array" ref="BER2:BER7">_xll.FDS("1967-HK","FF_EPS(ANN,-5AY,0)")</f>
        <v>0.1653</v>
      </c>
      <c r="BES2">
        <f t="array" ref="BES2:BES7">_xll.FDS("1968-HK","FF_EPS(ANN,-5AY,0)")</f>
        <v>0.14349999999999999</v>
      </c>
      <c r="BET2">
        <f t="array" ref="BET2:BET7">_xll.FDS("1969-HK","FF_EPS(ANN,-5AY,0)")</f>
        <v>0.14410000000000001</v>
      </c>
      <c r="BEU2">
        <f t="array" ref="BEU2:BEU7">_xll.FDS("1970-HK","FF_EPS(ANN,-5AY,0)")</f>
        <v>0.7762</v>
      </c>
      <c r="BEV2" t="e">
        <f t="array" ref="BEV2:BEV7">_xll.FDS("1971-HK","FF_EPS(ANN,-5AY,0)")</f>
        <v>#N/A</v>
      </c>
      <c r="BEW2">
        <f t="array" ref="BEW2:BEW7">_xll.FDS("1972-HK","FF_EPS(ANN,-5AY,0)")</f>
        <v>2.57</v>
      </c>
      <c r="BEX2">
        <f t="array" ref="BEX2:BEX7">_xll.FDS("1975-HK","FF_EPS(ANN,-5AY,0)")</f>
        <v>7.6600000000000001E-2</v>
      </c>
      <c r="BEY2">
        <f t="array" ref="BEY2:BEY7">_xll.FDS("1977-HK","FF_EPS(ANN,-5AY,0)")</f>
        <v>8.6300000000000002E-2</v>
      </c>
      <c r="BEZ2">
        <f t="array" ref="BEZ2:BEZ7">_xll.FDS("1978-HK","FF_EPS(ANN,-5AY,0)")</f>
        <v>4.5400000000000003E-2</v>
      </c>
      <c r="BFA2">
        <f t="array" ref="BFA2:BFA7">_xll.FDS("1979-HK","FF_EPS(ANN,-5AY,0)")</f>
        <v>0.19400000000000001</v>
      </c>
      <c r="BFB2">
        <f t="array" ref="BFB2:BFB7">_xll.FDS("1980-HK","FF_EPS(ANN,-5AY,0)")</f>
        <v>0.21379999999999999</v>
      </c>
      <c r="BFC2">
        <f t="array" ref="BFC2:BFC7">_xll.FDS("1981-HK","FF_EPS(ANN,-5AY,0)")</f>
        <v>5.9400000000000001E-2</v>
      </c>
      <c r="BFD2">
        <f t="array" ref="BFD2:BFD7">_xll.FDS("1982-HK","FF_EPS(ANN,-5AY,0)")</f>
        <v>0.15970000000000001</v>
      </c>
      <c r="BFE2">
        <f t="array" ref="BFE2:BFE7">_xll.FDS("1983-HK","FF_EPS(ANN,-5AY,0)")</f>
        <v>0.2331</v>
      </c>
      <c r="BFF2">
        <f t="array" ref="BFF2:BFF7">_xll.FDS("1985-HK","FF_EPS(ANN,-5AY,0)")</f>
        <v>6.6500000000000004E-2</v>
      </c>
      <c r="BFG2">
        <f t="array" ref="BFG2:BFG7">_xll.FDS("1986-HK","FF_EPS(ANN,-5AY,0)")</f>
        <v>0.14019999999999999</v>
      </c>
      <c r="BFH2" t="e">
        <f t="array" ref="BFH2:BFH7">_xll.FDS("1987-HK","FF_EPS(ANN,-5AY,0)")</f>
        <v>#N/A</v>
      </c>
      <c r="BFI2">
        <f t="array" ref="BFI2:BFI7">_xll.FDS("1988-HK","FF_EPS(ANN,-5AY,0)")</f>
        <v>1.0927</v>
      </c>
      <c r="BFJ2">
        <f t="array" ref="BFJ2:BFJ7">_xll.FDS("1989-HK","FF_EPS(ANN,-5AY,0)")</f>
        <v>0.02</v>
      </c>
      <c r="BFK2">
        <f t="array" ref="BFK2:BFK6">_xll.FDS("1991-HK","FF_EPS(ANN,-5AY,0)")</f>
        <v>-7.8700000000000006E-2</v>
      </c>
      <c r="BFL2">
        <f t="array" ref="BFL2:BFL7">_xll.FDS("1992-HK","FF_EPS(ANN,-5AY,0)")</f>
        <v>-0.33460000000000001</v>
      </c>
      <c r="BFM2">
        <f t="array" ref="BFM2:BFM7">_xll.FDS("1993-HK","FF_EPS(ANN,-5AY,0)")</f>
        <v>3.5999999999999997E-2</v>
      </c>
      <c r="BFN2">
        <f t="array" ref="BFN2:BFN7">_xll.FDS("1995-HK","FF_EPS(ANN,-5AY,0)")</f>
        <v>2.6200000000000001E-2</v>
      </c>
      <c r="BFO2">
        <f t="array" ref="BFO2:BFO7">_xll.FDS("1996-HK","FF_EPS(ANN,-5AY,0)")</f>
        <v>0.32769999999999999</v>
      </c>
      <c r="BFP2">
        <f t="array" ref="BFP2:BFP7">_xll.FDS("1997-HK","FF_EPS(ANN,-5AY,0)")</f>
        <v>3.2662</v>
      </c>
      <c r="BFQ2">
        <f t="array" ref="BFQ2:BFQ7">_xll.FDS("1999-HK","FF_EPS(ANN,-5AY,0)")</f>
        <v>0.45639999999999997</v>
      </c>
      <c r="BFR2">
        <f t="array" ref="BFR2:BFR7">_xll.FDS("2000-HK","FF_EPS(ANN,-5AY,0)")</f>
        <v>3.0200000000000001E-2</v>
      </c>
      <c r="BFS2">
        <f t="array" ref="BFS2:BFS7">_xll.FDS("2001-HK","FF_EPS(ANN,-5AY,0)")</f>
        <v>0.19969999999999999</v>
      </c>
      <c r="BFT2">
        <f t="array" ref="BFT2:BFT7">_xll.FDS("2002-HK","FF_EPS(ANN,-5AY,0)")</f>
        <v>0.17530000000000001</v>
      </c>
      <c r="BFU2">
        <f t="array" ref="BFU2:BFU7">_xll.FDS("2003-HK","FF_EPS(ANN,-5AY,0)")</f>
        <v>-1.3275999999999999</v>
      </c>
      <c r="BFV2">
        <f t="array" ref="BFV2:BFV7">_xll.FDS("2005-HK","FF_EPS(ANN,-5AY,0)")</f>
        <v>0.17299999999999999</v>
      </c>
      <c r="BFW2">
        <f t="array" ref="BFW2:BFW7">_xll.FDS("2007-HK","FF_EPS(ANN,-5AY,0)")</f>
        <v>0.60960000000000003</v>
      </c>
      <c r="BFX2">
        <f t="array" ref="BFX2:BFX7">_xll.FDS("2008-HK","FF_EPS(ANN,-5AY,0)")</f>
        <v>4.6100000000000002E-2</v>
      </c>
      <c r="BFY2">
        <f t="array" ref="BFY2:BFY7">_xll.FDS("2009-HK","FF_EPS(ANN,-5AY,0)")</f>
        <v>0.29210000000000003</v>
      </c>
      <c r="BFZ2">
        <f t="array" ref="BFZ2:BFZ7">_xll.FDS("2011-HK","FF_EPS(ANN,-5AY,0)")</f>
        <v>5.0999999999999997E-2</v>
      </c>
      <c r="BGA2">
        <f t="array" ref="BGA2:BGA7">_xll.FDS("2012-HK","FF_EPS(ANN,-5AY,0)")</f>
        <v>-0.1172</v>
      </c>
      <c r="BGB2">
        <f t="array" ref="BGB2:BGB7">_xll.FDS("2013-HK","FF_EPS(ANN,-5AY,0)")</f>
        <v>-4.53E-2</v>
      </c>
      <c r="BGC2" t="e">
        <f t="array" ref="BGC2:BGC7">_xll.FDS("2015-HK","FF_EPS(ANN,-5AY,0)")</f>
        <v>#N/A</v>
      </c>
      <c r="BGD2">
        <f t="array" ref="BGD2:BGD7">_xll.FDS("2016-HK","FF_EPS(ANN,-5AY,0)")</f>
        <v>0.66049999999999998</v>
      </c>
      <c r="BGE2">
        <f t="array" ref="BGE2:BGE7">_xll.FDS("2017-HK","FF_EPS(ANN,-5AY,0)")</f>
        <v>0.1986</v>
      </c>
      <c r="BGF2">
        <f t="array" ref="BGF2:BGF7">_xll.FDS("2018-HK","FF_EPS(ANN,-5AY,0)")</f>
        <v>3.8323999999999998</v>
      </c>
      <c r="BGG2">
        <f t="array" ref="BGG2:BGG7">_xll.FDS("2019-HK","FF_EPS(ANN,-5AY,0)")</f>
        <v>0.1431</v>
      </c>
      <c r="BGH2">
        <f t="array" ref="BGH2:BGH7">_xll.FDS("2020-HK","FF_EPS(ANN,-5AY,0)")</f>
        <v>1.1142000000000001</v>
      </c>
      <c r="BGI2">
        <f t="array" ref="BGI2:BGI7">_xll.FDS("2022-HK","FF_EPS(ANN,-5AY,0)")</f>
        <v>2.9100000000000001E-2</v>
      </c>
      <c r="BGJ2">
        <f t="array" ref="BGJ2:BGJ7">_xll.FDS("2023-HK","FF_EPS(ANN,-5AY,0)")</f>
        <v>5.8400000000000001E-2</v>
      </c>
      <c r="BGK2">
        <f t="array" ref="BGK2:BGK7">_xll.FDS("2025-HK","FF_EPS(ANN,-5AY,0)")</f>
        <v>0.13689999999999999</v>
      </c>
      <c r="BGL2">
        <f t="array" ref="BGL2:BGL7">_xll.FDS("2028-HK","FF_EPS(ANN,-5AY,0)")</f>
        <v>0.1145</v>
      </c>
      <c r="BGM2">
        <f t="array" ref="BGM2:BGM7">_xll.FDS("2030-HK","FF_EPS(ANN,-5AY,0)")</f>
        <v>0.2984</v>
      </c>
      <c r="BGN2">
        <f t="array" ref="BGN2:BGN7">_xll.FDS("2031-HK","FF_EPS(ANN,-5AY,0)")</f>
        <v>4.5999999999999999E-3</v>
      </c>
      <c r="BGO2">
        <f t="array" ref="BGO2:BGO7">_xll.FDS("2033-HK","FF_EPS(ANN,-5AY,0)")</f>
        <v>0.113</v>
      </c>
      <c r="BGP2">
        <f t="array" ref="BGP2:BGP7">_xll.FDS("2038-HK","FF_EPS(ANN,-5AY,0)")</f>
        <v>0.13739999999999999</v>
      </c>
      <c r="BGQ2">
        <f t="array" ref="BGQ2:BGQ7">_xll.FDS("2039-HK","FF_EPS(ANN,-5AY,0)")</f>
        <v>9.0899999999999995E-2</v>
      </c>
      <c r="BGR2">
        <f t="array" ref="BGR2:BGR7">_xll.FDS("2048-HK","FF_EPS(ANN,-5AY,0)")</f>
        <v>0.38700000000000001</v>
      </c>
      <c r="BGS2">
        <f t="array" ref="BGS2:BGS7">_xll.FDS("2051-HK","FF_EPS(ANN,-5AY,0)")</f>
        <v>-2.1829000000000001</v>
      </c>
      <c r="BGT2">
        <f t="array" ref="BGT2:BGT7">_xll.FDS("2057-HK","FF_EPS(ANN,-5AY,0)")</f>
        <v>2.7069000000000001</v>
      </c>
      <c r="BGU2">
        <f t="array" ref="BGU2:BGU7">_xll.FDS("2060-HK","FF_EPS(ANN,-5AY,0)")</f>
        <v>8.4099999999999994E-2</v>
      </c>
      <c r="BGV2">
        <f t="array" ref="BGV2:BGV7">_xll.FDS("2066-HK","FF_EPS(ANN,-5AY,0)")</f>
        <v>1.3787</v>
      </c>
      <c r="BGW2">
        <f t="array" ref="BGW2:BGW7">_xll.FDS("2068-HK","FF_EPS(ANN,-5AY,0)")</f>
        <v>0.50209999999999999</v>
      </c>
      <c r="BGX2">
        <f t="array" ref="BGX2:BGX7">_xll.FDS("2078-HK","FF_EPS(ANN,-5AY,0)")</f>
        <v>-0.15440000000000001</v>
      </c>
      <c r="BGY2">
        <f t="array" ref="BGY2:BGY7">_xll.FDS("2080-HK","FF_EPS(ANN,-5AY,0)")</f>
        <v>-9.0999999999999998E-2</v>
      </c>
      <c r="BGZ2">
        <f t="array" ref="BGZ2:BGZ7">_xll.FDS("2086-HK","FF_EPS(ANN,-5AY,0)")</f>
        <v>-6.2700000000000006E-2</v>
      </c>
      <c r="BHA2">
        <f t="array" ref="BHA2:BHA7">_xll.FDS("2088-HK","FF_EPS(ANN,-5AY,0)")</f>
        <v>-1.2999999999999999E-2</v>
      </c>
      <c r="BHB2" t="e">
        <f t="array" ref="BHB2:BHB7">_xll.FDS("2096-HK","FF_EPS(ANN,-5AY,0)")</f>
        <v>#N/A</v>
      </c>
      <c r="BHC2">
        <f t="array" ref="BHC2:BHC7">_xll.FDS("2098-HK","FF_EPS(ANN,-5AY,0)")</f>
        <v>0.22320000000000001</v>
      </c>
      <c r="BHD2">
        <f t="array" ref="BHD2:BHD7">_xll.FDS("2099-HK","FF_EPS(ANN,-5AY,0)")</f>
        <v>-0.26079999999999998</v>
      </c>
      <c r="BHE2">
        <f t="array" ref="BHE2:BHE7">_xll.FDS("2100-HK","FF_EPS(ANN,-5AY,0)")</f>
        <v>1.52E-2</v>
      </c>
      <c r="BHF2" t="e">
        <f t="array" ref="BHF2:BHF7">_xll.FDS("2101-HK","FF_EPS(ANN,-5AY,0)")</f>
        <v>#N/A</v>
      </c>
      <c r="BHG2">
        <f t="array" ref="BHG2:BHG7">_xll.FDS("2102-HK","FF_EPS(ANN,-5AY,0)")</f>
        <v>1.61E-2</v>
      </c>
      <c r="BHH2" t="e">
        <f t="array" ref="BHH2:BHH7">_xll.FDS("2103-HK","FF_EPS(ANN,-5AY,0)")</f>
        <v>#N/A</v>
      </c>
      <c r="BHI2" t="e">
        <f t="array" ref="BHI2:BHI7">_xll.FDS("2107-HK","FF_EPS(ANN,-5AY,0)")</f>
        <v>#N/A</v>
      </c>
      <c r="BHJ2">
        <f t="array" ref="BHJ2:BHJ7">_xll.FDS("2108-HK","FF_EPS(ANN,-5AY,0)")</f>
        <v>4.3900000000000002E-2</v>
      </c>
      <c r="BHK2" t="e">
        <f t="array" ref="BHK2:BHK7">_xll.FDS("2110-HK","FF_EPS(ANN,-5AY,0)")</f>
        <v>#N/A</v>
      </c>
      <c r="BHL2">
        <f t="array" ref="BHL2:BHL7">_xll.FDS("2111-HK","FF_EPS(ANN,-5AY,0)")</f>
        <v>0.44369999999999998</v>
      </c>
      <c r="BHM2">
        <f t="array" ref="BHM2:BHM7">_xll.FDS("2112-HK","FF_EPS(ANN,-5AY,0)")</f>
        <v>2.2499999999999999E-2</v>
      </c>
      <c r="BHN2">
        <f t="array" ref="BHN2:BHN7">_xll.FDS("2113-HK","FF_EPS(ANN,-5AY,0)")</f>
        <v>2.9266999999999999</v>
      </c>
      <c r="BHO2">
        <f t="array" ref="BHO2:BHO7">_xll.FDS("2115-HK","FF_EPS(ANN,-5AY,0)")</f>
        <v>1.2999999999999999E-2</v>
      </c>
      <c r="BHP2">
        <f t="array" ref="BHP2:BHP7">_xll.FDS("2116-HK","FF_EPS(ANN,-5AY,0)")</f>
        <v>8.1199999999999994E-2</v>
      </c>
      <c r="BHQ2">
        <f t="array" ref="BHQ2:BHQ7">_xll.FDS("2117-HK","FF_EPS(ANN,-5AY,0)")</f>
        <v>0.11600000000000001</v>
      </c>
      <c r="BHR2">
        <f t="array" ref="BHR2:BHR7">_xll.FDS("2118-HK","FF_EPS(ANN,-5AY,0)")</f>
        <v>0.1653</v>
      </c>
      <c r="BHS2">
        <f t="array" ref="BHS2:BHS7">_xll.FDS("2119-HK","FF_EPS(ANN,-5AY,0)")</f>
        <v>8.5300000000000001E-2</v>
      </c>
      <c r="BHT2">
        <f t="array" ref="BHT2:BHT7">_xll.FDS("2120-HK","FF_EPS(ANN,-5AY,0)")</f>
        <v>1.2705</v>
      </c>
      <c r="BHU2" t="e">
        <f t="array" ref="BHU2:BHU7">_xll.FDS("2121-HK","FF_EPS(ANN,-5AY,0)")</f>
        <v>#N/A</v>
      </c>
      <c r="BHV2">
        <f t="array" ref="BHV2:BHV7">_xll.FDS("2122-HK","FF_EPS(ANN,-5AY,0)")</f>
        <v>0.1115</v>
      </c>
      <c r="BHW2" t="e">
        <f t="array" ref="BHW2:BHW7">_xll.FDS("2125-HK","FF_EPS(ANN,-5AY,0)")</f>
        <v>#N/A</v>
      </c>
      <c r="BHX2" t="e">
        <f t="array" ref="BHX2:BHX7">_xll.FDS("2126-HK","FF_EPS(ANN,-5AY,0)")</f>
        <v>#N/A</v>
      </c>
      <c r="BHY2">
        <f t="array" ref="BHY2:BHY7">_xll.FDS("2127-HK","FF_EPS(ANN,-5AY,0)")</f>
        <v>0.1148</v>
      </c>
      <c r="BHZ2">
        <f t="array" ref="BHZ2:BHZ7">_xll.FDS("2128-HK","FF_EPS(ANN,-5AY,0)")</f>
        <v>0.72440000000000004</v>
      </c>
      <c r="BIA2" t="e">
        <f t="array" ref="BIA2:BIA7">_xll.FDS("2129-HK","FF_EPS(ANN,-5AY,0)")</f>
        <v>#N/A</v>
      </c>
      <c r="BIB2" t="e">
        <f t="array" ref="BIB2:BIB7">_xll.FDS("2130-HK","FF_EPS(ANN,-5AY,0)")</f>
        <v>#N/A</v>
      </c>
      <c r="BIC2" t="e">
        <f t="array" ref="BIC2:BIC7">_xll.FDS("2131-HK","FF_EPS(ANN,-5AY,0)")</f>
        <v>#N/A</v>
      </c>
      <c r="BID2">
        <f t="array" ref="BID2:BID7">_xll.FDS("2132-HK","FF_EPS(ANN,-5AY,0)")</f>
        <v>1.46E-2</v>
      </c>
      <c r="BIE2">
        <f t="array" ref="BIE2:BIE7">_xll.FDS("2133-HK","FF_EPS(ANN,-5AY,0)")</f>
        <v>7.5300000000000006E-2</v>
      </c>
      <c r="BIF2" t="e">
        <f t="array" ref="BIF2:BIF7">_xll.FDS("2135-HK","FF_EPS(ANN,-5AY,0)")</f>
        <v>#N/A</v>
      </c>
      <c r="BIG2">
        <f t="array" ref="BIG2:BIG7">_xll.FDS("2136-HK","FF_EPS(ANN,-5AY,0)")</f>
        <v>0.20200000000000001</v>
      </c>
      <c r="BIH2" t="e">
        <f t="array" ref="BIH2:BIH7">_xll.FDS("2137-HK","FF_EPS(ANN,-5AY,0)")</f>
        <v>#N/A</v>
      </c>
      <c r="BII2">
        <f t="array" ref="BII2:BII7">_xll.FDS("2138-HK","FF_EPS(ANN,-5AY,0)")</f>
        <v>0.21</v>
      </c>
      <c r="BIJ2">
        <f t="array" ref="BIJ2:BIJ7">_xll.FDS("2139-HK","FF_EPS(ANN,-5AY,0)")</f>
        <v>0.2225</v>
      </c>
      <c r="BIK2" t="e">
        <f t="array" ref="BIK2:BIK7">_xll.FDS("2142-HK","FF_EPS(ANN,-5AY,0)")</f>
        <v>#N/A</v>
      </c>
      <c r="BIL2" t="e">
        <f t="array" ref="BIL2:BIL7">_xll.FDS("2146-HK","FF_EPS(ANN,-5AY,0)")</f>
        <v>#N/A</v>
      </c>
      <c r="BIM2" t="e">
        <f t="array" ref="BIM2:BIM7">_xll.FDS("2148-HK","FF_EPS(ANN,-5AY,0)")</f>
        <v>#N/A</v>
      </c>
      <c r="BIN2" t="e">
        <f t="array" ref="BIN2:BIN7">_xll.FDS("2150-HK","FF_EPS(ANN,-5AY,0)")</f>
        <v>#N/A</v>
      </c>
      <c r="BIO2" t="e">
        <f t="array" ref="BIO2:BIO7">_xll.FDS("2152-HK","FF_EPS(ANN,-5AY,0)")</f>
        <v>#N/A</v>
      </c>
      <c r="BIP2">
        <f t="array" ref="BIP2:BIP7">_xll.FDS("2153-HK","FF_EPS(ANN,-5AY,0)")</f>
        <v>3.5799999999999998E-2</v>
      </c>
      <c r="BIQ2" t="e">
        <f t="array" ref="BIQ2:BIQ7">_xll.FDS("2155-HK","FF_EPS(ANN,-5AY,0)")</f>
        <v>#N/A</v>
      </c>
      <c r="BIR2" t="e">
        <f t="array" ref="BIR2:BIR7">_xll.FDS("2156-HK","FF_EPS(ANN,-5AY,0)")</f>
        <v>#N/A</v>
      </c>
      <c r="BIS2" t="e">
        <f t="array" ref="BIS2:BIS7">_xll.FDS("2157-HK","FF_EPS(ANN,-5AY,0)")</f>
        <v>#N/A</v>
      </c>
      <c r="BIT2" t="e">
        <f t="array" ref="BIT2:BIT7">_xll.FDS("2158-HK","FF_EPS(ANN,-5AY,0)")</f>
        <v>#N/A</v>
      </c>
      <c r="BIU2">
        <f t="array" ref="BIU2:BIU7">_xll.FDS("2159-HK","FF_EPS(ANN,-5AY,0)")</f>
        <v>6.13E-2</v>
      </c>
      <c r="BIV2" t="e">
        <f t="array" ref="BIV2:BIV7">_xll.FDS("2160-HK","FF_EPS(ANN,-5AY,0)")</f>
        <v>#N/A</v>
      </c>
      <c r="BIW2" t="e">
        <f t="array" ref="BIW2:BIW7">_xll.FDS("2161-HK","FF_EPS(ANN,-5AY,0)")</f>
        <v>#N/A</v>
      </c>
      <c r="BIX2" t="e">
        <f t="array" ref="BIX2:BIX7">_xll.FDS("2162-HK","FF_EPS(ANN,-5AY,0)")</f>
        <v>#N/A</v>
      </c>
      <c r="BIY2">
        <f t="array" ref="BIY2:BIY7">_xll.FDS("2163-HK","FF_EPS(ANN,-5AY,0)")</f>
        <v>0.47360000000000002</v>
      </c>
      <c r="BIZ2" t="e">
        <f t="array" ref="BIZ2:BIZ7">_xll.FDS("2165-HK","FF_EPS(ANN,-5AY,0)")</f>
        <v>#N/A</v>
      </c>
      <c r="BJA2">
        <f t="array" ref="BJA2:BJA7">_xll.FDS("2166-HK","FF_EPS(ANN,-5AY,0)")</f>
        <v>0.1802</v>
      </c>
      <c r="BJB2" t="e">
        <f t="array" ref="BJB2:BJB7">_xll.FDS("2167-HK","FF_EPS(ANN,-5AY,0)")</f>
        <v>#N/A</v>
      </c>
      <c r="BJC2">
        <f t="array" ref="BJC2:BJC7">_xll.FDS("2168-HK","FF_EPS(ANN,-5AY,0)")</f>
        <v>0.48499999999999999</v>
      </c>
      <c r="BJD2" t="e">
        <f t="array" ref="BJD2:BJD7">_xll.FDS("2169-HK","FF_EPS(ANN,-5AY,0)")</f>
        <v>#N/A</v>
      </c>
      <c r="BJE2" t="e">
        <f t="array" ref="BJE2:BJE7">_xll.FDS("2170-HK","FF_EPS(ANN,-5AY,0)")</f>
        <v>#N/A</v>
      </c>
      <c r="BJF2" t="e">
        <f t="array" ref="BJF2:BJF7">_xll.FDS("2171-HK","FF_EPS(ANN,-5AY,0)")</f>
        <v>#N/A</v>
      </c>
      <c r="BJG2" t="e">
        <f t="array" ref="BJG2:BJG7">_xll.FDS("2172-HK","FF_EPS(ANN,-5AY,0)")</f>
        <v>#N/A</v>
      </c>
      <c r="BJH2" t="e">
        <f t="array" ref="BJH2:BJH7">_xll.FDS("2175-HK","FF_EPS(ANN,-5AY,0)")</f>
        <v>#N/A</v>
      </c>
      <c r="BJI2">
        <f t="array" ref="BJI2:BJI7">_xll.FDS("2176-HK","FF_EPS(ANN,-5AY,0)")</f>
        <v>1.9900000000000001E-2</v>
      </c>
      <c r="BJJ2" t="e">
        <f t="array" ref="BJJ2:BJJ7">_xll.FDS("2177-HK","FF_EPS(ANN,-5AY,0)")</f>
        <v>#N/A</v>
      </c>
      <c r="BJK2">
        <f t="array" ref="BJK2:BJK7">_xll.FDS("2178-HK","FF_EPS(ANN,-5AY,0)")</f>
        <v>-0.28999999999999998</v>
      </c>
      <c r="BJL2" t="e">
        <f t="array" ref="BJL2:BJL7">_xll.FDS("2179-HK","FF_EPS(ANN,-5AY,0)")</f>
        <v>#N/A</v>
      </c>
      <c r="BJM2">
        <f t="array" ref="BJM2:BJM7">_xll.FDS("2180-HK","FF_EPS(ANN,-5AY,0)")</f>
        <v>0.36820000000000003</v>
      </c>
      <c r="BJN2">
        <f t="array" ref="BJN2:BJN7">_xll.FDS("2181-HK","FF_EPS(ANN,-5AY,0)")</f>
        <v>-6.4000000000000003E-3</v>
      </c>
      <c r="BJO2">
        <f t="array" ref="BJO2:BJO7">_xll.FDS("2182-HK","FF_EPS(ANN,-5AY,0)")</f>
        <v>5.4600000000000003E-2</v>
      </c>
      <c r="BJP2">
        <f t="array" ref="BJP2:BJP7">_xll.FDS("2183-HK","FF_EPS(ANN,-5AY,0)")</f>
        <v>-7.3999999999999996E-2</v>
      </c>
      <c r="BJQ2" t="e">
        <f t="array" ref="BJQ2:BJQ7">_xll.FDS("2185-HK","FF_EPS(ANN,-5AY,0)")</f>
        <v>#N/A</v>
      </c>
      <c r="BJR2">
        <f t="array" ref="BJR2:BJR7">_xll.FDS("2186-HK","FF_EPS(ANN,-5AY,0)")</f>
        <v>0.31359999999999999</v>
      </c>
      <c r="BJS2" t="e">
        <f t="array" ref="BJS2:BJS7">_xll.FDS("2187-HK","FF_EPS(ANN,-5AY,0)")</f>
        <v>#N/A</v>
      </c>
      <c r="BJT2">
        <f t="array" ref="BJT2:BJT7">_xll.FDS("2188-HK","FF_EPS(ANN,-5AY,0)")</f>
        <v>9.1999999999999998E-3</v>
      </c>
      <c r="BJU2">
        <f t="array" ref="BJU2:BJU7">_xll.FDS("2189-HK","FF_EPS(ANN,-5AY,0)")</f>
        <v>3.3500000000000002E-2</v>
      </c>
      <c r="BJV2" t="e">
        <f t="array" ref="BJV2:BJV7">_xll.FDS("2190-HK","FF_EPS(ANN,-5AY,0)")</f>
        <v>#N/A</v>
      </c>
      <c r="BJW2" t="e">
        <f t="array" ref="BJW2:BJW7">_xll.FDS("2192-HK","FF_EPS(ANN,-5AY,0)")</f>
        <v>#N/A</v>
      </c>
      <c r="BJX2">
        <f t="array" ref="BJX2:BJX7">_xll.FDS("2193-HK","FF_EPS(ANN,-5AY,0)")</f>
        <v>2.0500000000000001E-2</v>
      </c>
      <c r="BJY2">
        <f t="array" ref="BJY2:BJY7">_xll.FDS("2195-HK","FF_EPS(ANN,-5AY,0)")</f>
        <v>1.46E-2</v>
      </c>
      <c r="BJZ2">
        <f t="array" ref="BJZ2:BJZ7">_xll.FDS("2196-HK","FF_EPS(ANN,-5AY,0)")</f>
        <v>1.2052</v>
      </c>
      <c r="BKA2" t="e">
        <f t="array" ref="BKA2:BKA7">_xll.FDS("2197-HK","FF_EPS(ANN,-5AY,0)")</f>
        <v>#N/A</v>
      </c>
      <c r="BKB2">
        <f t="array" ref="BKB2:BKB7">_xll.FDS("2198-HK","FF_EPS(ANN,-5AY,0)")</f>
        <v>0.65539999999999998</v>
      </c>
      <c r="BKC2">
        <f t="array" ref="BKC2:BKC7">_xll.FDS("2199-HK","FF_EPS(ANN,-5AY,0)")</f>
        <v>0.08</v>
      </c>
      <c r="BKD2">
        <f t="array" ref="BKD2:BKD7">_xll.FDS("2202-HK","FF_EPS(ANN,-5AY,0)")</f>
        <v>2.2250999999999999</v>
      </c>
      <c r="BKE2">
        <f t="array" ref="BKE2:BKE7">_xll.FDS("2203-HK","FF_EPS(ANN,-5AY,0)")</f>
        <v>5.7200000000000001E-2</v>
      </c>
      <c r="BKF2" t="e">
        <f t="array" ref="BKF2:BKF7">_xll.FDS("2205-HK","FF_EPS(ANN,-5AY,0)")</f>
        <v>#N/A</v>
      </c>
      <c r="BKG2" t="e">
        <f t="array" ref="BKG2:BKG7">_xll.FDS("2207-HK","FF_EPS(ANN,-5AY,0)")</f>
        <v>#N/A</v>
      </c>
      <c r="BKH2">
        <f t="array" ref="BKH2:BKH7">_xll.FDS("2208-HK","FF_EPS(ANN,-5AY,0)")</f>
        <v>0.94420000000000004</v>
      </c>
      <c r="BKI2" t="e">
        <f t="array" ref="BKI2:BKI7">_xll.FDS("2209-HK","FF_EPS(ANN,-5AY,0)")</f>
        <v>#N/A</v>
      </c>
      <c r="BKJ2" t="e">
        <f t="array" ref="BKJ2:BKJ7">_xll.FDS("2210-HK","FF_EPS(ANN,-5AY,0)")</f>
        <v>#N/A</v>
      </c>
      <c r="BKK2" t="e">
        <f t="array" ref="BKK2:BKK7">_xll.FDS("2211-HK","FF_EPS(ANN,-5AY,0)")</f>
        <v>#N/A</v>
      </c>
      <c r="BKL2">
        <f t="array" ref="BKL2:BKL7">_xll.FDS("2212-HK","FF_EPS(ANN,-5AY,0)")</f>
        <v>-1.9900000000000001E-2</v>
      </c>
      <c r="BKM2" t="e">
        <f t="array" ref="BKM2:BKM7">_xll.FDS("2215-HK","FF_EPS(ANN,-5AY,0)")</f>
        <v>#N/A</v>
      </c>
      <c r="BKN2" t="e">
        <f t="array" ref="BKN2:BKN7">_xll.FDS("2216-HK","FF_EPS(ANN,-5AY,0)")</f>
        <v>#N/A</v>
      </c>
      <c r="BKO2" t="e">
        <f t="array" ref="BKO2:BKO7">_xll.FDS("2217-HK","FF_EPS(ANN,-5AY,0)")</f>
        <v>#N/A</v>
      </c>
      <c r="BKP2">
        <f t="array" ref="BKP2:BKP7">_xll.FDS("2218-HK","FF_EPS(ANN,-5AY,0)")</f>
        <v>0.37969999999999998</v>
      </c>
      <c r="BKQ2" t="e">
        <f t="array" ref="BKQ2:BKQ7">_xll.FDS("2219-HK","FF_EPS(ANN,-5AY,0)")</f>
        <v>#N/A</v>
      </c>
      <c r="BKR2">
        <f t="array" ref="BKR2:BKR7">_xll.FDS("2221-HK","FF_EPS(ANN,-5AY,0)")</f>
        <v>0.1</v>
      </c>
      <c r="BKS2">
        <f t="array" ref="BKS2:BKS7">_xll.FDS("2222-HK","FF_EPS(ANN,-5AY,0)")</f>
        <v>5.5599999999999997E-2</v>
      </c>
      <c r="BKT2">
        <f t="array" ref="BKT2:BKT7">_xll.FDS("2223-HK","FF_EPS(ANN,-5AY,0)")</f>
        <v>3.0700000000000002E-2</v>
      </c>
      <c r="BKU2">
        <f t="array" ref="BKU2:BKU7">_xll.FDS("2225-HK","FF_EPS(ANN,-5AY,0)")</f>
        <v>3.0200000000000001E-2</v>
      </c>
      <c r="BKV2">
        <f t="array" ref="BKV2:BKV7">_xll.FDS("2226-HK","FF_EPS(ANN,-5AY,0)")</f>
        <v>0.52610000000000001</v>
      </c>
      <c r="BKW2">
        <f t="array" ref="BKW2:BKW7">_xll.FDS("2227-HK","FF_EPS(ANN,-5AY,0)")</f>
        <v>7.6999999999999999E-2</v>
      </c>
      <c r="BKX2">
        <f t="array" ref="BKX2:BKX7">_xll.FDS("2230-HK","FF_EPS(ANN,-5AY,0)")</f>
        <v>2.69E-2</v>
      </c>
      <c r="BKY2">
        <f t="array" ref="BKY2:BKY7">_xll.FDS("2231-HK","FF_EPS(ANN,-5AY,0)")</f>
        <v>0.06</v>
      </c>
      <c r="BKZ2">
        <f t="array" ref="BKZ2:BKZ7">_xll.FDS("2232-HK","FF_EPS(ANN,-5AY,0)")</f>
        <v>0.33610000000000001</v>
      </c>
      <c r="BLA2">
        <f t="array" ref="BLA2:BLA7">_xll.FDS("2233-HK","FF_EPS(ANN,-5AY,0)")</f>
        <v>2.3E-3</v>
      </c>
      <c r="BLB2" t="e">
        <f t="array" ref="BLB2:BLB7">_xll.FDS("2235-HK","FF_EPS(ANN,-5AY,0)")</f>
        <v>#N/A</v>
      </c>
      <c r="BLC2">
        <f t="array" ref="BLC2:BLC7">_xll.FDS("2236-HK","FF_EPS(ANN,-5AY,0)")</f>
        <v>1.24E-2</v>
      </c>
      <c r="BLD2" t="e">
        <f t="array" ref="BLD2:BLD7">_xll.FDS("2237-HK","FF_EPS(ANN,-5AY,0)")</f>
        <v>#N/A</v>
      </c>
      <c r="BLE2">
        <f t="array" ref="BLE2:BLE7">_xll.FDS("2238-HK","FF_EPS(ANN,-5AY,0)")</f>
        <v>0.81489999999999996</v>
      </c>
      <c r="BLF2">
        <f t="array" ref="BLF2:BLF7">_xll.FDS("2239-HK","FF_EPS(ANN,-5AY,0)")</f>
        <v>0.20960000000000001</v>
      </c>
      <c r="BLG2" t="e">
        <f t="array" ref="BLG2:BLG7">_xll.FDS("2245-HK","FF_EPS(ANN,-5AY,0)")</f>
        <v>#N/A</v>
      </c>
      <c r="BLH2" t="e">
        <f t="array" ref="BLH2:BLH7">_xll.FDS("2246-HK","FF_EPS(ANN,-5AY,0)")</f>
        <v>#N/A</v>
      </c>
      <c r="BLI2" t="e">
        <f t="array" ref="BLI2:BLI7">_xll.FDS("2250-HK","FF_EPS(ANN,-5AY,0)")</f>
        <v>#N/A</v>
      </c>
      <c r="BLJ2" t="e">
        <f t="array" ref="BLJ2:BLJ7">_xll.FDS("2251-HK","FF_EPS(ANN,-5AY,0)")</f>
        <v>#N/A</v>
      </c>
      <c r="BLK2" t="e">
        <f t="array" ref="BLK2:BLK7">_xll.FDS("2252-HK","FF_EPS(ANN,-5AY,0)")</f>
        <v>#N/A</v>
      </c>
      <c r="BLL2">
        <f t="array" ref="BLL2:BLL7">_xll.FDS("2255-HK","FF_EPS(ANN,-5AY,0)")</f>
        <v>2.93E-2</v>
      </c>
      <c r="BLM2" t="e">
        <f t="array" ref="BLM2:BLM7">_xll.FDS("2256-HK","FF_EPS(ANN,-5AY,0)")</f>
        <v>#N/A</v>
      </c>
      <c r="BLN2" t="e">
        <f t="array" ref="BLN2:BLN7">_xll.FDS("2257-HK","FF_EPS(ANN,-5AY,0)")</f>
        <v>#N/A</v>
      </c>
      <c r="BLO2">
        <f t="array" ref="BLO2:BLO7">_xll.FDS("2258-HK","FF_EPS(ANN,-5AY,0)")</f>
        <v>0.1061</v>
      </c>
      <c r="BLP2" t="e">
        <f t="array" ref="BLP2:BLP7">_xll.FDS("2260-HK","FF_EPS(ANN,-5AY,0)")</f>
        <v>#N/A</v>
      </c>
      <c r="BLQ2">
        <f t="array" ref="BLQ2:BLQ7">_xll.FDS("2262-HK","FF_EPS(ANN,-5AY,0)")</f>
        <v>5.2600000000000001E-2</v>
      </c>
      <c r="BLR2" t="e">
        <f t="array" ref="BLR2:BLR7">_xll.FDS("2263-HK","FF_EPS(ANN,-5AY,0)")</f>
        <v>#N/A</v>
      </c>
      <c r="BLS2" t="e">
        <f t="array" ref="BLS2:BLS7">_xll.FDS("2265-HK","FF_EPS(ANN,-5AY,0)")</f>
        <v>#N/A</v>
      </c>
      <c r="BLT2">
        <f t="array" ref="BLT2:BLT7">_xll.FDS("2266-HK","FF_EPS(ANN,-5AY,0)")</f>
        <v>7.3400000000000007E-2</v>
      </c>
      <c r="BLU2">
        <f t="array" ref="BLU2:BLU7">_xll.FDS("2269-HK","FF_EPS(ANN,-5AY,0)")</f>
        <v>4.7199999999999999E-2</v>
      </c>
      <c r="BLV2" t="e">
        <f t="array" ref="BLV2:BLV7">_xll.FDS("2270-HK","FF_EPS(ANN,-5AY,0)")</f>
        <v>#N/A</v>
      </c>
      <c r="BLW2" t="e">
        <f t="array" ref="BLW2:BLW7">_xll.FDS("2273-HK","FF_EPS(ANN,-5AY,0)")</f>
        <v>#N/A</v>
      </c>
      <c r="BLX2" t="e">
        <f t="array" ref="BLX2:BLX7">_xll.FDS("2276-HK","FF_EPS(ANN,-5AY,0)")</f>
        <v>#N/A</v>
      </c>
      <c r="BLY2">
        <f t="array" ref="BLY2:BLY7">_xll.FDS("2278-HK","FF_EPS(ANN,-5AY,0)")</f>
        <v>0.29210000000000003</v>
      </c>
      <c r="BLZ2" t="e">
        <f t="array" ref="BLZ2:BLZ7">_xll.FDS("2279-HK","FF_EPS(ANN,-5AY,0)")</f>
        <v>#N/A</v>
      </c>
      <c r="BMA2">
        <f t="array" ref="BMA2:BMA7">_xll.FDS("2280-HK","FF_EPS(ANN,-5AY,0)")</f>
        <v>0.21990000000000001</v>
      </c>
      <c r="BMB2">
        <f t="array" ref="BMB2:BMB7">_xll.FDS("2281-HK","FF_EPS(ANN,-5AY,0)")</f>
        <v>0.1721</v>
      </c>
      <c r="BMC2">
        <f t="array" ref="BMC2:BMC7">_xll.FDS("2282-HK","FF_EPS(ANN,-5AY,0)")</f>
        <v>0.8</v>
      </c>
      <c r="BMD2">
        <f t="array" ref="BMD2:BMD7">_xll.FDS("2283-HK","FF_EPS(ANN,-5AY,0)")</f>
        <v>0.25</v>
      </c>
      <c r="BME2" t="e">
        <f t="array" ref="BME2:BME7">_xll.FDS("2285-HK","FF_EPS(ANN,-5AY,0)")</f>
        <v>#N/A</v>
      </c>
      <c r="BMF2">
        <f t="array" ref="BMF2:BMF7">_xll.FDS("2286-HK","FF_EPS(ANN,-5AY,0)")</f>
        <v>0.34760000000000002</v>
      </c>
      <c r="BMG2">
        <f t="array" ref="BMG2:BMG7">_xll.FDS("2288-HK","FF_EPS(ANN,-5AY,0)")</f>
        <v>0.112</v>
      </c>
      <c r="BMH2">
        <f t="array" ref="BMH2:BMH7">_xll.FDS("2289-HK","FF_EPS(ANN,-5AY,0)")</f>
        <v>0.64200000000000002</v>
      </c>
      <c r="BMI2" t="e">
        <f t="array" ref="BMI2:BMI7">_xll.FDS("2291-HK","FF_EPS(ANN,-5AY,0)")</f>
        <v>#N/A</v>
      </c>
      <c r="BMJ2">
        <f t="array" ref="BMJ2:BMJ7">_xll.FDS("2292-HK","FF_EPS(ANN,-5AY,0)")</f>
        <v>0.33450000000000002</v>
      </c>
      <c r="BMK2">
        <f t="array" ref="BMK2:BMK7">_xll.FDS("2293-HK","FF_EPS(ANN,-5AY,0)")</f>
        <v>8.1500000000000003E-2</v>
      </c>
      <c r="BML2" t="e">
        <f t="array" ref="BML2:BML7">_xll.FDS("2295-HK","FF_EPS(ANN,-5AY,0)")</f>
        <v>#N/A</v>
      </c>
      <c r="BMM2">
        <f t="array" ref="BMM2:BMM7">_xll.FDS("2296-HK","FF_EPS(ANN,-5AY,0)")</f>
        <v>3.3999999999999998E-3</v>
      </c>
      <c r="BMN2" t="e">
        <f t="array" ref="BMN2:BMN7">_xll.FDS("2297-HK","FF_EPS(ANN,-5AY,0)")</f>
        <v>#N/A</v>
      </c>
      <c r="BMO2">
        <f t="array" ref="BMO2:BMO7">_xll.FDS("2298-HK","FF_EPS(ANN,-5AY,0)")</f>
        <v>0.1484</v>
      </c>
      <c r="BMP2">
        <f t="array" ref="BMP2:BMP7">_xll.FDS("2299-HK","FF_EPS(ANN,-5AY,0)")</f>
        <v>0.17530000000000001</v>
      </c>
      <c r="BMQ2">
        <f t="array" ref="BMQ2:BMQ7">_xll.FDS("2302-HK","FF_EPS(ANN,-5AY,0)")</f>
        <v>-5.8000000000000003E-2</v>
      </c>
      <c r="BMR2">
        <f t="array" ref="BMR2:BMR7">_xll.FDS("2307-HK","FF_EPS(ANN,-5AY,0)")</f>
        <v>8.5999999999999993E-2</v>
      </c>
      <c r="BMS2">
        <f t="array" ref="BMS2:BMS7">_xll.FDS("2309-HK","FF_EPS(ANN,-5AY,0)")</f>
        <v>-3.61E-2</v>
      </c>
      <c r="BMT2">
        <f t="array" ref="BMT2:BMT7">_xll.FDS("2310-HK","FF_EPS(ANN,-5AY,0)")</f>
        <v>-0.18609999999999999</v>
      </c>
      <c r="BMU2">
        <f t="array" ref="BMU2:BMU7">_xll.FDS("2313-HK","FF_EPS(ANN,-5AY,0)")</f>
        <v>2.4653999999999998</v>
      </c>
      <c r="BMV2">
        <f t="array" ref="BMV2:BMV7">_xll.FDS("2314-HK","FF_EPS(ANN,-5AY,0)")</f>
        <v>0.62639999999999996</v>
      </c>
      <c r="BMW2" t="e">
        <f t="array" ref="BMW2:BMW7">_xll.FDS("2315-HK","FF_EPS(ANN,-5AY,0)")</f>
        <v>#N/A</v>
      </c>
      <c r="BMX2">
        <f t="array" ref="BMX2:BMX7">_xll.FDS("2317-HK","FF_EPS(ANN,-5AY,0)")</f>
        <v>0.1149</v>
      </c>
      <c r="BMY2">
        <f t="array" ref="BMY2:BMY7">_xll.FDS("2318-HK","FF_EPS(ANN,-5AY,0)")</f>
        <v>4.0853000000000002</v>
      </c>
      <c r="BMZ2">
        <f t="array" ref="BMZ2:BMZ7">_xll.FDS("2319-HK","FF_EPS(ANN,-5AY,0)")</f>
        <v>-0.22550000000000001</v>
      </c>
      <c r="BNA2">
        <f t="array" ref="BNA2:BNA7">_xll.FDS("2320-HK","FF_EPS(ANN,-5AY,0)")</f>
        <v>9.6600000000000005E-2</v>
      </c>
      <c r="BNB2" t="e">
        <f t="array" ref="BNB2:BNB7">_xll.FDS("2321-HK","FF_EPS(ANN,-5AY,0)")</f>
        <v>#N/A</v>
      </c>
      <c r="BNC2">
        <f t="array" ref="BNC2:BNC7">_xll.FDS("2322-HK","FF_EPS(ANN,-5AY,0)")</f>
        <v>-4.7999999999999996E-3</v>
      </c>
      <c r="BND2">
        <f t="array" ref="BND2:BND7">_xll.FDS("2323-HK","FF_EPS(ANN,-5AY,0)")</f>
        <v>0.14929999999999999</v>
      </c>
      <c r="BNE2" t="e">
        <f t="array" ref="BNE2:BNE7">_xll.FDS("2325-HK","FF_EPS(ANN,-5AY,0)")</f>
        <v>#N/A</v>
      </c>
      <c r="BNF2">
        <f t="array" ref="BNF2:BNF7">_xll.FDS("2326-HK","FF_EPS(ANN,-5AY,0)")</f>
        <v>3.2000000000000002E-3</v>
      </c>
      <c r="BNG2">
        <f t="array" ref="BNG2:BNG7">_xll.FDS("2327-HK","FF_EPS(ANN,-5AY,0)")</f>
        <v>1.26E-2</v>
      </c>
      <c r="BNH2">
        <f t="array" ref="BNH2:BNH7">_xll.FDS("2328-HK","FF_EPS(ANN,-5AY,0)")</f>
        <v>0.94640000000000002</v>
      </c>
      <c r="BNI2">
        <f t="array" ref="BNI2:BNI7">_xll.FDS("2329-HK","FF_EPS(ANN,-5AY,0)")</f>
        <v>0.41339999999999999</v>
      </c>
      <c r="BNJ2">
        <f t="array" ref="BNJ2:BNJ7">_xll.FDS("2330-HK","FF_EPS(ANN,-5AY,0)")</f>
        <v>3.5099999999999999E-2</v>
      </c>
      <c r="BNK2">
        <f t="array" ref="BNK2:BNK7">_xll.FDS("2331-HK","FF_EPS(ANN,-5AY,0)")</f>
        <v>0.17399999999999999</v>
      </c>
      <c r="BNL2">
        <f t="array" ref="BNL2:BNL7">_xll.FDS("2333-HK","FF_EPS(ANN,-5AY,0)")</f>
        <v>1.3534999999999999</v>
      </c>
      <c r="BNM2">
        <f t="array" ref="BNM2:BNM7">_xll.FDS("2336-HK","FF_EPS(ANN,-5AY,0)")</f>
        <v>-9.9000000000000008E-3</v>
      </c>
      <c r="BNN2">
        <f t="array" ref="BNN2:BNN7">_xll.FDS("2337-HK","FF_EPS(ANN,-5AY,0)")</f>
        <v>0.17030000000000001</v>
      </c>
      <c r="BNO2">
        <f t="array" ref="BNO2:BNO7">_xll.FDS("2338-HK","FF_EPS(ANN,-5AY,0)")</f>
        <v>0.35639999999999999</v>
      </c>
      <c r="BNP2">
        <f t="array" ref="BNP2:BNP7">_xll.FDS("2339-HK","FF_EPS(ANN,-5AY,0)")</f>
        <v>0.18729999999999999</v>
      </c>
      <c r="BNQ2">
        <f t="array" ref="BNQ2:BNQ7">_xll.FDS("2340-HK","FF_EPS(ANN,-5AY,0)")</f>
        <v>-0.11700000000000001</v>
      </c>
      <c r="BNR2">
        <f t="array" ref="BNR2:BNR7">_xll.FDS("2341-HK","FF_EPS(ANN,-5AY,0)")</f>
        <v>0.26169999999999999</v>
      </c>
      <c r="BNS2">
        <f t="array" ref="BNS2:BNS7">_xll.FDS("2342-HK","FF_EPS(ANN,-5AY,0)")</f>
        <v>6.2300000000000001E-2</v>
      </c>
      <c r="BNT2">
        <f t="array" ref="BNT2:BNT7">_xll.FDS("2343-HK","FF_EPS(ANN,-5AY,0)")</f>
        <v>-0.20419999999999999</v>
      </c>
      <c r="BNU2">
        <f t="array" ref="BNU2:BNU7">_xll.FDS("2346-HK","FF_EPS(ANN,-5AY,0)")</f>
        <v>5.57E-2</v>
      </c>
      <c r="BNV2" t="e">
        <f t="array" ref="BNV2:BNV7">_xll.FDS("2347-HK","FF_EPS(ANN,-5AY,0)")</f>
        <v>#N/A</v>
      </c>
      <c r="BNW2">
        <f t="array" ref="BNW2:BNW7">_xll.FDS("2348-HK","FF_EPS(ANN,-5AY,0)")</f>
        <v>0.19359999999999999</v>
      </c>
      <c r="BNX2">
        <f t="array" ref="BNX2:BNX7">_xll.FDS("2349-HK","FF_EPS(ANN,-5AY,0)")</f>
        <v>-0.20749999999999999</v>
      </c>
      <c r="BNY2" t="e">
        <f t="array" ref="BNY2:BNY7">_xll.FDS("2350-HK","FF_EPS(ANN,-5AY,0)")</f>
        <v>#N/A</v>
      </c>
      <c r="BNZ2" t="e">
        <f t="array" ref="BNZ2:BNZ7">_xll.FDS("2352-HK","FF_EPS(ANN,-5AY,0)")</f>
        <v>#N/A</v>
      </c>
      <c r="BOA2">
        <f t="array" ref="BOA2:BOA7">_xll.FDS("2355-HK","FF_EPS(ANN,-5AY,0)")</f>
        <v>1.0047999999999999</v>
      </c>
      <c r="BOB2">
        <f t="array" ref="BOB2:BOB7">_xll.FDS("2356-HK","FF_EPS(ANN,-5AY,0)")</f>
        <v>1.53</v>
      </c>
      <c r="BOC2">
        <f t="array" ref="BOC2:BOC7">_xll.FDS("2357-HK","FF_EPS(ANN,-5AY,0)")</f>
        <v>0.21970000000000001</v>
      </c>
      <c r="BOD2">
        <f t="array" ref="BOD2:BOD7">_xll.FDS("2358-HK","FF_EPS(ANN,-5AY,0)")</f>
        <v>-8.6E-3</v>
      </c>
      <c r="BOE2">
        <f t="array" ref="BOE2:BOE7">_xll.FDS("2359-HK","FF_EPS(ANN,-5AY,0)")</f>
        <v>0.35780000000000001</v>
      </c>
      <c r="BOF2">
        <f t="array" ref="BOF2:BOF7">_xll.FDS("2360-HK","FF_EPS(ANN,-5AY,0)")</f>
        <v>2.5100000000000001E-2</v>
      </c>
      <c r="BOG2" t="e">
        <f t="array" ref="BOG2:BOG7">_xll.FDS("2361-HK","FF_EPS(ANN,-5AY,0)")</f>
        <v>#N/A</v>
      </c>
      <c r="BOH2">
        <f t="array" ref="BOH2:BOH7">_xll.FDS("2362-HK","FF_EPS(ANN,-5AY,0)")</f>
        <v>1.47E-2</v>
      </c>
      <c r="BOI2">
        <f t="array" ref="BOI2:BOI7">_xll.FDS("2363-HK","FF_EPS(ANN,-5AY,0)")</f>
        <v>0.1036</v>
      </c>
      <c r="BOJ2" t="e">
        <f t="array" ref="BOJ2:BOJ7">_xll.FDS("2367-HK","FF_EPS(ANN,-5AY,0)")</f>
        <v>#N/A</v>
      </c>
      <c r="BOK2">
        <f t="array" ref="BOK2:BOK7">_xll.FDS("2368-HK","FF_EPS(ANN,-5AY,0)")</f>
        <v>0.31</v>
      </c>
      <c r="BOL2">
        <f t="array" ref="BOL2:BOL7">_xll.FDS("2369-HK","FF_EPS(ANN,-5AY,0)")</f>
        <v>-0.82540000000000002</v>
      </c>
      <c r="BOM2" t="e">
        <f t="array" ref="BOM2:BOM7">_xll.FDS("2370-HK","FF_EPS(ANN,-5AY,0)")</f>
        <v>#N/A</v>
      </c>
      <c r="BON2">
        <f t="array" ref="BON2:BON7">_xll.FDS("2371-HK","FF_EPS(ANN,-5AY,0)")</f>
        <v>-4.7600000000000003E-2</v>
      </c>
      <c r="BOO2" t="e">
        <f t="array" ref="BOO2:BOO7">_xll.FDS("2372-HK","FF_EPS(ANN,-5AY,0)")</f>
        <v>#N/A</v>
      </c>
      <c r="BOP2" t="e">
        <f t="array" ref="BOP2:BOP7">_xll.FDS("2376-HK","FF_EPS(ANN,-5AY,0)")</f>
        <v>#N/A</v>
      </c>
      <c r="BOQ2">
        <f t="array" ref="BOQ2:BOQ7">_xll.FDS("2377-HK","FF_EPS(ANN,-5AY,0)")</f>
        <v>0.17580000000000001</v>
      </c>
      <c r="BOR2">
        <f t="array" ref="BOR2:BOR7">_xll.FDS("2378-HK","FF_EPS(ANN,-5AY,0)")</f>
        <v>7.8554000000000004</v>
      </c>
      <c r="BOS2">
        <f t="array" ref="BOS2:BOS7">_xll.FDS("2379-HK","FF_EPS(ANN,-5AY,0)")</f>
        <v>-3.8199999999999998E-2</v>
      </c>
      <c r="BOT2">
        <f t="array" ref="BOT2:BOT7">_xll.FDS("2380-HK","FF_EPS(ANN,-5AY,0)")</f>
        <v>0.3493</v>
      </c>
      <c r="BOU2">
        <f t="array" ref="BOU2:BOU7">_xll.FDS("2381-HK","FF_EPS(ANN,-5AY,0)")</f>
        <v>6.3799999999999996E-2</v>
      </c>
      <c r="BOV2">
        <f t="array" ref="BOV2:BOV7">_xll.FDS("2382-HK","FF_EPS(ANN,-5AY,0)")</f>
        <v>1.3741000000000001</v>
      </c>
      <c r="BOW2">
        <f t="array" ref="BOW2:BOW7">_xll.FDS("2383-HK","FF_EPS(ANN,-5AY,0)")</f>
        <v>-7.1099999999999997E-2</v>
      </c>
      <c r="BOX2" t="e">
        <f t="array" ref="BOX2:BOX7">_xll.FDS("2385-HK","FF_EPS(ANN,-5AY,0)")</f>
        <v>#N/A</v>
      </c>
      <c r="BOY2">
        <f t="array" ref="BOY2:BOY7">_xll.FDS("2386-HK","FF_EPS(ANN,-5AY,0)")</f>
        <v>0.44400000000000001</v>
      </c>
      <c r="BOZ2">
        <f t="array" ref="BOZ2:BOZ7">_xll.FDS("2388-HK","FF_EPS(ANN,-5AY,0)")</f>
        <v>2.4163000000000001</v>
      </c>
      <c r="BPA2">
        <f t="array" ref="BPA2:BPA7">_xll.FDS("2389-HK","FF_EPS(ANN,-5AY,0)")</f>
        <v>-1.09E-2</v>
      </c>
      <c r="BPB2" t="e">
        <f t="array" ref="BPB2:BPB7">_xll.FDS("2390-HK","FF_EPS(ANN,-5AY,0)")</f>
        <v>#N/A</v>
      </c>
      <c r="BPC2" t="e">
        <f t="array" ref="BPC2:BPC7">_xll.FDS("2391-HK","FF_EPS(ANN,-5AY,0)")</f>
        <v>#N/A</v>
      </c>
      <c r="BPD2" t="e">
        <f t="array" ref="BPD2:BPD7">_xll.FDS("2392-HK","FF_EPS(ANN,-5AY,0)")</f>
        <v>#N/A</v>
      </c>
      <c r="BPE2">
        <f t="array" ref="BPE2:BPE7">_xll.FDS("2393-HK","FF_EPS(ANN,-5AY,0)")</f>
        <v>0.1075</v>
      </c>
      <c r="BPF2">
        <f t="array" ref="BPF2:BPF7">_xll.FDS("2399-HK","FF_EPS(ANN,-5AY,0)")</f>
        <v>7.8899999999999998E-2</v>
      </c>
      <c r="BPG2">
        <f t="array" ref="BPG2:BPG7">_xll.FDS("2400-HK","FF_EPS(ANN,-5AY,0)")</f>
        <v>7.0800000000000002E-2</v>
      </c>
      <c r="BPH2" t="e">
        <f t="array" ref="BPH2:BPH7">_xll.FDS("2418-HK","FF_EPS(ANN,-5AY,0)")</f>
        <v>#N/A</v>
      </c>
      <c r="BPI2" t="e">
        <f t="array" ref="BPI2:BPI7">_xll.FDS("2420-HK","FF_EPS(ANN,-5AY,0)")</f>
        <v>#N/A</v>
      </c>
      <c r="BPJ2" t="e">
        <f t="array" ref="BPJ2:BPJ7">_xll.FDS("2422-HK","FF_EPS(ANN,-5AY,0)")</f>
        <v>#N/A</v>
      </c>
      <c r="BPK2" t="e">
        <f t="array" ref="BPK2:BPK7">_xll.FDS("2423-HK","FF_EPS(ANN,-5AY,0)")</f>
        <v>#N/A</v>
      </c>
      <c r="BPL2" t="e">
        <f t="array" ref="BPL2:BPL7">_xll.FDS("2436-HK","FF_EPS(ANN,-5AY,0)")</f>
        <v>#N/A</v>
      </c>
      <c r="BPM2">
        <f t="array" ref="BPM2:BPM7">_xll.FDS("2448-HK","FF_EPS(ANN,-5AY,0)")</f>
        <v>8.1500000000000003E-2</v>
      </c>
      <c r="BPN2">
        <f t="array" ref="BPN2:BPN7">_xll.FDS("2488-HK","FF_EPS(ANN,-5AY,0)")</f>
        <v>6.3299999999999995E-2</v>
      </c>
      <c r="BPO2" t="e">
        <f t="array" ref="BPO2:BPO7">_xll.FDS("2500-HK","FF_EPS(ANN,-5AY,0)")</f>
        <v>#N/A</v>
      </c>
      <c r="BPP2">
        <f t="array" ref="BPP2:BPP7">_xll.FDS("2518-HK","FF_EPS(ANN,-5AY,0)")</f>
        <v>12.560499999999999</v>
      </c>
      <c r="BPQ2">
        <f t="array" ref="BPQ2:BPQ7">_xll.FDS("2528-HK","FF_EPS(ANN,-5AY,0)")</f>
        <v>1.9800000000000002E-2</v>
      </c>
      <c r="BPR2">
        <f t="array" ref="BPR2:BPR7">_xll.FDS("2552-HK","FF_EPS(ANN,-5AY,0)")</f>
        <v>-0.44990000000000002</v>
      </c>
      <c r="BPS2">
        <f t="array" ref="BPS2:BPS7">_xll.FDS("2558-HK","FF_EPS(ANN,-5AY,0)")</f>
        <v>0.2054</v>
      </c>
      <c r="BPT2">
        <f t="array" ref="BPT2:BPT7">_xll.FDS("2588-HK","FF_EPS(ANN,-5AY,0)")</f>
        <v>4.968</v>
      </c>
      <c r="BPU2" t="e">
        <f t="array" ref="BPU2:BPU7">_xll.FDS("2599-HK","FF_EPS(ANN,-5AY,0)")</f>
        <v>#N/A</v>
      </c>
      <c r="BPV2">
        <f t="array" ref="BPV2:BPV7">_xll.FDS("2600-HK","FF_EPS(ANN,-5AY,0)")</f>
        <v>2.29E-2</v>
      </c>
      <c r="BPW2">
        <f t="array" ref="BPW2:BPW7">_xll.FDS("2601-HK","FF_EPS(ANN,-5AY,0)")</f>
        <v>1.3305</v>
      </c>
      <c r="BPX2" t="e">
        <f t="array" ref="BPX2:BPX7">_xll.FDS("2602-HK","FF_EPS(ANN,-5AY,0)")</f>
        <v>#N/A</v>
      </c>
      <c r="BPY2">
        <f t="array" ref="BPY2:BPY7">_xll.FDS("2607-HK","FF_EPS(ANN,-5AY,0)")</f>
        <v>1.3889</v>
      </c>
      <c r="BPZ2">
        <f t="array" ref="BPZ2:BPZ7">_xll.FDS("2608-HK","FF_EPS(ANN,-5AY,0)")</f>
        <v>0.33300000000000002</v>
      </c>
      <c r="BQA2">
        <f t="array" ref="BQA2:BQA7">_xll.FDS("2611-HK","FF_EPS(ANN,-5AY,0)")</f>
        <v>1.0617000000000001</v>
      </c>
      <c r="BQB2">
        <f t="array" ref="BQB2:BQB7">_xll.FDS("2616-HK","FF_EPS(ANN,-5AY,0)")</f>
        <v>-0.1368</v>
      </c>
      <c r="BQC2" t="e">
        <f t="array" ref="BQC2:BQC7">_xll.FDS("2618-HK","FF_EPS(ANN,-5AY,0)")</f>
        <v>#N/A</v>
      </c>
      <c r="BQD2">
        <f t="array" ref="BQD2:BQD7">_xll.FDS("2623-HK","FF_EPS(ANN,-5AY,0)")</f>
        <v>-3.5099999999999999E-2</v>
      </c>
      <c r="BQE2">
        <f t="array" ref="BQE2:BQE7">_xll.FDS("2628-HK","FF_EPS(ANN,-5AY,0)")</f>
        <v>0.66</v>
      </c>
      <c r="BQF2">
        <f t="array" ref="BQF2:BQF7">_xll.FDS("2633-HK","FF_EPS(ANN,-5AY,0)")</f>
        <v>0.1139</v>
      </c>
      <c r="BQG2">
        <f t="array" ref="BQG2:BQG7">_xll.FDS("2638-HK","FF_EPS(ANN,-5AY,0)")</f>
        <v>0.4073</v>
      </c>
      <c r="BQH2">
        <f t="array" ref="BQH2:BQH7">_xll.FDS("2660-HK","FF_EPS(ANN,-5AY,0)")</f>
        <v>4.6199999999999998E-2</v>
      </c>
      <c r="BQI2">
        <f t="array" ref="BQI2:BQI7">_xll.FDS("2663-HK","FF_EPS(ANN,-5AY,0)")</f>
        <v>5.16E-2</v>
      </c>
      <c r="BQJ2">
        <f t="array" ref="BQJ2:BQJ7">_xll.FDS("2666-HK","FF_EPS(ANN,-5AY,0)")</f>
        <v>0.59589999999999999</v>
      </c>
      <c r="BQK2" t="e">
        <f t="array" ref="BQK2:BQK7">_xll.FDS("2668-HK","FF_EPS(ANN,-5AY,0)")</f>
        <v>#N/A</v>
      </c>
      <c r="BQL2">
        <f t="array" ref="BQL2:BQL7">_xll.FDS("2669-HK","FF_EPS(ANN,-5AY,0)")</f>
        <v>6.88E-2</v>
      </c>
      <c r="BQM2">
        <f t="array" ref="BQM2:BQM7">_xll.FDS("2678-HK","FF_EPS(ANN,-5AY,0)")</f>
        <v>1.554</v>
      </c>
      <c r="BQN2">
        <f t="array" ref="BQN2:BQN7">_xll.FDS("2680-HK","FF_EPS(ANN,-5AY,0)")</f>
        <v>4.2099999999999999E-2</v>
      </c>
      <c r="BQO2">
        <f t="array" ref="BQO2:BQO7">_xll.FDS("2682-HK","FF_EPS(ANN,-5AY,0)")</f>
        <v>2.2200000000000001E-2</v>
      </c>
      <c r="BQP2">
        <f t="array" ref="BQP2:BQP7">_xll.FDS("2683-HK","FF_EPS(ANN,-5AY,0)")</f>
        <v>0.13730000000000001</v>
      </c>
      <c r="BQQ2">
        <f t="array" ref="BQQ2:BQQ7">_xll.FDS("2686-HK","FF_EPS(ANN,-5AY,0)")</f>
        <v>3.5099999999999999E-2</v>
      </c>
      <c r="BQR2">
        <f t="array" ref="BQR2:BQR7">_xll.FDS("2688-HK","FF_EPS(ANN,-5AY,0)")</f>
        <v>2.3252000000000002</v>
      </c>
      <c r="BQS2">
        <f t="array" ref="BQS2:BQS7">_xll.FDS("2689-HK","FF_EPS(ANN,-5AY,0)")</f>
        <v>1.0703</v>
      </c>
      <c r="BQT2">
        <f t="array" ref="BQT2:BQT7">_xll.FDS("2696-HK","FF_EPS(ANN,-5AY,0)")</f>
        <v>-0.16689999999999999</v>
      </c>
      <c r="BQU2">
        <f t="array" ref="BQU2:BQU7">_xll.FDS("2698-HK","FF_EPS(ANN,-5AY,0)")</f>
        <v>0.9698</v>
      </c>
      <c r="BQV2">
        <f t="array" ref="BQV2:BQV7">_xll.FDS("2699-HK","FF_EPS(ANN,-5AY,0)")</f>
        <v>1.17E-2</v>
      </c>
      <c r="BQW2">
        <f t="array" ref="BQW2:BQW7">_xll.FDS("2700-HK","FF_EPS(ANN,-5AY,0)")</f>
        <v>-1.3213999999999999</v>
      </c>
      <c r="BQX2">
        <f t="array" ref="BQX2:BQX7">_xll.FDS("2708-HK","FF_EPS(ANN,-5AY,0)")</f>
        <v>8.4900000000000003E-2</v>
      </c>
      <c r="BQY2">
        <f t="array" ref="BQY2:BQY7">_xll.FDS("2718-HK","FF_EPS(ANN,-5AY,0)")</f>
        <v>9.5299999999999996E-2</v>
      </c>
      <c r="BQZ2">
        <f t="array" ref="BQZ2:BQZ7">_xll.FDS("2722-HK","FF_EPS(ANN,-5AY,0)")</f>
        <v>0.14019999999999999</v>
      </c>
      <c r="BRA2">
        <f t="array" ref="BRA2:BRA7">_xll.FDS("2727-HK","FF_EPS(ANN,-5AY,0)")</f>
        <v>0.1817</v>
      </c>
      <c r="BRB2">
        <f t="array" ref="BRB2:BRB7">_xll.FDS("2728-HK","FF_EPS(ANN,-5AY,0)")</f>
        <v>8.2000000000000007E-3</v>
      </c>
      <c r="BRC2">
        <f t="array" ref="BRC2:BRC7">_xll.FDS("2738-HK","FF_EPS(ANN,-5AY,0)")</f>
        <v>0.19789999999999999</v>
      </c>
      <c r="BRD2">
        <f t="array" ref="BRD2:BRD7">_xll.FDS("2768-HK","FF_EPS(ANN,-5AY,0)")</f>
        <v>0.53580000000000005</v>
      </c>
      <c r="BRE2">
        <f t="array" ref="BRE2:BRE7">_xll.FDS("2772-HK","FF_EPS(ANN,-5AY,0)")</f>
        <v>-5.5800000000000002E-2</v>
      </c>
      <c r="BRF2">
        <f t="array" ref="BRF2:BRF7">_xll.FDS("2777-HK","FF_EPS(ANN,-5AY,0)")</f>
        <v>2.4533</v>
      </c>
      <c r="BRG2">
        <f t="array" ref="BRG2:BRG7">_xll.FDS("2779-HK","FF_EPS(ANN,-5AY,0)")</f>
        <v>0.12529999999999999</v>
      </c>
      <c r="BRH2">
        <f t="array" ref="BRH2:BRH7">_xll.FDS("2789-HK","FF_EPS(ANN,-5AY,0)")</f>
        <v>1.6400000000000001E-2</v>
      </c>
      <c r="BRI2">
        <f t="array" ref="BRI2:BRI7">_xll.FDS("2798-HK","FF_EPS(ANN,-5AY,0)")</f>
        <v>3.73E-2</v>
      </c>
      <c r="BRJ2">
        <f t="array" ref="BRJ2:BRJ7">_xll.FDS("2799-HK","FF_EPS(ANN,-5AY,0)")</f>
        <v>0.58420000000000005</v>
      </c>
      <c r="BRK2">
        <f t="array" ref="BRK2:BRK7">_xll.FDS("2858-HK","FF_EPS(ANN,-5AY,0)")</f>
        <v>-0.2571</v>
      </c>
      <c r="BRL2">
        <f t="array" ref="BRL2:BRL7">_xll.FDS("2863-HK","FF_EPS(ANN,-5AY,0)")</f>
        <v>0.06</v>
      </c>
      <c r="BRM2">
        <f t="array" ref="BRM2:BRM7">_xll.FDS("2866-HK","FF_EPS(ANN,-5AY,0)")</f>
        <v>3.1600000000000003E-2</v>
      </c>
      <c r="BRN2">
        <f t="array" ref="BRN2:BRN7">_xll.FDS("2869-HK","FF_EPS(ANN,-5AY,0)")</f>
        <v>0.1414</v>
      </c>
      <c r="BRO2">
        <f t="array" ref="BRO2:BRO7">_xll.FDS("2877-HK","FF_EPS(ANN,-5AY,0)")</f>
        <v>0.8296</v>
      </c>
      <c r="BRP2">
        <f t="array" ref="BRP2:BRP7">_xll.FDS("2878-HK","FF_EPS(ANN,-5AY,0)")</f>
        <v>-2.1700000000000001E-2</v>
      </c>
      <c r="BRQ2">
        <f t="array" ref="BRQ2:BRQ7">_xll.FDS("2880-HK","FF_EPS(ANN,-5AY,0)")</f>
        <v>4.6699999999999998E-2</v>
      </c>
      <c r="BRR2">
        <f t="array" ref="BRR2:BRR7">_xll.FDS("2882-HK","FF_EPS(ANN,-5AY,0)")</f>
        <v>-1.64</v>
      </c>
      <c r="BRS2">
        <f t="array" ref="BRS2:BRS7">_xll.FDS("2883-HK","FF_EPS(ANN,-5AY,0)")</f>
        <v>-2.4009</v>
      </c>
      <c r="BRT2">
        <f t="array" ref="BRT2:BRT7">_xll.FDS("2885-HK","FF_EPS(ANN,-5AY,0)")</f>
        <v>6.5100000000000005E-2</v>
      </c>
      <c r="BRU2">
        <f t="array" ref="BRU2:BRU7">_xll.FDS("2886-HK","FF_EPS(ANN,-5AY,0)")</f>
        <v>0.14699999999999999</v>
      </c>
      <c r="BRV2">
        <f t="array" ref="BRV2:BRV7">_xll.FDS("2888-HK","FF_EPS(ANN,-5AY,0)")</f>
        <v>-1.1255999999999999</v>
      </c>
      <c r="BRW2">
        <f t="array" ref="BRW2:BRW7">_xll.FDS("2892-HK","FF_EPS(ANN,-5AY,0)")</f>
        <v>0.106</v>
      </c>
      <c r="BRX2">
        <f t="array" ref="BRX2:BRX7">_xll.FDS("2899-HK","FF_EPS(ANN,-5AY,0)")</f>
        <v>0.1052</v>
      </c>
      <c r="BRY2" t="e">
        <f>_xll.FDS("2906-HK","FF_EPS(ANN,-5AY,0)")</f>
        <v>#N/A</v>
      </c>
      <c r="BRZ2" t="e">
        <f>_xll.FDS("2973-HK","FF_EPS(ANN,-5AY,0)")</f>
        <v>#N/A</v>
      </c>
      <c r="BSA2" t="e">
        <f>_xll.FDS("2975-HK","FF_EPS(ANN,-5AY,0)")</f>
        <v>#N/A</v>
      </c>
      <c r="BSB2" t="e">
        <f>_xll.FDS("2983-HK","FF_EPS(ANN,-5AY,0)")</f>
        <v>#N/A</v>
      </c>
      <c r="BSC2" t="e">
        <f>_xll.FDS("2984-HK","FF_EPS(ANN,-5AY,0)")</f>
        <v>#N/A</v>
      </c>
      <c r="BSD2" t="e">
        <f>_xll.FDS("2985-HK","FF_EPS(ANN,-5AY,0)")</f>
        <v>#N/A</v>
      </c>
      <c r="BSE2" t="e">
        <f>_xll.FDS("2990-HK","FF_EPS(ANN,-5AY,0)")</f>
        <v>#N/A</v>
      </c>
      <c r="BSF2">
        <f t="array" ref="BSF2:BSF7">_xll.FDS("3300-HK","FF_EPS(ANN,-5AY,0)")</f>
        <v>1.3599999999999999E-2</v>
      </c>
      <c r="BSG2">
        <f t="array" ref="BSG2:BSG7">_xll.FDS("3301-HK","FF_EPS(ANN,-5AY,0)")</f>
        <v>1.1216999999999999</v>
      </c>
      <c r="BSH2">
        <f t="array" ref="BSH2:BSH7">_xll.FDS("3302-HK","FF_EPS(ANN,-5AY,0)")</f>
        <v>2.0299999999999999E-2</v>
      </c>
      <c r="BSI2">
        <f t="array" ref="BSI2:BSI7">_xll.FDS("3303-HK","FF_EPS(ANN,-5AY,0)")</f>
        <v>1.6899999999999998E-2</v>
      </c>
      <c r="BSJ2">
        <f t="array" ref="BSJ2:BSJ7">_xll.FDS("3306-HK","FF_EPS(ANN,-5AY,0)")</f>
        <v>0.80959999999999999</v>
      </c>
      <c r="BSK2">
        <f t="array" ref="BSK2:BSK7">_xll.FDS("3308-HK","FF_EPS(ANN,-5AY,0)")</f>
        <v>0.28510000000000002</v>
      </c>
      <c r="BSL2">
        <f t="array" ref="BSL2:BSL7">_xll.FDS("3309-HK","FF_EPS(ANN,-5AY,0)")</f>
        <v>0.05</v>
      </c>
      <c r="BSM2">
        <f t="array" ref="BSM2:BSM7">_xll.FDS("3311-HK","FF_EPS(ANN,-5AY,0)")</f>
        <v>1.1974</v>
      </c>
      <c r="BSN2">
        <f t="array" ref="BSN2:BSN7">_xll.FDS("3313-HK","FF_EPS(ANN,-5AY,0)")</f>
        <v>-8.3999999999999995E-3</v>
      </c>
      <c r="BSO2">
        <f t="array" ref="BSO2:BSO7">_xll.FDS("3315-HK","FF_EPS(ANN,-5AY,0)")</f>
        <v>0.28739999999999999</v>
      </c>
      <c r="BSP2">
        <f t="array" ref="BSP2:BSP7">_xll.FDS("3316-HK","FF_EPS(ANN,-5AY,0)")</f>
        <v>9.4299999999999995E-2</v>
      </c>
      <c r="BSQ2">
        <f t="array" ref="BSQ2:BSQ7">_xll.FDS("3318-HK","FF_EPS(ANN,-5AY,0)")</f>
        <v>0.1636</v>
      </c>
      <c r="BSR2">
        <f t="array" ref="BSR2:BSR7">_xll.FDS("3319-HK","FF_EPS(ANN,-5AY,0)")</f>
        <v>0.13569999999999999</v>
      </c>
      <c r="BSS2">
        <f t="array" ref="BSS2:BSS7">_xll.FDS("3320-HK","FF_EPS(ANN,-5AY,0)")</f>
        <v>0.56999999999999995</v>
      </c>
      <c r="BST2">
        <f t="array" ref="BST2:BST7">_xll.FDS("3321-HK","FF_EPS(ANN,-5AY,0)")</f>
        <v>5.1499999999999997E-2</v>
      </c>
      <c r="BSU2">
        <f t="array" ref="BSU2:BSU7">_xll.FDS("3322-HK","FF_EPS(ANN,-5AY,0)")</f>
        <v>0.112</v>
      </c>
      <c r="BSV2">
        <f t="array" ref="BSV2:BSV7">_xll.FDS("3323-HK","FF_EPS(ANN,-5AY,0)")</f>
        <v>0.23369999999999999</v>
      </c>
      <c r="BSW2">
        <f t="array" ref="BSW2:BSW7">_xll.FDS("3326-HK","FF_EPS(ANN,-5AY,0)")</f>
        <v>2.5700000000000001E-2</v>
      </c>
      <c r="BSX2">
        <f t="array" ref="BSX2:BSX7">_xll.FDS("3328-HK","FF_EPS(ANN,-5AY,0)")</f>
        <v>0.8931</v>
      </c>
      <c r="BSY2">
        <f t="array" ref="BSY2:BSY7">_xll.FDS("3329-HK","FF_EPS(ANN,-5AY,0)")</f>
        <v>0.12820000000000001</v>
      </c>
      <c r="BSZ2">
        <f t="array" ref="BSZ2:BSZ7">_xll.FDS("3330-HK","FF_EPS(ANN,-5AY,0)")</f>
        <v>-0.1168</v>
      </c>
      <c r="BTA2">
        <f t="array" ref="BTA2:BTA7">_xll.FDS("3331-HK","FF_EPS(ANN,-5AY,0)")</f>
        <v>0.59799999999999998</v>
      </c>
      <c r="BTB2">
        <f t="array" ref="BTB2:BTB7">_xll.FDS("3332-HK","FF_EPS(ANN,-5AY,0)")</f>
        <v>0.1168</v>
      </c>
      <c r="BTC2">
        <f t="array" ref="BTC2:BTC7">_xll.FDS("3333-HK","FF_EPS(ANN,-5AY,0)")</f>
        <v>0.87949999999999995</v>
      </c>
      <c r="BTD2">
        <f t="array" ref="BTD2:BTD7">_xll.FDS("3336-HK","FF_EPS(ANN,-5AY,0)")</f>
        <v>0.45100000000000001</v>
      </c>
      <c r="BTE2">
        <f t="array" ref="BTE2:BTE7">_xll.FDS("3337-HK","FF_EPS(ANN,-5AY,0)")</f>
        <v>-8.4099999999999994E-2</v>
      </c>
      <c r="BTF2">
        <f t="array" ref="BTF2:BTF7">_xll.FDS("3339-HK","FF_EPS(ANN,-5AY,0)")</f>
        <v>0.1285</v>
      </c>
      <c r="BTG2">
        <f t="array" ref="BTG2:BTG7">_xll.FDS("3344-HK","FF_EPS(ANN,-5AY,0)")</f>
        <v>-0.46</v>
      </c>
      <c r="BTH2">
        <f t="array" ref="BTH2:BTH7">_xll.FDS("3347-HK","FF_EPS(ANN,-5AY,0)")</f>
        <v>0.3</v>
      </c>
      <c r="BTI2">
        <f t="array" ref="BTI2:BTI7">_xll.FDS("3348-HK","FF_EPS(ANN,-5AY,0)")</f>
        <v>7.4399999999999994E-2</v>
      </c>
      <c r="BTJ2">
        <f t="array" ref="BTJ2:BTJ7">_xll.FDS("3360-HK","FF_EPS(ANN,-5AY,0)")</f>
        <v>0.86460000000000004</v>
      </c>
      <c r="BTK2">
        <f t="array" ref="BTK2:BTK7">_xll.FDS("3363-HK","FF_EPS(ANN,-5AY,0)")</f>
        <v>0.21029999999999999</v>
      </c>
      <c r="BTL2">
        <f t="array" ref="BTL2:BTL7">_xll.FDS("3366-HK","FF_EPS(ANN,-5AY,0)")</f>
        <v>0.66600000000000004</v>
      </c>
      <c r="BTM2">
        <f t="array" ref="BTM2:BTM7">_xll.FDS("3368-HK","FF_EPS(ANN,-5AY,0)")</f>
        <v>6.54E-2</v>
      </c>
      <c r="BTN2">
        <f t="array" ref="BTN2:BTN7">_xll.FDS("3369-HK","FF_EPS(ANN,-5AY,0)")</f>
        <v>8.1799999999999998E-2</v>
      </c>
      <c r="BTO2">
        <f t="array" ref="BTO2:BTO7">_xll.FDS("3377-HK","FF_EPS(ANN,-5AY,0)")</f>
        <v>0.57650000000000001</v>
      </c>
      <c r="BTP2">
        <f t="array" ref="BTP2:BTP7">_xll.FDS("3380-HK","FF_EPS(ANN,-5AY,0)")</f>
        <v>0.94710000000000005</v>
      </c>
      <c r="BTQ2">
        <f t="array" ref="BTQ2:BTQ7">_xll.FDS("3382-HK","FF_EPS(ANN,-5AY,0)")</f>
        <v>8.5999999999999993E-2</v>
      </c>
      <c r="BTR2">
        <f t="array" ref="BTR2:BTR7">_xll.FDS("3383-HK","FF_EPS(ANN,-5AY,0)")</f>
        <v>0.68700000000000006</v>
      </c>
      <c r="BTS2">
        <f t="array" ref="BTS2:BTS7">_xll.FDS("3389-HK","FF_EPS(ANN,-5AY,0)")</f>
        <v>-7.8299999999999995E-2</v>
      </c>
      <c r="BTT2">
        <f t="array" ref="BTT2:BTT7">_xll.FDS("3390-HK","FF_EPS(ANN,-5AY,0)")</f>
        <v>5.5E-2</v>
      </c>
      <c r="BTU2">
        <f t="array" ref="BTU2:BTU7">_xll.FDS("3393-HK","FF_EPS(ANN,-5AY,0)")</f>
        <v>0.35049999999999998</v>
      </c>
      <c r="BTV2">
        <f t="array" ref="BTV2:BTV7">_xll.FDS("3395-HK","FF_EPS(ANN,-5AY,0)")</f>
        <v>-4.8099999999999997E-2</v>
      </c>
      <c r="BTW2">
        <f t="array" ref="BTW2:BTW7">_xll.FDS("3396-HK","FF_EPS(ANN,-5AY,0)")</f>
        <v>2.6406000000000001</v>
      </c>
      <c r="BTX2">
        <f t="array" ref="BTX2:BTX7">_xll.FDS("3398-HK","FF_EPS(ANN,-5AY,0)")</f>
        <v>3.9E-2</v>
      </c>
      <c r="BTY2">
        <f t="array" ref="BTY2:BTY7">_xll.FDS("3399-HK","FF_EPS(ANN,-5AY,0)")</f>
        <v>0.5141</v>
      </c>
      <c r="BTZ2">
        <f t="array" ref="BTZ2:BTZ7">_xll.FDS("3600-HK","FF_EPS(ANN,-5AY,0)")</f>
        <v>0.1023</v>
      </c>
      <c r="BUA2">
        <f t="array" ref="BUA2:BUA7">_xll.FDS("3601-HK","FF_EPS(ANN,-5AY,0)")</f>
        <v>0.13800000000000001</v>
      </c>
      <c r="BUB2">
        <f t="array" ref="BUB2:BUB7">_xll.FDS("3603-HK","FF_EPS(ANN,-5AY,0)")</f>
        <v>4.5900000000000003E-2</v>
      </c>
      <c r="BUC2">
        <f t="array" ref="BUC2:BUC7">_xll.FDS("3606-HK","FF_EPS(ANN,-5AY,0)")</f>
        <v>1.2534000000000001</v>
      </c>
      <c r="BUD2">
        <f t="array" ref="BUD2:BUD7">_xll.FDS("3608-HK","FF_EPS(ANN,-5AY,0)")</f>
        <v>0.23130000000000001</v>
      </c>
      <c r="BUE2">
        <f t="array" ref="BUE2:BUE7">_xll.FDS("3613-HK","FF_EPS(ANN,-5AY,0)")</f>
        <v>0.5</v>
      </c>
      <c r="BUF2">
        <f t="array" ref="BUF2:BUF7">_xll.FDS("3616-HK","FF_EPS(ANN,-5AY,0)")</f>
        <v>8.2699999999999996E-2</v>
      </c>
      <c r="BUG2">
        <f t="array" ref="BUG2:BUG7">_xll.FDS("3618-HK","FF_EPS(ANN,-5AY,0)")</f>
        <v>0.99809999999999999</v>
      </c>
      <c r="BUH2">
        <f t="array" ref="BUH2:BUH7">_xll.FDS("3623-HK","FF_EPS(ANN,-5AY,0)")</f>
        <v>4.6699999999999998E-2</v>
      </c>
      <c r="BUI2">
        <f t="array" ref="BUI2:BUI7">_xll.FDS("3626-HK","FF_EPS(ANN,-5AY,0)")</f>
        <v>5.8000000000000003E-2</v>
      </c>
      <c r="BUJ2">
        <f t="array" ref="BUJ2:BUJ7">_xll.FDS("3628-HK","FF_EPS(ANN,-5AY,0)")</f>
        <v>-1.6E-2</v>
      </c>
      <c r="BUK2">
        <f t="array" ref="BUK2:BUK7">_xll.FDS("3633-HK","FF_EPS(ANN,-5AY,0)")</f>
        <v>8.1600000000000006E-2</v>
      </c>
      <c r="BUL2">
        <f t="array" ref="BUL2:BUL7">_xll.FDS("3636-HK","FF_EPS(ANN,-5AY,0)")</f>
        <v>1.4722</v>
      </c>
      <c r="BUM2">
        <f t="array" ref="BUM2:BUM7">_xll.FDS("3638-HK","FF_EPS(ANN,-5AY,0)")</f>
        <v>1.4999999999999999E-2</v>
      </c>
      <c r="BUN2">
        <f t="array" ref="BUN2:BUN7">_xll.FDS("3639-HK","FF_EPS(ANN,-5AY,0)")</f>
        <v>0.2571</v>
      </c>
      <c r="BUO2" t="e">
        <f t="array" ref="BUO2:BUO7">_xll.FDS("3658-HK","FF_EPS(ANN,-5AY,0)")</f>
        <v>#N/A</v>
      </c>
      <c r="BUP2" t="e">
        <f t="array" ref="BUP2:BUP7">_xll.FDS("3660-HK","FF_EPS(ANN,-5AY,0)")</f>
        <v>#N/A</v>
      </c>
      <c r="BUQ2">
        <f t="array" ref="BUQ2:BUQ7">_xll.FDS("3662-HK","FF_EPS(ANN,-5AY,0)")</f>
        <v>4.5699999999999998E-2</v>
      </c>
      <c r="BUR2">
        <f t="array" ref="BUR2:BUR7">_xll.FDS("3666-HK","FF_EPS(ANN,-5AY,0)")</f>
        <v>2.3400000000000001E-2</v>
      </c>
      <c r="BUS2">
        <f t="array" ref="BUS2:BUS7">_xll.FDS("3668-HK","FF_EPS(ANN,-5AY,0)")</f>
        <v>-28.5718</v>
      </c>
      <c r="BUT2">
        <f t="array" ref="BUT2:BUT7">_xll.FDS("3669-HK","FF_EPS(ANN,-5AY,0)")</f>
        <v>0.67769999999999997</v>
      </c>
      <c r="BUU2">
        <f t="array" ref="BUU2:BUU7">_xll.FDS("3678-HK","FF_EPS(ANN,-5AY,0)")</f>
        <v>0.1017</v>
      </c>
      <c r="BUV2">
        <f t="array" ref="BUV2:BUV7">_xll.FDS("3680-HK","FF_EPS(ANN,-5AY,0)")</f>
        <v>3.9600000000000003E-2</v>
      </c>
      <c r="BUW2" t="e">
        <f t="array" ref="BUW2:BUW7">_xll.FDS("3681-HK","FF_EPS(ANN,-5AY,0)")</f>
        <v>#N/A</v>
      </c>
      <c r="BUX2">
        <f t="array" ref="BUX2:BUX7">_xll.FDS("3683-HK","FF_EPS(ANN,-5AY,0)")</f>
        <v>-0.18540000000000001</v>
      </c>
      <c r="BUY2">
        <f t="array" ref="BUY2:BUY7">_xll.FDS("3686-HK","FF_EPS(ANN,-5AY,0)")</f>
        <v>3.04E-2</v>
      </c>
      <c r="BUZ2">
        <f t="array" ref="BUZ2:BUZ7">_xll.FDS("3688-HK","FF_EPS(ANN,-5AY,0)")</f>
        <v>0.61</v>
      </c>
      <c r="BVA2">
        <f t="array" ref="BVA2:BVA7">_xll.FDS("3689-HK","FF_EPS(ANN,-5AY,0)")</f>
        <v>0.62860000000000005</v>
      </c>
      <c r="BVB2">
        <f t="array" ref="BVB2:BVB7">_xll.FDS("3690-HK","FF_EPS(ANN,-5AY,0)")</f>
        <v>-1.2318</v>
      </c>
      <c r="BVC2">
        <f t="array" ref="BVC2:BVC7">_xll.FDS("3692-HK","FF_EPS(ANN,-5AY,0)")</f>
        <v>0.30220000000000002</v>
      </c>
      <c r="BVD2">
        <f t="array" ref="BVD2:BVD7">_xll.FDS("3698-HK","FF_EPS(ANN,-5AY,0)")</f>
        <v>0.65859999999999996</v>
      </c>
      <c r="BVE2">
        <f t="array" ref="BVE2:BVE7">_xll.FDS("3699-HK","FF_EPS(ANN,-5AY,0)")</f>
        <v>8.1799999999999998E-2</v>
      </c>
      <c r="BVF2">
        <f t="array" ref="BVF2:BVF7">_xll.FDS("3700-HK","FF_EPS(ANN,-5AY,0)")</f>
        <v>-0.83479999999999999</v>
      </c>
      <c r="BVG2">
        <f t="array" ref="BVG2:BVG7">_xll.FDS("3708-HK","FF_EPS(ANN,-5AY,0)")</f>
        <v>2E-3</v>
      </c>
      <c r="BVH2">
        <f t="array" ref="BVH2:BVH7">_xll.FDS("3709-HK","FF_EPS(ANN,-5AY,0)")</f>
        <v>0.54920000000000002</v>
      </c>
      <c r="BVI2">
        <f t="array" ref="BVI2:BVI7">_xll.FDS("3718-HK","FF_EPS(ANN,-5AY,0)")</f>
        <v>-7.4999999999999997E-3</v>
      </c>
      <c r="BVJ2">
        <f t="array" ref="BVJ2:BVJ7">_xll.FDS("3728-HK","FF_EPS(ANN,-5AY,0)")</f>
        <v>2.5499999999999998E-2</v>
      </c>
      <c r="BVK2">
        <f t="array" ref="BVK2:BVK7">_xll.FDS("3737-HK","FF_EPS(ANN,-5AY,0)")</f>
        <v>7.9299999999999995E-2</v>
      </c>
      <c r="BVL2">
        <f t="array" ref="BVL2:BVL7">_xll.FDS("3738-HK","FF_EPS(ANN,-5AY,0)")</f>
        <v>1.2999999999999999E-2</v>
      </c>
      <c r="BVM2">
        <f t="array" ref="BVM2:BVM7">_xll.FDS("3759-HK","FF_EPS(ANN,-5AY,0)")</f>
        <v>0.26650000000000001</v>
      </c>
      <c r="BVN2">
        <f t="array" ref="BVN2:BVN7">_xll.FDS("3768-HK","FF_EPS(ANN,-5AY,0)")</f>
        <v>0.31219999999999998</v>
      </c>
      <c r="BVO2">
        <f t="array" ref="BVO2:BVO7">_xll.FDS("3773-HK","FF_EPS(ANN,-5AY,0)")</f>
        <v>9.35E-2</v>
      </c>
      <c r="BVP2">
        <f t="array" ref="BVP2:BVP7">_xll.FDS("3778-HK","FF_EPS(ANN,-5AY,0)")</f>
        <v>1.3899999999999999E-2</v>
      </c>
      <c r="BVQ2">
        <f t="array" ref="BVQ2:BVQ7">_xll.FDS("3788-HK","FF_EPS(ANN,-5AY,0)")</f>
        <v>-0.13200000000000001</v>
      </c>
      <c r="BVR2">
        <f t="array" ref="BVR2:BVR7">_xll.FDS("3789-HK","FF_EPS(ANN,-5AY,0)")</f>
        <v>6.2899999999999998E-2</v>
      </c>
      <c r="BVS2">
        <f t="array" ref="BVS2:BVS7">_xll.FDS("3798-HK","FF_EPS(ANN,-5AY,0)")</f>
        <v>2.1600000000000001E-2</v>
      </c>
      <c r="BVT2">
        <f t="array" ref="BVT2:BVT7">_xll.FDS("3799-HK","FF_EPS(ANN,-5AY,0)")</f>
        <v>0.26869999999999999</v>
      </c>
      <c r="BVU2">
        <f t="array" ref="BVU2:BVU7">_xll.FDS("3800-HK","FF_EPS(ANN,-5AY,0)")</f>
        <v>0.13619999999999999</v>
      </c>
      <c r="BVV2">
        <f t="array" ref="BVV2:BVV7">_xll.FDS("3808-HK","FF_EPS(ANN,-5AY,0)")</f>
        <v>0.222</v>
      </c>
      <c r="BVW2">
        <f t="array" ref="BVW2:BVW7">_xll.FDS("3813-HK","FF_EPS(ANN,-5AY,0)")</f>
        <v>0.12529999999999999</v>
      </c>
      <c r="BVX2">
        <f t="array" ref="BVX2:BVX7">_xll.FDS("3816-HK","FF_EPS(ANN,-5AY,0)")</f>
        <v>-2.58E-2</v>
      </c>
      <c r="BVY2">
        <f t="array" ref="BVY2:BVY6">_xll.FDS("3818-HK","FF_EPS(ANN,-5AY,0)")</f>
        <v>0.1673</v>
      </c>
      <c r="BVZ2">
        <f t="array" ref="BVZ2:BVZ7">_xll.FDS("3822-HK","FF_EPS(ANN,-5AY,0)")</f>
        <v>4.7E-2</v>
      </c>
      <c r="BWA2">
        <f t="array" ref="BWA2:BWA7">_xll.FDS("3828-HK","FF_EPS(ANN,-5AY,0)")</f>
        <v>0.222</v>
      </c>
      <c r="BWB2">
        <f t="array" ref="BWB2:BWB7">_xll.FDS("3830-HK","FF_EPS(ANN,-5AY,0)")</f>
        <v>2.2599999999999999E-2</v>
      </c>
      <c r="BWC2">
        <f t="array" ref="BWC2:BWC7">_xll.FDS("3833-HK","FF_EPS(ANN,-5AY,0)")</f>
        <v>-0.10979999999999999</v>
      </c>
      <c r="BWD2">
        <f t="array" ref="BWD2:BWD7">_xll.FDS("3836-HK","FF_EPS(ANN,-5AY,0)")</f>
        <v>-0.28039999999999998</v>
      </c>
      <c r="BWE2">
        <f t="array" ref="BWE2:BWE7">_xll.FDS("3838-HK","FF_EPS(ANN,-5AY,0)")</f>
        <v>4.1599999999999998E-2</v>
      </c>
      <c r="BWF2">
        <f t="array" ref="BWF2:BWF7">_xll.FDS("3839-HK","FF_EPS(ANN,-5AY,0)")</f>
        <v>0.24679999999999999</v>
      </c>
      <c r="BWG2">
        <f t="array" ref="BWG2:BWG7">_xll.FDS("3848-HK","FF_EPS(ANN,-5AY,0)")</f>
        <v>0.2399</v>
      </c>
      <c r="BWH2">
        <f t="array" ref="BWH2:BWH7">_xll.FDS("3860-HK","FF_EPS(ANN,-5AY,0)")</f>
        <v>1.6299999999999999E-2</v>
      </c>
      <c r="BWI2">
        <f t="array" ref="BWI2:BWI7">_xll.FDS("3866-HK","FF_EPS(ANN,-5AY,0)")</f>
        <v>0.45150000000000001</v>
      </c>
      <c r="BWJ2">
        <f t="array" ref="BWJ2:BWJ7">_xll.FDS("3868-HK","FF_EPS(ANN,-5AY,0)")</f>
        <v>9.7600000000000006E-2</v>
      </c>
      <c r="BWK2">
        <f t="array" ref="BWK2:BWK7">_xll.FDS("3869-HK","FF_EPS(ANN,-5AY,0)")</f>
        <v>0.20349999999999999</v>
      </c>
      <c r="BWL2">
        <f t="array" ref="BWL2:BWL7">_xll.FDS("3877-HK","FF_EPS(ANN,-5AY,0)")</f>
        <v>7.0699999999999999E-2</v>
      </c>
      <c r="BWM2">
        <f t="array" ref="BWM2:BWM7">_xll.FDS("3878-HK","FF_EPS(ANN,-5AY,0)")</f>
        <v>7.5499999999999998E-2</v>
      </c>
      <c r="BWN2">
        <f t="array" ref="BWN2:BWN7">_xll.FDS("3882-HK","FF_EPS(ANN,-5AY,0)")</f>
        <v>6.6000000000000003E-2</v>
      </c>
      <c r="BWO2">
        <f t="array" ref="BWO2:BWO7">_xll.FDS("3883-HK","FF_EPS(ANN,-5AY,0)")</f>
        <v>0.3599</v>
      </c>
      <c r="BWP2">
        <f t="array" ref="BWP2:BWP7">_xll.FDS("3886-HK","FF_EPS(ANN,-5AY,0)")</f>
        <v>8.0999999999999996E-3</v>
      </c>
      <c r="BWQ2">
        <f t="array" ref="BWQ2:BWQ7">_xll.FDS("3888-HK","FF_EPS(ANN,-5AY,0)")</f>
        <v>-0.24540000000000001</v>
      </c>
      <c r="BWR2">
        <f t="array" ref="BWR2:BWR7">_xll.FDS("3889-HK","FF_EPS(ANN,-5AY,0)")</f>
        <v>-0.106</v>
      </c>
      <c r="BWS2">
        <f t="array" ref="BWS2:BWS7">_xll.FDS("3893-HK","FF_EPS(ANN,-5AY,0)")</f>
        <v>-0.36399999999999999</v>
      </c>
      <c r="BWT2">
        <f t="array" ref="BWT2:BWT7">_xll.FDS("3898-HK","FF_EPS(ANN,-5AY,0)")</f>
        <v>2.8860000000000001</v>
      </c>
      <c r="BWU2">
        <f t="array" ref="BWU2:BWU7">_xll.FDS("3899-HK","FF_EPS(ANN,-5AY,0)")</f>
        <v>-0.56079999999999997</v>
      </c>
      <c r="BWV2">
        <f t="array" ref="BWV2:BWV7">_xll.FDS("3900-HK","FF_EPS(ANN,-5AY,0)")</f>
        <v>0.81789999999999996</v>
      </c>
      <c r="BWW2">
        <f t="array" ref="BWW2:BWW7">_xll.FDS("3903-HK","FF_EPS(ANN,-5AY,0)")</f>
        <v>5.8400000000000001E-2</v>
      </c>
      <c r="BWX2">
        <f t="array" ref="BWX2:BWX7">_xll.FDS("3908-HK","FF_EPS(ANN,-5AY,0)")</f>
        <v>0.88800000000000001</v>
      </c>
      <c r="BWY2" t="e">
        <f t="array" ref="BWY2:BWY7">_xll.FDS("3913-HK","FF_EPS(ANN,-5AY,0)")</f>
        <v>#N/A</v>
      </c>
      <c r="BWZ2">
        <f t="array" ref="BWZ2:BWZ7">_xll.FDS("3918-HK","FF_EPS(ANN,-5AY,0)")</f>
        <v>0.60670000000000002</v>
      </c>
      <c r="BXA2">
        <f t="array" ref="BXA2:BXA7">_xll.FDS("3919-HK","FF_EPS(ANN,-5AY,0)")</f>
        <v>0.1123</v>
      </c>
      <c r="BXB2">
        <f t="array" ref="BXB2:BXB7">_xll.FDS("3928-HK","FF_EPS(ANN,-5AY,0)")</f>
        <v>3.0300000000000001E-2</v>
      </c>
      <c r="BXC2" t="e">
        <f t="array" ref="BXC2:BXC7">_xll.FDS("3931-HK","FF_EPS(ANN,-5AY,0)")</f>
        <v>#N/A</v>
      </c>
      <c r="BXD2">
        <f t="array" ref="BXD2:BXD7">_xll.FDS("3933-HK","FF_EPS(ANN,-5AY,0)")</f>
        <v>-0.1913</v>
      </c>
      <c r="BXE2">
        <f t="array" ref="BXE2:BXE7">_xll.FDS("3938-HK","FF_EPS(ANN,-5AY,0)")</f>
        <v>8.8400000000000006E-2</v>
      </c>
      <c r="BXF2">
        <f t="array" ref="BXF2:BXF7">_xll.FDS("3939-HK","FF_EPS(ANN,-5AY,0)")</f>
        <v>4.3200000000000002E-2</v>
      </c>
      <c r="BXG2">
        <f t="array" ref="BXG2:BXG7">_xll.FDS("3948-HK","FF_EPS(ANN,-5AY,0)")</f>
        <v>0.71299999999999997</v>
      </c>
      <c r="BXH2">
        <f t="array" ref="BXH2:BXH7">_xll.FDS("3958-HK","FF_EPS(ANN,-5AY,0)")</f>
        <v>0.41</v>
      </c>
      <c r="BXI2">
        <f t="array" ref="BXI2:BXI7">_xll.FDS("3963-HK","FF_EPS(ANN,-5AY,0)")</f>
        <v>-0.67</v>
      </c>
      <c r="BXJ2">
        <f t="array" ref="BXJ2:BXJ7">_xll.FDS("3968-HK","FF_EPS(ANN,-5AY,0)")</f>
        <v>2.4615999999999998</v>
      </c>
      <c r="BXK2">
        <f t="array" ref="BXK2:BXK7">_xll.FDS("3969-HK","FF_EPS(ANN,-5AY,0)")</f>
        <v>0.40889999999999999</v>
      </c>
      <c r="BXL2">
        <f t="array" ref="BXL2:BXL7">_xll.FDS("3978-HK","FF_EPS(ANN,-5AY,0)")</f>
        <v>6.3899999999999998E-2</v>
      </c>
      <c r="BXM2">
        <f t="array" ref="BXM2:BXM7">_xll.FDS("3983-HK","FF_EPS(ANN,-5AY,0)")</f>
        <v>-5.8400000000000001E-2</v>
      </c>
      <c r="BXN2">
        <f t="array" ref="BXN2:BXN7">_xll.FDS("3988-HK","FF_EPS(ANN,-5AY,0)")</f>
        <v>0.62660000000000005</v>
      </c>
      <c r="BXO2">
        <f t="array" ref="BXO2:BXO7">_xll.FDS("3989-HK","FF_EPS(ANN,-5AY,0)")</f>
        <v>3.5999999999999999E-3</v>
      </c>
      <c r="BXP2">
        <f t="array" ref="BXP2:BXP7">_xll.FDS("3990-HK","FF_EPS(ANN,-5AY,0)")</f>
        <v>0.98860000000000003</v>
      </c>
      <c r="BXQ2">
        <f t="array" ref="BXQ2:BXQ7">_xll.FDS("3991-HK","FF_EPS(ANN,-5AY,0)")</f>
        <v>8.7599999999999997E-2</v>
      </c>
      <c r="BXR2">
        <f t="array" ref="BXR2:BXR7">_xll.FDS("3993-HK","FF_EPS(ANN,-5AY,0)")</f>
        <v>7.0099999999999996E-2</v>
      </c>
      <c r="BXS2">
        <f t="array" ref="BXS2:BXS7">_xll.FDS("3996-HK","FF_EPS(ANN,-5AY,0)")</f>
        <v>0.1636</v>
      </c>
      <c r="BXT2">
        <f t="array" ref="BXT2:BXT7">_xll.FDS("3997-HK","FF_EPS(ANN,-5AY,0)")</f>
        <v>0.18629999999999999</v>
      </c>
      <c r="BXU2">
        <f t="array" ref="BXU2:BXU7">_xll.FDS("3998-HK","FF_EPS(ANN,-5AY,0)")</f>
        <v>4.87E-2</v>
      </c>
      <c r="BXV2">
        <f t="array" ref="BXV2:BXV7">_xll.FDS("3999-HK","FF_EPS(ANN,-5AY,0)")</f>
        <v>6.2199999999999998E-2</v>
      </c>
      <c r="BXW2" t="e">
        <f>_xll.FDS("4616-HK","FF_EPS(ANN,-5AY,0)")</f>
        <v>#N/A</v>
      </c>
      <c r="BXX2" t="e">
        <f>_xll.FDS("4617-HK","FF_EPS(ANN,-5AY,0)")</f>
        <v>#N/A</v>
      </c>
      <c r="BXY2" t="e">
        <f>_xll.FDS("4618-HK","FF_EPS(ANN,-5AY,0)")</f>
        <v>#N/A</v>
      </c>
      <c r="BXZ2" t="e">
        <f>_xll.FDS("4619-HK","FF_EPS(ANN,-5AY,0)")</f>
        <v>#N/A</v>
      </c>
      <c r="BYA2" t="e">
        <f>_xll.FDS("4620-HK","FF_EPS(ANN,-5AY,0)")</f>
        <v>#N/A</v>
      </c>
      <c r="BYB2" t="e">
        <f>_xll.FDS("4621-HK","FF_EPS(ANN,-5AY,0)")</f>
        <v>#N/A</v>
      </c>
      <c r="BYC2">
        <f t="array" ref="BYC2:BYC7">_xll.FDS("6030-HK","FF_EPS(ANN,-5AY,0)")</f>
        <v>0.83660000000000001</v>
      </c>
      <c r="BYD2">
        <f t="array" ref="BYD2:BYD7">_xll.FDS("6033-HK","FF_EPS(ANN,-5AY,0)")</f>
        <v>0.24</v>
      </c>
      <c r="BYE2">
        <f t="array" ref="BYE2:BYE7">_xll.FDS("6036-HK","FF_EPS(ANN,-5AY,0)")</f>
        <v>3.9699999999999999E-2</v>
      </c>
      <c r="BYF2">
        <f t="array" ref="BYF2:BYF7">_xll.FDS("6038-HK","FF_EPS(ANN,-5AY,0)")</f>
        <v>0.05</v>
      </c>
      <c r="BYG2">
        <f t="array" ref="BYG2:BYG7">_xll.FDS("6049-HK","FF_EPS(ANN,-5AY,0)")</f>
        <v>0.30730000000000002</v>
      </c>
      <c r="BYH2">
        <f t="array" ref="BYH2:BYH7">_xll.FDS("6055-HK","FF_EPS(ANN,-5AY,0)")</f>
        <v>0.50180000000000002</v>
      </c>
      <c r="BYI2">
        <f t="array" ref="BYI2:BYI7">_xll.FDS("6058-HK","FF_EPS(ANN,-5AY,0)")</f>
        <v>4.2000000000000003E-2</v>
      </c>
      <c r="BYJ2">
        <f t="array" ref="BYJ2:BYJ7">_xll.FDS("6060-HK","FF_EPS(ANN,-5AY,0)")</f>
        <v>7.4999999999999997E-3</v>
      </c>
      <c r="BYK2">
        <f t="array" ref="BYK2:BYK7">_xll.FDS("6063-HK","FF_EPS(ANN,-5AY,0)")</f>
        <v>8.2000000000000007E-3</v>
      </c>
      <c r="BYL2">
        <f t="array" ref="BYL2:BYL7">_xll.FDS("6066-HK","FF_EPS(ANN,-5AY,0)")</f>
        <v>0.94110000000000005</v>
      </c>
      <c r="BYM2">
        <f t="array" ref="BYM2:BYM7">_xll.FDS("6068-HK","FF_EPS(ANN,-5AY,0)")</f>
        <v>0.12540000000000001</v>
      </c>
      <c r="BYN2">
        <f t="array" ref="BYN2:BYN7">_xll.FDS("6069-HK","FF_EPS(ANN,-5AY,0)")</f>
        <v>7.5800000000000006E-2</v>
      </c>
      <c r="BYO2" t="e">
        <f t="array" ref="BYO2:BYO7">_xll.FDS("6078-HK","FF_EPS(ANN,-5AY,0)")</f>
        <v>#N/A</v>
      </c>
      <c r="BYP2">
        <f t="array" ref="BYP2:BYP7">_xll.FDS("6080-HK","FF_EPS(ANN,-5AY,0)")</f>
        <v>2.5999999999999999E-2</v>
      </c>
      <c r="BYQ2">
        <f t="array" ref="BYQ2:BYQ7">_xll.FDS("6083-HK","FF_EPS(ANN,-5AY,0)")</f>
        <v>4.9000000000000002E-2</v>
      </c>
      <c r="BYR2">
        <f t="array" ref="BYR2:BYR7">_xll.FDS("6088-HK","FF_EPS(ANN,-5AY,0)")</f>
        <v>0.1943</v>
      </c>
      <c r="BYS2">
        <f t="array" ref="BYS2:BYS7">_xll.FDS("6090-HK","FF_EPS(ANN,-5AY,0)")</f>
        <v>0.217</v>
      </c>
      <c r="BYT2">
        <f t="array" ref="BYT2:BYT7">_xll.FDS("6093-HK","FF_EPS(ANN,-5AY,0)")</f>
        <v>5.4699999999999999E-2</v>
      </c>
      <c r="BYU2">
        <f t="array" ref="BYU2:BYU7">_xll.FDS("6098-HK","FF_EPS(ANN,-5AY,0)")</f>
        <v>0.1515</v>
      </c>
      <c r="BYV2">
        <f t="array" ref="BYV2:BYV7">_xll.FDS("6099-HK","FF_EPS(ANN,-5AY,0)")</f>
        <v>0.89510000000000001</v>
      </c>
      <c r="BYW2">
        <f t="array" ref="BYW2:BYW7">_xll.FDS("6100-HK","FF_EPS(ANN,-5AY,0)")</f>
        <v>-0.32819999999999999</v>
      </c>
      <c r="BYX2">
        <f t="array" ref="BYX2:BYX7">_xll.FDS("6108-HK","FF_EPS(ANN,-5AY,0)")</f>
        <v>-5.4600000000000003E-2</v>
      </c>
      <c r="BYY2">
        <f t="array" ref="BYY2:BYY7">_xll.FDS("6110-HK","FF_EPS(ANN,-5AY,0)")</f>
        <v>0.2462</v>
      </c>
      <c r="BYZ2">
        <f t="array" ref="BYZ2:BYZ7">_xll.FDS("6111-HK","FF_EPS(ANN,-5AY,0)")</f>
        <v>3.49E-2</v>
      </c>
      <c r="BZA2">
        <f t="array" ref="BZA2:BZA7">_xll.FDS("6113-HK","FF_EPS(ANN,-5AY,0)")</f>
        <v>7.4999999999999997E-2</v>
      </c>
      <c r="BZB2">
        <f t="array" ref="BZB2:BZB7">_xll.FDS("6116-HK","FF_EPS(ANN,-5AY,0)")</f>
        <v>1.2619</v>
      </c>
      <c r="BZC2">
        <f t="array" ref="BZC2:BZC7">_xll.FDS("6117-HK","FF_EPS(ANN,-5AY,0)")</f>
        <v>5.5199999999999999E-2</v>
      </c>
      <c r="BZD2">
        <f t="array" ref="BZD2:BZD7">_xll.FDS("6118-HK","FF_EPS(ANN,-5AY,0)")</f>
        <v>-4.6699999999999998E-2</v>
      </c>
      <c r="BZE2">
        <f t="array" ref="BZE2:BZE7">_xll.FDS("6119-HK","FF_EPS(ANN,-5AY,0)")</f>
        <v>2.41E-2</v>
      </c>
      <c r="BZF2">
        <f t="array" ref="BZF2:BZF7">_xll.FDS("6122-HK","FF_EPS(ANN,-5AY,0)")</f>
        <v>0.4345</v>
      </c>
      <c r="BZG2">
        <f t="array" ref="BZG2:BZG7">_xll.FDS("6123-HK","FF_EPS(ANN,-5AY,0)")</f>
        <v>1.2E-2</v>
      </c>
      <c r="BZH2">
        <f t="array" ref="BZH2:BZH7">_xll.FDS("6127-HK","FF_EPS(ANN,-5AY,0)")</f>
        <v>0.19220000000000001</v>
      </c>
      <c r="BZI2">
        <f t="array" ref="BZI2:BZI7">_xll.FDS("6128-HK","FF_EPS(ANN,-5AY,0)")</f>
        <v>-2.3E-2</v>
      </c>
      <c r="BZJ2">
        <f t="array" ref="BZJ2:BZJ7">_xll.FDS("6133-HK","FF_EPS(ANN,-5AY,0)")</f>
        <v>2.3400000000000001E-2</v>
      </c>
      <c r="BZK2">
        <f t="array" ref="BZK2:BZK7">_xll.FDS("6136-HK","FF_EPS(ANN,-5AY,0)")</f>
        <v>0.18909999999999999</v>
      </c>
      <c r="BZL2">
        <f t="array" ref="BZL2:BZL7">_xll.FDS("6138-HK","FF_EPS(ANN,-5AY,0)")</f>
        <v>0.5141</v>
      </c>
      <c r="BZM2">
        <f t="array" ref="BZM2:BZM7">_xll.FDS("6158-HK","FF_EPS(ANN,-5AY,0)")</f>
        <v>0.33529999999999999</v>
      </c>
      <c r="BZN2">
        <f t="array" ref="BZN2:BZN7">_xll.FDS("6160-HK","FF_EPS(ANN,-5AY,0)")</f>
        <v>-1.2001999999999999</v>
      </c>
      <c r="BZO2">
        <f t="array" ref="BZO2:BZO7">_xll.FDS("6161-HK","FF_EPS(ANN,-5AY,0)")</f>
        <v>0.1095</v>
      </c>
      <c r="BZP2">
        <f t="array" ref="BZP2:BZP7">_xll.FDS("6162-HK","FF_EPS(ANN,-5AY,0)")</f>
        <v>1.46E-2</v>
      </c>
      <c r="BZQ2">
        <f t="array" ref="BZQ2:BZQ7">_xll.FDS("6163-HK","FF_EPS(ANN,-5AY,0)")</f>
        <v>6.5699999999999995E-2</v>
      </c>
      <c r="BZR2">
        <f t="array" ref="BZR2:BZR7">_xll.FDS("6168-HK","FF_EPS(ANN,-5AY,0)")</f>
        <v>3.4200000000000001E-2</v>
      </c>
      <c r="BZS2">
        <f t="array" ref="BZS2:BZS7">_xll.FDS("6169-HK","FF_EPS(ANN,-5AY,0)")</f>
        <v>0.1239</v>
      </c>
      <c r="BZT2">
        <f t="array" ref="BZT2:BZT7">_xll.FDS("6178-HK","FF_EPS(ANN,-5AY,0)")</f>
        <v>0.73909999999999998</v>
      </c>
      <c r="BZU2">
        <f t="array" ref="BZU2:BZU7">_xll.FDS("6182-HK","FF_EPS(ANN,-5AY,0)")</f>
        <v>3.5400000000000001E-2</v>
      </c>
      <c r="BZV2">
        <f t="array" ref="BZV2:BZV7">_xll.FDS("6185-HK","FF_EPS(ANN,-5AY,0)")</f>
        <v>-0.2616</v>
      </c>
      <c r="BZW2">
        <f t="array" ref="BZW2:BZW7">_xll.FDS("6186-HK","FF_EPS(ANN,-5AY,0)")</f>
        <v>5.45E-2</v>
      </c>
      <c r="BZX2">
        <f t="array" ref="BZX2:BZX7">_xll.FDS("6188-HK","FF_EPS(ANN,-5AY,0)")</f>
        <v>0.61929999999999996</v>
      </c>
      <c r="BZY2">
        <f t="array" ref="BZY2:BZY7">_xll.FDS("6189-HK","FF_EPS(ANN,-5AY,0)")</f>
        <v>0.76910000000000001</v>
      </c>
      <c r="BZZ2">
        <f t="array" ref="BZZ2:BZZ7">_xll.FDS("6190-HK","FF_EPS(ANN,-5AY,0)")</f>
        <v>0.76600000000000001</v>
      </c>
      <c r="CAA2">
        <f t="array" ref="CAA2:CAA7">_xll.FDS("6193-HK","FF_EPS(ANN,-5AY,0)")</f>
        <v>2.76E-2</v>
      </c>
      <c r="CAB2">
        <f t="array" ref="CAB2:CAB7">_xll.FDS("6196-HK","FF_EPS(ANN,-5AY,0)")</f>
        <v>0.72419999999999995</v>
      </c>
      <c r="CAC2">
        <f t="array" ref="CAC2:CAC7">_xll.FDS("6198-HK","FF_EPS(ANN,-5AY,0)")</f>
        <v>0.53459999999999996</v>
      </c>
      <c r="CAD2">
        <f t="array" ref="CAD2:CAD7">_xll.FDS("6199-HK","FF_EPS(ANN,-5AY,0)")</f>
        <v>0.15709999999999999</v>
      </c>
      <c r="CAE2" t="e">
        <f t="array" ref="CAE2:CAE7">_xll.FDS("6600-HK","FF_EPS(ANN,-5AY,0)")</f>
        <v>#N/A</v>
      </c>
      <c r="CAF2" t="e">
        <f t="array" ref="CAF2:CAF7">_xll.FDS("6601-HK","FF_EPS(ANN,-5AY,0)")</f>
        <v>#N/A</v>
      </c>
      <c r="CAG2" t="e">
        <f t="array" ref="CAG2:CAG7">_xll.FDS("6606-HK","FF_EPS(ANN,-5AY,0)")</f>
        <v>#N/A</v>
      </c>
      <c r="CAH2" t="e">
        <f t="array" ref="CAH2:CAH7">_xll.FDS("6608-HK","FF_EPS(ANN,-5AY,0)")</f>
        <v>#N/A</v>
      </c>
      <c r="CAI2" t="e">
        <f t="array" ref="CAI2:CAI7">_xll.FDS("6609-HK","FF_EPS(ANN,-5AY,0)")</f>
        <v>#N/A</v>
      </c>
      <c r="CAJ2" t="e">
        <f t="array" ref="CAJ2:CAJ7">_xll.FDS("6610-HK","FF_EPS(ANN,-5AY,0)")</f>
        <v>#N/A</v>
      </c>
      <c r="CAK2">
        <f t="array" ref="CAK2:CAK7">_xll.FDS("6611-HK","FF_EPS(ANN,-5AY,0)")</f>
        <v>6.7900000000000002E-2</v>
      </c>
      <c r="CAL2" t="e">
        <f t="array" ref="CAL2:CAL7">_xll.FDS("6616-HK","FF_EPS(ANN,-5AY,0)")</f>
        <v>#N/A</v>
      </c>
      <c r="CAM2" t="e">
        <f t="array" ref="CAM2:CAM7">_xll.FDS("6618-HK","FF_EPS(ANN,-5AY,0)")</f>
        <v>#N/A</v>
      </c>
      <c r="CAN2" t="e">
        <f t="array" ref="CAN2:CAN7">_xll.FDS("6622-HK","FF_EPS(ANN,-5AY,0)")</f>
        <v>#N/A</v>
      </c>
      <c r="CAO2" t="e">
        <f t="array" ref="CAO2:CAO7">_xll.FDS("6626-HK","FF_EPS(ANN,-5AY,0)")</f>
        <v>#N/A</v>
      </c>
      <c r="CAP2" t="e">
        <f t="array" ref="CAP2:CAP7">_xll.FDS("6628-HK","FF_EPS(ANN,-5AY,0)")</f>
        <v>#N/A</v>
      </c>
      <c r="CAQ2" t="e">
        <f t="array" ref="CAQ2:CAQ7">_xll.FDS("6633-HK","FF_EPS(ANN,-5AY,0)")</f>
        <v>#N/A</v>
      </c>
      <c r="CAR2" t="e">
        <f t="array" ref="CAR2:CAR7">_xll.FDS("6638-HK","FF_EPS(ANN,-5AY,0)")</f>
        <v>#N/A</v>
      </c>
      <c r="CAS2" t="e">
        <f t="array" ref="CAS2:CAS7">_xll.FDS("6639-HK","FF_EPS(ANN,-5AY,0)")</f>
        <v>#N/A</v>
      </c>
      <c r="CAT2">
        <f t="array" ref="CAT2:CAT7">_xll.FDS("6655-HK","FF_EPS(ANN,-5AY,0)")</f>
        <v>0.25040000000000001</v>
      </c>
      <c r="CAU2" t="e">
        <f t="array" ref="CAU2:CAU7">_xll.FDS("6660-HK","FF_EPS(ANN,-5AY,0)")</f>
        <v>#N/A</v>
      </c>
      <c r="CAV2" t="e">
        <f t="array" ref="CAV2:CAV7">_xll.FDS("6661-HK","FF_EPS(ANN,-5AY,0)")</f>
        <v>#N/A</v>
      </c>
      <c r="CAW2" t="e">
        <f t="array" ref="CAW2:CAW7">_xll.FDS("6663-HK","FF_EPS(ANN,-5AY,0)")</f>
        <v>#N/A</v>
      </c>
      <c r="CAX2" t="e">
        <f t="array" ref="CAX2:CAX7">_xll.FDS("6666-HK","FF_EPS(ANN,-5AY,0)")</f>
        <v>#N/A</v>
      </c>
      <c r="CAY2" t="e">
        <f t="array" ref="CAY2:CAY7">_xll.FDS("6667-HK","FF_EPS(ANN,-5AY,0)")</f>
        <v>#N/A</v>
      </c>
      <c r="CAZ2" t="e">
        <f t="array" ref="CAZ2:CAZ7">_xll.FDS("6668-HK","FF_EPS(ANN,-5AY,0)")</f>
        <v>#N/A</v>
      </c>
      <c r="CBA2" t="e">
        <f t="array" ref="CBA2:CBA7">_xll.FDS("6669-HK","FF_EPS(ANN,-5AY,0)")</f>
        <v>#N/A</v>
      </c>
      <c r="CBB2" t="e">
        <f t="array" ref="CBB2:CBB7">_xll.FDS("6677-HK","FF_EPS(ANN,-5AY,0)")</f>
        <v>#N/A</v>
      </c>
      <c r="CBC2">
        <f t="array" ref="CBC2:CBC7">_xll.FDS("6680-HK","FF_EPS(ANN,-5AY,0)")</f>
        <v>0.1943</v>
      </c>
      <c r="CBD2">
        <f t="array" ref="CBD2:CBD7">_xll.FDS("6686-HK","FF_EPS(ANN,-5AY,0)")</f>
        <v>26.723199999999999</v>
      </c>
      <c r="CBE2" t="e">
        <f t="array" ref="CBE2:CBE7">_xll.FDS("6689-HK","FF_EPS(ANN,-5AY,0)")</f>
        <v>#N/A</v>
      </c>
      <c r="CBF2">
        <f t="array" ref="CBF2:CBF7">_xll.FDS("6690-HK","FF_EPS(ANN,-5AY,0)")</f>
        <v>0.96509999999999996</v>
      </c>
      <c r="CBG2" t="e">
        <f t="array" ref="CBG2:CBG7">_xll.FDS("6696-HK","FF_EPS(ANN,-5AY,0)")</f>
        <v>#N/A</v>
      </c>
      <c r="CBH2" t="e">
        <f t="array" ref="CBH2:CBH7">_xll.FDS("6699-HK","FF_EPS(ANN,-5AY,0)")</f>
        <v>#N/A</v>
      </c>
      <c r="CBI2">
        <f t="array" ref="CBI2:CBI7">_xll.FDS("6805-HK","FF_EPS(ANN,-5AY,0)")</f>
        <v>1.7100000000000001E-2</v>
      </c>
      <c r="CBJ2">
        <f t="array" ref="CBJ2:CBJ7">_xll.FDS("6806-HK","FF_EPS(ANN,-5AY,0)")</f>
        <v>0.3155</v>
      </c>
      <c r="CBK2">
        <f t="array" ref="CBK2:CBK6">_xll.FDS("6808-HK","FF_EPS(ANN,-5AY,0)")</f>
        <v>0.33439999999999998</v>
      </c>
      <c r="CBL2">
        <f t="array" ref="CBL2:CBL7">_xll.FDS("6811-HK","FF_EPS(ANN,-5AY,0)")</f>
        <v>0.1086</v>
      </c>
      <c r="CBM2">
        <f t="array" ref="CBM2:CBM7">_xll.FDS("6812-HK","FF_EPS(ANN,-5AY,0)")</f>
        <v>1.9E-2</v>
      </c>
      <c r="CBN2">
        <f t="array" ref="CBN2:CBN7">_xll.FDS("6816-HK","FF_EPS(ANN,-5AY,0)")</f>
        <v>0.1013</v>
      </c>
      <c r="CBO2">
        <f t="array" ref="CBO2:CBO7">_xll.FDS("6818-HK","FF_EPS(ANN,-5AY,0)")</f>
        <v>0.627</v>
      </c>
      <c r="CBP2">
        <f t="array" ref="CBP2:CBP7">_xll.FDS("6819-HK","FF_EPS(ANN,-5AY,0)")</f>
        <v>0.13539999999999999</v>
      </c>
      <c r="CBQ2">
        <f t="array" ref="CBQ2:CBQ7">_xll.FDS("6820-HK","FF_EPS(ANN,-5AY,0)")</f>
        <v>4.3400000000000001E-2</v>
      </c>
      <c r="CBR2">
        <f t="array" ref="CBR2:CBR7">_xll.FDS("6821-HK","FF_EPS(ANN,-5AY,0)")</f>
        <v>0.93469999999999998</v>
      </c>
      <c r="CBS2">
        <f t="array" ref="CBS2:CBS7">_xll.FDS("6822-HK","FF_EPS(ANN,-5AY,0)")</f>
        <v>0.191</v>
      </c>
      <c r="CBT2">
        <f t="array" ref="CBT2:CBT7">_xll.FDS("6823-HK","FF_EPS(ANN,-5AY,0)")</f>
        <v>0.6462</v>
      </c>
      <c r="CBU2">
        <f t="array" ref="CBU2:CBU7">_xll.FDS("6826-HK","FF_EPS(ANN,-5AY,0)")</f>
        <v>2.0041000000000002</v>
      </c>
      <c r="CBV2">
        <f t="array" ref="CBV2:CBV7">_xll.FDS("6828-HK","FF_EPS(ANN,-5AY,0)")</f>
        <v>1.2800000000000001E-2</v>
      </c>
      <c r="CBW2">
        <f t="array" ref="CBW2:CBW7">_xll.FDS("6829-HK","FF_EPS(ANN,-5AY,0)")</f>
        <v>3.9399999999999998E-2</v>
      </c>
      <c r="CBX2">
        <f t="array" ref="CBX2:CBX7">_xll.FDS("6830-HK","FF_EPS(ANN,-5AY,0)")</f>
        <v>6.9500000000000006E-2</v>
      </c>
      <c r="CBY2">
        <f t="array" ref="CBY2:CBY7">_xll.FDS("6833-HK","FF_EPS(ANN,-5AY,0)")</f>
        <v>1.52E-2</v>
      </c>
      <c r="CBZ2">
        <f t="array" ref="CBZ2:CBZ7">_xll.FDS("6836-HK","FF_EPS(ANN,-5AY,0)")</f>
        <v>0.15110000000000001</v>
      </c>
      <c r="CCA2">
        <f t="array" ref="CCA2:CCA7">_xll.FDS("6837-HK","FF_EPS(ANN,-5AY,0)")</f>
        <v>0.81710000000000005</v>
      </c>
      <c r="CCB2">
        <f t="array" ref="CCB2:CCB7">_xll.FDS("6838-HK","FF_EPS(ANN,-5AY,0)")</f>
        <v>8.0799999999999997E-2</v>
      </c>
      <c r="CCC2">
        <f t="array" ref="CCC2:CCC7">_xll.FDS("6839-HK","FF_EPS(ANN,-5AY,0)")</f>
        <v>0.37969999999999998</v>
      </c>
      <c r="CCD2">
        <f t="array" ref="CCD2:CCD7">_xll.FDS("6855-HK","FF_EPS(ANN,-5AY,0)")</f>
        <v>-0.64059999999999995</v>
      </c>
      <c r="CCE2">
        <f t="array" ref="CCE2:CCE7">_xll.FDS("6858-HK","FF_EPS(ANN,-5AY,0)")</f>
        <v>0.6069</v>
      </c>
      <c r="CCF2">
        <f t="array" ref="CCF2:CCF7">_xll.FDS("6860-HK","FF_EPS(ANN,-5AY,0)")</f>
        <v>0.12709999999999999</v>
      </c>
      <c r="CCG2">
        <f t="array" ref="CCG2:CCG7">_xll.FDS("6862-HK","FF_EPS(ANN,-5AY,0)")</f>
        <v>0.16209999999999999</v>
      </c>
      <c r="CCH2">
        <f t="array" ref="CCH2:CCH7">_xll.FDS("6865-HK","FF_EPS(ANN,-5AY,0)")</f>
        <v>0.39340000000000003</v>
      </c>
      <c r="CCI2">
        <f t="array" ref="CCI2:CCI7">_xll.FDS("6866-HK","FF_EPS(ANN,-5AY,0)")</f>
        <v>0.14019999999999999</v>
      </c>
      <c r="CCJ2">
        <f t="array" ref="CCJ2:CCJ7">_xll.FDS("6868-HK","FF_EPS(ANN,-5AY,0)")</f>
        <v>0.15190000000000001</v>
      </c>
      <c r="CCK2">
        <f t="array" ref="CCK2:CCK7">_xll.FDS("6869-HK","FF_EPS(ANN,-5AY,0)")</f>
        <v>1.2035</v>
      </c>
      <c r="CCL2">
        <f t="array" ref="CCL2:CCL7">_xll.FDS("6877-HK","FF_EPS(ANN,-5AY,0)")</f>
        <v>1.9E-2</v>
      </c>
      <c r="CCM2">
        <f t="array" ref="CCM2:CCM7">_xll.FDS("6878-HK","FF_EPS(ANN,-5AY,0)")</f>
        <v>3.7400000000000003E-2</v>
      </c>
      <c r="CCN2">
        <f t="array" ref="CCN2:CCN7">_xll.FDS("6880-HK","FF_EPS(ANN,-5AY,0)")</f>
        <v>-0.05</v>
      </c>
      <c r="CCO2">
        <f t="array" ref="CCO2:CCO7">_xll.FDS("6881-HK","FF_EPS(ANN,-5AY,0)")</f>
        <v>0.54039999999999999</v>
      </c>
      <c r="CCP2">
        <f t="array" ref="CCP2:CCP7">_xll.FDS("6882-HK","FF_EPS(ANN,-5AY,0)")</f>
        <v>3.7199999999999997E-2</v>
      </c>
      <c r="CCQ2">
        <f t="array" ref="CCQ2:CCQ7">_xll.FDS("6885-HK","FF_EPS(ANN,-5AY,0)")</f>
        <v>0.58420000000000005</v>
      </c>
      <c r="CCR2">
        <f t="array" ref="CCR2:CCR7">_xll.FDS("6886-HK","FF_EPS(ANN,-5AY,0)")</f>
        <v>0.87549999999999994</v>
      </c>
      <c r="CCS2">
        <f t="array" ref="CCS2:CCS7">_xll.FDS("6888-HK","FF_EPS(ANN,-5AY,0)")</f>
        <v>4.0599999999999997E-2</v>
      </c>
      <c r="CCT2">
        <f t="array" ref="CCT2:CCT7">_xll.FDS("6889-HK","FF_EPS(ANN,-5AY,0)")</f>
        <v>0.87629999999999997</v>
      </c>
      <c r="CCU2">
        <f t="array" ref="CCU2:CCU7">_xll.FDS("6890-HK","FF_EPS(ANN,-5AY,0)")</f>
        <v>6.54E-2</v>
      </c>
      <c r="CCV2">
        <f t="array" ref="CCV2:CCV7">_xll.FDS("6893-HK","FF_EPS(ANN,-5AY,0)")</f>
        <v>9.5999999999999992E-3</v>
      </c>
      <c r="CCW2">
        <f t="array" ref="CCW2:CCW7">_xll.FDS("6896-HK","FF_EPS(ANN,-5AY,0)")</f>
        <v>0.16089999999999999</v>
      </c>
      <c r="CCX2">
        <f t="array" ref="CCX2:CCX7">_xll.FDS("6898-HK","FF_EPS(ANN,-5AY,0)")</f>
        <v>0.153</v>
      </c>
      <c r="CCY2">
        <f t="array" ref="CCY2:CCY7">_xll.FDS("6899-HK","FF_EPS(ANN,-5AY,0)")</f>
        <v>0.22070000000000001</v>
      </c>
      <c r="CCZ2" t="e">
        <f t="array" ref="CCZ2:CCZ7">_xll.FDS("6900-HK","FF_EPS(ANN,-5AY,0)")</f>
        <v>#N/A</v>
      </c>
      <c r="CDA2">
        <f t="array" ref="CDA2:CDA7">_xll.FDS("6908-HK","FF_EPS(ANN,-5AY,0)")</f>
        <v>2.29E-2</v>
      </c>
      <c r="CDB2" t="e">
        <f t="array" ref="CDB2:CDB7">_xll.FDS("6909-HK","FF_EPS(ANN,-5AY,0)")</f>
        <v>#N/A</v>
      </c>
      <c r="CDC2" t="e">
        <f t="array" ref="CDC2:CDC7">_xll.FDS("6913-HK","FF_EPS(ANN,-5AY,0)")</f>
        <v>#N/A</v>
      </c>
      <c r="CDD2">
        <f t="array" ref="CDD2:CDD7">_xll.FDS("6918-HK","FF_EPS(ANN,-5AY,0)")</f>
        <v>7.4999999999999997E-2</v>
      </c>
      <c r="CDE2">
        <f t="array" ref="CDE2:CDE7">_xll.FDS("6919-HK","FF_EPS(ANN,-5AY,0)")</f>
        <v>-0.27489999999999998</v>
      </c>
      <c r="CDF2">
        <f t="array" ref="CDF2:CDF7">_xll.FDS("6928-HK","FF_EPS(ANN,-5AY,0)")</f>
        <v>3.7699999999999997E-2</v>
      </c>
      <c r="CDG2">
        <f t="array" ref="CDG2:CDG7">_xll.FDS("6933-HK","FF_EPS(ANN,-5AY,0)")</f>
        <v>1.04E-2</v>
      </c>
      <c r="CDH2" t="e">
        <f t="array" ref="CDH2:CDH7">_xll.FDS("6939-HK","FF_EPS(ANN,-5AY,0)")</f>
        <v>#N/A</v>
      </c>
      <c r="CDI2" t="e">
        <f t="array" ref="CDI2:CDI7">_xll.FDS("6958-HK","FF_EPS(ANN,-5AY,0)")</f>
        <v>#N/A</v>
      </c>
      <c r="CDJ2" t="e">
        <f t="array" ref="CDJ2:CDJ7">_xll.FDS("6966-HK","FF_EPS(ANN,-5AY,0)")</f>
        <v>#N/A</v>
      </c>
      <c r="CDK2">
        <f t="array" ref="CDK2:CDK7">_xll.FDS("6968-HK","FF_EPS(ANN,-5AY,0)")</f>
        <v>2.8199999999999999E-2</v>
      </c>
      <c r="CDL2">
        <f t="array" ref="CDL2:CDL7">_xll.FDS("6969-HK","FF_EPS(ANN,-5AY,0)")</f>
        <v>2.12E-2</v>
      </c>
      <c r="CDM2" t="e">
        <f t="array" ref="CDM2:CDM7">_xll.FDS("6978-HK","FF_EPS(ANN,-5AY,0)")</f>
        <v>#N/A</v>
      </c>
      <c r="CDN2" t="e">
        <f t="array" ref="CDN2:CDN7">_xll.FDS("6988-HK","FF_EPS(ANN,-5AY,0)")</f>
        <v>#N/A</v>
      </c>
      <c r="CDO2" t="e">
        <f t="array" ref="CDO2:CDO7">_xll.FDS("6989-HK","FF_EPS(ANN,-5AY,0)")</f>
        <v>#N/A</v>
      </c>
      <c r="CDP2" t="e">
        <f t="array" ref="CDP2:CDP7">_xll.FDS("6993-HK","FF_EPS(ANN,-5AY,0)")</f>
        <v>#N/A</v>
      </c>
      <c r="CDQ2" t="e">
        <f t="array" ref="CDQ2:CDQ7">_xll.FDS("6996-HK","FF_EPS(ANN,-5AY,0)")</f>
        <v>#N/A</v>
      </c>
      <c r="CDR2" t="e">
        <f t="array" ref="CDR2:CDR7">_xll.FDS("6998-HK","FF_EPS(ANN,-5AY,0)")</f>
        <v>#N/A</v>
      </c>
      <c r="CDS2" t="e">
        <f t="array" ref="CDS2:CDS7">_xll.FDS("6999-HK","FF_EPS(ANN,-5AY,0)")</f>
        <v>#N/A</v>
      </c>
      <c r="CDT2" t="e">
        <f t="array" ref="CDT2:CDT6">_xll.FDS("7801-HK","FF_EPS(ANN,-5AY,0)")</f>
        <v>#N/A</v>
      </c>
      <c r="CDU2" t="e">
        <f t="array" ref="CDU2:CDU6">_xll.FDS("7827-HK","FF_EPS(ANN,-5AY,0)")</f>
        <v>#N/A</v>
      </c>
      <c r="CDV2" t="e">
        <f t="array" ref="CDV2:CDV7">_xll.FDS("7836-HK","FF_EPS(ANN,-5AY,0)")</f>
        <v>#N/A</v>
      </c>
      <c r="CDW2" t="e">
        <f t="array" ref="CDW2:CDW6">_xll.FDS("7841-HK","FF_EPS(ANN,-5AY,0)")</f>
        <v>#N/A</v>
      </c>
      <c r="CDX2" t="e">
        <f t="array" ref="CDX2:CDX7">_xll.FDS("9600-HK","FF_EPS(ANN,-5AY,0)")</f>
        <v>#N/A</v>
      </c>
      <c r="CDY2" t="e">
        <f t="array" ref="CDY2:CDY7">_xll.FDS("9608-HK","FF_EPS(ANN,-5AY,0)")</f>
        <v>#N/A</v>
      </c>
      <c r="CDZ2" t="e">
        <f t="array" ref="CDZ2:CDZ7">_xll.FDS("9616-HK","FF_EPS(ANN,-5AY,0)")</f>
        <v>#N/A</v>
      </c>
      <c r="CEA2">
        <f t="array" ref="CEA2:CEA7">_xll.FDS("9618-HK","FF_EPS(ANN,-5AY,0)")</f>
        <v>-1.4451000000000001</v>
      </c>
      <c r="CEB2">
        <f t="array" ref="CEB2:CEB7">_xll.FDS("9626-HK","FF_EPS(ANN,-5AY,0)")</f>
        <v>-3.6541000000000001</v>
      </c>
      <c r="CEC2" t="e">
        <f t="array" ref="CEC2:CEC7">_xll.FDS("9633-HK","FF_EPS(ANN,-5AY,0)")</f>
        <v>#N/A</v>
      </c>
      <c r="CED2" t="e">
        <f t="array" ref="CED2:CED6">_xll.FDS("9638-HK","FF_EPS(ANN,-5AY,0)")</f>
        <v>#N/A</v>
      </c>
      <c r="CEE2" t="e">
        <f t="array" ref="CEE2:CEE7">_xll.FDS("9666-HK","FF_EPS(ANN,-5AY,0)")</f>
        <v>#N/A</v>
      </c>
      <c r="CEF2">
        <f t="array" ref="CEF2:CEF7">_xll.FDS("9668-HK","FF_EPS(ANN,-5AY,0)")</f>
        <v>0.54920000000000002</v>
      </c>
      <c r="CEG2" t="e">
        <f t="array" ref="CEG2:CEG7">_xll.FDS("9677-HK","FF_EPS(ANN,-5AY,0)")</f>
        <v>#N/A</v>
      </c>
      <c r="CEH2">
        <f t="array" ref="CEH2:CEH7">_xll.FDS("9688-HK","FF_EPS(ANN,-5AY,0)")</f>
        <v>-0.33160000000000001</v>
      </c>
      <c r="CEI2">
        <f t="array" ref="CEI2:CEI7">_xll.FDS("9696-HK","FF_EPS(ANN,-5AY,0)")</f>
        <v>1.3322000000000001</v>
      </c>
      <c r="CEJ2">
        <f t="array" ref="CEJ2:CEJ7">_xll.FDS("9698-HK","FF_EPS(ANN,-5AY,0)")</f>
        <v>-0.31519999999999998</v>
      </c>
      <c r="CEK2" t="e">
        <f t="array" ref="CEK2:CEK7">_xll.FDS("9699-HK","FF_EPS(ANN,-5AY,0)")</f>
        <v>#N/A</v>
      </c>
      <c r="CEL2" t="e">
        <f t="array" ref="CEL2:CEL7">_xll.FDS("9857-HK","FF_EPS(ANN,-5AY,0)")</f>
        <v>#N/A</v>
      </c>
      <c r="CEM2" t="e">
        <f t="array" ref="CEM2:CEM7">_xll.FDS("9858-HK","FF_EPS(ANN,-5AY,0)")</f>
        <v>#N/A</v>
      </c>
      <c r="CEN2" t="e">
        <f t="array" ref="CEN2:CEN7">_xll.FDS("9863-HK","FF_EPS(ANN,-5AY,0)")</f>
        <v>#N/A</v>
      </c>
      <c r="CEO2">
        <f t="array" ref="CEO2:CEO7">_xll.FDS("9866-HK","FF_EPS(ANN,-5AY,0)")</f>
        <v>-3.9142000000000001</v>
      </c>
      <c r="CEP2" t="e">
        <f t="array" ref="CEP2:CEP7">_xll.FDS("9868-HK","FF_EPS(ANN,-5AY,0)")</f>
        <v>#N/A</v>
      </c>
      <c r="CEQ2" t="e">
        <f t="array" ref="CEQ2:CEQ7">_xll.FDS("9869-HK","FF_EPS(ANN,-5AY,0)")</f>
        <v>#N/A</v>
      </c>
      <c r="CER2" t="e">
        <f t="array" ref="CER2:CER7">_xll.FDS("9877-HK","FF_EPS(ANN,-5AY,0)")</f>
        <v>#N/A</v>
      </c>
      <c r="CES2" t="e">
        <f t="array" ref="CES2:CES7">_xll.FDS("9878-HK","FF_EPS(ANN,-5AY,0)")</f>
        <v>#N/A</v>
      </c>
      <c r="CET2" t="e">
        <f t="array" ref="CET2:CET7">_xll.FDS("9886-HK","FF_EPS(ANN,-5AY,0)")</f>
        <v>#N/A</v>
      </c>
      <c r="CEU2">
        <f t="array" ref="CEU2:CEU7">_xll.FDS("9888-HK","FF_EPS(ANN,-5AY,0)")</f>
        <v>4.6658999999999997</v>
      </c>
      <c r="CEV2" t="e">
        <f t="array" ref="CEV2:CEV7">_xll.FDS("9889-HK","FF_EPS(ANN,-5AY,0)")</f>
        <v>#N/A</v>
      </c>
      <c r="CEW2" t="e">
        <f t="array" ref="CEW2:CEW7">_xll.FDS("9896-HK","FF_EPS(ANN,-5AY,0)")</f>
        <v>#N/A</v>
      </c>
      <c r="CEX2">
        <f t="array" ref="CEX2:CEX7">_xll.FDS("9898-HK","FF_EPS(ANN,-5AY,0)")</f>
        <v>3.8812000000000002</v>
      </c>
      <c r="CEY2" t="e">
        <f t="array" ref="CEY2:CEY7">_xll.FDS("9899-HK","FF_EPS(ANN,-5AY,0)")</f>
        <v>#N/A</v>
      </c>
      <c r="CEZ2">
        <f t="array" ref="CEZ2:CEZ7">_xll.FDS("9900-HK","FF_EPS(ANN,-5AY,0)")</f>
        <v>6.3500000000000001E-2</v>
      </c>
      <c r="CFA2">
        <f t="array" ref="CFA2:CFA7">_xll.FDS("9901-HK","FF_EPS(ANN,-5AY,0)")</f>
        <v>1.351</v>
      </c>
      <c r="CFB2">
        <f t="array" ref="CFB2:CFB7">_xll.FDS("9906-HK","FF_EPS(ANN,-5AY,0)")</f>
        <v>0.14779999999999999</v>
      </c>
      <c r="CFC2" t="e">
        <f t="array" ref="CFC2:CFC7">_xll.FDS("9908-HK","FF_EPS(ANN,-5AY,0)")</f>
        <v>#N/A</v>
      </c>
      <c r="CFD2">
        <f t="array" ref="CFD2:CFD7">_xll.FDS("9909-HK","FF_EPS(ANN,-5AY,0)")</f>
        <v>0.1226</v>
      </c>
      <c r="CFE2">
        <f t="array" ref="CFE2:CFE7">_xll.FDS("9911-HK","FF_EPS(ANN,-5AY,0)")</f>
        <v>4.82E-2</v>
      </c>
      <c r="CFF2">
        <f t="array" ref="CFF2:CFF7">_xll.FDS("9913-HK","FF_EPS(ANN,-5AY,0)")</f>
        <v>5.6500000000000002E-2</v>
      </c>
      <c r="CFG2">
        <f t="array" ref="CFG2:CFG7">_xll.FDS("9916-HK","FF_EPS(ANN,-5AY,0)")</f>
        <v>3.2300000000000002E-2</v>
      </c>
      <c r="CFH2">
        <f t="array" ref="CFH2:CFH7">_xll.FDS("9918-HK","FF_EPS(ANN,-5AY,0)")</f>
        <v>9.7999999999999997E-3</v>
      </c>
      <c r="CFI2">
        <f t="array" ref="CFI2:CFI7">_xll.FDS("9919-HK","FF_EPS(ANN,-5AY,0)")</f>
        <v>4.9099999999999998E-2</v>
      </c>
      <c r="CFJ2">
        <f t="array" ref="CFJ2:CFJ7">_xll.FDS("9922-HK","FF_EPS(ANN,-5AY,0)")</f>
        <v>4.3799999999999999E-2</v>
      </c>
      <c r="CFK2">
        <f t="array" ref="CFK2:CFK7">_xll.FDS("9923-HK","FF_EPS(ANN,-5AY,0)")</f>
        <v>-0.54890000000000005</v>
      </c>
      <c r="CFL2" t="e">
        <f t="array" ref="CFL2:CFL7">_xll.FDS("9926-HK","FF_EPS(ANN,-5AY,0)")</f>
        <v>#N/A</v>
      </c>
      <c r="CFM2">
        <f t="array" ref="CFM2:CFM7">_xll.FDS("9928-HK","FF_EPS(ANN,-5AY,0)")</f>
        <v>2.5700000000000001E-2</v>
      </c>
      <c r="CFN2">
        <f t="array" ref="CFN2:CFN7">_xll.FDS("9929-HK","FF_EPS(ANN,-5AY,0)")</f>
        <v>9.2999999999999992E-3</v>
      </c>
      <c r="CFO2">
        <f t="array" ref="CFO2:CFO7">_xll.FDS("9933-HK","FF_EPS(ANN,-5AY,0)")</f>
        <v>2.24E-2</v>
      </c>
      <c r="CFP2">
        <f t="array" ref="CFP2:CFP7">_xll.FDS("9936-HK","FF_EPS(ANN,-5AY,0)")</f>
        <v>9.2600000000000002E-2</v>
      </c>
      <c r="CFQ2">
        <f t="array" ref="CFQ2:CFQ7">_xll.FDS("9938-HK","FF_EPS(ANN,-5AY,0)")</f>
        <v>2.64E-2</v>
      </c>
      <c r="CFR2" t="e">
        <f t="array" ref="CFR2:CFR7">_xll.FDS("9939-HK","FF_EPS(ANN,-5AY,0)")</f>
        <v>#N/A</v>
      </c>
      <c r="CFS2" t="e">
        <f t="array" ref="CFS2:CFS7">_xll.FDS("9955-HK","FF_EPS(ANN,-5AY,0)")</f>
        <v>#N/A</v>
      </c>
      <c r="CFT2" t="e">
        <f t="array" ref="CFT2:CFT7">_xll.FDS("9956-HK","FF_EPS(ANN,-5AY,0)")</f>
        <v>#N/A</v>
      </c>
      <c r="CFU2">
        <f t="array" ref="CFU2:CFU7">_xll.FDS("9958-HK","FF_EPS(ANN,-5AY,0)")</f>
        <v>8.0299999999999996E-2</v>
      </c>
      <c r="CFV2" t="e">
        <f t="array" ref="CFV2:CFV7">_xll.FDS("9959-HK","FF_EPS(ANN,-5AY,0)")</f>
        <v>#N/A</v>
      </c>
      <c r="CFW2" t="e">
        <f t="array" ref="CFW2:CFW7">_xll.FDS("9960-HK","FF_EPS(ANN,-5AY,0)")</f>
        <v>#N/A</v>
      </c>
      <c r="CFX2">
        <f t="array" ref="CFX2:CFX7">_xll.FDS("9961-HK","FF_EPS(ANN,-5AY,0)")</f>
        <v>-28.252400000000002</v>
      </c>
      <c r="CFY2">
        <f t="array" ref="CFY2:CFY7">_xll.FDS("9963-HK","FF_EPS(ANN,-5AY,0)")</f>
        <v>0.24579999999999999</v>
      </c>
      <c r="CFZ2" t="e">
        <f t="array" ref="CFZ2:CFZ7">_xll.FDS("9966-HK","FF_EPS(ANN,-5AY,0)")</f>
        <v>#N/A</v>
      </c>
      <c r="CGA2">
        <f t="array" ref="CGA2:CGA7">_xll.FDS("9968-HK","FF_EPS(ANN,-5AY,0)")</f>
        <v>7.5300000000000006E-2</v>
      </c>
      <c r="CGB2" t="e">
        <f t="array" ref="CGB2:CGB7">_xll.FDS("9969-HK","FF_EPS(ANN,-5AY,0)")</f>
        <v>#N/A</v>
      </c>
      <c r="CGC2">
        <f t="array" ref="CGC2:CGC7">_xll.FDS("9977-HK","FF_EPS(ANN,-5AY,0)")</f>
        <v>0.1002</v>
      </c>
      <c r="CGD2" t="e">
        <f t="array" ref="CGD2:CGD7">_xll.FDS("9978-HK","FF_EPS(ANN,-5AY,0)")</f>
        <v>#N/A</v>
      </c>
      <c r="CGE2" t="e">
        <f t="array" ref="CGE2:CGE7">_xll.FDS("9979-HK","FF_EPS(ANN,-5AY,0)")</f>
        <v>#N/A</v>
      </c>
      <c r="CGF2" t="e">
        <f t="array" ref="CGF2:CGF7">_xll.FDS("9982-HK","FF_EPS(ANN,-5AY,0)")</f>
        <v>#N/A</v>
      </c>
      <c r="CGG2">
        <f t="array" ref="CGG2:CGG7">_xll.FDS("9983-HK","FF_EPS(ANN,-5AY,0)")</f>
        <v>1.03E-2</v>
      </c>
      <c r="CGH2" t="e">
        <f t="array" ref="CGH2:CGH7">_xll.FDS("9986-HK","FF_EPS(ANN,-5AY,0)")</f>
        <v>#N/A</v>
      </c>
      <c r="CGI2">
        <f t="array" ref="CGI2:CGI7">_xll.FDS("9987-HK","FF_EPS(ANN,-5AY,0)")</f>
        <v>10.634600000000001</v>
      </c>
      <c r="CGJ2">
        <f t="array" ref="CGJ2:CGJ7">_xll.FDS("9988-HK","FF_EPS(ANN,-5AY,0)")</f>
        <v>2.5251999999999999</v>
      </c>
      <c r="CGK2">
        <f t="array" ref="CGK2:CGK7">_xll.FDS("9989-HK","FF_EPS(ANN,-5AY,0)")</f>
        <v>0.37180000000000002</v>
      </c>
      <c r="CGL2" t="e">
        <f t="array" ref="CGL2:CGL7">_xll.FDS("9990-HK","FF_EPS(ANN,-5AY,0)")</f>
        <v>#N/A</v>
      </c>
      <c r="CGM2">
        <f t="array" ref="CGM2:CGM7">_xll.FDS("9991-HK","FF_EPS(ANN,-5AY,0)")</f>
        <v>0.67769999999999997</v>
      </c>
      <c r="CGN2" t="e">
        <f t="array" ref="CGN2:CGN7">_xll.FDS("9992-HK","FF_EPS(ANN,-5AY,0)")</f>
        <v>#N/A</v>
      </c>
      <c r="CGO2" t="e">
        <f t="array" ref="CGO2:CGO7">_xll.FDS("9993-HK","FF_EPS(ANN,-5AY,0)")</f>
        <v>#N/A</v>
      </c>
      <c r="CGP2" t="e">
        <f t="array" ref="CGP2:CGP7">_xll.FDS("9995-HK","FF_EPS(ANN,-5AY,0)")</f>
        <v>#N/A</v>
      </c>
      <c r="CGQ2" t="e">
        <f t="array" ref="CGQ2:CGQ7">_xll.FDS("9996-HK","FF_EPS(ANN,-5AY,0)")</f>
        <v>#N/A</v>
      </c>
      <c r="CGR2" t="e">
        <f t="array" ref="CGR2:CGR7">_xll.FDS("9997-HK","FF_EPS(ANN,-5AY,0)")</f>
        <v>#N/A</v>
      </c>
      <c r="CGS2">
        <f t="array" ref="CGS2:CGS7">_xll.FDS("9998-HK","FF_EPS(ANN,-5AY,0)")</f>
        <v>3.0300000000000001E-2</v>
      </c>
      <c r="CGT2">
        <f t="array" ref="CGT2:CGT7">_xll.FDS("9999-HK","FF_EPS(ANN,-5AY,0)")</f>
        <v>3.9243000000000001</v>
      </c>
      <c r="CGU2" t="e">
        <f t="array" ref="CGU2:CGU6">_xll.FDS("80737-HK","FF_EPS(ANN,-5AY,0)")</f>
        <v>#N/A</v>
      </c>
    </row>
    <row r="3" spans="1:2231" x14ac:dyDescent="0.3">
      <c r="A3">
        <v>9.1</v>
      </c>
      <c r="B3">
        <v>5.64</v>
      </c>
      <c r="C3">
        <v>0.44080000000000003</v>
      </c>
      <c r="D3">
        <v>7.21</v>
      </c>
      <c r="E3">
        <v>3.7406000000000001</v>
      </c>
      <c r="F3">
        <v>3.9</v>
      </c>
      <c r="G3">
        <v>4.5999999999999999E-3</v>
      </c>
      <c r="H3">
        <v>0.29149999999999998</v>
      </c>
      <c r="I3">
        <v>-0.14649999999999999</v>
      </c>
      <c r="J3">
        <v>3.9</v>
      </c>
      <c r="K3">
        <v>10.3</v>
      </c>
      <c r="L3">
        <v>6.2892999999999999</v>
      </c>
      <c r="M3">
        <v>-0.33510000000000001</v>
      </c>
      <c r="N3">
        <v>3.4777999999999998</v>
      </c>
      <c r="O3">
        <v>17.239999999999998</v>
      </c>
      <c r="P3">
        <v>9.36</v>
      </c>
      <c r="Q3">
        <v>6.59E-2</v>
      </c>
      <c r="R3">
        <v>17.34</v>
      </c>
      <c r="S3" t="e">
        <v>#N/A</v>
      </c>
      <c r="T3">
        <v>-2.2599999999999999E-2</v>
      </c>
      <c r="U3">
        <v>-1E-4</v>
      </c>
      <c r="V3">
        <v>1.71</v>
      </c>
      <c r="W3">
        <v>3.01</v>
      </c>
      <c r="X3">
        <v>20.8</v>
      </c>
      <c r="Y3">
        <v>2.4510000000000001</v>
      </c>
      <c r="Z3">
        <v>1.36</v>
      </c>
      <c r="AA3">
        <v>0.56000000000000005</v>
      </c>
      <c r="AB3">
        <v>-5.8700000000000002E-2</v>
      </c>
      <c r="AC3">
        <v>0.15759999999999999</v>
      </c>
      <c r="AD3">
        <v>3.17</v>
      </c>
      <c r="AE3">
        <v>-1.0118</v>
      </c>
      <c r="AF3">
        <v>1.41</v>
      </c>
      <c r="AG3">
        <v>0.62729999999999997</v>
      </c>
      <c r="AH3">
        <v>6.3799999999999996E-2</v>
      </c>
      <c r="AI3">
        <v>1.2200000000000001E-2</v>
      </c>
      <c r="AJ3">
        <v>6.6000000000000003E-2</v>
      </c>
      <c r="AK3">
        <v>2.1999999999999999E-2</v>
      </c>
      <c r="AL3">
        <v>2.5899999999999999E-2</v>
      </c>
      <c r="AM3">
        <v>12.83</v>
      </c>
      <c r="AN3">
        <v>-0.51890000000000003</v>
      </c>
      <c r="AO3">
        <v>0.73</v>
      </c>
      <c r="AP3">
        <v>0.2243</v>
      </c>
      <c r="AQ3">
        <v>-3.4592999999999998</v>
      </c>
      <c r="AR3">
        <v>0.97</v>
      </c>
      <c r="AS3">
        <v>1.86</v>
      </c>
      <c r="AT3">
        <v>1.6916</v>
      </c>
      <c r="AU3">
        <v>15.023300000000001</v>
      </c>
      <c r="AV3">
        <v>0.1898</v>
      </c>
      <c r="AW3">
        <v>0.16200000000000001</v>
      </c>
      <c r="AX3">
        <v>-7.4999999999999997E-2</v>
      </c>
      <c r="AY3">
        <v>8.0699999999999994E-2</v>
      </c>
      <c r="AZ3">
        <v>0.25659999999999999</v>
      </c>
      <c r="BA3">
        <v>0.25800000000000001</v>
      </c>
      <c r="BB3">
        <v>2.0499999999999998</v>
      </c>
      <c r="BC3">
        <v>1.84E-2</v>
      </c>
      <c r="BD3">
        <v>3.3399999999999999E-2</v>
      </c>
      <c r="BE3">
        <v>-0.1244</v>
      </c>
      <c r="BF3">
        <v>2.83</v>
      </c>
      <c r="BG3">
        <v>0.34520000000000001</v>
      </c>
      <c r="BH3">
        <v>5.2299999999999999E-2</v>
      </c>
      <c r="BI3">
        <v>2.52</v>
      </c>
      <c r="BJ3">
        <v>-0.1018</v>
      </c>
      <c r="BK3">
        <v>-0.21340000000000001</v>
      </c>
      <c r="BL3">
        <v>6.8000000000000005E-2</v>
      </c>
      <c r="BM3">
        <v>-0.33660000000000001</v>
      </c>
      <c r="BN3">
        <v>-0.1079</v>
      </c>
      <c r="BO3">
        <v>0.99</v>
      </c>
      <c r="BP3">
        <v>3.4799999999999998E-2</v>
      </c>
      <c r="BQ3">
        <v>0.5423</v>
      </c>
      <c r="BR3">
        <v>-0.1111</v>
      </c>
      <c r="BS3">
        <v>2.1800000000000002</v>
      </c>
      <c r="BT3">
        <v>-0.1439</v>
      </c>
      <c r="BU3">
        <v>0.1084</v>
      </c>
      <c r="BV3">
        <v>0.84</v>
      </c>
      <c r="BW3">
        <v>17.34</v>
      </c>
      <c r="BX3">
        <v>0.56999999999999995</v>
      </c>
      <c r="BY3">
        <v>1.75</v>
      </c>
      <c r="BZ3">
        <v>8.6499999999999994E-2</v>
      </c>
      <c r="CA3">
        <v>-0.56789999999999996</v>
      </c>
      <c r="CB3">
        <v>-8.0335999999999999</v>
      </c>
      <c r="CC3">
        <v>4.2500000000000003E-2</v>
      </c>
      <c r="CD3">
        <v>5.0900000000000001E-2</v>
      </c>
      <c r="CE3">
        <v>0.25440000000000002</v>
      </c>
      <c r="CF3">
        <v>0.16500000000000001</v>
      </c>
      <c r="CG3">
        <v>3.5999999999999997E-2</v>
      </c>
      <c r="CH3">
        <v>1.0608</v>
      </c>
      <c r="CI3">
        <v>1</v>
      </c>
      <c r="CJ3">
        <v>1.81</v>
      </c>
      <c r="CK3">
        <v>9.2999999999999992E-3</v>
      </c>
      <c r="CL3">
        <v>-3.56E-2</v>
      </c>
      <c r="CM3">
        <v>8.0399999999999999E-2</v>
      </c>
      <c r="CN3">
        <v>0.44</v>
      </c>
      <c r="CO3">
        <v>0.16489999999999999</v>
      </c>
      <c r="CP3">
        <v>0.29049999999999998</v>
      </c>
      <c r="CQ3">
        <v>-4.48E-2</v>
      </c>
      <c r="CR3">
        <v>-1.1535</v>
      </c>
      <c r="CS3">
        <v>0.10349999999999999</v>
      </c>
      <c r="CT3">
        <v>0.39200000000000002</v>
      </c>
      <c r="CU3">
        <v>-4.4299999999999999E-2</v>
      </c>
      <c r="CV3">
        <v>0.9365</v>
      </c>
      <c r="CW3">
        <v>1.2949999999999999</v>
      </c>
      <c r="CX3">
        <v>0.2145</v>
      </c>
      <c r="CY3">
        <v>3.8100000000000002E-2</v>
      </c>
      <c r="CZ3">
        <v>0.6724</v>
      </c>
      <c r="DA3">
        <v>2E-3</v>
      </c>
      <c r="DB3">
        <v>0.1429</v>
      </c>
      <c r="DC3">
        <v>1.0522</v>
      </c>
      <c r="DD3">
        <v>2.8799999999999999E-2</v>
      </c>
      <c r="DE3">
        <v>0.24</v>
      </c>
      <c r="DF3">
        <v>0.25269999999999998</v>
      </c>
      <c r="DG3">
        <v>1.944</v>
      </c>
      <c r="DH3">
        <v>-3.8999999999999998E-3</v>
      </c>
      <c r="DI3">
        <v>1.1100000000000001</v>
      </c>
      <c r="DJ3">
        <v>0.01</v>
      </c>
      <c r="DK3">
        <v>1.1000000000000001</v>
      </c>
      <c r="DL3">
        <v>1.83E-2</v>
      </c>
      <c r="DM3">
        <v>0.68</v>
      </c>
      <c r="DN3">
        <v>1.3599999999999999E-2</v>
      </c>
      <c r="DO3">
        <v>-2.5999999999999999E-2</v>
      </c>
      <c r="DP3">
        <v>0.21</v>
      </c>
      <c r="DQ3">
        <v>0.04</v>
      </c>
      <c r="DR3">
        <v>0.15079999999999999</v>
      </c>
      <c r="DS3">
        <v>0.21820000000000001</v>
      </c>
      <c r="DT3">
        <v>1.839</v>
      </c>
      <c r="DU3">
        <v>-0.69940000000000002</v>
      </c>
      <c r="DV3">
        <v>-0.16089999999999999</v>
      </c>
      <c r="DW3">
        <v>-3.3E-3</v>
      </c>
      <c r="DX3">
        <v>5.3630000000000004</v>
      </c>
      <c r="DY3">
        <v>-0.02</v>
      </c>
      <c r="DZ3">
        <v>2.2599999999999999E-2</v>
      </c>
      <c r="EA3">
        <v>0.32629999999999998</v>
      </c>
      <c r="EB3">
        <v>1.9278999999999999</v>
      </c>
      <c r="EC3">
        <v>0.1268</v>
      </c>
      <c r="ED3">
        <v>-1.2800000000000001E-2</v>
      </c>
      <c r="EE3">
        <v>5.2999999999999999E-2</v>
      </c>
      <c r="EF3">
        <v>91.94</v>
      </c>
      <c r="EG3">
        <v>-5.7000000000000002E-3</v>
      </c>
      <c r="EH3">
        <v>4.1399999999999997</v>
      </c>
      <c r="EI3">
        <v>1.41E-2</v>
      </c>
      <c r="EJ3">
        <v>0.92</v>
      </c>
      <c r="EK3">
        <v>-0.85</v>
      </c>
      <c r="EL3">
        <v>2.4615999999999998</v>
      </c>
      <c r="EM3">
        <v>1.26E-2</v>
      </c>
      <c r="EN3">
        <v>-3.3000000000000002E-2</v>
      </c>
      <c r="EO3">
        <v>1.0781000000000001</v>
      </c>
      <c r="EP3">
        <v>-0.03</v>
      </c>
      <c r="EQ3">
        <v>0.1134</v>
      </c>
      <c r="ER3">
        <v>1.2818000000000001</v>
      </c>
      <c r="ES3">
        <v>-0.19</v>
      </c>
      <c r="ET3">
        <v>1.3722000000000001</v>
      </c>
      <c r="EU3">
        <v>4.7399999999999998E-2</v>
      </c>
      <c r="EV3">
        <v>0.82120000000000004</v>
      </c>
      <c r="EW3">
        <v>0.14599999999999999</v>
      </c>
      <c r="EX3">
        <v>2.3927999999999998</v>
      </c>
      <c r="EY3">
        <v>0.33850000000000002</v>
      </c>
      <c r="EZ3">
        <v>6.8999999999999999E-3</v>
      </c>
      <c r="FA3">
        <v>2.69E-2</v>
      </c>
      <c r="FB3">
        <v>0.26300000000000001</v>
      </c>
      <c r="FC3">
        <v>0.38500000000000001</v>
      </c>
      <c r="FD3">
        <v>0.247</v>
      </c>
      <c r="FE3">
        <v>0.03</v>
      </c>
      <c r="FF3">
        <v>5.7000000000000002E-2</v>
      </c>
      <c r="FG3">
        <v>3.4000000000000002E-2</v>
      </c>
      <c r="FH3">
        <v>0.87629999999999997</v>
      </c>
      <c r="FI3">
        <v>4.9724000000000004</v>
      </c>
      <c r="FJ3">
        <v>0.192</v>
      </c>
      <c r="FK3">
        <v>1.97</v>
      </c>
      <c r="FL3">
        <v>0.02</v>
      </c>
      <c r="FM3">
        <v>-0.30559999999999998</v>
      </c>
      <c r="FN3">
        <v>-0.08</v>
      </c>
      <c r="FO3">
        <v>0.2</v>
      </c>
      <c r="FP3">
        <v>0.31</v>
      </c>
      <c r="FQ3">
        <v>1.7000000000000001E-2</v>
      </c>
      <c r="FR3">
        <v>-0.12759999999999999</v>
      </c>
      <c r="FS3">
        <v>-0.79</v>
      </c>
      <c r="FT3">
        <v>-0.8901</v>
      </c>
      <c r="FU3">
        <v>8.6499999999999994E-2</v>
      </c>
      <c r="FV3">
        <v>-0.22500000000000001</v>
      </c>
      <c r="FW3">
        <v>-0.44500000000000001</v>
      </c>
      <c r="FX3">
        <v>-5.2999999999999999E-2</v>
      </c>
      <c r="FY3">
        <v>10.11</v>
      </c>
      <c r="FZ3">
        <v>0.215</v>
      </c>
      <c r="GA3">
        <v>0.97</v>
      </c>
      <c r="GB3">
        <v>-0.17599999999999999</v>
      </c>
      <c r="GC3">
        <v>3.7</v>
      </c>
      <c r="GD3">
        <v>4.0000000000000001E-3</v>
      </c>
      <c r="GE3">
        <v>0.1308</v>
      </c>
      <c r="GF3">
        <v>1.5509999999999999</v>
      </c>
      <c r="GG3">
        <v>0.2344</v>
      </c>
      <c r="GH3">
        <v>0.96299999999999997</v>
      </c>
      <c r="GI3">
        <v>-0.25</v>
      </c>
      <c r="GJ3">
        <v>0.5403</v>
      </c>
      <c r="GK3">
        <v>4.3600000000000003</v>
      </c>
      <c r="GL3">
        <v>0.19</v>
      </c>
      <c r="GM3">
        <v>4.3200000000000002E-2</v>
      </c>
      <c r="GN3">
        <v>-2.4799999999999999E-2</v>
      </c>
      <c r="GO3">
        <v>7.5399999999999995E-2</v>
      </c>
      <c r="GP3">
        <v>0.2132</v>
      </c>
      <c r="GQ3">
        <v>-4.5900000000000003E-2</v>
      </c>
      <c r="GR3">
        <v>2.5700000000000001E-2</v>
      </c>
      <c r="GS3">
        <v>7.4000000000000003E-3</v>
      </c>
      <c r="GT3">
        <v>0.03</v>
      </c>
      <c r="GU3">
        <v>1.1633</v>
      </c>
      <c r="GV3">
        <v>0.32900000000000001</v>
      </c>
      <c r="GW3">
        <v>0.14799999999999999</v>
      </c>
      <c r="GX3">
        <v>-1.37E-2</v>
      </c>
      <c r="GY3">
        <v>0.47699999999999998</v>
      </c>
      <c r="GZ3">
        <v>-1.1244000000000001</v>
      </c>
      <c r="HA3">
        <v>-0.22</v>
      </c>
      <c r="HB3">
        <v>6.6E-3</v>
      </c>
      <c r="HC3">
        <v>4.1399999999999997</v>
      </c>
      <c r="HD3">
        <v>4.4999999999999997E-3</v>
      </c>
      <c r="HE3">
        <v>5.9999999999999995E-4</v>
      </c>
      <c r="HF3">
        <v>5.8999999999999997E-2</v>
      </c>
      <c r="HG3">
        <v>0.29799999999999999</v>
      </c>
      <c r="HH3">
        <v>1.6839999999999999</v>
      </c>
      <c r="HI3">
        <v>-0.1101</v>
      </c>
      <c r="HJ3">
        <v>0.4405</v>
      </c>
      <c r="HK3">
        <v>0.26910000000000001</v>
      </c>
      <c r="HL3">
        <v>0.7641</v>
      </c>
      <c r="HM3">
        <v>0.69440000000000002</v>
      </c>
      <c r="HN3">
        <v>0.122</v>
      </c>
      <c r="HO3">
        <v>-5.0900000000000001E-2</v>
      </c>
      <c r="HP3">
        <v>-0.15</v>
      </c>
      <c r="HQ3">
        <v>4.7199999999999999E-2</v>
      </c>
      <c r="HR3">
        <v>-5.4100000000000002E-2</v>
      </c>
      <c r="HS3">
        <v>-4.5999999999999999E-3</v>
      </c>
      <c r="HT3">
        <v>0.23</v>
      </c>
      <c r="HU3">
        <v>1.51</v>
      </c>
      <c r="HV3">
        <v>0.1273</v>
      </c>
      <c r="HW3">
        <v>-0.17</v>
      </c>
      <c r="HX3">
        <v>0.88039999999999996</v>
      </c>
      <c r="HY3">
        <v>0.13619999999999999</v>
      </c>
      <c r="HZ3">
        <v>0.23980000000000001</v>
      </c>
      <c r="IA3">
        <v>-1.2999999999999999E-3</v>
      </c>
      <c r="IB3">
        <v>-1.7999999999999999E-2</v>
      </c>
      <c r="IC3">
        <v>-0.9</v>
      </c>
      <c r="ID3">
        <v>0.35830000000000001</v>
      </c>
      <c r="IE3">
        <v>2.14</v>
      </c>
      <c r="IF3">
        <v>0.17599999999999999</v>
      </c>
      <c r="IG3">
        <v>-2.4899999999999999E-2</v>
      </c>
      <c r="IH3">
        <v>-0.13400000000000001</v>
      </c>
      <c r="II3">
        <v>1.3260000000000001</v>
      </c>
      <c r="IJ3">
        <v>5.0000000000000001E-4</v>
      </c>
      <c r="IK3">
        <v>9.0299999999999994</v>
      </c>
      <c r="IL3">
        <v>0.60709999999999997</v>
      </c>
      <c r="IM3">
        <v>9.0310000000000006</v>
      </c>
      <c r="IN3">
        <v>-9.5000000000000001E-2</v>
      </c>
      <c r="IO3">
        <v>0.41510000000000002</v>
      </c>
      <c r="IP3">
        <v>8.5000000000000006E-2</v>
      </c>
      <c r="IQ3">
        <v>-0.27879999999999999</v>
      </c>
      <c r="IR3">
        <v>0.18</v>
      </c>
      <c r="IS3">
        <v>9.1999999999999998E-3</v>
      </c>
      <c r="IT3">
        <v>0.3</v>
      </c>
      <c r="IU3">
        <v>-0.3624</v>
      </c>
      <c r="IV3">
        <v>0.11890000000000001</v>
      </c>
      <c r="IW3">
        <v>-2.141</v>
      </c>
      <c r="IX3">
        <v>5.1799999999999999E-2</v>
      </c>
      <c r="IY3">
        <v>0.15210000000000001</v>
      </c>
      <c r="IZ3">
        <v>6.4192999999999998</v>
      </c>
      <c r="JA3">
        <v>9.5799999999999996E-2</v>
      </c>
      <c r="JB3">
        <v>0.59699999999999998</v>
      </c>
      <c r="JC3">
        <v>0.20699999999999999</v>
      </c>
      <c r="JD3">
        <v>-2.8000000000000001E-2</v>
      </c>
      <c r="JE3">
        <v>0.1636</v>
      </c>
      <c r="JF3">
        <v>2.3099999999999999E-2</v>
      </c>
      <c r="JG3">
        <v>-2.7900000000000001E-2</v>
      </c>
      <c r="JH3">
        <v>0.55400000000000005</v>
      </c>
      <c r="JI3">
        <v>1.7143999999999999</v>
      </c>
      <c r="JJ3">
        <v>7.1599999999999997E-2</v>
      </c>
      <c r="JK3">
        <v>0.20180000000000001</v>
      </c>
      <c r="JL3">
        <v>0.151</v>
      </c>
      <c r="JM3">
        <v>0.22</v>
      </c>
      <c r="JN3">
        <v>0.37419999999999998</v>
      </c>
      <c r="JO3">
        <v>0.61829999999999996</v>
      </c>
      <c r="JP3">
        <v>7.5999999999999998E-2</v>
      </c>
      <c r="JQ3">
        <v>0.36699999999999999</v>
      </c>
      <c r="JR3">
        <v>-0.1477</v>
      </c>
      <c r="JS3">
        <v>-1.8599999999999998E-2</v>
      </c>
      <c r="JT3">
        <v>-1.35</v>
      </c>
      <c r="JU3">
        <v>0.53</v>
      </c>
      <c r="JV3">
        <v>2.5700000000000001E-2</v>
      </c>
      <c r="JW3">
        <v>5.3400000000000003E-2</v>
      </c>
      <c r="JX3">
        <v>6.6299999999999998E-2</v>
      </c>
      <c r="JY3">
        <v>6.0999999999999999E-2</v>
      </c>
      <c r="JZ3" t="e">
        <v>#N/A</v>
      </c>
      <c r="KA3">
        <v>0.53039999999999998</v>
      </c>
      <c r="KB3">
        <v>0.65569999999999995</v>
      </c>
      <c r="KC3">
        <v>-3.2000000000000001E-2</v>
      </c>
      <c r="KD3">
        <v>0.79</v>
      </c>
      <c r="KE3">
        <v>0.51</v>
      </c>
      <c r="KF3">
        <v>-4.2000000000000003E-2</v>
      </c>
      <c r="KG3">
        <v>0.55500000000000005</v>
      </c>
      <c r="KH3">
        <v>-5.4000000000000003E-3</v>
      </c>
      <c r="KI3">
        <v>0.68740000000000001</v>
      </c>
      <c r="KJ3">
        <v>-0.26900000000000002</v>
      </c>
      <c r="KK3">
        <v>-0.21149999999999999</v>
      </c>
      <c r="KL3">
        <v>-7.8399999999999997E-2</v>
      </c>
      <c r="KM3">
        <v>-0.1212</v>
      </c>
      <c r="KN3">
        <v>0.27200000000000002</v>
      </c>
      <c r="KO3">
        <v>0.10829999999999999</v>
      </c>
      <c r="KP3">
        <v>1.1760999999999999</v>
      </c>
      <c r="KQ3">
        <v>0.46</v>
      </c>
      <c r="KR3">
        <v>2.4799999999999999E-2</v>
      </c>
      <c r="KS3">
        <v>-7.8299999999999995E-2</v>
      </c>
      <c r="KT3">
        <v>-6.1000000000000004E-3</v>
      </c>
      <c r="KU3">
        <v>-3.5211999999999999</v>
      </c>
      <c r="KV3">
        <v>2.8980000000000001</v>
      </c>
      <c r="KW3">
        <v>3.5400000000000001E-2</v>
      </c>
      <c r="KX3">
        <v>0.187</v>
      </c>
      <c r="KY3">
        <v>0.77390000000000003</v>
      </c>
      <c r="KZ3">
        <v>3.8300000000000001E-2</v>
      </c>
      <c r="LA3">
        <v>1.47</v>
      </c>
      <c r="LB3">
        <v>-7.85E-2</v>
      </c>
      <c r="LC3">
        <v>0.42420000000000002</v>
      </c>
      <c r="LD3">
        <v>-2.1600000000000001E-2</v>
      </c>
      <c r="LE3">
        <v>0.91749999999999998</v>
      </c>
      <c r="LF3">
        <v>0.90500000000000003</v>
      </c>
      <c r="LG3">
        <v>0.91</v>
      </c>
      <c r="LH3">
        <v>-0.16</v>
      </c>
      <c r="LI3" t="e">
        <v>#N/A</v>
      </c>
      <c r="LJ3">
        <v>-4.0099999999999997E-2</v>
      </c>
      <c r="LK3">
        <v>-3.5999999999999997E-2</v>
      </c>
      <c r="LL3">
        <v>5.62E-2</v>
      </c>
      <c r="LM3">
        <v>-1.46</v>
      </c>
      <c r="LN3">
        <v>0.19070000000000001</v>
      </c>
      <c r="LO3">
        <v>-9.4999999999999998E-3</v>
      </c>
      <c r="LP3">
        <v>1.23</v>
      </c>
      <c r="LQ3">
        <v>0.29699999999999999</v>
      </c>
      <c r="LR3">
        <v>0.42199999999999999</v>
      </c>
      <c r="LS3">
        <v>0.1225</v>
      </c>
      <c r="LT3">
        <v>6.03</v>
      </c>
      <c r="LU3">
        <v>-2.2599999999999999E-2</v>
      </c>
      <c r="LV3">
        <v>0.66900000000000004</v>
      </c>
      <c r="LW3">
        <v>-8.3000000000000001E-3</v>
      </c>
      <c r="LX3">
        <v>5.45</v>
      </c>
      <c r="LY3">
        <v>4.2900000000000001E-2</v>
      </c>
      <c r="LZ3">
        <v>3.8E-3</v>
      </c>
      <c r="MA3">
        <v>1.14E-2</v>
      </c>
      <c r="MB3">
        <v>-0.31659999999999999</v>
      </c>
      <c r="MC3">
        <v>0.2432</v>
      </c>
      <c r="MD3">
        <v>-0.1578</v>
      </c>
      <c r="ME3">
        <v>0.2387</v>
      </c>
      <c r="MF3">
        <v>-0.41710000000000003</v>
      </c>
      <c r="MG3">
        <v>-0.1037</v>
      </c>
      <c r="MH3">
        <v>0.11990000000000001</v>
      </c>
      <c r="MI3">
        <v>0.30199999999999999</v>
      </c>
      <c r="MJ3">
        <v>1.0516000000000001</v>
      </c>
      <c r="MK3">
        <v>1.38</v>
      </c>
      <c r="ML3" t="e">
        <v>#N/A</v>
      </c>
      <c r="MM3">
        <v>1.77E-2</v>
      </c>
      <c r="MN3">
        <v>1.5221</v>
      </c>
      <c r="MO3">
        <v>0.2185</v>
      </c>
      <c r="MP3">
        <v>7.4999999999999997E-2</v>
      </c>
      <c r="MQ3">
        <v>-8.3000000000000001E-3</v>
      </c>
      <c r="MR3">
        <v>0.13</v>
      </c>
      <c r="MS3">
        <v>-7.7899999999999997E-2</v>
      </c>
      <c r="MT3">
        <v>0.1651</v>
      </c>
      <c r="MU3">
        <v>2.0548000000000002</v>
      </c>
      <c r="MV3">
        <v>-5.0999999999999997E-2</v>
      </c>
      <c r="MW3">
        <v>0.74399999999999999</v>
      </c>
      <c r="MX3">
        <v>4.3E-3</v>
      </c>
      <c r="MY3">
        <v>-0.21329999999999999</v>
      </c>
      <c r="MZ3">
        <v>-2.4899999999999999E-2</v>
      </c>
      <c r="NA3">
        <v>0.40839999999999999</v>
      </c>
      <c r="NB3">
        <v>2.7799999999999998E-2</v>
      </c>
      <c r="NC3">
        <v>1.3836999999999999</v>
      </c>
      <c r="ND3">
        <v>1.0800000000000001E-2</v>
      </c>
      <c r="NE3">
        <v>5.49</v>
      </c>
      <c r="NF3">
        <v>-0.22</v>
      </c>
      <c r="NG3">
        <v>-1.2E-2</v>
      </c>
      <c r="NH3">
        <v>1.167</v>
      </c>
      <c r="NI3">
        <v>0.91320000000000001</v>
      </c>
      <c r="NJ3">
        <v>4.7000000000000002E-3</v>
      </c>
      <c r="NK3">
        <v>0.35</v>
      </c>
      <c r="NL3">
        <v>-0.24</v>
      </c>
      <c r="NM3">
        <v>5.2600000000000001E-2</v>
      </c>
      <c r="NN3">
        <v>0.1764</v>
      </c>
      <c r="NO3">
        <v>-8.7400000000000005E-2</v>
      </c>
      <c r="NP3">
        <v>-0.14990000000000001</v>
      </c>
      <c r="NQ3">
        <v>5.0200000000000002E-2</v>
      </c>
      <c r="NR3">
        <v>0.29980000000000001</v>
      </c>
      <c r="NS3">
        <v>-0.49869999999999998</v>
      </c>
      <c r="NT3">
        <v>-2.23E-2</v>
      </c>
      <c r="NU3">
        <v>-9.11E-2</v>
      </c>
      <c r="NV3">
        <v>-7.0000000000000007E-2</v>
      </c>
      <c r="NW3">
        <v>-7.0000000000000007E-2</v>
      </c>
      <c r="NX3">
        <v>-2.4500000000000001E-2</v>
      </c>
      <c r="NY3">
        <v>1.5518000000000001</v>
      </c>
      <c r="NZ3">
        <v>-0.44650000000000001</v>
      </c>
      <c r="OA3">
        <v>0.111</v>
      </c>
      <c r="OB3">
        <v>0.62270000000000003</v>
      </c>
      <c r="OC3">
        <v>-0.14799999999999999</v>
      </c>
      <c r="OD3">
        <v>0.62339999999999995</v>
      </c>
      <c r="OE3">
        <v>1.6999999999999999E-3</v>
      </c>
      <c r="OF3">
        <v>6.1414</v>
      </c>
      <c r="OG3">
        <v>1.8821000000000001</v>
      </c>
      <c r="OH3">
        <v>-0.05</v>
      </c>
      <c r="OI3">
        <v>-2.4199999999999999E-2</v>
      </c>
      <c r="OJ3">
        <v>1.17E-2</v>
      </c>
      <c r="OK3">
        <v>-0.1552</v>
      </c>
      <c r="OL3">
        <v>0.10059999999999999</v>
      </c>
      <c r="OM3">
        <v>0.44</v>
      </c>
      <c r="ON3">
        <v>1.09E-2</v>
      </c>
      <c r="OO3">
        <v>-0.15840000000000001</v>
      </c>
      <c r="OP3">
        <v>0.29609999999999997</v>
      </c>
      <c r="OQ3">
        <v>0.1845</v>
      </c>
      <c r="OR3">
        <v>0.25979999999999998</v>
      </c>
      <c r="OS3">
        <v>-3.7900000000000003E-2</v>
      </c>
      <c r="OT3">
        <v>5.67E-2</v>
      </c>
      <c r="OU3">
        <v>-0.20200000000000001</v>
      </c>
      <c r="OV3">
        <v>0.56000000000000005</v>
      </c>
      <c r="OW3">
        <v>0.2049</v>
      </c>
      <c r="OX3">
        <v>0.51900000000000002</v>
      </c>
      <c r="OY3">
        <v>-0.35199999999999998</v>
      </c>
      <c r="OZ3">
        <v>0.2326</v>
      </c>
      <c r="PA3">
        <v>-0.1</v>
      </c>
      <c r="PB3">
        <v>4.4000000000000003E-3</v>
      </c>
      <c r="PC3">
        <v>0.45350000000000001</v>
      </c>
      <c r="PD3">
        <v>8.0999999999999996E-3</v>
      </c>
      <c r="PE3">
        <v>6.9</v>
      </c>
      <c r="PF3">
        <v>-1.7000000000000001E-2</v>
      </c>
      <c r="PG3">
        <v>0.14000000000000001</v>
      </c>
      <c r="PH3">
        <v>-0.18490000000000001</v>
      </c>
      <c r="PI3">
        <v>-4.5999999999999999E-3</v>
      </c>
      <c r="PJ3">
        <v>-1.15E-2</v>
      </c>
      <c r="PK3">
        <v>1.3240000000000001</v>
      </c>
      <c r="PL3">
        <v>0.2031</v>
      </c>
      <c r="PM3">
        <v>0.22989999999999999</v>
      </c>
      <c r="PN3">
        <v>0.14849999999999999</v>
      </c>
      <c r="PO3">
        <v>0.3281</v>
      </c>
      <c r="PP3">
        <v>0.1198</v>
      </c>
      <c r="PQ3">
        <v>9.2999999999999999E-2</v>
      </c>
      <c r="PR3">
        <v>-0.51890000000000003</v>
      </c>
      <c r="PS3">
        <v>5.6800000000000003E-2</v>
      </c>
      <c r="PT3">
        <v>-6.3E-3</v>
      </c>
      <c r="PU3">
        <v>0.1071</v>
      </c>
      <c r="PV3">
        <v>-0.14499999999999999</v>
      </c>
      <c r="PW3">
        <v>0.65769999999999995</v>
      </c>
      <c r="PX3">
        <v>-0.24579999999999999</v>
      </c>
      <c r="PY3">
        <v>0.75409999999999999</v>
      </c>
      <c r="PZ3">
        <v>-0.15620000000000001</v>
      </c>
      <c r="QA3">
        <v>2.4586000000000001</v>
      </c>
      <c r="QB3">
        <v>0.45200000000000001</v>
      </c>
      <c r="QC3">
        <v>0.13550000000000001</v>
      </c>
      <c r="QD3">
        <v>1E-4</v>
      </c>
      <c r="QE3">
        <v>-0.20230000000000001</v>
      </c>
      <c r="QF3">
        <v>3.8300000000000001E-2</v>
      </c>
      <c r="QG3">
        <v>0.1973</v>
      </c>
      <c r="QH3">
        <v>-2.86E-2</v>
      </c>
      <c r="QI3">
        <v>0.24679999999999999</v>
      </c>
      <c r="QJ3">
        <v>0.11600000000000001</v>
      </c>
      <c r="QK3">
        <v>0.1641</v>
      </c>
      <c r="QL3">
        <v>2.52E-2</v>
      </c>
      <c r="QM3">
        <v>-0.121</v>
      </c>
      <c r="QN3">
        <v>5.7700000000000001E-2</v>
      </c>
      <c r="QO3">
        <v>0.30449999999999999</v>
      </c>
      <c r="QP3">
        <v>0.17699999999999999</v>
      </c>
      <c r="QQ3">
        <v>25.310400000000001</v>
      </c>
      <c r="QR3">
        <v>8.7599999999999997E-2</v>
      </c>
      <c r="QS3">
        <v>1.1599999999999999E-2</v>
      </c>
      <c r="QT3">
        <v>-0.1177</v>
      </c>
      <c r="QU3">
        <v>0.85019999999999996</v>
      </c>
      <c r="QV3">
        <v>-0.90639999999999998</v>
      </c>
      <c r="QW3">
        <v>0.29780000000000001</v>
      </c>
      <c r="QX3">
        <v>0.1588</v>
      </c>
      <c r="QY3">
        <v>1.6028</v>
      </c>
      <c r="QZ3">
        <v>0.02</v>
      </c>
      <c r="RA3">
        <v>0.15890000000000001</v>
      </c>
      <c r="RB3">
        <v>-0.66</v>
      </c>
      <c r="RC3">
        <v>2.1793</v>
      </c>
      <c r="RD3" t="e">
        <v>#N/A</v>
      </c>
      <c r="RE3">
        <v>0.34</v>
      </c>
      <c r="RF3">
        <v>0.1246</v>
      </c>
      <c r="RG3">
        <v>2.33</v>
      </c>
      <c r="RH3">
        <v>-6.8699999999999997E-2</v>
      </c>
      <c r="RI3">
        <v>-1.7500000000000002E-2</v>
      </c>
      <c r="RJ3">
        <v>0.43940000000000001</v>
      </c>
      <c r="RK3">
        <v>0.17610000000000001</v>
      </c>
      <c r="RL3">
        <v>0.123</v>
      </c>
      <c r="RM3">
        <v>0.43819999999999998</v>
      </c>
      <c r="RN3">
        <v>7.17E-2</v>
      </c>
      <c r="RO3">
        <v>-0.105</v>
      </c>
      <c r="RP3">
        <v>0.54400000000000004</v>
      </c>
      <c r="RQ3">
        <v>3.6900000000000002E-2</v>
      </c>
      <c r="RR3">
        <v>4.8599999999999997E-2</v>
      </c>
      <c r="RS3">
        <v>0.63639999999999997</v>
      </c>
      <c r="RT3">
        <v>1.8886000000000001</v>
      </c>
      <c r="RU3" t="e">
        <v>#N/A</v>
      </c>
      <c r="RV3">
        <v>0.13250000000000001</v>
      </c>
      <c r="RW3">
        <v>0.14000000000000001</v>
      </c>
      <c r="RX3">
        <v>0.1384</v>
      </c>
      <c r="RY3">
        <v>1.1505000000000001</v>
      </c>
      <c r="RZ3">
        <v>9.4799999999999995E-2</v>
      </c>
      <c r="SA3">
        <v>0.13700000000000001</v>
      </c>
      <c r="SB3">
        <v>0.42299999999999999</v>
      </c>
      <c r="SC3">
        <v>0.42470000000000002</v>
      </c>
      <c r="SD3">
        <v>0.13220000000000001</v>
      </c>
      <c r="SE3">
        <v>0.17499999999999999</v>
      </c>
      <c r="SF3">
        <v>-0.1169</v>
      </c>
      <c r="SG3">
        <v>-2.1399999999999999E-2</v>
      </c>
      <c r="SH3">
        <v>2.3699999999999999E-2</v>
      </c>
      <c r="SI3">
        <v>0.2041</v>
      </c>
      <c r="SJ3">
        <v>0.45900000000000002</v>
      </c>
      <c r="SK3" t="e">
        <v>#N/A</v>
      </c>
      <c r="SL3">
        <v>9.1999999999999998E-3</v>
      </c>
      <c r="SM3">
        <v>-2.5399999999999999E-2</v>
      </c>
      <c r="SN3">
        <v>-0.39710000000000001</v>
      </c>
      <c r="SO3">
        <v>9.2200000000000004E-2</v>
      </c>
      <c r="SP3">
        <v>-2.1556000000000002</v>
      </c>
      <c r="SQ3">
        <v>4.2099999999999999E-2</v>
      </c>
      <c r="SR3">
        <v>0.13539999999999999</v>
      </c>
      <c r="SS3">
        <v>1.25</v>
      </c>
      <c r="ST3">
        <v>0.10879999999999999</v>
      </c>
      <c r="SU3">
        <v>0.34710000000000002</v>
      </c>
      <c r="SV3">
        <v>0.20380000000000001</v>
      </c>
      <c r="SW3">
        <v>-3.2099999999999997E-2</v>
      </c>
      <c r="SX3">
        <v>0.25559999999999999</v>
      </c>
      <c r="SY3">
        <v>-3.6600000000000001E-2</v>
      </c>
      <c r="SZ3">
        <v>-5.4699999999999999E-2</v>
      </c>
      <c r="TA3">
        <v>-0.34799999999999998</v>
      </c>
      <c r="TB3">
        <v>-3.1164000000000001</v>
      </c>
      <c r="TC3">
        <v>4.0000000000000001E-3</v>
      </c>
      <c r="TD3">
        <v>-1.2</v>
      </c>
      <c r="TE3">
        <v>-5.8999999999999997E-2</v>
      </c>
      <c r="TF3">
        <v>0.16400000000000001</v>
      </c>
      <c r="TG3">
        <v>1.7642</v>
      </c>
      <c r="TH3">
        <v>-4.5999999999999999E-3</v>
      </c>
      <c r="TI3">
        <v>0.31830000000000003</v>
      </c>
      <c r="TJ3">
        <v>1.56</v>
      </c>
      <c r="TK3">
        <v>-1.0999999999999999E-2</v>
      </c>
      <c r="TL3">
        <v>-6.1999999999999998E-3</v>
      </c>
      <c r="TM3">
        <v>0.47799999999999998</v>
      </c>
      <c r="TN3">
        <v>-7.7200000000000005E-2</v>
      </c>
      <c r="TO3">
        <v>0.51390000000000002</v>
      </c>
      <c r="TP3">
        <v>0.33950000000000002</v>
      </c>
      <c r="TQ3">
        <v>1.9199999999999998E-2</v>
      </c>
      <c r="TR3">
        <v>1.9996</v>
      </c>
      <c r="TS3">
        <v>0.50549999999999995</v>
      </c>
      <c r="TT3">
        <v>0.1153</v>
      </c>
      <c r="TU3">
        <v>-9.9000000000000005E-2</v>
      </c>
      <c r="TV3">
        <v>-1.03E-2</v>
      </c>
      <c r="TW3">
        <v>3.1099999999999999E-2</v>
      </c>
      <c r="TX3">
        <v>6.1999999999999998E-3</v>
      </c>
      <c r="TY3">
        <v>3.9E-2</v>
      </c>
      <c r="TZ3">
        <v>-0.45950000000000002</v>
      </c>
      <c r="UA3">
        <v>0.49</v>
      </c>
      <c r="UB3">
        <v>1.9800000000000002E-2</v>
      </c>
      <c r="UC3">
        <v>3.32E-2</v>
      </c>
      <c r="UD3">
        <v>-0.2646</v>
      </c>
      <c r="UE3">
        <v>6.4</v>
      </c>
      <c r="UF3">
        <v>0.13900000000000001</v>
      </c>
      <c r="UG3">
        <v>-5.3100000000000001E-2</v>
      </c>
      <c r="UH3">
        <v>2.1999999999999999E-2</v>
      </c>
      <c r="UI3">
        <v>2.5000000000000001E-3</v>
      </c>
      <c r="UJ3">
        <v>3.72</v>
      </c>
      <c r="UK3">
        <v>-1.17E-2</v>
      </c>
      <c r="UL3">
        <v>-5.1499999999999997E-2</v>
      </c>
      <c r="UM3">
        <v>0.20760000000000001</v>
      </c>
      <c r="UN3">
        <v>0.25</v>
      </c>
      <c r="UO3">
        <v>0.69189999999999996</v>
      </c>
      <c r="UP3">
        <v>5.4199999999999998E-2</v>
      </c>
      <c r="UQ3">
        <v>0.88790000000000002</v>
      </c>
      <c r="UR3">
        <v>2.8000000000000001E-2</v>
      </c>
      <c r="US3">
        <v>0.15160000000000001</v>
      </c>
      <c r="UT3">
        <v>8.7612000000000005</v>
      </c>
      <c r="UU3">
        <v>1.9699999999999999E-2</v>
      </c>
      <c r="UV3">
        <v>-9.5500000000000002E-2</v>
      </c>
      <c r="UW3">
        <v>1.5900000000000001E-2</v>
      </c>
      <c r="UX3">
        <v>0.34489999999999998</v>
      </c>
      <c r="UY3">
        <v>-2.8400000000000002E-2</v>
      </c>
      <c r="UZ3">
        <v>6.0000000000000001E-3</v>
      </c>
      <c r="VA3">
        <v>0.318</v>
      </c>
      <c r="VB3">
        <v>0.03</v>
      </c>
      <c r="VC3">
        <v>8.8300000000000003E-2</v>
      </c>
      <c r="VD3">
        <v>-0.37590000000000001</v>
      </c>
      <c r="VE3">
        <v>-0.15</v>
      </c>
      <c r="VF3">
        <v>4.4000000000000003E-3</v>
      </c>
      <c r="VG3">
        <v>0.13400000000000001</v>
      </c>
      <c r="VH3">
        <v>8.1500000000000003E-2</v>
      </c>
      <c r="VI3">
        <v>6.0600000000000001E-2</v>
      </c>
      <c r="VJ3">
        <v>0.39910000000000001</v>
      </c>
      <c r="VK3">
        <v>1.6500000000000001E-2</v>
      </c>
      <c r="VL3">
        <v>5.04E-2</v>
      </c>
      <c r="VM3">
        <v>2.5000000000000001E-3</v>
      </c>
      <c r="VN3">
        <v>-0.62</v>
      </c>
      <c r="VO3">
        <v>9.7000000000000003E-2</v>
      </c>
      <c r="VP3">
        <v>5.0799999999999998E-2</v>
      </c>
      <c r="VQ3">
        <v>3.5000000000000003E-2</v>
      </c>
      <c r="VR3">
        <v>0.26519999999999999</v>
      </c>
      <c r="VS3">
        <v>-4.1000000000000003E-3</v>
      </c>
      <c r="VT3">
        <v>1.7</v>
      </c>
      <c r="VU3">
        <v>2.1299999999999999E-2</v>
      </c>
      <c r="VV3">
        <v>0.504</v>
      </c>
      <c r="VW3">
        <v>-4.6391999999999998</v>
      </c>
      <c r="VX3" t="e">
        <v>#N/A</v>
      </c>
      <c r="VY3">
        <v>9.8799999999999999E-2</v>
      </c>
      <c r="VZ3">
        <v>0.44330000000000003</v>
      </c>
      <c r="WA3">
        <v>-0.73</v>
      </c>
      <c r="WB3">
        <v>0.85199999999999998</v>
      </c>
      <c r="WC3">
        <v>-2.5700000000000001E-2</v>
      </c>
      <c r="WD3">
        <v>0.1983</v>
      </c>
      <c r="WE3" t="e">
        <v>#N/A</v>
      </c>
      <c r="WF3">
        <v>0.22919999999999999</v>
      </c>
      <c r="WG3">
        <v>0.54</v>
      </c>
      <c r="WH3">
        <v>1.9534</v>
      </c>
      <c r="WI3">
        <v>2.3E-3</v>
      </c>
      <c r="WJ3">
        <v>1.0500000000000001E-2</v>
      </c>
      <c r="WK3">
        <v>3.8600000000000002E-2</v>
      </c>
      <c r="WL3">
        <v>-4.2900000000000001E-2</v>
      </c>
      <c r="WM3">
        <v>-4.9299999999999997E-2</v>
      </c>
      <c r="WN3">
        <v>7.1000000000000004E-3</v>
      </c>
      <c r="WO3">
        <v>8.0699999999999994E-2</v>
      </c>
      <c r="WP3">
        <v>1.2568999999999999</v>
      </c>
      <c r="WQ3">
        <v>-5.4100000000000002E-2</v>
      </c>
      <c r="WR3">
        <v>-3.49E-2</v>
      </c>
      <c r="WS3">
        <v>-0.1777</v>
      </c>
      <c r="WT3">
        <v>2.1299999999999999E-2</v>
      </c>
      <c r="WU3">
        <v>-3.5400000000000001E-2</v>
      </c>
      <c r="WV3">
        <v>7.4899999999999994E-2</v>
      </c>
      <c r="WW3">
        <v>0.85329999999999995</v>
      </c>
      <c r="WX3">
        <v>2.69E-2</v>
      </c>
      <c r="WY3">
        <v>-0.03</v>
      </c>
      <c r="WZ3">
        <v>-4.7500000000000001E-2</v>
      </c>
      <c r="XA3">
        <v>0.10879999999999999</v>
      </c>
      <c r="XB3">
        <v>2.1999999999999999E-2</v>
      </c>
      <c r="XC3">
        <v>1.2699999999999999E-2</v>
      </c>
      <c r="XD3">
        <v>-0.13</v>
      </c>
      <c r="XE3">
        <v>0.26629999999999998</v>
      </c>
      <c r="XF3">
        <v>0.11119999999999999</v>
      </c>
      <c r="XG3">
        <v>6.6199999999999995E-2</v>
      </c>
      <c r="XH3">
        <v>0.91359999999999997</v>
      </c>
      <c r="XI3">
        <v>1.15E-2</v>
      </c>
      <c r="XJ3">
        <v>-0.77849999999999997</v>
      </c>
      <c r="XK3">
        <v>-0.2321</v>
      </c>
      <c r="XL3">
        <v>5.8000000000000003E-2</v>
      </c>
      <c r="XM3">
        <v>1.1060000000000001</v>
      </c>
      <c r="XN3">
        <v>0.248</v>
      </c>
      <c r="XO3">
        <v>-0.13</v>
      </c>
      <c r="XP3">
        <v>0.86480000000000001</v>
      </c>
      <c r="XQ3">
        <v>4.0000000000000002E-4</v>
      </c>
      <c r="XR3">
        <v>1.7598</v>
      </c>
      <c r="XS3">
        <v>0.1384</v>
      </c>
      <c r="XT3">
        <v>0.2087</v>
      </c>
      <c r="XU3" t="e">
        <v>#N/A</v>
      </c>
      <c r="XV3">
        <v>0.42980000000000002</v>
      </c>
      <c r="XW3">
        <v>0.125</v>
      </c>
      <c r="XX3">
        <v>1.2107000000000001</v>
      </c>
      <c r="XY3">
        <v>-9.4799999999999995E-2</v>
      </c>
      <c r="XZ3">
        <v>3.7999999999999999E-2</v>
      </c>
      <c r="YA3">
        <v>0.01</v>
      </c>
      <c r="YB3">
        <v>8.7599999999999997E-2</v>
      </c>
      <c r="YC3">
        <v>-0.12189999999999999</v>
      </c>
      <c r="YD3">
        <v>-0.107</v>
      </c>
      <c r="YE3">
        <v>2.4199999999999999E-2</v>
      </c>
      <c r="YF3">
        <v>4.6800000000000001E-2</v>
      </c>
      <c r="YG3">
        <v>0.19750000000000001</v>
      </c>
      <c r="YH3">
        <v>0.38269999999999998</v>
      </c>
      <c r="YI3">
        <v>0.2346</v>
      </c>
      <c r="YJ3">
        <v>-4.2099999999999999E-2</v>
      </c>
      <c r="YK3">
        <v>0.97</v>
      </c>
      <c r="YL3">
        <v>0.55610000000000004</v>
      </c>
      <c r="YM3">
        <v>7.3999999999999996E-2</v>
      </c>
      <c r="YN3">
        <v>0.31900000000000001</v>
      </c>
      <c r="YO3">
        <v>3.0000000000000001E-3</v>
      </c>
      <c r="YP3">
        <v>5.67E-2</v>
      </c>
      <c r="YQ3">
        <v>0.20760000000000001</v>
      </c>
      <c r="YR3">
        <v>-8.0699999999999994E-2</v>
      </c>
      <c r="YS3">
        <v>-0.3805</v>
      </c>
      <c r="YT3">
        <v>0.1938</v>
      </c>
      <c r="YU3">
        <v>0.2404</v>
      </c>
      <c r="YV3">
        <v>-0.51900000000000002</v>
      </c>
      <c r="YW3">
        <v>0.01</v>
      </c>
      <c r="YX3">
        <v>0.1021</v>
      </c>
      <c r="YY3">
        <v>1.3364</v>
      </c>
      <c r="YZ3">
        <v>0.72619999999999996</v>
      </c>
      <c r="ZA3">
        <v>0.50339999999999996</v>
      </c>
      <c r="ZB3">
        <v>0.12</v>
      </c>
      <c r="ZC3">
        <v>1.2500000000000001E-2</v>
      </c>
      <c r="ZD3" t="e">
        <v>#N/A</v>
      </c>
      <c r="ZE3">
        <v>-1.61E-2</v>
      </c>
      <c r="ZF3">
        <v>-0.29210000000000003</v>
      </c>
      <c r="ZG3">
        <v>2.5000000000000001E-3</v>
      </c>
      <c r="ZH3">
        <v>-0.2767</v>
      </c>
      <c r="ZI3">
        <v>0.1283</v>
      </c>
      <c r="ZJ3">
        <v>4.3E-3</v>
      </c>
      <c r="ZK3">
        <v>1.4643999999999999</v>
      </c>
      <c r="ZL3">
        <v>0.77649999999999997</v>
      </c>
      <c r="ZM3">
        <v>1.0114000000000001</v>
      </c>
      <c r="ZN3">
        <v>4.6300000000000001E-2</v>
      </c>
      <c r="ZO3">
        <v>0.11070000000000001</v>
      </c>
      <c r="ZP3">
        <v>-8.1100000000000005E-2</v>
      </c>
      <c r="ZQ3">
        <v>5.1400000000000001E-2</v>
      </c>
      <c r="ZR3">
        <v>1.4621</v>
      </c>
      <c r="ZS3">
        <v>-1.5083</v>
      </c>
      <c r="ZT3">
        <v>1.8E-3</v>
      </c>
      <c r="ZU3">
        <v>4.24</v>
      </c>
      <c r="ZV3">
        <v>0.32519999999999999</v>
      </c>
      <c r="ZW3">
        <v>1.7526999999999999</v>
      </c>
      <c r="ZX3">
        <v>0.45569999999999999</v>
      </c>
      <c r="ZY3">
        <v>0.63419999999999999</v>
      </c>
      <c r="ZZ3">
        <v>0.74939999999999996</v>
      </c>
      <c r="AAA3">
        <v>2.7000000000000001E-3</v>
      </c>
      <c r="AAB3">
        <v>2.3E-2</v>
      </c>
      <c r="AAC3">
        <v>-6.6E-3</v>
      </c>
      <c r="AAD3">
        <v>0.13500000000000001</v>
      </c>
      <c r="AAE3">
        <v>-0.1845</v>
      </c>
      <c r="AAF3">
        <v>0.1013</v>
      </c>
      <c r="AAG3">
        <v>0.61450000000000005</v>
      </c>
      <c r="AAH3">
        <v>0.624</v>
      </c>
      <c r="AAI3">
        <v>-9.1399999999999995E-2</v>
      </c>
      <c r="AAJ3">
        <v>0.77900000000000003</v>
      </c>
      <c r="AAK3">
        <v>-0.21</v>
      </c>
      <c r="AAL3">
        <v>0.88629999999999998</v>
      </c>
      <c r="AAM3">
        <v>0.11799999999999999</v>
      </c>
      <c r="AAN3">
        <v>-4.9490999999999996</v>
      </c>
      <c r="AAO3">
        <v>0.29980000000000001</v>
      </c>
      <c r="AAP3">
        <v>-3.9600000000000003E-2</v>
      </c>
      <c r="AAQ3">
        <v>4.5499999999999999E-2</v>
      </c>
      <c r="AAR3" t="e">
        <v>#N/A</v>
      </c>
      <c r="AAS3">
        <v>2.1000000000000001E-2</v>
      </c>
      <c r="AAT3">
        <v>0.26290000000000002</v>
      </c>
      <c r="AAU3">
        <v>2.99</v>
      </c>
      <c r="AAV3">
        <v>-0.61329999999999996</v>
      </c>
      <c r="AAW3">
        <v>0.5292</v>
      </c>
      <c r="AAX3">
        <v>8.3299999999999999E-2</v>
      </c>
      <c r="AAY3">
        <v>-2.53E-2</v>
      </c>
      <c r="AAZ3">
        <v>1.6950000000000001</v>
      </c>
      <c r="ABA3">
        <v>2.2499999999999999E-2</v>
      </c>
      <c r="ABB3">
        <v>-1.7000000000000001E-2</v>
      </c>
      <c r="ABC3">
        <v>2.0400000000000001E-2</v>
      </c>
      <c r="ABD3">
        <v>4.41E-2</v>
      </c>
      <c r="ABE3">
        <v>8.4199999999999997E-2</v>
      </c>
      <c r="ABF3">
        <v>7.2999999999999995E-2</v>
      </c>
      <c r="ABG3">
        <v>-9.35E-2</v>
      </c>
      <c r="ABH3">
        <v>0.1091</v>
      </c>
      <c r="ABI3">
        <v>-3.61E-2</v>
      </c>
      <c r="ABJ3">
        <v>-6.6000000000000003E-2</v>
      </c>
      <c r="ABK3">
        <v>0.4859</v>
      </c>
      <c r="ABL3">
        <v>-5.0200000000000002E-2</v>
      </c>
      <c r="ABM3">
        <v>-0.29049999999999998</v>
      </c>
      <c r="ABN3">
        <v>0.96</v>
      </c>
      <c r="ABO3">
        <v>6.4356999999999998</v>
      </c>
      <c r="ABP3">
        <v>-2.5100000000000001E-2</v>
      </c>
      <c r="ABQ3">
        <v>5.8836000000000004</v>
      </c>
      <c r="ABR3">
        <v>-6.83E-2</v>
      </c>
      <c r="ABS3">
        <v>-1.47</v>
      </c>
      <c r="ABT3">
        <v>0.39379999999999998</v>
      </c>
      <c r="ABU3">
        <v>0.4728</v>
      </c>
      <c r="ABV3">
        <v>1.43E-2</v>
      </c>
      <c r="ABW3">
        <v>-5.8999999999999999E-3</v>
      </c>
      <c r="ABX3">
        <v>6.8999999999999999E-3</v>
      </c>
      <c r="ABY3">
        <v>0.29160000000000003</v>
      </c>
      <c r="ABZ3">
        <v>-0.748</v>
      </c>
      <c r="ACA3">
        <v>2.5023</v>
      </c>
      <c r="ACB3">
        <v>1.6359999999999999</v>
      </c>
      <c r="ACC3">
        <v>0.3261</v>
      </c>
      <c r="ACD3">
        <v>-4.2000000000000003E-2</v>
      </c>
      <c r="ACE3">
        <v>0.14899999999999999</v>
      </c>
      <c r="ACF3">
        <v>0.60229999999999995</v>
      </c>
      <c r="ACG3">
        <v>4.6100000000000002E-2</v>
      </c>
      <c r="ACH3">
        <v>2.3534000000000002</v>
      </c>
      <c r="ACI3">
        <v>0.26</v>
      </c>
      <c r="ACJ3">
        <v>0.3851</v>
      </c>
      <c r="ACK3" t="e">
        <v>#N/A</v>
      </c>
      <c r="ACL3">
        <v>-0.2883</v>
      </c>
      <c r="ACM3">
        <v>0.1943</v>
      </c>
      <c r="ACN3">
        <v>0</v>
      </c>
      <c r="ACO3">
        <v>-1.27</v>
      </c>
      <c r="ACP3">
        <v>-0.21060000000000001</v>
      </c>
      <c r="ACQ3">
        <v>-0.18740000000000001</v>
      </c>
      <c r="ACR3">
        <v>-0.68240000000000001</v>
      </c>
      <c r="ACS3">
        <v>2.5600000000000001E-2</v>
      </c>
      <c r="ACT3">
        <v>-0.5</v>
      </c>
      <c r="ACU3">
        <v>1.2999999999999999E-2</v>
      </c>
      <c r="ACV3">
        <v>3.0000000000000001E-3</v>
      </c>
      <c r="ACW3">
        <v>0.14799999999999999</v>
      </c>
      <c r="ACX3">
        <v>-0.13039999999999999</v>
      </c>
      <c r="ACY3">
        <v>0.27060000000000001</v>
      </c>
      <c r="ACZ3">
        <v>5.1700000000000003E-2</v>
      </c>
      <c r="ADA3">
        <v>0.65800000000000003</v>
      </c>
      <c r="ADB3">
        <v>0.18759999999999999</v>
      </c>
      <c r="ADC3">
        <v>-0.55059999999999998</v>
      </c>
      <c r="ADD3">
        <v>0.84</v>
      </c>
      <c r="ADE3">
        <v>-0.49580000000000002</v>
      </c>
      <c r="ADF3">
        <v>-0.23019999999999999</v>
      </c>
      <c r="ADG3">
        <v>-4.7000000000000002E-3</v>
      </c>
      <c r="ADH3">
        <v>-0.03</v>
      </c>
      <c r="ADI3" t="e">
        <v>#N/A</v>
      </c>
      <c r="ADJ3">
        <v>0.15</v>
      </c>
      <c r="ADK3">
        <v>-0.94940000000000002</v>
      </c>
      <c r="ADL3">
        <v>0.09</v>
      </c>
      <c r="ADM3" t="e">
        <v>#N/A</v>
      </c>
      <c r="ADN3">
        <v>-8.0000000000000002E-3</v>
      </c>
      <c r="ADO3">
        <v>0.1236</v>
      </c>
      <c r="ADP3">
        <v>-1.6E-2</v>
      </c>
      <c r="ADQ3">
        <v>-4.02E-2</v>
      </c>
      <c r="ADR3">
        <v>-0.2767</v>
      </c>
      <c r="ADS3">
        <v>0.25629999999999997</v>
      </c>
      <c r="ADT3">
        <v>-5.5575999999999999</v>
      </c>
      <c r="ADU3">
        <v>3.85E-2</v>
      </c>
      <c r="ADV3">
        <v>1.2999999999999999E-3</v>
      </c>
      <c r="ADW3">
        <v>2.0799999999999999E-2</v>
      </c>
      <c r="ADX3">
        <v>1.15E-2</v>
      </c>
      <c r="ADY3">
        <v>0.12470000000000001</v>
      </c>
      <c r="ADZ3">
        <v>0.77259999999999995</v>
      </c>
      <c r="AEA3">
        <v>7.7700000000000005E-2</v>
      </c>
      <c r="AEB3">
        <v>-0.748</v>
      </c>
      <c r="AEC3">
        <v>2.8500000000000001E-2</v>
      </c>
      <c r="AED3">
        <v>0.4</v>
      </c>
      <c r="AEE3">
        <v>6.3399999999999998E-2</v>
      </c>
      <c r="AEF3">
        <v>4.07</v>
      </c>
      <c r="AEG3">
        <v>-4.6100000000000002E-2</v>
      </c>
      <c r="AEH3">
        <v>3.6311</v>
      </c>
      <c r="AEI3">
        <v>0.54200000000000004</v>
      </c>
      <c r="AEJ3">
        <v>-0.152</v>
      </c>
      <c r="AEK3">
        <v>0.12509999999999999</v>
      </c>
      <c r="AEL3">
        <v>-5.1120000000000001</v>
      </c>
      <c r="AEM3">
        <v>9.1999999999999998E-2</v>
      </c>
      <c r="AEN3">
        <v>0.56110000000000004</v>
      </c>
      <c r="AEO3">
        <v>0.65329999999999999</v>
      </c>
      <c r="AEP3">
        <v>4.6100000000000002E-2</v>
      </c>
      <c r="AEQ3">
        <v>0.6</v>
      </c>
      <c r="AER3">
        <v>4.7699999999999999E-2</v>
      </c>
      <c r="AES3">
        <v>-0.1852</v>
      </c>
      <c r="AET3">
        <v>-8.33</v>
      </c>
      <c r="AEU3">
        <v>-1.17E-2</v>
      </c>
      <c r="AEV3">
        <v>0.29749999999999999</v>
      </c>
      <c r="AEW3">
        <v>-0.28599999999999998</v>
      </c>
      <c r="AEX3">
        <v>0.03</v>
      </c>
      <c r="AEY3">
        <v>0.41510000000000002</v>
      </c>
      <c r="AEZ3">
        <v>0.34489999999999998</v>
      </c>
      <c r="AFA3">
        <v>-1.0509999999999999</v>
      </c>
      <c r="AFB3">
        <v>-1.54E-2</v>
      </c>
      <c r="AFC3">
        <v>0.35420000000000001</v>
      </c>
      <c r="AFD3">
        <v>4.3999999999999997E-2</v>
      </c>
      <c r="AFE3">
        <v>0.33439999999999998</v>
      </c>
      <c r="AFF3">
        <v>-4.2900000000000001E-2</v>
      </c>
      <c r="AFG3">
        <v>3.2300000000000002E-2</v>
      </c>
      <c r="AFH3">
        <v>0.09</v>
      </c>
      <c r="AFI3">
        <v>-6.0999999999999999E-2</v>
      </c>
      <c r="AFJ3">
        <v>-8.8300000000000003E-2</v>
      </c>
      <c r="AFK3">
        <v>-0.02</v>
      </c>
      <c r="AFL3">
        <v>0.49869999999999998</v>
      </c>
      <c r="AFM3">
        <v>0.11559999999999999</v>
      </c>
      <c r="AFN3">
        <v>0.33900000000000002</v>
      </c>
      <c r="AFO3">
        <v>0.15</v>
      </c>
      <c r="AFP3">
        <v>-2.3938000000000001</v>
      </c>
      <c r="AFQ3">
        <v>2.2639999999999998</v>
      </c>
      <c r="AFR3">
        <v>6.9199999999999998E-2</v>
      </c>
      <c r="AFS3">
        <v>4.1099999999999998E-2</v>
      </c>
      <c r="AFT3">
        <v>0.2369</v>
      </c>
      <c r="AFU3">
        <v>-0.1444</v>
      </c>
      <c r="AFV3">
        <v>-0.45639999999999997</v>
      </c>
      <c r="AFW3">
        <v>-9.8199999999999996E-2</v>
      </c>
      <c r="AFX3">
        <v>2.61</v>
      </c>
      <c r="AFY3">
        <v>2.2023999999999999</v>
      </c>
      <c r="AFZ3">
        <v>0.18149999999999999</v>
      </c>
      <c r="AGA3">
        <v>-0.99170000000000003</v>
      </c>
      <c r="AGB3">
        <v>-0.13059999999999999</v>
      </c>
      <c r="AGC3">
        <v>-0.2064</v>
      </c>
      <c r="AGD3">
        <v>0.3715</v>
      </c>
      <c r="AGE3">
        <v>4.7699999999999999E-2</v>
      </c>
      <c r="AGF3">
        <v>0.3261</v>
      </c>
      <c r="AGG3">
        <v>4.6100000000000002E-2</v>
      </c>
      <c r="AGH3">
        <v>3.32</v>
      </c>
      <c r="AGI3">
        <v>9.4600000000000004E-2</v>
      </c>
      <c r="AGJ3">
        <v>1.7065999999999999</v>
      </c>
      <c r="AGK3">
        <v>8.07</v>
      </c>
      <c r="AGL3">
        <v>0.85770000000000002</v>
      </c>
      <c r="AGM3">
        <v>0.13689999999999999</v>
      </c>
      <c r="AGN3">
        <v>-9.6500000000000002E-2</v>
      </c>
      <c r="AGO3">
        <v>-0.1867</v>
      </c>
      <c r="AGP3">
        <v>7.5499999999999998E-2</v>
      </c>
      <c r="AGQ3">
        <v>0.1447</v>
      </c>
      <c r="AGR3">
        <v>-1.76</v>
      </c>
      <c r="AGS3">
        <v>-0.4612</v>
      </c>
      <c r="AGT3">
        <v>0.2306</v>
      </c>
      <c r="AGU3">
        <v>3.2199999999999999E-2</v>
      </c>
      <c r="AGV3">
        <v>5.5199999999999999E-2</v>
      </c>
      <c r="AGW3">
        <v>3.6150000000000002</v>
      </c>
      <c r="AGX3">
        <v>0.60029999999999994</v>
      </c>
      <c r="AGY3">
        <v>0.1918</v>
      </c>
      <c r="AGZ3">
        <v>0.71</v>
      </c>
      <c r="AHA3">
        <v>-2.8299999999999999E-2</v>
      </c>
      <c r="AHB3">
        <v>-0.09</v>
      </c>
      <c r="AHC3">
        <v>0.80449999999999999</v>
      </c>
      <c r="AHD3">
        <v>0.16139999999999999</v>
      </c>
      <c r="AHE3">
        <v>6.4699999999999994E-2</v>
      </c>
      <c r="AHF3">
        <v>-0.25</v>
      </c>
      <c r="AHG3">
        <v>0.43809999999999999</v>
      </c>
      <c r="AHH3">
        <v>0.15870000000000001</v>
      </c>
      <c r="AHI3">
        <v>-4.2</v>
      </c>
      <c r="AHJ3">
        <v>-0.48920000000000002</v>
      </c>
      <c r="AHK3">
        <v>0.1416</v>
      </c>
      <c r="AHL3">
        <v>1.84E-2</v>
      </c>
      <c r="AHM3">
        <v>1.29E-2</v>
      </c>
      <c r="AHN3">
        <v>0.1153</v>
      </c>
      <c r="AHO3">
        <v>-0.36209999999999998</v>
      </c>
      <c r="AHP3">
        <v>-1.11E-2</v>
      </c>
      <c r="AHQ3">
        <v>3.5299999999999998E-2</v>
      </c>
      <c r="AHR3">
        <v>8.0699999999999994E-2</v>
      </c>
      <c r="AHS3">
        <v>0.17</v>
      </c>
      <c r="AHT3">
        <v>-0.49149999999999999</v>
      </c>
      <c r="AHU3">
        <v>0.1285</v>
      </c>
      <c r="AHV3">
        <v>2.2100000000000002E-2</v>
      </c>
      <c r="AHW3">
        <v>4.5900000000000003E-2</v>
      </c>
      <c r="AHX3">
        <v>7.9000000000000008E-3</v>
      </c>
      <c r="AHY3">
        <v>-0.22239999999999999</v>
      </c>
      <c r="AHZ3">
        <v>-3.5999999999999997E-2</v>
      </c>
      <c r="AIA3" t="e">
        <v>#N/A</v>
      </c>
      <c r="AIB3">
        <v>2.5000000000000001E-2</v>
      </c>
      <c r="AIC3">
        <v>0.3649</v>
      </c>
      <c r="AID3">
        <v>1.3784000000000001</v>
      </c>
      <c r="AIE3">
        <v>4.4000000000000003E-3</v>
      </c>
      <c r="AIF3">
        <v>2.2000000000000001E-3</v>
      </c>
      <c r="AIG3">
        <v>0.122</v>
      </c>
      <c r="AIH3">
        <v>2.7099999999999999E-2</v>
      </c>
      <c r="AII3">
        <v>0.15010000000000001</v>
      </c>
      <c r="AIJ3">
        <v>0.51080000000000003</v>
      </c>
      <c r="AIK3">
        <v>-2.9000000000000001E-2</v>
      </c>
      <c r="AIL3">
        <v>0.14249999999999999</v>
      </c>
      <c r="AIM3">
        <v>-1.1989000000000001</v>
      </c>
      <c r="AIN3">
        <v>2.81E-2</v>
      </c>
      <c r="AIO3">
        <v>0.48499999999999999</v>
      </c>
      <c r="AIP3">
        <v>-5.4300000000000001E-2</v>
      </c>
      <c r="AIQ3">
        <v>1.3375999999999999</v>
      </c>
      <c r="AIR3">
        <v>-1.5800000000000002E-2</v>
      </c>
      <c r="AIS3">
        <v>-0.15</v>
      </c>
      <c r="AIT3">
        <v>8.3000000000000001E-3</v>
      </c>
      <c r="AIU3">
        <v>-0.84209999999999996</v>
      </c>
      <c r="AIV3">
        <v>1.68</v>
      </c>
      <c r="AIW3">
        <v>-12.440799999999999</v>
      </c>
      <c r="AIX3">
        <v>-8.3000000000000001E-3</v>
      </c>
      <c r="AIY3">
        <v>8.1100000000000005E-2</v>
      </c>
      <c r="AIZ3">
        <v>2.58E-2</v>
      </c>
      <c r="AJA3">
        <v>1.3192999999999999</v>
      </c>
      <c r="AJB3">
        <v>0.26939999999999997</v>
      </c>
      <c r="AJC3">
        <v>1.84E-2</v>
      </c>
      <c r="AJD3">
        <v>9.2200000000000004E-2</v>
      </c>
      <c r="AJE3">
        <v>7.1999999999999995E-2</v>
      </c>
      <c r="AJF3" t="e">
        <v>#N/A</v>
      </c>
      <c r="AJG3">
        <v>6.6000000000000003E-2</v>
      </c>
      <c r="AJH3">
        <v>0.37690000000000001</v>
      </c>
      <c r="AJI3">
        <v>3.4599999999999999E-2</v>
      </c>
      <c r="AJJ3">
        <v>0.14419999999999999</v>
      </c>
      <c r="AJK3">
        <v>0.19620000000000001</v>
      </c>
      <c r="AJL3">
        <v>-0.1464</v>
      </c>
      <c r="AJM3">
        <v>1.4905999999999999</v>
      </c>
      <c r="AJN3">
        <v>1.7962</v>
      </c>
      <c r="AJO3">
        <v>-8.5699999999999998E-2</v>
      </c>
      <c r="AJP3">
        <v>4.0000000000000002E-4</v>
      </c>
      <c r="AJQ3">
        <v>0.24210000000000001</v>
      </c>
      <c r="AJR3">
        <v>3.74</v>
      </c>
      <c r="AJS3">
        <v>1.2999999999999999E-3</v>
      </c>
      <c r="AJT3">
        <v>0.1822</v>
      </c>
      <c r="AJU3">
        <v>6.5199999999999994E-2</v>
      </c>
      <c r="AJV3">
        <v>1.41E-2</v>
      </c>
      <c r="AJW3">
        <v>8.4199999999999997E-2</v>
      </c>
      <c r="AJX3">
        <v>-2.323</v>
      </c>
      <c r="AJY3" t="e">
        <v>#N/A</v>
      </c>
      <c r="AJZ3">
        <v>4.7899999999999998E-2</v>
      </c>
      <c r="AKA3">
        <v>-4.3799999999999999E-2</v>
      </c>
      <c r="AKB3">
        <v>-1.34E-2</v>
      </c>
      <c r="AKC3">
        <v>0.31019999999999998</v>
      </c>
      <c r="AKD3">
        <v>1.7412000000000001</v>
      </c>
      <c r="AKE3">
        <v>0.5847</v>
      </c>
      <c r="AKF3">
        <v>3.0000000000000001E-3</v>
      </c>
      <c r="AKG3">
        <v>-7.7299999999999994E-2</v>
      </c>
      <c r="AKH3">
        <v>0.9698</v>
      </c>
      <c r="AKI3">
        <v>-8.6999999999999994E-3</v>
      </c>
      <c r="AKJ3">
        <v>0.30599999999999999</v>
      </c>
      <c r="AKK3">
        <v>-0.03</v>
      </c>
      <c r="AKL3">
        <v>0.11899999999999999</v>
      </c>
      <c r="AKM3">
        <v>-8.9999999999999998E-4</v>
      </c>
      <c r="AKN3">
        <v>-0.2069</v>
      </c>
      <c r="AKO3">
        <v>-2.1909000000000001</v>
      </c>
      <c r="AKP3">
        <v>2.7199999999999998E-2</v>
      </c>
      <c r="AKQ3">
        <v>4.5999999999999999E-3</v>
      </c>
      <c r="AKR3">
        <v>0.42659999999999998</v>
      </c>
      <c r="AKS3">
        <v>5.7700000000000001E-2</v>
      </c>
      <c r="AKT3">
        <v>-0.22</v>
      </c>
      <c r="AKU3">
        <v>0.51700000000000002</v>
      </c>
      <c r="AKV3">
        <v>0.31790000000000002</v>
      </c>
      <c r="AKW3">
        <v>-0.1787</v>
      </c>
      <c r="AKX3">
        <v>0.113</v>
      </c>
      <c r="AKY3">
        <v>-0.25369999999999998</v>
      </c>
      <c r="AKZ3">
        <v>0.76</v>
      </c>
      <c r="ALA3">
        <v>2.3099999999999999E-2</v>
      </c>
      <c r="ALB3">
        <v>0.5091</v>
      </c>
      <c r="ALC3">
        <v>0.2913</v>
      </c>
      <c r="ALD3">
        <v>-0.375</v>
      </c>
      <c r="ALE3">
        <v>0.54810000000000003</v>
      </c>
      <c r="ALF3">
        <v>0.121</v>
      </c>
      <c r="ALG3">
        <v>0.33439999999999998</v>
      </c>
      <c r="ALH3">
        <v>0.121</v>
      </c>
      <c r="ALI3">
        <v>7.3899999999999993E-2</v>
      </c>
      <c r="ALJ3">
        <v>3.9800000000000002E-2</v>
      </c>
      <c r="ALK3">
        <v>-8.9384999999999994</v>
      </c>
      <c r="ALL3">
        <v>0.16389999999999999</v>
      </c>
      <c r="ALM3">
        <v>0.78</v>
      </c>
      <c r="ALN3">
        <v>4.5100000000000001E-2</v>
      </c>
      <c r="ALO3">
        <v>0.29609999999999997</v>
      </c>
      <c r="ALP3">
        <v>0.219</v>
      </c>
      <c r="ALQ3">
        <v>0.66869999999999996</v>
      </c>
      <c r="ALR3">
        <v>0.29980000000000001</v>
      </c>
      <c r="ALS3">
        <v>5.7700000000000001E-2</v>
      </c>
      <c r="ALT3">
        <v>0.91090000000000004</v>
      </c>
      <c r="ALU3">
        <v>0.34589999999999999</v>
      </c>
      <c r="ALV3">
        <v>0.21379999999999999</v>
      </c>
      <c r="ALW3">
        <v>3.7400000000000003E-2</v>
      </c>
      <c r="ALX3">
        <v>1.881</v>
      </c>
      <c r="ALY3">
        <v>0.18890000000000001</v>
      </c>
      <c r="ALZ3">
        <v>3.9300000000000002E-2</v>
      </c>
      <c r="AMA3">
        <v>4.3799999999999999E-2</v>
      </c>
      <c r="AMB3">
        <v>-3.2800000000000003E-2</v>
      </c>
      <c r="AMC3">
        <v>0.1</v>
      </c>
      <c r="AMD3">
        <v>0.55720000000000003</v>
      </c>
      <c r="AME3">
        <v>0.39600000000000002</v>
      </c>
      <c r="AMF3">
        <v>-4.0000000000000002E-4</v>
      </c>
      <c r="AMG3">
        <v>0.55700000000000005</v>
      </c>
      <c r="AMH3">
        <v>5.6800000000000003E-2</v>
      </c>
      <c r="AMI3">
        <v>-3.5000000000000001E-3</v>
      </c>
      <c r="AMJ3">
        <v>1.091</v>
      </c>
      <c r="AMK3">
        <v>0.17460000000000001</v>
      </c>
      <c r="AML3">
        <v>4.8000000000000001E-2</v>
      </c>
      <c r="AMM3">
        <v>0.31130000000000002</v>
      </c>
      <c r="AMN3">
        <v>-2.12E-2</v>
      </c>
      <c r="AMO3">
        <v>-7.3099999999999998E-2</v>
      </c>
      <c r="AMP3">
        <v>-0.61080000000000001</v>
      </c>
      <c r="AMQ3">
        <v>-5.4000000000000003E-3</v>
      </c>
      <c r="AMR3">
        <v>4.6100000000000002E-2</v>
      </c>
      <c r="AMS3">
        <v>0.2306</v>
      </c>
      <c r="AMT3">
        <v>-0.1</v>
      </c>
      <c r="AMU3">
        <v>0.47910000000000003</v>
      </c>
      <c r="AMV3">
        <v>-6.9000000000000006E-2</v>
      </c>
      <c r="AMW3">
        <v>1.73</v>
      </c>
      <c r="AMX3">
        <v>7.0000000000000001E-3</v>
      </c>
      <c r="AMY3">
        <v>0.37640000000000001</v>
      </c>
      <c r="AMZ3">
        <v>-2.9999999999999997E-4</v>
      </c>
      <c r="ANA3">
        <v>-5.3E-3</v>
      </c>
      <c r="ANB3">
        <v>2.53E-2</v>
      </c>
      <c r="ANC3">
        <v>0.25369999999999998</v>
      </c>
      <c r="AND3">
        <v>5.4899999999999997E-2</v>
      </c>
      <c r="ANE3">
        <v>1.091</v>
      </c>
      <c r="ANF3">
        <v>-3.3300000000000003E-2</v>
      </c>
      <c r="ANG3">
        <v>9.4100000000000003E-2</v>
      </c>
      <c r="ANH3">
        <v>7.1199999999999999E-2</v>
      </c>
      <c r="ANI3">
        <v>-0.1118</v>
      </c>
      <c r="ANJ3">
        <v>-5.7700000000000001E-2</v>
      </c>
      <c r="ANK3">
        <v>8.9200000000000002E-2</v>
      </c>
      <c r="ANL3">
        <v>0.51890000000000003</v>
      </c>
      <c r="ANM3">
        <v>6.4899999999999999E-2</v>
      </c>
      <c r="ANN3">
        <v>0.25480000000000003</v>
      </c>
      <c r="ANO3">
        <v>4.7000000000000002E-3</v>
      </c>
      <c r="ANP3">
        <v>2.9499999999999998E-2</v>
      </c>
      <c r="ANQ3">
        <v>0.21690000000000001</v>
      </c>
      <c r="ANR3">
        <v>-0.19739999999999999</v>
      </c>
      <c r="ANS3">
        <v>-0.18529999999999999</v>
      </c>
      <c r="ANT3">
        <v>0.189</v>
      </c>
      <c r="ANU3">
        <v>0.14599999999999999</v>
      </c>
      <c r="ANV3">
        <v>0.12989999999999999</v>
      </c>
      <c r="ANW3">
        <v>4.48E-2</v>
      </c>
      <c r="ANX3">
        <v>0.80369999999999997</v>
      </c>
      <c r="ANY3">
        <v>0.64710000000000001</v>
      </c>
      <c r="ANZ3">
        <v>0.1153</v>
      </c>
      <c r="AOA3">
        <v>0.24</v>
      </c>
      <c r="AOB3">
        <v>0.51</v>
      </c>
      <c r="AOC3">
        <v>3.7400000000000003E-2</v>
      </c>
      <c r="AOD3">
        <v>0.39069999999999999</v>
      </c>
      <c r="AOE3">
        <v>-0.23180000000000001</v>
      </c>
      <c r="AOF3">
        <v>-3.3399999999999999E-2</v>
      </c>
      <c r="AOG3">
        <v>1.1820999999999999</v>
      </c>
      <c r="AOH3">
        <v>2.8E-3</v>
      </c>
      <c r="AOI3">
        <v>-0.60589999999999999</v>
      </c>
      <c r="AOJ3">
        <v>-5.5E-2</v>
      </c>
      <c r="AOK3">
        <v>0.70340000000000003</v>
      </c>
      <c r="AOL3">
        <v>0.05</v>
      </c>
      <c r="AOM3">
        <v>0.79</v>
      </c>
      <c r="AON3">
        <v>2.23E-2</v>
      </c>
      <c r="AOO3">
        <v>-52.327100000000002</v>
      </c>
      <c r="AOP3">
        <v>3.7699999999999997E-2</v>
      </c>
      <c r="AOQ3">
        <v>1.6899999999999998E-2</v>
      </c>
      <c r="AOR3">
        <v>5.33E-2</v>
      </c>
      <c r="AOS3" t="e">
        <v>#N/A</v>
      </c>
      <c r="AOT3">
        <v>5.8000000000000003E-2</v>
      </c>
      <c r="AOU3">
        <v>1.84E-2</v>
      </c>
      <c r="AOV3">
        <v>0.14810000000000001</v>
      </c>
      <c r="AOW3" t="e">
        <v>#N/A</v>
      </c>
      <c r="AOX3">
        <v>0.25719999999999998</v>
      </c>
      <c r="AOY3">
        <v>2.2200000000000001E-2</v>
      </c>
      <c r="AOZ3">
        <v>0.1384</v>
      </c>
      <c r="APA3">
        <v>2.2700000000000001E-2</v>
      </c>
      <c r="APB3">
        <v>6.7000000000000004E-2</v>
      </c>
      <c r="APC3">
        <v>3.0499999999999999E-2</v>
      </c>
      <c r="APD3">
        <v>-1.0500000000000001E-2</v>
      </c>
      <c r="APE3">
        <v>3.7199999999999997E-2</v>
      </c>
      <c r="APF3">
        <v>8.4699999999999998E-2</v>
      </c>
      <c r="APG3">
        <v>0.30409999999999998</v>
      </c>
      <c r="APH3">
        <v>2.6100000000000002E-2</v>
      </c>
      <c r="API3">
        <v>-1.6799999999999999E-2</v>
      </c>
      <c r="APJ3">
        <v>-0.1787</v>
      </c>
      <c r="APK3">
        <v>1.2E-2</v>
      </c>
      <c r="APL3">
        <v>-4.82E-2</v>
      </c>
      <c r="APM3">
        <v>1.54E-2</v>
      </c>
      <c r="APN3">
        <v>8.0999999999999996E-3</v>
      </c>
      <c r="APO3">
        <v>3.27E-2</v>
      </c>
      <c r="APP3">
        <v>1.24E-2</v>
      </c>
      <c r="APQ3">
        <v>0.35499999999999998</v>
      </c>
      <c r="APR3">
        <v>0.22600000000000001</v>
      </c>
      <c r="APS3">
        <v>0.1014</v>
      </c>
      <c r="APT3">
        <v>-0.16800000000000001</v>
      </c>
      <c r="APU3">
        <v>8.7499999999999994E-2</v>
      </c>
      <c r="APV3">
        <v>-0.17299999999999999</v>
      </c>
      <c r="APW3">
        <v>2.41E-2</v>
      </c>
      <c r="APX3">
        <v>0.17530000000000001</v>
      </c>
      <c r="APY3">
        <v>0.36899999999999999</v>
      </c>
      <c r="APZ3">
        <v>0.26519999999999999</v>
      </c>
      <c r="AQA3">
        <v>-2.7E-2</v>
      </c>
      <c r="AQB3">
        <v>0.1845</v>
      </c>
      <c r="AQC3">
        <v>2.53E-2</v>
      </c>
      <c r="AQD3">
        <v>-0.73180000000000001</v>
      </c>
      <c r="AQE3">
        <v>-1.5E-3</v>
      </c>
      <c r="AQF3">
        <v>0.11</v>
      </c>
      <c r="AQG3">
        <v>-2.53E-2</v>
      </c>
      <c r="AQH3">
        <v>3.5000000000000003E-2</v>
      </c>
      <c r="AQI3">
        <v>3.5000000000000003E-2</v>
      </c>
      <c r="AQJ3">
        <v>0.23810000000000001</v>
      </c>
      <c r="AQK3">
        <v>0.26519999999999999</v>
      </c>
      <c r="AQL3" t="e">
        <v>#N/A</v>
      </c>
      <c r="AQM3">
        <v>0.45889999999999997</v>
      </c>
      <c r="AQN3">
        <v>0.10100000000000001</v>
      </c>
      <c r="AQO3">
        <v>-2.0000000000000001E-4</v>
      </c>
      <c r="AQP3">
        <v>-0.11</v>
      </c>
      <c r="AQQ3">
        <v>0.129</v>
      </c>
      <c r="AQR3">
        <v>1.8599999999999998E-2</v>
      </c>
      <c r="AQS3" t="e">
        <v>#N/A</v>
      </c>
      <c r="AQT3">
        <v>2.7400000000000001E-2</v>
      </c>
      <c r="AQU3">
        <v>0.1123</v>
      </c>
      <c r="AQV3">
        <v>2.4400000000000002E-2</v>
      </c>
      <c r="AQW3">
        <v>7.4999999999999997E-3</v>
      </c>
      <c r="AQX3">
        <v>4.7999999999999996E-3</v>
      </c>
      <c r="AQY3">
        <v>2.8000000000000001E-2</v>
      </c>
      <c r="AQZ3">
        <v>0.28320000000000001</v>
      </c>
      <c r="ARA3">
        <v>0.2452</v>
      </c>
      <c r="ARB3">
        <v>0.1384</v>
      </c>
      <c r="ARC3">
        <v>5.4619</v>
      </c>
      <c r="ARD3">
        <v>0.3805</v>
      </c>
      <c r="ARE3">
        <v>1.6E-2</v>
      </c>
      <c r="ARF3">
        <v>0.1845</v>
      </c>
      <c r="ARG3">
        <v>-1.11E-2</v>
      </c>
      <c r="ARH3">
        <v>3.9399999999999998E-2</v>
      </c>
      <c r="ARI3">
        <v>1.7999999999999999E-2</v>
      </c>
      <c r="ARJ3">
        <v>6.7799999999999999E-2</v>
      </c>
      <c r="ARK3">
        <v>0.12790000000000001</v>
      </c>
      <c r="ARL3">
        <v>-4.4999999999999998E-2</v>
      </c>
      <c r="ARM3">
        <v>0.71489999999999998</v>
      </c>
      <c r="ARN3">
        <v>1.1845000000000001</v>
      </c>
      <c r="ARO3">
        <v>1.2500000000000001E-2</v>
      </c>
      <c r="ARP3">
        <v>0.42659999999999998</v>
      </c>
      <c r="ARQ3">
        <v>2.1299999999999999E-2</v>
      </c>
      <c r="ARR3">
        <v>-6.1000000000000004E-3</v>
      </c>
      <c r="ARS3">
        <v>0.1303</v>
      </c>
      <c r="ART3">
        <v>0.251</v>
      </c>
      <c r="ARU3">
        <v>6.6900000000000001E-2</v>
      </c>
      <c r="ARV3">
        <v>1.0003</v>
      </c>
      <c r="ARW3">
        <v>0.1153</v>
      </c>
      <c r="ARX3">
        <v>1.9900000000000001E-2</v>
      </c>
      <c r="ARY3">
        <v>7.6499999999999999E-2</v>
      </c>
      <c r="ARZ3">
        <v>2.3E-2</v>
      </c>
      <c r="ASA3">
        <v>0.11849999999999999</v>
      </c>
      <c r="ASB3">
        <v>-8.0000000000000004E-4</v>
      </c>
      <c r="ASC3">
        <v>0.72640000000000005</v>
      </c>
      <c r="ASD3">
        <v>4.4600000000000001E-2</v>
      </c>
      <c r="ASE3">
        <v>0.10589999999999999</v>
      </c>
      <c r="ASF3">
        <v>-0.44969999999999999</v>
      </c>
      <c r="ASG3">
        <v>5.4399999999999997E-2</v>
      </c>
      <c r="ASH3">
        <v>-6.3E-2</v>
      </c>
      <c r="ASI3">
        <v>0.82450000000000001</v>
      </c>
      <c r="ASJ3">
        <v>2.5999999999999999E-2</v>
      </c>
      <c r="ASK3">
        <v>0.189</v>
      </c>
      <c r="ASL3">
        <v>0.01</v>
      </c>
      <c r="ASM3">
        <v>2.81E-2</v>
      </c>
      <c r="ASN3">
        <v>0.13669999999999999</v>
      </c>
      <c r="ASO3">
        <v>1.9599999999999999E-2</v>
      </c>
      <c r="ASP3">
        <v>0.1951</v>
      </c>
      <c r="ASQ3">
        <v>7.9100000000000004E-2</v>
      </c>
      <c r="ASR3">
        <v>0.68300000000000005</v>
      </c>
      <c r="ASS3">
        <v>0.50739999999999996</v>
      </c>
      <c r="AST3">
        <v>0.1158</v>
      </c>
      <c r="ASU3">
        <v>0.18579999999999999</v>
      </c>
      <c r="ASV3">
        <v>0.30449999999999999</v>
      </c>
      <c r="ASW3">
        <v>0.14990000000000001</v>
      </c>
      <c r="ASX3">
        <v>0.74950000000000006</v>
      </c>
      <c r="ASY3">
        <v>0.31019999999999998</v>
      </c>
      <c r="ASZ3">
        <v>5.4600000000000003E-2</v>
      </c>
      <c r="ATA3">
        <v>2.4E-2</v>
      </c>
      <c r="ATB3">
        <v>0.11509999999999999</v>
      </c>
      <c r="ATC3">
        <v>-1.61E-2</v>
      </c>
      <c r="ATD3">
        <v>0.15570000000000001</v>
      </c>
      <c r="ATE3">
        <v>8.48E-2</v>
      </c>
      <c r="ATF3">
        <v>4.6199999999999998E-2</v>
      </c>
      <c r="ATG3">
        <v>0.84179999999999999</v>
      </c>
      <c r="ATH3">
        <v>1.4E-3</v>
      </c>
      <c r="ATI3">
        <v>2.1100000000000001E-2</v>
      </c>
      <c r="ATJ3">
        <v>9.8599999999999993E-2</v>
      </c>
      <c r="ATK3">
        <v>0.2306</v>
      </c>
      <c r="ATL3">
        <v>2.9499999999999998E-2</v>
      </c>
      <c r="ATM3">
        <v>4.2000000000000003E-2</v>
      </c>
      <c r="ATN3">
        <v>0.44969999999999999</v>
      </c>
      <c r="ATO3">
        <v>0.4728</v>
      </c>
      <c r="ATP3">
        <v>8.43E-2</v>
      </c>
      <c r="ATQ3">
        <v>0.19600000000000001</v>
      </c>
      <c r="ATR3">
        <v>0.12989999999999999</v>
      </c>
      <c r="ATS3">
        <v>4.19E-2</v>
      </c>
      <c r="ATT3">
        <v>0.13339999999999999</v>
      </c>
      <c r="ATU3">
        <v>1.78E-2</v>
      </c>
      <c r="ATV3">
        <v>2.06E-2</v>
      </c>
      <c r="ATW3">
        <v>-0.8</v>
      </c>
      <c r="ATX3">
        <v>5.79E-2</v>
      </c>
      <c r="ATY3">
        <v>2.8400000000000002E-2</v>
      </c>
      <c r="ATZ3">
        <v>0.13420000000000001</v>
      </c>
      <c r="AUA3">
        <v>0.33729999999999999</v>
      </c>
      <c r="AUB3">
        <v>1.03E-2</v>
      </c>
      <c r="AUC3">
        <v>9.5999999999999992E-3</v>
      </c>
      <c r="AUD3">
        <v>0.28000000000000003</v>
      </c>
      <c r="AUE3">
        <v>8.09E-2</v>
      </c>
      <c r="AUF3">
        <v>8.3999999999999995E-3</v>
      </c>
      <c r="AUG3">
        <v>8.7499999999999994E-2</v>
      </c>
      <c r="AUH3">
        <v>0.70230000000000004</v>
      </c>
      <c r="AUI3">
        <v>1.0800000000000001E-2</v>
      </c>
      <c r="AUJ3">
        <v>1.89E-2</v>
      </c>
      <c r="AUK3">
        <v>0.2515</v>
      </c>
      <c r="AUL3">
        <v>-1.9E-3</v>
      </c>
      <c r="AUM3">
        <v>-3.7600000000000001E-2</v>
      </c>
      <c r="AUN3">
        <v>0.16</v>
      </c>
      <c r="AUO3">
        <v>9.2200000000000004E-2</v>
      </c>
      <c r="AUP3">
        <v>8.8999999999999996E-2</v>
      </c>
      <c r="AUQ3">
        <v>-0.1353</v>
      </c>
      <c r="AUR3">
        <v>0.1159</v>
      </c>
      <c r="AUS3">
        <v>4.9700000000000001E-2</v>
      </c>
      <c r="AUT3">
        <v>7.3700000000000002E-2</v>
      </c>
      <c r="AUU3">
        <v>1.9E-2</v>
      </c>
      <c r="AUV3">
        <v>1.47E-2</v>
      </c>
      <c r="AUW3">
        <v>0.67169999999999996</v>
      </c>
      <c r="AUX3">
        <v>0.13950000000000001</v>
      </c>
      <c r="AUY3">
        <v>8.5000000000000006E-2</v>
      </c>
      <c r="AUZ3">
        <v>7.1199999999999999E-2</v>
      </c>
      <c r="AVA3">
        <v>0.13719999999999999</v>
      </c>
      <c r="AVB3">
        <v>0.74</v>
      </c>
      <c r="AVC3">
        <v>0.67849999999999999</v>
      </c>
      <c r="AVD3">
        <v>4.5999999999999999E-3</v>
      </c>
      <c r="AVE3">
        <v>2.3099999999999999E-2</v>
      </c>
      <c r="AVF3">
        <v>0.06</v>
      </c>
      <c r="AVG3">
        <v>2.3999999999999998E-3</v>
      </c>
      <c r="AVH3">
        <v>0.03</v>
      </c>
      <c r="AVI3">
        <v>0.59960000000000002</v>
      </c>
      <c r="AVJ3">
        <v>1.6899999999999998E-2</v>
      </c>
      <c r="AVK3">
        <v>0.5635</v>
      </c>
      <c r="AVL3">
        <v>0.158</v>
      </c>
      <c r="AVM3">
        <v>0.21829999999999999</v>
      </c>
      <c r="AVN3">
        <v>-5.5500000000000001E-2</v>
      </c>
      <c r="AVO3">
        <v>5.8200000000000002E-2</v>
      </c>
      <c r="AVP3">
        <v>0.53039999999999998</v>
      </c>
      <c r="AVQ3">
        <v>0.93630000000000002</v>
      </c>
      <c r="AVR3">
        <v>1.9900000000000001E-2</v>
      </c>
      <c r="AVS3">
        <v>-8.1000000000000003E-2</v>
      </c>
      <c r="AVT3">
        <v>0.53069999999999995</v>
      </c>
      <c r="AVU3">
        <v>1.4200000000000001E-2</v>
      </c>
      <c r="AVV3">
        <v>-3.4799999999999998E-2</v>
      </c>
      <c r="AVW3">
        <v>-0.33439999999999998</v>
      </c>
      <c r="AVX3">
        <v>0.192</v>
      </c>
      <c r="AVY3">
        <v>4.7500000000000001E-2</v>
      </c>
      <c r="AVZ3">
        <v>2.1299999999999999E-2</v>
      </c>
      <c r="AWA3">
        <v>0.1103</v>
      </c>
      <c r="AWB3">
        <v>0.1236</v>
      </c>
      <c r="AWC3">
        <v>1.6000000000000001E-3</v>
      </c>
      <c r="AWD3">
        <v>6.9999999999999999E-4</v>
      </c>
      <c r="AWE3">
        <v>0.3024</v>
      </c>
      <c r="AWF3">
        <v>0.28120000000000001</v>
      </c>
      <c r="AWG3">
        <v>0.46400000000000002</v>
      </c>
      <c r="AWH3">
        <v>1.3299999999999999E-2</v>
      </c>
      <c r="AWI3">
        <v>2.5000000000000001E-2</v>
      </c>
      <c r="AWJ3">
        <v>0.1003</v>
      </c>
      <c r="AWK3">
        <v>5.2999999999999999E-2</v>
      </c>
      <c r="AWL3">
        <v>4.6199999999999998E-2</v>
      </c>
      <c r="AWM3">
        <v>1.8599999999999998E-2</v>
      </c>
      <c r="AWN3">
        <v>7.9000000000000008E-3</v>
      </c>
      <c r="AWO3">
        <v>0.30399999999999999</v>
      </c>
      <c r="AWP3">
        <v>1.54E-2</v>
      </c>
      <c r="AWQ3">
        <v>9.01E-2</v>
      </c>
      <c r="AWR3">
        <v>1.34E-2</v>
      </c>
      <c r="AWS3">
        <v>-2.5100000000000001E-2</v>
      </c>
      <c r="AWT3">
        <v>0.1221</v>
      </c>
      <c r="AWU3">
        <v>1.5699999999999999E-2</v>
      </c>
      <c r="AWV3">
        <v>3.4000000000000002E-2</v>
      </c>
      <c r="AWW3">
        <v>0.2838</v>
      </c>
      <c r="AWX3">
        <v>-7.3200000000000001E-2</v>
      </c>
      <c r="AWY3">
        <v>3.8699999999999998E-2</v>
      </c>
      <c r="AWZ3">
        <v>7.7299999999999994E-2</v>
      </c>
      <c r="AXA3">
        <v>3.44E-2</v>
      </c>
      <c r="AXB3">
        <v>7.6E-3</v>
      </c>
      <c r="AXC3">
        <v>4.8500000000000001E-2</v>
      </c>
      <c r="AXD3">
        <v>0.1096</v>
      </c>
      <c r="AXE3">
        <v>8.2000000000000007E-3</v>
      </c>
      <c r="AXF3">
        <v>0.89939999999999998</v>
      </c>
      <c r="AXG3">
        <v>0.62039999999999995</v>
      </c>
      <c r="AXH3">
        <v>8.6800000000000002E-2</v>
      </c>
      <c r="AXI3">
        <v>8.0399999999999999E-2</v>
      </c>
      <c r="AXJ3">
        <v>0.1467</v>
      </c>
      <c r="AXK3">
        <v>1.4E-2</v>
      </c>
      <c r="AXL3">
        <v>0.29299999999999998</v>
      </c>
      <c r="AXM3">
        <v>1.35E-2</v>
      </c>
      <c r="AXN3">
        <v>3.8899999999999997E-2</v>
      </c>
      <c r="AXO3">
        <v>1.6E-2</v>
      </c>
      <c r="AXP3">
        <v>0.14990000000000001</v>
      </c>
      <c r="AXQ3">
        <v>-0.78510000000000002</v>
      </c>
      <c r="AXR3">
        <v>7.4000000000000003E-3</v>
      </c>
      <c r="AXS3">
        <v>2.9600000000000001E-2</v>
      </c>
      <c r="AXT3">
        <v>9.5500000000000002E-2</v>
      </c>
      <c r="AXU3">
        <v>2.0899999999999998E-2</v>
      </c>
      <c r="AXV3">
        <v>2.3400000000000001E-2</v>
      </c>
      <c r="AXW3">
        <v>8.1699999999999995E-2</v>
      </c>
      <c r="AXX3">
        <v>0.1069</v>
      </c>
      <c r="AXY3">
        <v>0.38869999999999999</v>
      </c>
      <c r="AXZ3">
        <v>6.8999999999999999E-3</v>
      </c>
      <c r="AYA3">
        <v>3.7199999999999997E-2</v>
      </c>
      <c r="AYB3">
        <v>4.7999999999999996E-3</v>
      </c>
      <c r="AYC3">
        <v>0.1019</v>
      </c>
      <c r="AYD3">
        <v>0.1032</v>
      </c>
      <c r="AYE3">
        <v>0.19350000000000001</v>
      </c>
      <c r="AYF3">
        <v>1.78E-2</v>
      </c>
      <c r="AYG3">
        <v>4.9200000000000001E-2</v>
      </c>
      <c r="AYH3">
        <v>0.43909999999999999</v>
      </c>
      <c r="AYI3">
        <v>0.13619999999999999</v>
      </c>
      <c r="AYJ3">
        <v>-0.62219999999999998</v>
      </c>
      <c r="AYK3">
        <v>-0.1457</v>
      </c>
      <c r="AYL3">
        <v>0.97850000000000004</v>
      </c>
      <c r="AYM3">
        <v>3.5099999999999999E-2</v>
      </c>
      <c r="AYN3">
        <v>0.43459999999999999</v>
      </c>
      <c r="AYO3">
        <v>3.3700000000000001E-2</v>
      </c>
      <c r="AYP3">
        <v>5.9400000000000001E-2</v>
      </c>
      <c r="AYQ3">
        <v>0.2883</v>
      </c>
      <c r="AYR3">
        <v>1.1365000000000001</v>
      </c>
      <c r="AYS3">
        <v>0.1303</v>
      </c>
      <c r="AYT3">
        <v>6.7799999999999999E-2</v>
      </c>
      <c r="AYU3">
        <v>1.1299999999999999</v>
      </c>
      <c r="AYV3">
        <v>0.1636</v>
      </c>
      <c r="AYW3">
        <v>0.21940000000000001</v>
      </c>
      <c r="AYX3">
        <v>8.1100000000000005E-2</v>
      </c>
      <c r="AYY3">
        <v>4.53E-2</v>
      </c>
      <c r="AYZ3">
        <v>2.92E-2</v>
      </c>
      <c r="AZA3">
        <v>0.23599999999999999</v>
      </c>
      <c r="AZB3">
        <v>4.6100000000000002E-2</v>
      </c>
      <c r="AZC3" t="e">
        <v>#N/A</v>
      </c>
      <c r="AZD3">
        <v>0.17699999999999999</v>
      </c>
      <c r="AZE3">
        <v>0.16139999999999999</v>
      </c>
      <c r="AZF3">
        <v>5.8900000000000001E-2</v>
      </c>
      <c r="AZG3">
        <v>1.4800000000000001E-2</v>
      </c>
      <c r="AZH3">
        <v>5.1799999999999999E-2</v>
      </c>
      <c r="AZI3">
        <v>5.8700000000000002E-2</v>
      </c>
      <c r="AZJ3">
        <v>8.0399999999999999E-2</v>
      </c>
      <c r="AZK3">
        <v>0.1168</v>
      </c>
      <c r="AZL3">
        <v>9.7000000000000003E-2</v>
      </c>
      <c r="AZM3">
        <v>1.1760999999999999</v>
      </c>
      <c r="AZN3">
        <v>1.21</v>
      </c>
      <c r="AZO3">
        <v>-0.56210000000000004</v>
      </c>
      <c r="AZP3">
        <v>0.1118</v>
      </c>
      <c r="AZQ3">
        <v>-0.02</v>
      </c>
      <c r="AZR3">
        <v>-3.9268999999999998</v>
      </c>
      <c r="AZS3">
        <v>0.31540000000000001</v>
      </c>
      <c r="AZT3">
        <v>-2.1389999999999998</v>
      </c>
      <c r="AZU3">
        <v>0.11219999999999999</v>
      </c>
      <c r="AZV3">
        <v>1.3068</v>
      </c>
      <c r="AZW3">
        <v>1.3491</v>
      </c>
      <c r="AZX3">
        <v>0.1109</v>
      </c>
      <c r="AZY3">
        <v>0.24099999999999999</v>
      </c>
      <c r="AZZ3">
        <v>0.46289999999999998</v>
      </c>
      <c r="BAA3">
        <v>0.2306</v>
      </c>
      <c r="BAB3">
        <v>0.32940000000000003</v>
      </c>
      <c r="BAC3">
        <v>0.47799999999999998</v>
      </c>
      <c r="BAD3">
        <v>-1.4E-2</v>
      </c>
      <c r="BAE3">
        <v>3.8399999999999997E-2</v>
      </c>
      <c r="BAF3">
        <v>0.10009999999999999</v>
      </c>
      <c r="BAG3">
        <v>2.5000000000000001E-2</v>
      </c>
      <c r="BAH3">
        <v>6.6299999999999998E-2</v>
      </c>
      <c r="BAI3">
        <v>0.18</v>
      </c>
      <c r="BAJ3">
        <v>-0.1799</v>
      </c>
      <c r="BAK3">
        <v>0.35959999999999998</v>
      </c>
      <c r="BAL3">
        <v>-1.0822000000000001</v>
      </c>
      <c r="BAM3">
        <v>0.4889</v>
      </c>
      <c r="BAN3">
        <v>0.60780000000000001</v>
      </c>
      <c r="BAO3">
        <v>9.64E-2</v>
      </c>
      <c r="BAP3">
        <v>0.1845</v>
      </c>
      <c r="BAQ3">
        <v>0.63</v>
      </c>
      <c r="BAR3">
        <v>0.1017</v>
      </c>
      <c r="BAS3">
        <v>2.8299999999999999E-2</v>
      </c>
      <c r="BAT3">
        <v>2.2599999999999999E-2</v>
      </c>
      <c r="BAU3">
        <v>2.6100000000000002E-2</v>
      </c>
      <c r="BAV3">
        <v>0.23250000000000001</v>
      </c>
      <c r="BAW3">
        <v>0.51259999999999994</v>
      </c>
      <c r="BAX3">
        <v>1.0880000000000001</v>
      </c>
      <c r="BAY3" t="e">
        <v>#N/A</v>
      </c>
      <c r="BAZ3">
        <v>3.0099999999999998E-2</v>
      </c>
      <c r="BBA3">
        <v>9.5000000000000001E-2</v>
      </c>
      <c r="BBB3">
        <v>0.26100000000000001</v>
      </c>
      <c r="BBC3">
        <v>1.7899999999999999E-2</v>
      </c>
      <c r="BBD3">
        <v>0.22070000000000001</v>
      </c>
      <c r="BBE3">
        <v>-0.56779999999999997</v>
      </c>
      <c r="BBF3">
        <v>0.19600000000000001</v>
      </c>
      <c r="BBG3">
        <v>0.2283</v>
      </c>
      <c r="BBH3">
        <v>4.0500000000000001E-2</v>
      </c>
      <c r="BBI3">
        <v>0.1394</v>
      </c>
      <c r="BBJ3">
        <v>0.16719999999999999</v>
      </c>
      <c r="BBK3">
        <v>0.71489999999999998</v>
      </c>
      <c r="BBL3">
        <v>3.8399999999999997E-2</v>
      </c>
      <c r="BBM3">
        <v>2.8199999999999999E-2</v>
      </c>
      <c r="BBN3">
        <v>0.39150000000000001</v>
      </c>
      <c r="BBO3">
        <v>1.9400000000000001E-2</v>
      </c>
      <c r="BBP3">
        <v>6.6000000000000003E-2</v>
      </c>
      <c r="BBQ3">
        <v>2.87E-2</v>
      </c>
      <c r="BBR3">
        <v>0.1013</v>
      </c>
      <c r="BBS3">
        <v>4.87E-2</v>
      </c>
      <c r="BBT3">
        <v>5.0099999999999999E-2</v>
      </c>
      <c r="BBU3">
        <v>5.6300000000000003E-2</v>
      </c>
      <c r="BBV3">
        <v>-0.30070000000000002</v>
      </c>
      <c r="BBW3">
        <v>0.3377</v>
      </c>
      <c r="BBX3">
        <v>-0.4667</v>
      </c>
      <c r="BBY3">
        <v>-1.1689000000000001</v>
      </c>
      <c r="BBZ3">
        <v>1.4945999999999999</v>
      </c>
      <c r="BCA3">
        <v>1.4529000000000001</v>
      </c>
      <c r="BCB3">
        <v>0.249</v>
      </c>
      <c r="BCC3">
        <v>4.0099999999999997E-2</v>
      </c>
      <c r="BCD3">
        <v>8.1799999999999998E-2</v>
      </c>
      <c r="BCE3">
        <v>1.2250000000000001</v>
      </c>
      <c r="BCF3">
        <v>-0.55120000000000002</v>
      </c>
      <c r="BCG3">
        <v>0.2024</v>
      </c>
      <c r="BCH3" t="e">
        <v>#N/A</v>
      </c>
      <c r="BCI3">
        <v>3.8300000000000001E-2</v>
      </c>
      <c r="BCJ3">
        <v>0.16009999999999999</v>
      </c>
      <c r="BCK3">
        <v>-7.8600000000000003E-2</v>
      </c>
      <c r="BCL3">
        <v>0.1148</v>
      </c>
      <c r="BCM3">
        <v>0.30349999999999999</v>
      </c>
      <c r="BCN3">
        <v>0.22420000000000001</v>
      </c>
      <c r="BCO3">
        <v>1.15E-2</v>
      </c>
      <c r="BCP3">
        <v>6.0699999999999997E-2</v>
      </c>
      <c r="BCQ3">
        <v>0.34189999999999998</v>
      </c>
      <c r="BCR3">
        <v>8.8599999999999998E-2</v>
      </c>
      <c r="BCS3">
        <v>0.1696</v>
      </c>
      <c r="BCT3">
        <v>1.77E-2</v>
      </c>
      <c r="BCU3">
        <v>0.21279999999999999</v>
      </c>
      <c r="BCV3">
        <v>0.83709999999999996</v>
      </c>
      <c r="BCW3">
        <v>6.8999999999999999E-3</v>
      </c>
      <c r="BCX3">
        <v>1.8391</v>
      </c>
      <c r="BCY3">
        <v>5.0000000000000001E-4</v>
      </c>
      <c r="BCZ3">
        <v>2.4500000000000001E-2</v>
      </c>
      <c r="BDA3">
        <v>0.81510000000000005</v>
      </c>
      <c r="BDB3">
        <v>9.2200000000000004E-2</v>
      </c>
      <c r="BDC3">
        <v>0.5484</v>
      </c>
      <c r="BDD3">
        <v>1.7399999999999999E-2</v>
      </c>
      <c r="BDE3">
        <v>0.83520000000000005</v>
      </c>
      <c r="BDF3">
        <v>0.2</v>
      </c>
      <c r="BDG3">
        <v>8.2000000000000007E-3</v>
      </c>
      <c r="BDH3">
        <v>0.17849999999999999</v>
      </c>
      <c r="BDI3">
        <v>8.8900000000000007E-2</v>
      </c>
      <c r="BDJ3">
        <v>0.1072</v>
      </c>
      <c r="BDK3">
        <v>6.1400000000000003E-2</v>
      </c>
      <c r="BDL3">
        <v>1.5477000000000001</v>
      </c>
      <c r="BDM3">
        <v>0.40899999999999997</v>
      </c>
      <c r="BDN3">
        <v>6.5600000000000006E-2</v>
      </c>
      <c r="BDO3">
        <v>9.5799999999999996E-2</v>
      </c>
      <c r="BDP3">
        <v>1.9900000000000001E-2</v>
      </c>
      <c r="BDQ3">
        <v>6.7299999999999999E-2</v>
      </c>
      <c r="BDR3">
        <v>8.7900000000000006E-2</v>
      </c>
      <c r="BDS3">
        <v>3.7900000000000003E-2</v>
      </c>
      <c r="BDT3">
        <v>2.3599999999999999E-2</v>
      </c>
      <c r="BDU3">
        <v>-0.99170000000000003</v>
      </c>
      <c r="BDV3">
        <v>8.8099999999999998E-2</v>
      </c>
      <c r="BDW3">
        <v>7.6899999999999996E-2</v>
      </c>
      <c r="BDX3">
        <v>0.1021</v>
      </c>
      <c r="BDY3">
        <v>4.9399999999999999E-2</v>
      </c>
      <c r="BDZ3">
        <v>3.7199999999999997E-2</v>
      </c>
      <c r="BEA3">
        <v>6.9400000000000003E-2</v>
      </c>
      <c r="BEB3" t="e">
        <v>#N/A</v>
      </c>
      <c r="BEC3">
        <v>4.5199999999999997E-2</v>
      </c>
      <c r="BED3">
        <v>4.0300000000000002E-2</v>
      </c>
      <c r="BEE3">
        <v>4.8099999999999997E-2</v>
      </c>
      <c r="BEF3" t="e">
        <v>#N/A</v>
      </c>
      <c r="BEG3">
        <v>4.2799999999999998E-2</v>
      </c>
      <c r="BEH3">
        <v>7.1900000000000006E-2</v>
      </c>
      <c r="BEI3">
        <v>6.0100000000000001E-2</v>
      </c>
      <c r="BEJ3">
        <v>0.34589999999999999</v>
      </c>
      <c r="BEK3">
        <v>7.3099999999999998E-2</v>
      </c>
      <c r="BEL3">
        <v>3.5200000000000002E-2</v>
      </c>
      <c r="BEM3">
        <v>9.8500000000000004E-2</v>
      </c>
      <c r="BEN3">
        <v>0.24</v>
      </c>
      <c r="BEO3">
        <v>1.3738999999999999</v>
      </c>
      <c r="BEP3" t="e">
        <v>#N/A</v>
      </c>
      <c r="BEQ3">
        <v>0.92130000000000001</v>
      </c>
      <c r="BER3">
        <v>0.14760000000000001</v>
      </c>
      <c r="BES3">
        <v>0.1976</v>
      </c>
      <c r="BET3">
        <v>0.1191</v>
      </c>
      <c r="BEU3">
        <v>0.93510000000000004</v>
      </c>
      <c r="BEV3">
        <v>7.9799999999999996E-2</v>
      </c>
      <c r="BEW3">
        <v>5.8</v>
      </c>
      <c r="BEX3">
        <v>2.07E-2</v>
      </c>
      <c r="BEY3">
        <v>0.30969999999999998</v>
      </c>
      <c r="BEZ3">
        <v>2.8000000000000001E-2</v>
      </c>
      <c r="BFA3">
        <v>0.158</v>
      </c>
      <c r="BFB3">
        <v>0.28939999999999999</v>
      </c>
      <c r="BFC3">
        <v>0.11409999999999999</v>
      </c>
      <c r="BFD3">
        <v>0.1532</v>
      </c>
      <c r="BFE3">
        <v>0.26250000000000001</v>
      </c>
      <c r="BFF3">
        <v>0.1</v>
      </c>
      <c r="BFG3">
        <v>0.14990000000000001</v>
      </c>
      <c r="BFH3" t="e">
        <v>#N/A</v>
      </c>
      <c r="BFI3">
        <v>1.1257999999999999</v>
      </c>
      <c r="BFJ3">
        <v>1.7999999999999999E-2</v>
      </c>
      <c r="BFK3">
        <v>-4.0000000000000001E-3</v>
      </c>
      <c r="BFL3">
        <v>-0.18529999999999999</v>
      </c>
      <c r="BFM3">
        <v>0.1016</v>
      </c>
      <c r="BFN3">
        <v>5.8799999999999998E-2</v>
      </c>
      <c r="BFO3">
        <v>0.42399999999999999</v>
      </c>
      <c r="BFP3">
        <v>5.67</v>
      </c>
      <c r="BFQ3">
        <v>0.4022</v>
      </c>
      <c r="BFR3">
        <v>4.36E-2</v>
      </c>
      <c r="BFS3">
        <v>0.20069999999999999</v>
      </c>
      <c r="BFT3">
        <v>0.56499999999999995</v>
      </c>
      <c r="BFU3">
        <v>-2.3258999999999999</v>
      </c>
      <c r="BFV3">
        <v>0.23369999999999999</v>
      </c>
      <c r="BFW3">
        <v>1.4159999999999999</v>
      </c>
      <c r="BFX3">
        <v>5.7299999999999997E-2</v>
      </c>
      <c r="BFY3">
        <v>0.31130000000000002</v>
      </c>
      <c r="BFZ3">
        <v>-0.1014</v>
      </c>
      <c r="BGA3">
        <v>-15.0092</v>
      </c>
      <c r="BGB3">
        <v>1.6000000000000001E-3</v>
      </c>
      <c r="BGC3" t="e">
        <v>#N/A</v>
      </c>
      <c r="BGD3">
        <v>0.70299999999999996</v>
      </c>
      <c r="BGE3">
        <v>0.1603</v>
      </c>
      <c r="BGF3">
        <v>5.0159000000000002</v>
      </c>
      <c r="BGG3">
        <v>0.31480000000000002</v>
      </c>
      <c r="BGH3">
        <v>1.3492</v>
      </c>
      <c r="BGI3">
        <v>1.01E-2</v>
      </c>
      <c r="BGJ3">
        <v>5.7700000000000001E-2</v>
      </c>
      <c r="BGK3">
        <v>0.1366</v>
      </c>
      <c r="BGL3">
        <v>2.4199999999999999E-2</v>
      </c>
      <c r="BGM3">
        <v>0.33760000000000001</v>
      </c>
      <c r="BGN3">
        <v>1.67E-2</v>
      </c>
      <c r="BGO3">
        <v>0.14000000000000001</v>
      </c>
      <c r="BGP3">
        <v>-0.5151</v>
      </c>
      <c r="BGQ3">
        <v>0.51890000000000003</v>
      </c>
      <c r="BGR3">
        <v>0.27610000000000001</v>
      </c>
      <c r="BGS3">
        <v>-1.3238000000000001</v>
      </c>
      <c r="BGT3">
        <v>4.3955000000000002</v>
      </c>
      <c r="BGU3">
        <v>0.1017</v>
      </c>
      <c r="BGV3">
        <v>1.5105</v>
      </c>
      <c r="BGW3">
        <v>0.26519999999999999</v>
      </c>
      <c r="BGX3">
        <v>-0.13</v>
      </c>
      <c r="BGY3">
        <v>-7.1999999999999995E-2</v>
      </c>
      <c r="BGZ3">
        <v>1.78E-2</v>
      </c>
      <c r="BHA3">
        <v>-7.1000000000000004E-3</v>
      </c>
      <c r="BHB3">
        <v>0.15490000000000001</v>
      </c>
      <c r="BHC3">
        <v>0.24479999999999999</v>
      </c>
      <c r="BHD3">
        <v>1.2414000000000001</v>
      </c>
      <c r="BHE3">
        <v>-6.0000000000000001E-3</v>
      </c>
      <c r="BHF3">
        <v>0.22520000000000001</v>
      </c>
      <c r="BHG3">
        <v>5.4899999999999997E-2</v>
      </c>
      <c r="BHH3">
        <v>2.0400000000000001E-2</v>
      </c>
      <c r="BHI3" t="e">
        <v>#N/A</v>
      </c>
      <c r="BHJ3">
        <v>3.9E-2</v>
      </c>
      <c r="BHK3" t="e">
        <v>#N/A</v>
      </c>
      <c r="BHL3">
        <v>0.29449999999999998</v>
      </c>
      <c r="BHM3">
        <v>1.7899999999999999E-2</v>
      </c>
      <c r="BHN3">
        <v>1.0999999999999999E-2</v>
      </c>
      <c r="BHO3">
        <v>1.15E-2</v>
      </c>
      <c r="BHP3">
        <v>6.5799999999999997E-2</v>
      </c>
      <c r="BHQ3">
        <v>0.36670000000000003</v>
      </c>
      <c r="BHR3">
        <v>0.13869999999999999</v>
      </c>
      <c r="BHS3">
        <v>6.0600000000000001E-2</v>
      </c>
      <c r="BHT3">
        <v>1.0983000000000001</v>
      </c>
      <c r="BHU3" t="e">
        <v>#N/A</v>
      </c>
      <c r="BHV3">
        <v>9.4E-2</v>
      </c>
      <c r="BHW3">
        <v>0.10150000000000001</v>
      </c>
      <c r="BHX3" t="e">
        <v>#N/A</v>
      </c>
      <c r="BHY3">
        <v>0.12870000000000001</v>
      </c>
      <c r="BHZ3">
        <v>0.85329999999999995</v>
      </c>
      <c r="BIA3" t="e">
        <v>#N/A</v>
      </c>
      <c r="BIB3">
        <v>0.11169999999999999</v>
      </c>
      <c r="BIC3">
        <v>8.6800000000000002E-2</v>
      </c>
      <c r="BID3">
        <v>1.9400000000000001E-2</v>
      </c>
      <c r="BIE3">
        <v>-0.57809999999999995</v>
      </c>
      <c r="BIF3">
        <v>9.7999999999999997E-3</v>
      </c>
      <c r="BIG3">
        <v>0.19370000000000001</v>
      </c>
      <c r="BIH3" t="e">
        <v>#N/A</v>
      </c>
      <c r="BII3">
        <v>0.28499999999999998</v>
      </c>
      <c r="BIJ3">
        <v>0.3846</v>
      </c>
      <c r="BIK3" t="e">
        <v>#N/A</v>
      </c>
      <c r="BIL3">
        <v>0.12870000000000001</v>
      </c>
      <c r="BIM3">
        <v>1.29E-2</v>
      </c>
      <c r="BIN3" t="e">
        <v>#N/A</v>
      </c>
      <c r="BIO3" t="e">
        <v>#N/A</v>
      </c>
      <c r="BIP3">
        <v>5.16E-2</v>
      </c>
      <c r="BIQ3">
        <v>7.9000000000000008E-3</v>
      </c>
      <c r="BIR3">
        <v>3.0099999999999998E-2</v>
      </c>
      <c r="BIS3" t="e">
        <v>#N/A</v>
      </c>
      <c r="BIT3">
        <v>-1.4863999999999999</v>
      </c>
      <c r="BIU3">
        <v>0.17100000000000001</v>
      </c>
      <c r="BIV3" t="e">
        <v>#N/A</v>
      </c>
      <c r="BIW3" t="e">
        <v>#N/A</v>
      </c>
      <c r="BIX3" t="e">
        <v>#N/A</v>
      </c>
      <c r="BIY3">
        <v>0.3982</v>
      </c>
      <c r="BIZ3" t="e">
        <v>#N/A</v>
      </c>
      <c r="BJA3">
        <v>0.155</v>
      </c>
      <c r="BJB3" t="e">
        <v>#N/A</v>
      </c>
      <c r="BJC3">
        <v>0.58840000000000003</v>
      </c>
      <c r="BJD3" t="e">
        <v>#N/A</v>
      </c>
      <c r="BJE3" t="e">
        <v>#N/A</v>
      </c>
      <c r="BJF3" t="e">
        <v>#N/A</v>
      </c>
      <c r="BJG3" t="e">
        <v>#N/A</v>
      </c>
      <c r="BJH3" t="e">
        <v>#N/A</v>
      </c>
      <c r="BJI3">
        <v>3.2300000000000002E-2</v>
      </c>
      <c r="BJJ3">
        <v>-0.24909999999999999</v>
      </c>
      <c r="BJK3">
        <v>-0.1</v>
      </c>
      <c r="BJL3" t="e">
        <v>#N/A</v>
      </c>
      <c r="BJM3">
        <v>0.46889999999999998</v>
      </c>
      <c r="BJN3">
        <v>-8.6999999999999994E-3</v>
      </c>
      <c r="BJO3">
        <v>3.2399999999999998E-2</v>
      </c>
      <c r="BJP3">
        <v>0</v>
      </c>
      <c r="BJQ3" t="e">
        <v>#N/A</v>
      </c>
      <c r="BJR3">
        <v>0.34739999999999999</v>
      </c>
      <c r="BJS3">
        <v>2.4799999999999999E-2</v>
      </c>
      <c r="BJT3">
        <v>0.2041</v>
      </c>
      <c r="BJU3">
        <v>3.6400000000000002E-2</v>
      </c>
      <c r="BJV3" t="e">
        <v>#N/A</v>
      </c>
      <c r="BJW3" t="e">
        <v>#N/A</v>
      </c>
      <c r="BJX3">
        <v>1.67E-2</v>
      </c>
      <c r="BJY3">
        <v>1.84E-2</v>
      </c>
      <c r="BJZ3">
        <v>1.27</v>
      </c>
      <c r="BKA3" t="e">
        <v>#N/A</v>
      </c>
      <c r="BKB3">
        <v>0.77600000000000002</v>
      </c>
      <c r="BKC3">
        <v>0.19600000000000001</v>
      </c>
      <c r="BKD3">
        <v>2.54</v>
      </c>
      <c r="BKE3">
        <v>5.67E-2</v>
      </c>
      <c r="BKF3" t="e">
        <v>#N/A</v>
      </c>
      <c r="BKG3">
        <v>1.37E-2</v>
      </c>
      <c r="BKH3">
        <v>0.92579999999999996</v>
      </c>
      <c r="BKI3">
        <v>4.3999999999999997E-2</v>
      </c>
      <c r="BKJ3" t="e">
        <v>#N/A</v>
      </c>
      <c r="BKK3">
        <v>-2.7126999999999999</v>
      </c>
      <c r="BKL3">
        <v>-6.6900000000000001E-2</v>
      </c>
      <c r="BKM3" t="e">
        <v>#N/A</v>
      </c>
      <c r="BKN3" t="e">
        <v>#N/A</v>
      </c>
      <c r="BKO3" t="e">
        <v>#N/A</v>
      </c>
      <c r="BKP3">
        <v>0.30559999999999998</v>
      </c>
      <c r="BKQ3" t="e">
        <v>#N/A</v>
      </c>
      <c r="BKR3">
        <v>-0.43609999999999999</v>
      </c>
      <c r="BKS3">
        <v>0.10589999999999999</v>
      </c>
      <c r="BKT3">
        <v>0.1046</v>
      </c>
      <c r="BKU3">
        <v>1.1900000000000001E-2</v>
      </c>
      <c r="BKV3">
        <v>0.54400000000000004</v>
      </c>
      <c r="BKW3">
        <v>4.7399999999999998E-2</v>
      </c>
      <c r="BKX3">
        <v>4.7100000000000003E-2</v>
      </c>
      <c r="BKY3">
        <v>6.2899999999999998E-2</v>
      </c>
      <c r="BKZ3">
        <v>0.48320000000000002</v>
      </c>
      <c r="BLA3">
        <v>0.15110000000000001</v>
      </c>
      <c r="BLB3" t="e">
        <v>#N/A</v>
      </c>
      <c r="BLC3">
        <v>3.9199999999999999E-2</v>
      </c>
      <c r="BLD3" t="e">
        <v>#N/A</v>
      </c>
      <c r="BLE3">
        <v>1.1786000000000001</v>
      </c>
      <c r="BLF3">
        <v>0.2883</v>
      </c>
      <c r="BLG3" t="e">
        <v>#N/A</v>
      </c>
      <c r="BLH3" t="e">
        <v>#N/A</v>
      </c>
      <c r="BLI3" t="e">
        <v>#N/A</v>
      </c>
      <c r="BLJ3" t="e">
        <v>#N/A</v>
      </c>
      <c r="BLK3" t="e">
        <v>#N/A</v>
      </c>
      <c r="BLL3">
        <v>4.0300000000000002E-2</v>
      </c>
      <c r="BLM3" t="e">
        <v>#N/A</v>
      </c>
      <c r="BLN3" t="e">
        <v>#N/A</v>
      </c>
      <c r="BLO3">
        <v>0.12189999999999999</v>
      </c>
      <c r="BLP3">
        <v>6.6600000000000006E-2</v>
      </c>
      <c r="BLQ3">
        <v>6.3399999999999998E-2</v>
      </c>
      <c r="BLR3" t="e">
        <v>#N/A</v>
      </c>
      <c r="BLS3" t="e">
        <v>#N/A</v>
      </c>
      <c r="BLT3">
        <v>4.4699999999999997E-2</v>
      </c>
      <c r="BLU3">
        <v>9.0399999999999994E-2</v>
      </c>
      <c r="BLV3" t="e">
        <v>#N/A</v>
      </c>
      <c r="BLW3" t="e">
        <v>#N/A</v>
      </c>
      <c r="BLX3" t="e">
        <v>#N/A</v>
      </c>
      <c r="BLY3">
        <v>0.96860000000000002</v>
      </c>
      <c r="BLZ3" t="e">
        <v>#N/A</v>
      </c>
      <c r="BMA3">
        <v>0.30570000000000003</v>
      </c>
      <c r="BMB3">
        <v>0.1845</v>
      </c>
      <c r="BMC3">
        <v>0.61099999999999999</v>
      </c>
      <c r="BMD3">
        <v>0.36</v>
      </c>
      <c r="BME3" t="e">
        <v>#N/A</v>
      </c>
      <c r="BMF3">
        <v>0.38869999999999999</v>
      </c>
      <c r="BMG3">
        <v>6.5000000000000002E-2</v>
      </c>
      <c r="BMH3">
        <v>0.4778</v>
      </c>
      <c r="BMI3" t="e">
        <v>#N/A</v>
      </c>
      <c r="BMJ3">
        <v>0.25</v>
      </c>
      <c r="BMK3">
        <v>0.1056</v>
      </c>
      <c r="BML3">
        <v>3.4799999999999998E-2</v>
      </c>
      <c r="BMM3">
        <v>1.21E-2</v>
      </c>
      <c r="BMN3" t="e">
        <v>#N/A</v>
      </c>
      <c r="BMO3">
        <v>0.1782</v>
      </c>
      <c r="BMP3">
        <v>0.2767</v>
      </c>
      <c r="BMQ3">
        <v>1E-3</v>
      </c>
      <c r="BMR3">
        <v>7.3999999999999996E-2</v>
      </c>
      <c r="BMS3">
        <v>-4.6800000000000001E-2</v>
      </c>
      <c r="BMT3">
        <v>-0.11219999999999999</v>
      </c>
      <c r="BMU3">
        <v>2.9750000000000001</v>
      </c>
      <c r="BMV3">
        <v>1.1147</v>
      </c>
      <c r="BMW3" t="e">
        <v>#N/A</v>
      </c>
      <c r="BMX3">
        <v>9.74E-2</v>
      </c>
      <c r="BMY3">
        <v>5.7591999999999999</v>
      </c>
      <c r="BMZ3">
        <v>0.60650000000000004</v>
      </c>
      <c r="BNA3">
        <v>0.17280000000000001</v>
      </c>
      <c r="BNB3" t="e">
        <v>#N/A</v>
      </c>
      <c r="BNC3">
        <v>-1.32E-2</v>
      </c>
      <c r="BND3">
        <v>0.29920000000000002</v>
      </c>
      <c r="BNE3" t="e">
        <v>#N/A</v>
      </c>
      <c r="BNF3">
        <v>1.11E-2</v>
      </c>
      <c r="BNG3">
        <v>2.4E-2</v>
      </c>
      <c r="BNH3">
        <v>1.0269999999999999</v>
      </c>
      <c r="BNI3">
        <v>0.45500000000000002</v>
      </c>
      <c r="BNJ3">
        <v>0.33789999999999998</v>
      </c>
      <c r="BNK3">
        <v>0.24759999999999999</v>
      </c>
      <c r="BNL3">
        <v>0.63639999999999997</v>
      </c>
      <c r="BNM3">
        <v>3.3E-3</v>
      </c>
      <c r="BNN3">
        <v>4.5499999999999999E-2</v>
      </c>
      <c r="BNO3">
        <v>0.98009999999999997</v>
      </c>
      <c r="BNP3">
        <v>-1.49E-2</v>
      </c>
      <c r="BNQ3">
        <v>-0.13800000000000001</v>
      </c>
      <c r="BNR3">
        <v>0.30909999999999999</v>
      </c>
      <c r="BNS3">
        <v>1.12E-2</v>
      </c>
      <c r="BNT3">
        <v>7.0000000000000001E-3</v>
      </c>
      <c r="BNU3">
        <v>7.1300000000000002E-2</v>
      </c>
      <c r="BNV3" t="e">
        <v>#N/A</v>
      </c>
      <c r="BNW3">
        <v>0.21179999999999999</v>
      </c>
      <c r="BNX3">
        <v>-0.108</v>
      </c>
      <c r="BNY3" t="e">
        <v>#N/A</v>
      </c>
      <c r="BNZ3" t="e">
        <v>#N/A</v>
      </c>
      <c r="BOA3">
        <v>1.1877</v>
      </c>
      <c r="BOB3">
        <v>1.56</v>
      </c>
      <c r="BOC3">
        <v>0.2364</v>
      </c>
      <c r="BOD3">
        <v>6.0000000000000001E-3</v>
      </c>
      <c r="BOE3">
        <v>0.45040000000000002</v>
      </c>
      <c r="BOF3">
        <v>5.3600000000000002E-2</v>
      </c>
      <c r="BOG3" t="e">
        <v>#N/A</v>
      </c>
      <c r="BOH3">
        <v>6.9400000000000003E-2</v>
      </c>
      <c r="BOI3">
        <v>9.8199999999999996E-2</v>
      </c>
      <c r="BOJ3" t="e">
        <v>#N/A</v>
      </c>
      <c r="BOK3">
        <v>0.46</v>
      </c>
      <c r="BOL3">
        <v>-0.48830000000000001</v>
      </c>
      <c r="BOM3" t="e">
        <v>#N/A</v>
      </c>
      <c r="BON3">
        <v>-6.4000000000000003E-3</v>
      </c>
      <c r="BOO3" t="e">
        <v>#N/A</v>
      </c>
      <c r="BOP3" t="e">
        <v>#N/A</v>
      </c>
      <c r="BOQ3">
        <v>-4.1500000000000002E-2</v>
      </c>
      <c r="BOR3">
        <v>9.3432999999999993</v>
      </c>
      <c r="BOS3">
        <v>0.17530000000000001</v>
      </c>
      <c r="BOT3">
        <v>0.1153</v>
      </c>
      <c r="BOU3">
        <v>1.5599999999999999E-2</v>
      </c>
      <c r="BOV3">
        <v>3.0760000000000001</v>
      </c>
      <c r="BOW3">
        <v>-6.2300000000000001E-2</v>
      </c>
      <c r="BOX3" t="e">
        <v>#N/A</v>
      </c>
      <c r="BOY3">
        <v>0.29980000000000001</v>
      </c>
      <c r="BOZ3">
        <v>2.7018</v>
      </c>
      <c r="BPA3">
        <v>3.4700000000000002E-2</v>
      </c>
      <c r="BPB3" t="e">
        <v>#N/A</v>
      </c>
      <c r="BPC3" t="e">
        <v>#N/A</v>
      </c>
      <c r="BPD3" t="e">
        <v>#N/A</v>
      </c>
      <c r="BPE3">
        <v>0.1326</v>
      </c>
      <c r="BPF3">
        <v>1.3299999999999999E-2</v>
      </c>
      <c r="BPG3">
        <v>0.3236</v>
      </c>
      <c r="BPH3" t="e">
        <v>#N/A</v>
      </c>
      <c r="BPI3" t="e">
        <v>#N/A</v>
      </c>
      <c r="BPJ3" t="e">
        <v>#N/A</v>
      </c>
      <c r="BPK3">
        <v>-0.19309999999999999</v>
      </c>
      <c r="BPL3" t="e">
        <v>#N/A</v>
      </c>
      <c r="BPM3">
        <v>0.10680000000000001</v>
      </c>
      <c r="BPN3">
        <v>0.16750000000000001</v>
      </c>
      <c r="BPO3">
        <v>-0.44629999999999997</v>
      </c>
      <c r="BPP3">
        <v>4.5753000000000004</v>
      </c>
      <c r="BPQ3">
        <v>0.152</v>
      </c>
      <c r="BPR3">
        <v>-0.33510000000000001</v>
      </c>
      <c r="BPS3">
        <v>0.24229999999999999</v>
      </c>
      <c r="BPT3">
        <v>6.6238999999999999</v>
      </c>
      <c r="BPU3">
        <v>-0.1137</v>
      </c>
      <c r="BPV3">
        <v>0.09</v>
      </c>
      <c r="BPW3">
        <v>1.62</v>
      </c>
      <c r="BPX3" t="e">
        <v>#N/A</v>
      </c>
      <c r="BPY3">
        <v>1.5097</v>
      </c>
      <c r="BPZ3">
        <v>9.35E-2</v>
      </c>
      <c r="BQA3">
        <v>1.1339999999999999</v>
      </c>
      <c r="BQB3">
        <v>-0.1065</v>
      </c>
      <c r="BQC3" t="e">
        <v>#N/A</v>
      </c>
      <c r="BQD3">
        <v>-1.84E-2</v>
      </c>
      <c r="BQE3">
        <v>1.1276999999999999</v>
      </c>
      <c r="BQF3">
        <v>0.1114</v>
      </c>
      <c r="BQG3">
        <v>0.37809999999999999</v>
      </c>
      <c r="BQH3">
        <v>7.4899999999999994E-2</v>
      </c>
      <c r="BQI3">
        <v>4.3700000000000003E-2</v>
      </c>
      <c r="BQJ3">
        <v>0.77259999999999995</v>
      </c>
      <c r="BQK3">
        <v>2.92E-2</v>
      </c>
      <c r="BQL3">
        <v>9.3299999999999994E-2</v>
      </c>
      <c r="BQM3">
        <v>1.4529000000000001</v>
      </c>
      <c r="BQN3">
        <v>8.48E-2</v>
      </c>
      <c r="BQO3">
        <v>3.2399999999999998E-2</v>
      </c>
      <c r="BQP3">
        <v>0.14199999999999999</v>
      </c>
      <c r="BQQ3">
        <v>6.3399999999999998E-2</v>
      </c>
      <c r="BQR3">
        <v>2.9864999999999999</v>
      </c>
      <c r="BQS3">
        <v>2.0192000000000001</v>
      </c>
      <c r="BQT3">
        <v>-0.57420000000000004</v>
      </c>
      <c r="BQU3">
        <v>0.50739999999999996</v>
      </c>
      <c r="BQV3">
        <v>0.14990000000000001</v>
      </c>
      <c r="BQW3">
        <v>-3.1736</v>
      </c>
      <c r="BQX3">
        <v>0.1283</v>
      </c>
      <c r="BQY3">
        <v>0.14050000000000001</v>
      </c>
      <c r="BQZ3">
        <v>0.1038</v>
      </c>
      <c r="BRA3">
        <v>0.2185</v>
      </c>
      <c r="BRB3">
        <v>1.52E-2</v>
      </c>
      <c r="BRC3">
        <v>0.17799999999999999</v>
      </c>
      <c r="BRD3">
        <v>0.71889999999999998</v>
      </c>
      <c r="BRE3">
        <v>0.1618</v>
      </c>
      <c r="BRF3">
        <v>7.5812999999999997</v>
      </c>
      <c r="BRG3">
        <v>0.12330000000000001</v>
      </c>
      <c r="BRH3">
        <v>1.1299999999999999E-2</v>
      </c>
      <c r="BRI3">
        <v>5.9700000000000003E-2</v>
      </c>
      <c r="BRJ3">
        <v>0.64570000000000005</v>
      </c>
      <c r="BRK3">
        <v>-3.3677999999999999</v>
      </c>
      <c r="BRL3">
        <v>0.05</v>
      </c>
      <c r="BRM3">
        <v>0.12509999999999999</v>
      </c>
      <c r="BRN3">
        <v>0.16139999999999999</v>
      </c>
      <c r="BRO3">
        <v>0.63419999999999999</v>
      </c>
      <c r="BRP3">
        <v>-3.2000000000000001E-2</v>
      </c>
      <c r="BRQ3">
        <v>4.6100000000000002E-2</v>
      </c>
      <c r="BRR3">
        <v>-0.64</v>
      </c>
      <c r="BRS3">
        <v>8.0000000000000002E-3</v>
      </c>
      <c r="BRT3">
        <v>8.6199999999999999E-2</v>
      </c>
      <c r="BRU3">
        <v>0.189</v>
      </c>
      <c r="BRV3">
        <v>1.8312999999999999</v>
      </c>
      <c r="BRW3">
        <v>5.9299999999999999E-2</v>
      </c>
      <c r="BRX3">
        <v>0.17560000000000001</v>
      </c>
      <c r="BSF3">
        <v>4.1399999999999999E-2</v>
      </c>
      <c r="BSG3">
        <v>1.4068000000000001</v>
      </c>
      <c r="BSH3">
        <v>5.28E-2</v>
      </c>
      <c r="BSI3">
        <v>4.9799999999999997E-2</v>
      </c>
      <c r="BSJ3">
        <v>0.96209999999999996</v>
      </c>
      <c r="BSK3">
        <v>0.87980000000000003</v>
      </c>
      <c r="BSL3">
        <v>3.9E-2</v>
      </c>
      <c r="BSM3">
        <v>1.1884999999999999</v>
      </c>
      <c r="BSN3">
        <v>9.2200000000000004E-2</v>
      </c>
      <c r="BSO3">
        <v>0.2306</v>
      </c>
      <c r="BSP3">
        <v>0.23849999999999999</v>
      </c>
      <c r="BSQ3">
        <v>0.21909999999999999</v>
      </c>
      <c r="BSR3">
        <v>0.24149999999999999</v>
      </c>
      <c r="BSS3">
        <v>0.55000000000000004</v>
      </c>
      <c r="BST3">
        <v>6.8900000000000003E-2</v>
      </c>
      <c r="BSU3">
        <v>1.6E-2</v>
      </c>
      <c r="BSV3">
        <v>0.68840000000000001</v>
      </c>
      <c r="BSW3">
        <v>3.6200000000000003E-2</v>
      </c>
      <c r="BSX3">
        <v>0.91</v>
      </c>
      <c r="BSY3">
        <v>0.16</v>
      </c>
      <c r="BSZ3">
        <v>0.11990000000000001</v>
      </c>
      <c r="BTA3">
        <v>0.52600000000000002</v>
      </c>
      <c r="BTB3">
        <v>5.1000000000000004E-3</v>
      </c>
      <c r="BTC3">
        <v>0.43469999999999998</v>
      </c>
      <c r="BTD3">
        <v>7.0000000000000007E-2</v>
      </c>
      <c r="BTE3">
        <v>2.3800000000000002E-2</v>
      </c>
      <c r="BTF3">
        <v>0.2767</v>
      </c>
      <c r="BTG3">
        <v>-2.3699999999999999E-2</v>
      </c>
      <c r="BTH3">
        <v>0.6018</v>
      </c>
      <c r="BTI3">
        <v>0.13539999999999999</v>
      </c>
      <c r="BTJ3">
        <v>0.96860000000000002</v>
      </c>
      <c r="BTK3">
        <v>0.42659999999999998</v>
      </c>
      <c r="BTL3">
        <v>1.8333999999999999</v>
      </c>
      <c r="BTM3">
        <v>-0.06</v>
      </c>
      <c r="BTN3">
        <v>0.20760000000000001</v>
      </c>
      <c r="BTO3">
        <v>0.78410000000000002</v>
      </c>
      <c r="BTP3">
        <v>1.3494999999999999</v>
      </c>
      <c r="BTQ3">
        <v>0.126</v>
      </c>
      <c r="BTR3">
        <v>1.7896000000000001</v>
      </c>
      <c r="BTS3">
        <v>3.8100000000000002E-2</v>
      </c>
      <c r="BTT3">
        <v>7.9899999999999999E-2</v>
      </c>
      <c r="BTU3">
        <v>0.34589999999999999</v>
      </c>
      <c r="BTV3">
        <v>-0.24010000000000001</v>
      </c>
      <c r="BTW3">
        <v>2.4906999999999999</v>
      </c>
      <c r="BTX3">
        <v>7.1300000000000002E-2</v>
      </c>
      <c r="BTY3" t="e">
        <v>#N/A</v>
      </c>
      <c r="BTZ3">
        <v>0.156</v>
      </c>
      <c r="BUA3">
        <v>0.2283</v>
      </c>
      <c r="BUB3">
        <v>5.91E-2</v>
      </c>
      <c r="BUC3">
        <v>1.26</v>
      </c>
      <c r="BUD3">
        <v>0.26519999999999999</v>
      </c>
      <c r="BUE3">
        <v>0.59</v>
      </c>
      <c r="BUF3">
        <v>0.13089999999999999</v>
      </c>
      <c r="BUG3">
        <v>1.0839000000000001</v>
      </c>
      <c r="BUH3">
        <v>3.4599999999999999E-2</v>
      </c>
      <c r="BUI3">
        <v>6.9099999999999995E-2</v>
      </c>
      <c r="BUJ3">
        <v>-4.0000000000000001E-3</v>
      </c>
      <c r="BUK3">
        <v>0.221</v>
      </c>
      <c r="BUL3">
        <v>1.1992</v>
      </c>
      <c r="BUM3">
        <v>2.4E-2</v>
      </c>
      <c r="BUN3">
        <v>0.43819999999999998</v>
      </c>
      <c r="BUO3" t="e">
        <v>#N/A</v>
      </c>
      <c r="BUP3">
        <v>-0.66690000000000005</v>
      </c>
      <c r="BUQ3">
        <v>6.6000000000000003E-2</v>
      </c>
      <c r="BUR3">
        <v>5.2999999999999999E-2</v>
      </c>
      <c r="BUS3">
        <v>2.0907</v>
      </c>
      <c r="BUT3">
        <v>1.0492999999999999</v>
      </c>
      <c r="BUU3">
        <v>0.12939999999999999</v>
      </c>
      <c r="BUV3">
        <v>5.9900000000000002E-2</v>
      </c>
      <c r="BUW3">
        <v>-5.5E-2</v>
      </c>
      <c r="BUX3">
        <v>-2.3400000000000001E-2</v>
      </c>
      <c r="BUY3">
        <v>6.4600000000000005E-2</v>
      </c>
      <c r="BUZ3">
        <v>3.23</v>
      </c>
      <c r="BVA3">
        <v>0.53959999999999997</v>
      </c>
      <c r="BVB3">
        <v>-3.9716999999999998</v>
      </c>
      <c r="BVC3">
        <v>0.32240000000000002</v>
      </c>
      <c r="BVD3">
        <v>0.69189999999999996</v>
      </c>
      <c r="BVE3">
        <v>6.3399999999999998E-2</v>
      </c>
      <c r="BVF3">
        <v>-0.13439999999999999</v>
      </c>
      <c r="BVG3">
        <v>2E-3</v>
      </c>
      <c r="BVH3">
        <v>0.59960000000000002</v>
      </c>
      <c r="BVI3">
        <v>-7.4000000000000003E-3</v>
      </c>
      <c r="BVJ3">
        <v>1.9699999999999999E-2</v>
      </c>
      <c r="BVK3">
        <v>0.1011</v>
      </c>
      <c r="BVL3">
        <v>-1.17E-2</v>
      </c>
      <c r="BVM3">
        <v>0.28960000000000002</v>
      </c>
      <c r="BVN3">
        <v>0.3805</v>
      </c>
      <c r="BVO3">
        <v>-5.7700000000000001E-2</v>
      </c>
      <c r="BVP3">
        <v>4.6399999999999997E-2</v>
      </c>
      <c r="BVQ3">
        <v>8.8800000000000004E-2</v>
      </c>
      <c r="BVR3">
        <v>4.6699999999999998E-2</v>
      </c>
      <c r="BVS3">
        <v>0.1089</v>
      </c>
      <c r="BVT3">
        <v>0.2883</v>
      </c>
      <c r="BVU3">
        <v>0.11799999999999999</v>
      </c>
      <c r="BVV3">
        <v>1.2568999999999999</v>
      </c>
      <c r="BVW3">
        <v>8.6499999999999994E-2</v>
      </c>
      <c r="BVX3">
        <v>5.8400000000000001E-2</v>
      </c>
      <c r="BVY3">
        <v>0.13930000000000001</v>
      </c>
      <c r="BVZ3">
        <v>3.3E-3</v>
      </c>
      <c r="BWA3">
        <v>0.151</v>
      </c>
      <c r="BWB3">
        <v>-1.4999999999999999E-2</v>
      </c>
      <c r="BWC3">
        <v>-4.2700000000000002E-2</v>
      </c>
      <c r="BWD3">
        <v>0.76100000000000001</v>
      </c>
      <c r="BWE3">
        <v>7.46E-2</v>
      </c>
      <c r="BWF3">
        <v>0.50260000000000005</v>
      </c>
      <c r="BWG3">
        <v>0.24210000000000001</v>
      </c>
      <c r="BWH3">
        <v>2.9399999999999999E-2</v>
      </c>
      <c r="BWI3">
        <v>0.4108</v>
      </c>
      <c r="BWJ3">
        <v>0.1066</v>
      </c>
      <c r="BWK3">
        <v>-0.24540000000000001</v>
      </c>
      <c r="BWL3">
        <v>9.9199999999999997E-2</v>
      </c>
      <c r="BWM3">
        <v>5.57E-2</v>
      </c>
      <c r="BWN3">
        <v>-0.57499999999999996</v>
      </c>
      <c r="BWO3">
        <v>0.37740000000000001</v>
      </c>
      <c r="BWP3">
        <v>-1.9199999999999998E-2</v>
      </c>
      <c r="BWQ3">
        <v>0.86780000000000002</v>
      </c>
      <c r="BWR3">
        <v>-9.1999999999999998E-2</v>
      </c>
      <c r="BWS3">
        <v>-0.38400000000000001</v>
      </c>
      <c r="BWT3">
        <v>2.4790999999999999</v>
      </c>
      <c r="BWU3">
        <v>0.24790000000000001</v>
      </c>
      <c r="BWV3">
        <v>0.88790000000000002</v>
      </c>
      <c r="BWW3">
        <v>6.9199999999999998E-2</v>
      </c>
      <c r="BWX3">
        <v>0.87629999999999997</v>
      </c>
      <c r="BWY3">
        <v>2.52E-2</v>
      </c>
      <c r="BWZ3">
        <v>0.6129</v>
      </c>
      <c r="BXA3">
        <v>9.5899999999999999E-2</v>
      </c>
      <c r="BXB3">
        <v>4.5999999999999999E-2</v>
      </c>
      <c r="BXC3" t="e">
        <v>#N/A</v>
      </c>
      <c r="BXD3">
        <v>5.8000000000000003E-2</v>
      </c>
      <c r="BXE3">
        <v>0.12379999999999999</v>
      </c>
      <c r="BXF3">
        <v>0.1338</v>
      </c>
      <c r="BXG3">
        <v>1.7412000000000001</v>
      </c>
      <c r="BXH3">
        <v>0.56999999999999995</v>
      </c>
      <c r="BXI3">
        <v>-0.85</v>
      </c>
      <c r="BXJ3">
        <v>2.78</v>
      </c>
      <c r="BXK3">
        <v>0.42270000000000002</v>
      </c>
      <c r="BXL3">
        <v>6.6600000000000006E-2</v>
      </c>
      <c r="BXM3">
        <v>1.15E-2</v>
      </c>
      <c r="BXN3">
        <v>0.56000000000000005</v>
      </c>
      <c r="BXO3">
        <v>1.2E-2</v>
      </c>
      <c r="BXP3">
        <v>1.8522000000000001</v>
      </c>
      <c r="BXQ3">
        <v>9.5100000000000004E-2</v>
      </c>
      <c r="BXR3">
        <v>0.16139999999999999</v>
      </c>
      <c r="BXS3">
        <v>0.20760000000000001</v>
      </c>
      <c r="BXT3">
        <v>0.19719999999999999</v>
      </c>
      <c r="BXU3">
        <v>6.8599999999999994E-2</v>
      </c>
      <c r="BXV3">
        <v>3.3099999999999997E-2</v>
      </c>
      <c r="BYC3">
        <v>0.91930000000000001</v>
      </c>
      <c r="BYD3">
        <v>0.32</v>
      </c>
      <c r="BYE3">
        <v>3.5000000000000003E-2</v>
      </c>
      <c r="BYF3">
        <v>5.8999999999999997E-2</v>
      </c>
      <c r="BYG3">
        <v>0.45729999999999998</v>
      </c>
      <c r="BYH3">
        <v>0.51649999999999996</v>
      </c>
      <c r="BYI3">
        <v>0.04</v>
      </c>
      <c r="BYJ3">
        <v>-0.88790000000000002</v>
      </c>
      <c r="BYK3">
        <v>1.6299999999999999E-2</v>
      </c>
      <c r="BYL3">
        <v>0.58809999999999996</v>
      </c>
      <c r="BYM3">
        <v>0.18279999999999999</v>
      </c>
      <c r="BYN3">
        <v>0.16139999999999999</v>
      </c>
      <c r="BYO3">
        <v>-8.6599999999999996E-2</v>
      </c>
      <c r="BYP3">
        <v>1.4999999999999999E-2</v>
      </c>
      <c r="BYQ3">
        <v>4.9200000000000001E-2</v>
      </c>
      <c r="BYR3">
        <v>0.22989999999999999</v>
      </c>
      <c r="BYS3">
        <v>0.2354</v>
      </c>
      <c r="BYT3">
        <v>6.3100000000000003E-2</v>
      </c>
      <c r="BYU3">
        <v>0.18529999999999999</v>
      </c>
      <c r="BYV3">
        <v>0.7409</v>
      </c>
      <c r="BYW3">
        <v>2.0899999999999998E-2</v>
      </c>
      <c r="BYX3">
        <v>-7.22E-2</v>
      </c>
      <c r="BYY3">
        <v>0.27060000000000001</v>
      </c>
      <c r="BYZ3">
        <v>0.1915</v>
      </c>
      <c r="BZA3">
        <v>2.7400000000000001E-2</v>
      </c>
      <c r="BZB3">
        <v>1.1299999999999999</v>
      </c>
      <c r="BZC3">
        <v>8.8200000000000001E-2</v>
      </c>
      <c r="BZD3">
        <v>-0.1268</v>
      </c>
      <c r="BZE3">
        <v>3.6999999999999998E-2</v>
      </c>
      <c r="BZF3">
        <v>0.29149999999999998</v>
      </c>
      <c r="BZG3">
        <v>0.2356</v>
      </c>
      <c r="BZH3" t="e">
        <v>#N/A</v>
      </c>
      <c r="BZI3">
        <v>-0.13900000000000001</v>
      </c>
      <c r="BZJ3">
        <v>-0.14990000000000001</v>
      </c>
      <c r="BZK3">
        <v>0.23119999999999999</v>
      </c>
      <c r="BZL3">
        <v>0.55349999999999999</v>
      </c>
      <c r="BZM3">
        <v>0.39400000000000002</v>
      </c>
      <c r="BZN3">
        <v>-0.94099999999999995</v>
      </c>
      <c r="BZO3">
        <v>-9.4999999999999998E-3</v>
      </c>
      <c r="BZP3">
        <v>2.0199999999999999E-2</v>
      </c>
      <c r="BZQ3">
        <v>3.7400000000000003E-2</v>
      </c>
      <c r="BZR3">
        <v>-0.16070000000000001</v>
      </c>
      <c r="BZS3">
        <v>0.1368</v>
      </c>
      <c r="BZT3">
        <v>0.6542</v>
      </c>
      <c r="BZU3">
        <v>3.5999999999999999E-3</v>
      </c>
      <c r="BZV3">
        <v>-0.33379999999999999</v>
      </c>
      <c r="BZW3">
        <v>0.14979999999999999</v>
      </c>
      <c r="BZX3">
        <v>0.55349999999999999</v>
      </c>
      <c r="BZY3">
        <v>0.63290000000000002</v>
      </c>
      <c r="BZZ3">
        <v>0.84609999999999996</v>
      </c>
      <c r="CAA3">
        <v>7.6300000000000007E-2</v>
      </c>
      <c r="CAB3">
        <v>0.76639999999999997</v>
      </c>
      <c r="CAC3">
        <v>0.63419999999999999</v>
      </c>
      <c r="CAD3">
        <v>0.1782</v>
      </c>
      <c r="CAE3">
        <v>3.3599999999999998E-2</v>
      </c>
      <c r="CAF3">
        <v>0.1472</v>
      </c>
      <c r="CAG3" t="e">
        <v>#N/A</v>
      </c>
      <c r="CAH3">
        <v>-0.80249999999999999</v>
      </c>
      <c r="CAI3" t="e">
        <v>#N/A</v>
      </c>
      <c r="CAJ3" t="e">
        <v>#N/A</v>
      </c>
      <c r="CAK3">
        <v>-9.5999999999999992E-3</v>
      </c>
      <c r="CAL3">
        <v>3.78E-2</v>
      </c>
      <c r="CAM3">
        <v>6.4699999999999994E-2</v>
      </c>
      <c r="CAN3" t="e">
        <v>#N/A</v>
      </c>
      <c r="CAO3" t="e">
        <v>#N/A</v>
      </c>
      <c r="CAP3" t="e">
        <v>#N/A</v>
      </c>
      <c r="CAQ3" t="e">
        <v>#N/A</v>
      </c>
      <c r="CAR3">
        <v>-0.62970000000000004</v>
      </c>
      <c r="CAS3" t="e">
        <v>#N/A</v>
      </c>
      <c r="CAT3">
        <v>1.1449</v>
      </c>
      <c r="CAU3" t="e">
        <v>#N/A</v>
      </c>
      <c r="CAV3" t="e">
        <v>#N/A</v>
      </c>
      <c r="CAW3" t="e">
        <v>#N/A</v>
      </c>
      <c r="CAX3" t="e">
        <v>#N/A</v>
      </c>
      <c r="CAY3" t="e">
        <v>#N/A</v>
      </c>
      <c r="CAZ3">
        <v>4.6199999999999998E-2</v>
      </c>
      <c r="CBA3" t="e">
        <v>#N/A</v>
      </c>
      <c r="CBB3">
        <v>0.1014</v>
      </c>
      <c r="CBC3">
        <v>0.38869999999999999</v>
      </c>
      <c r="CBD3">
        <v>31.112200000000001</v>
      </c>
      <c r="CBE3" t="e">
        <v>#N/A</v>
      </c>
      <c r="CBF3">
        <v>1.3131999999999999</v>
      </c>
      <c r="CBG3" t="e">
        <v>#N/A</v>
      </c>
      <c r="CBH3" t="e">
        <v>#N/A</v>
      </c>
      <c r="CBI3">
        <v>2.0799999999999999E-2</v>
      </c>
      <c r="CBJ3" t="e">
        <v>#N/A</v>
      </c>
      <c r="CBK3">
        <v>0.32129999999999997</v>
      </c>
      <c r="CBL3">
        <v>0.1157</v>
      </c>
      <c r="CBM3">
        <v>3.6299999999999999E-2</v>
      </c>
      <c r="CBN3">
        <v>8.0600000000000005E-2</v>
      </c>
      <c r="CBO3">
        <v>0.74339999999999995</v>
      </c>
      <c r="CBP3">
        <v>5.3100000000000001E-2</v>
      </c>
      <c r="CBQ3">
        <v>6.2100000000000002E-2</v>
      </c>
      <c r="CBR3">
        <v>1.2437</v>
      </c>
      <c r="CBS3">
        <v>0.20499999999999999</v>
      </c>
      <c r="CBT3">
        <v>0.6734</v>
      </c>
      <c r="CBU3">
        <v>2.4146000000000001</v>
      </c>
      <c r="CBV3">
        <v>-8.6999999999999994E-3</v>
      </c>
      <c r="CBW3">
        <v>5.4100000000000002E-2</v>
      </c>
      <c r="CBX3">
        <v>9.01E-2</v>
      </c>
      <c r="CBY3">
        <v>-0.1326</v>
      </c>
      <c r="CBZ3">
        <v>0.1454</v>
      </c>
      <c r="CCA3">
        <v>0.75</v>
      </c>
      <c r="CCB3">
        <v>0.19420000000000001</v>
      </c>
      <c r="CCC3">
        <v>0.40820000000000001</v>
      </c>
      <c r="CCD3">
        <v>-0.69430000000000003</v>
      </c>
      <c r="CCE3">
        <v>0.45519999999999999</v>
      </c>
      <c r="CCF3">
        <v>0.13950000000000001</v>
      </c>
      <c r="CCG3">
        <v>0.22359999999999999</v>
      </c>
      <c r="CCH3">
        <v>0.27510000000000001</v>
      </c>
      <c r="CCI3">
        <v>0.14990000000000001</v>
      </c>
      <c r="CCJ3">
        <v>0.2306</v>
      </c>
      <c r="CCK3">
        <v>2.1440999999999999</v>
      </c>
      <c r="CCL3">
        <v>1.35E-2</v>
      </c>
      <c r="CCM3">
        <v>4.36E-2</v>
      </c>
      <c r="CCN3">
        <v>7.0000000000000007E-2</v>
      </c>
      <c r="CCO3">
        <v>0.39</v>
      </c>
      <c r="CCP3">
        <v>5.6800000000000003E-2</v>
      </c>
      <c r="CCQ3">
        <v>1.4298</v>
      </c>
      <c r="CCR3">
        <v>1.2950999999999999</v>
      </c>
      <c r="CCS3">
        <v>-0.24959999999999999</v>
      </c>
      <c r="CCT3">
        <v>0.99990000000000001</v>
      </c>
      <c r="CCU3">
        <v>0.1258</v>
      </c>
      <c r="CCV3">
        <v>5.0000000000000001E-4</v>
      </c>
      <c r="CCW3">
        <v>9.5699999999999993E-2</v>
      </c>
      <c r="CCX3">
        <v>9.1999999999999998E-2</v>
      </c>
      <c r="CCY3">
        <v>-3.5099999999999999E-2</v>
      </c>
      <c r="CCZ3">
        <v>2.7799999999999998E-2</v>
      </c>
      <c r="CDA3">
        <v>3.6999999999999998E-2</v>
      </c>
      <c r="CDB3" t="e">
        <v>#N/A</v>
      </c>
      <c r="CDC3">
        <v>9.11E-2</v>
      </c>
      <c r="CDD3">
        <v>7.9899999999999999E-2</v>
      </c>
      <c r="CDE3">
        <v>-0.33710000000000001</v>
      </c>
      <c r="CDF3">
        <v>5.5999999999999999E-3</v>
      </c>
      <c r="CDG3">
        <v>0.12089999999999999</v>
      </c>
      <c r="CDH3">
        <v>0.14099999999999999</v>
      </c>
      <c r="CDI3">
        <v>2.3400000000000001E-2</v>
      </c>
      <c r="CDJ3">
        <v>1.04E-2</v>
      </c>
      <c r="CDK3">
        <v>2.2200000000000001E-2</v>
      </c>
      <c r="CDL3">
        <v>3.7199999999999997E-2</v>
      </c>
      <c r="CDM3">
        <v>-3.6400000000000002E-2</v>
      </c>
      <c r="CDN3">
        <v>1.6899999999999998E-2</v>
      </c>
      <c r="CDO3">
        <v>0.10290000000000001</v>
      </c>
      <c r="CDP3">
        <v>1.4999999999999999E-2</v>
      </c>
      <c r="CDQ3" t="e">
        <v>#N/A</v>
      </c>
      <c r="CDR3" t="e">
        <v>#N/A</v>
      </c>
      <c r="CDS3" t="e">
        <v>#N/A</v>
      </c>
      <c r="CDT3" t="e">
        <v>#N/A</v>
      </c>
      <c r="CDU3" t="e">
        <v>#N/A</v>
      </c>
      <c r="CDV3" t="e">
        <v>#N/A</v>
      </c>
      <c r="CDW3" t="e">
        <v>#N/A</v>
      </c>
      <c r="CDX3">
        <v>2.2000000000000001E-3</v>
      </c>
      <c r="CDY3">
        <v>5.0000000000000001E-3</v>
      </c>
      <c r="CDZ3" t="e">
        <v>#N/A</v>
      </c>
      <c r="CEA3">
        <v>-5.7000000000000002E-2</v>
      </c>
      <c r="CEB3">
        <v>-1.7391000000000001</v>
      </c>
      <c r="CEC3">
        <v>0.34660000000000002</v>
      </c>
      <c r="CED3">
        <v>1.5759000000000001</v>
      </c>
      <c r="CEE3">
        <v>0.2006</v>
      </c>
      <c r="CEF3">
        <v>0.43840000000000001</v>
      </c>
      <c r="CEG3">
        <v>0.43319999999999997</v>
      </c>
      <c r="CEH3">
        <v>-0.4471</v>
      </c>
      <c r="CEI3">
        <v>1.8165</v>
      </c>
      <c r="CEJ3">
        <v>-0.25209999999999999</v>
      </c>
      <c r="CEK3" t="e">
        <v>#N/A</v>
      </c>
      <c r="CEL3" t="e">
        <v>#N/A</v>
      </c>
      <c r="CEM3">
        <v>8.4400000000000003E-2</v>
      </c>
      <c r="CEN3" t="e">
        <v>#N/A</v>
      </c>
      <c r="CEO3">
        <v>-8.3040000000000003</v>
      </c>
      <c r="CEP3" t="e">
        <v>#N/A</v>
      </c>
      <c r="CEQ3" t="e">
        <v>#N/A</v>
      </c>
      <c r="CER3" t="e">
        <v>#N/A</v>
      </c>
      <c r="CES3" t="e">
        <v>#N/A</v>
      </c>
      <c r="CET3" t="e">
        <v>#N/A</v>
      </c>
      <c r="CEU3">
        <v>7.6032999999999999</v>
      </c>
      <c r="CEV3">
        <v>0.69069999999999998</v>
      </c>
      <c r="CEW3" t="e">
        <v>#N/A</v>
      </c>
      <c r="CEX3">
        <v>12.468500000000001</v>
      </c>
      <c r="CEY3" t="e">
        <v>#N/A</v>
      </c>
      <c r="CEZ3">
        <v>3.3300000000000003E-2</v>
      </c>
      <c r="CFA3">
        <v>1.4641999999999999</v>
      </c>
      <c r="CFB3">
        <v>0.13650000000000001</v>
      </c>
      <c r="CFC3" t="e">
        <v>#N/A</v>
      </c>
      <c r="CFD3">
        <v>0.151</v>
      </c>
      <c r="CFE3">
        <v>3.6900000000000002E-2</v>
      </c>
      <c r="CFF3">
        <v>6.1600000000000002E-2</v>
      </c>
      <c r="CFG3">
        <v>5.3600000000000002E-2</v>
      </c>
      <c r="CFH3">
        <v>0.74180000000000001</v>
      </c>
      <c r="CFI3">
        <v>3.1300000000000001E-2</v>
      </c>
      <c r="CFJ3">
        <v>5.57E-2</v>
      </c>
      <c r="CFK3">
        <v>-1.0170999999999999</v>
      </c>
      <c r="CFL3">
        <v>-5.5999999999999999E-3</v>
      </c>
      <c r="CFM3">
        <v>4.2900000000000001E-2</v>
      </c>
      <c r="CFN3">
        <v>1.89E-2</v>
      </c>
      <c r="CFO3">
        <v>9.0200000000000002E-2</v>
      </c>
      <c r="CFP3">
        <v>0.14829999999999999</v>
      </c>
      <c r="CFQ3">
        <v>2.7199999999999998E-2</v>
      </c>
      <c r="CFR3">
        <v>-0.14069999999999999</v>
      </c>
      <c r="CFS3" t="e">
        <v>#N/A</v>
      </c>
      <c r="CFT3" t="e">
        <v>#N/A</v>
      </c>
      <c r="CFU3">
        <v>0.21820000000000001</v>
      </c>
      <c r="CFV3" t="e">
        <v>#N/A</v>
      </c>
      <c r="CFW3" t="e">
        <v>#N/A</v>
      </c>
      <c r="CFX3">
        <v>37.2562</v>
      </c>
      <c r="CFY3">
        <v>0.46510000000000001</v>
      </c>
      <c r="CFZ3">
        <v>-4.2500000000000003E-2</v>
      </c>
      <c r="CGA3">
        <v>3.4700000000000002E-2</v>
      </c>
      <c r="CGB3">
        <v>-0.30570000000000003</v>
      </c>
      <c r="CGC3">
        <v>3.09E-2</v>
      </c>
      <c r="CGD3">
        <v>-2.4400000000000002E-2</v>
      </c>
      <c r="CGE3">
        <v>0.14810000000000001</v>
      </c>
      <c r="CGF3" t="e">
        <v>#N/A</v>
      </c>
      <c r="CGG3">
        <v>2.1700000000000001E-2</v>
      </c>
      <c r="CGH3">
        <v>4.0500000000000001E-2</v>
      </c>
      <c r="CGI3">
        <v>8.0143000000000004</v>
      </c>
      <c r="CGJ3">
        <v>3.6915</v>
      </c>
      <c r="CGK3">
        <v>0.18360000000000001</v>
      </c>
      <c r="CGL3">
        <v>-0.23350000000000001</v>
      </c>
      <c r="CGM3">
        <v>1.4875</v>
      </c>
      <c r="CGN3">
        <v>1.2999999999999999E-3</v>
      </c>
      <c r="CGO3">
        <v>0.57889999999999997</v>
      </c>
      <c r="CGP3" t="e">
        <v>#N/A</v>
      </c>
      <c r="CGQ3" t="e">
        <v>#N/A</v>
      </c>
      <c r="CGR3">
        <v>0.1084</v>
      </c>
      <c r="CGS3">
        <v>5.3400000000000003E-2</v>
      </c>
      <c r="CGT3">
        <v>3.5735999999999999</v>
      </c>
      <c r="CGU3" t="e">
        <v>#N/A</v>
      </c>
    </row>
    <row r="4" spans="1:2231" x14ac:dyDescent="0.3">
      <c r="A4">
        <v>10.110900000000001</v>
      </c>
      <c r="B4">
        <v>5.3632</v>
      </c>
      <c r="C4">
        <v>0.49909999999999999</v>
      </c>
      <c r="D4">
        <v>2.1800000000000002</v>
      </c>
      <c r="E4">
        <v>4.9667000000000003</v>
      </c>
      <c r="F4">
        <v>3.5777999999999999</v>
      </c>
      <c r="G4">
        <v>5.1299999999999998E-2</v>
      </c>
      <c r="H4">
        <v>0.1163</v>
      </c>
      <c r="I4">
        <v>-0.1084</v>
      </c>
      <c r="J4">
        <v>3.8803000000000001</v>
      </c>
      <c r="K4">
        <v>12.4817</v>
      </c>
      <c r="L4">
        <v>6.4363999999999999</v>
      </c>
      <c r="M4">
        <v>-0.88260000000000005</v>
      </c>
      <c r="N4">
        <v>5.7666000000000004</v>
      </c>
      <c r="O4">
        <v>15.5017</v>
      </c>
      <c r="P4">
        <v>7.1132</v>
      </c>
      <c r="Q4">
        <v>3.39E-2</v>
      </c>
      <c r="R4">
        <v>15.7361</v>
      </c>
      <c r="S4">
        <v>-0.122</v>
      </c>
      <c r="T4">
        <v>1.26E-2</v>
      </c>
      <c r="U4">
        <v>8.0000000000000004E-4</v>
      </c>
      <c r="V4">
        <v>2.0663</v>
      </c>
      <c r="W4">
        <v>2.1678999999999999</v>
      </c>
      <c r="X4">
        <v>30.708200000000001</v>
      </c>
      <c r="Y4">
        <v>3.1280000000000001</v>
      </c>
      <c r="Z4">
        <v>0.83040000000000003</v>
      </c>
      <c r="AA4">
        <v>0.2147</v>
      </c>
      <c r="AB4">
        <v>-2.9999999999999997E-4</v>
      </c>
      <c r="AC4">
        <v>0.13100000000000001</v>
      </c>
      <c r="AD4">
        <v>1.2003999999999999</v>
      </c>
      <c r="AE4">
        <v>-3.7250000000000001</v>
      </c>
      <c r="AF4">
        <v>1.86</v>
      </c>
      <c r="AG4">
        <v>0.67220000000000002</v>
      </c>
      <c r="AH4">
        <v>-9.7299999999999998E-2</v>
      </c>
      <c r="AI4">
        <v>-1.5699999999999999E-2</v>
      </c>
      <c r="AJ4">
        <v>-1.5620000000000001</v>
      </c>
      <c r="AK4">
        <v>8.0000000000000004E-4</v>
      </c>
      <c r="AL4">
        <v>7.7899999999999997E-2</v>
      </c>
      <c r="AM4">
        <v>8.33</v>
      </c>
      <c r="AN4">
        <v>1.9800000000000002E-2</v>
      </c>
      <c r="AO4">
        <v>0.77690000000000003</v>
      </c>
      <c r="AP4">
        <v>0.27850000000000003</v>
      </c>
      <c r="AQ4">
        <v>-0.96560000000000001</v>
      </c>
      <c r="AR4">
        <v>1</v>
      </c>
      <c r="AS4">
        <v>1.1720999999999999</v>
      </c>
      <c r="AT4">
        <v>1.4</v>
      </c>
      <c r="AU4">
        <v>10.4046</v>
      </c>
      <c r="AV4">
        <v>-0.14949999999999999</v>
      </c>
      <c r="AW4">
        <v>0.14319999999999999</v>
      </c>
      <c r="AX4">
        <v>-0.4037</v>
      </c>
      <c r="AY4">
        <v>0.1125</v>
      </c>
      <c r="AZ4">
        <v>0.72440000000000004</v>
      </c>
      <c r="BA4">
        <v>-3.234</v>
      </c>
      <c r="BB4">
        <v>1.6834</v>
      </c>
      <c r="BC4">
        <v>-3.15E-2</v>
      </c>
      <c r="BD4">
        <v>2.0199999999999999E-2</v>
      </c>
      <c r="BE4">
        <v>-2.63E-2</v>
      </c>
      <c r="BF4">
        <v>2.6431</v>
      </c>
      <c r="BG4">
        <v>0.42309999999999998</v>
      </c>
      <c r="BH4">
        <v>5.3600000000000002E-2</v>
      </c>
      <c r="BI4">
        <v>2.3613</v>
      </c>
      <c r="BJ4">
        <v>-9.6000000000000002E-2</v>
      </c>
      <c r="BK4">
        <v>0.498</v>
      </c>
      <c r="BL4">
        <v>0.10299999999999999</v>
      </c>
      <c r="BM4">
        <v>-3.4500000000000003E-2</v>
      </c>
      <c r="BN4">
        <v>-0.15909999999999999</v>
      </c>
      <c r="BO4">
        <v>0.48159999999999997</v>
      </c>
      <c r="BP4">
        <v>-4.1599999999999998E-2</v>
      </c>
      <c r="BQ4">
        <v>0.73099999999999998</v>
      </c>
      <c r="BR4">
        <v>-0.19020000000000001</v>
      </c>
      <c r="BS4">
        <v>1.0315000000000001</v>
      </c>
      <c r="BT4">
        <v>-0.13980000000000001</v>
      </c>
      <c r="BU4">
        <v>5.5800000000000002E-2</v>
      </c>
      <c r="BV4">
        <v>0.56159999999999999</v>
      </c>
      <c r="BW4">
        <v>15.7361</v>
      </c>
      <c r="BX4">
        <v>0.375</v>
      </c>
      <c r="BY4">
        <v>1.71</v>
      </c>
      <c r="BZ4">
        <v>0.1177</v>
      </c>
      <c r="CA4">
        <v>-0.91520000000000001</v>
      </c>
      <c r="CB4">
        <v>-9.2700000000000005E-2</v>
      </c>
      <c r="CC4">
        <v>-1.0200000000000001E-2</v>
      </c>
      <c r="CD4">
        <v>-3.0700000000000002E-2</v>
      </c>
      <c r="CE4">
        <v>0.29870000000000002</v>
      </c>
      <c r="CF4">
        <v>0.18329999999999999</v>
      </c>
      <c r="CG4">
        <v>3.2000000000000001E-2</v>
      </c>
      <c r="CH4">
        <v>1.4033</v>
      </c>
      <c r="CI4">
        <v>2.9714</v>
      </c>
      <c r="CJ4">
        <v>1.8</v>
      </c>
      <c r="CK4">
        <v>5.1000000000000004E-3</v>
      </c>
      <c r="CL4">
        <v>-4.4999999999999997E-3</v>
      </c>
      <c r="CM4">
        <v>9.0300000000000005E-2</v>
      </c>
      <c r="CN4">
        <v>0.41249999999999998</v>
      </c>
      <c r="CO4">
        <v>0.31979999999999997</v>
      </c>
      <c r="CP4">
        <v>0.2777</v>
      </c>
      <c r="CQ4">
        <v>4.0000000000000001E-3</v>
      </c>
      <c r="CR4">
        <v>0.08</v>
      </c>
      <c r="CS4">
        <v>8.5999999999999993E-2</v>
      </c>
      <c r="CT4">
        <v>1.0112000000000001</v>
      </c>
      <c r="CU4">
        <v>-4.3299999999999998E-2</v>
      </c>
      <c r="CV4">
        <v>0.995</v>
      </c>
      <c r="CW4">
        <v>1.4943</v>
      </c>
      <c r="CX4">
        <v>0.25390000000000001</v>
      </c>
      <c r="CY4">
        <v>9.3600000000000003E-2</v>
      </c>
      <c r="CZ4">
        <v>0.61219999999999997</v>
      </c>
      <c r="DA4">
        <v>2.9899999999999999E-2</v>
      </c>
      <c r="DB4">
        <v>2.69E-2</v>
      </c>
      <c r="DC4">
        <v>1.3073999999999999</v>
      </c>
      <c r="DD4">
        <v>0.13100000000000001</v>
      </c>
      <c r="DE4">
        <v>0.27450000000000002</v>
      </c>
      <c r="DF4">
        <v>0.22120000000000001</v>
      </c>
      <c r="DG4">
        <v>0.53200000000000003</v>
      </c>
      <c r="DH4">
        <v>-4.4299999999999999E-2</v>
      </c>
      <c r="DI4">
        <v>1.0522</v>
      </c>
      <c r="DJ4">
        <v>-6.8500000000000005E-2</v>
      </c>
      <c r="DK4">
        <v>0.98899999999999999</v>
      </c>
      <c r="DL4">
        <v>2.4799999999999999E-2</v>
      </c>
      <c r="DM4">
        <v>0.68</v>
      </c>
      <c r="DN4">
        <v>1.84E-2</v>
      </c>
      <c r="DO4">
        <v>9.0899999999999995E-2</v>
      </c>
      <c r="DP4">
        <v>3.8800000000000001E-2</v>
      </c>
      <c r="DQ4">
        <v>-5.0000000000000001E-3</v>
      </c>
      <c r="DR4">
        <v>-1.9400000000000001E-2</v>
      </c>
      <c r="DS4">
        <v>0.2384</v>
      </c>
      <c r="DT4">
        <v>2.1956000000000002</v>
      </c>
      <c r="DU4">
        <v>-4.9223999999999997</v>
      </c>
      <c r="DV4" t="e">
        <v>#N/A</v>
      </c>
      <c r="DW4">
        <v>-1.0699999999999999E-2</v>
      </c>
      <c r="DX4">
        <v>5.6921999999999997</v>
      </c>
      <c r="DY4">
        <v>5.0000000000000001E-4</v>
      </c>
      <c r="DZ4">
        <v>3.09E-2</v>
      </c>
      <c r="EA4">
        <v>0.3296</v>
      </c>
      <c r="EB4">
        <v>2.0304000000000002</v>
      </c>
      <c r="EC4">
        <v>0.17660000000000001</v>
      </c>
      <c r="ED4">
        <v>-8.5000000000000006E-3</v>
      </c>
      <c r="EE4">
        <v>1.3100000000000001E-2</v>
      </c>
      <c r="EF4">
        <v>-21.953900000000001</v>
      </c>
      <c r="EG4">
        <v>7.4000000000000003E-3</v>
      </c>
      <c r="EH4">
        <v>1.6081000000000001</v>
      </c>
      <c r="EI4">
        <v>-0.13150000000000001</v>
      </c>
      <c r="EJ4">
        <v>0.8528</v>
      </c>
      <c r="EK4">
        <v>-3.6295000000000002</v>
      </c>
      <c r="EL4">
        <v>1.8420000000000001</v>
      </c>
      <c r="EM4">
        <v>-2.9100000000000001E-2</v>
      </c>
      <c r="EN4">
        <v>-8.2900000000000001E-2</v>
      </c>
      <c r="EO4">
        <v>1.2468999999999999</v>
      </c>
      <c r="EP4">
        <v>-3.1699999999999999E-2</v>
      </c>
      <c r="EQ4">
        <v>-2.1399999999999999E-2</v>
      </c>
      <c r="ER4">
        <v>1.2950999999999999</v>
      </c>
      <c r="ES4">
        <v>0.03</v>
      </c>
      <c r="ET4">
        <v>1.6564000000000001</v>
      </c>
      <c r="EU4">
        <v>-8.5800000000000001E-2</v>
      </c>
      <c r="EV4">
        <v>1.0289999999999999</v>
      </c>
      <c r="EW4">
        <v>0.15379999999999999</v>
      </c>
      <c r="EX4">
        <v>2.5455999999999999</v>
      </c>
      <c r="EY4">
        <v>0.19120000000000001</v>
      </c>
      <c r="EZ4">
        <v>8.2000000000000007E-3</v>
      </c>
      <c r="FA4">
        <v>6.9599999999999995E-2</v>
      </c>
      <c r="FB4">
        <v>7.7499999999999999E-2</v>
      </c>
      <c r="FC4">
        <v>0.57799999999999996</v>
      </c>
      <c r="FD4">
        <v>5.8000000000000003E-2</v>
      </c>
      <c r="FE4">
        <v>1.66E-2</v>
      </c>
      <c r="FF4">
        <v>-0.26369999999999999</v>
      </c>
      <c r="FG4">
        <v>-4.7199999999999999E-2</v>
      </c>
      <c r="FH4">
        <v>1.1941999999999999</v>
      </c>
      <c r="FI4">
        <v>5.391</v>
      </c>
      <c r="FJ4">
        <v>0.77159999999999995</v>
      </c>
      <c r="FK4">
        <v>2.68</v>
      </c>
      <c r="FL4">
        <v>2.8799999999999999E-2</v>
      </c>
      <c r="FM4">
        <v>1.6899999999999998E-2</v>
      </c>
      <c r="FN4">
        <v>-0.1522</v>
      </c>
      <c r="FO4">
        <v>0.14699999999999999</v>
      </c>
      <c r="FP4">
        <v>0.3417</v>
      </c>
      <c r="FQ4">
        <v>2.9100000000000001E-2</v>
      </c>
      <c r="FR4">
        <v>-8.9899999999999994E-2</v>
      </c>
      <c r="FS4">
        <v>-0.39240000000000003</v>
      </c>
      <c r="FT4">
        <v>-0.2266</v>
      </c>
      <c r="FU4">
        <v>0.1623</v>
      </c>
      <c r="FV4">
        <v>-0.41949999999999998</v>
      </c>
      <c r="FW4">
        <v>-0.60299999999999998</v>
      </c>
      <c r="FX4">
        <v>4.0000000000000002E-4</v>
      </c>
      <c r="FY4">
        <v>9.92</v>
      </c>
      <c r="FZ4">
        <v>0.21690000000000001</v>
      </c>
      <c r="GA4">
        <v>0.96340000000000003</v>
      </c>
      <c r="GB4">
        <v>8.3799999999999999E-2</v>
      </c>
      <c r="GC4">
        <v>1.4172</v>
      </c>
      <c r="GD4">
        <v>1.9599999999999999E-2</v>
      </c>
      <c r="GE4">
        <v>0.12089999999999999</v>
      </c>
      <c r="GF4">
        <v>1.181</v>
      </c>
      <c r="GG4">
        <v>0.28239999999999998</v>
      </c>
      <c r="GH4">
        <v>0.96789999999999998</v>
      </c>
      <c r="GI4">
        <v>-0.3266</v>
      </c>
      <c r="GJ4">
        <v>0.4677</v>
      </c>
      <c r="GK4">
        <v>1.242</v>
      </c>
      <c r="GL4">
        <v>-0.5383</v>
      </c>
      <c r="GM4">
        <v>2.3199999999999998E-2</v>
      </c>
      <c r="GN4">
        <v>2.8999999999999998E-3</v>
      </c>
      <c r="GO4">
        <v>0.1071</v>
      </c>
      <c r="GP4">
        <v>0.27939999999999998</v>
      </c>
      <c r="GQ4">
        <v>-1.9E-2</v>
      </c>
      <c r="GR4">
        <v>3.3E-3</v>
      </c>
      <c r="GS4">
        <v>4.1700000000000001E-2</v>
      </c>
      <c r="GT4">
        <v>-0.19689999999999999</v>
      </c>
      <c r="GU4">
        <v>0.68899999999999995</v>
      </c>
      <c r="GV4">
        <v>0.1196</v>
      </c>
      <c r="GW4">
        <v>0.33189999999999997</v>
      </c>
      <c r="GX4">
        <v>-8.6999999999999994E-3</v>
      </c>
      <c r="GY4">
        <v>1.5339</v>
      </c>
      <c r="GZ4">
        <v>-0.24160000000000001</v>
      </c>
      <c r="HA4">
        <v>-0.2006</v>
      </c>
      <c r="HB4">
        <v>5.0000000000000001E-3</v>
      </c>
      <c r="HC4">
        <v>2.028</v>
      </c>
      <c r="HD4">
        <v>8.0000000000000004E-4</v>
      </c>
      <c r="HE4">
        <v>1.9E-2</v>
      </c>
      <c r="HF4">
        <v>0.182</v>
      </c>
      <c r="HG4">
        <v>-0.20749999999999999</v>
      </c>
      <c r="HH4">
        <v>1.2831999999999999</v>
      </c>
      <c r="HI4">
        <v>-1.23E-2</v>
      </c>
      <c r="HJ4">
        <v>0.27</v>
      </c>
      <c r="HK4">
        <v>4.6300000000000001E-2</v>
      </c>
      <c r="HL4">
        <v>0.85780000000000001</v>
      </c>
      <c r="HM4">
        <v>0.20449999999999999</v>
      </c>
      <c r="HN4">
        <v>0.2888</v>
      </c>
      <c r="HO4">
        <v>-8.6999999999999994E-2</v>
      </c>
      <c r="HP4">
        <v>-6.0999999999999999E-2</v>
      </c>
      <c r="HQ4">
        <v>2.7099999999999999E-2</v>
      </c>
      <c r="HR4">
        <v>-8.2199999999999995E-2</v>
      </c>
      <c r="HS4">
        <v>-6.7000000000000002E-3</v>
      </c>
      <c r="HT4">
        <v>0.1552</v>
      </c>
      <c r="HU4">
        <v>1.7270000000000001</v>
      </c>
      <c r="HV4">
        <v>0.15620000000000001</v>
      </c>
      <c r="HW4">
        <v>-0.14410000000000001</v>
      </c>
      <c r="HX4">
        <v>0.7671</v>
      </c>
      <c r="HY4">
        <v>9.0800000000000006E-2</v>
      </c>
      <c r="HZ4">
        <v>0.28070000000000001</v>
      </c>
      <c r="IA4">
        <v>2E-3</v>
      </c>
      <c r="IB4">
        <v>-0.1</v>
      </c>
      <c r="IC4">
        <v>-0.2361</v>
      </c>
      <c r="ID4">
        <v>8.3000000000000004E-2</v>
      </c>
      <c r="IE4">
        <v>1.1343000000000001</v>
      </c>
      <c r="IF4">
        <v>-1.3776999999999999</v>
      </c>
      <c r="IG4">
        <v>8.0000000000000004E-4</v>
      </c>
      <c r="IH4">
        <v>-0.16200000000000001</v>
      </c>
      <c r="II4">
        <v>1.1505000000000001</v>
      </c>
      <c r="IJ4">
        <v>6.9999999999999999E-4</v>
      </c>
      <c r="IK4">
        <v>4.141</v>
      </c>
      <c r="IL4">
        <v>0.50360000000000005</v>
      </c>
      <c r="IM4">
        <v>5.7771999999999997</v>
      </c>
      <c r="IN4">
        <v>-0.13750000000000001</v>
      </c>
      <c r="IO4">
        <v>0.35670000000000002</v>
      </c>
      <c r="IP4">
        <v>0.16839999999999999</v>
      </c>
      <c r="IQ4">
        <v>0.51929999999999998</v>
      </c>
      <c r="IR4">
        <v>0.1067</v>
      </c>
      <c r="IS4">
        <v>1.1999999999999999E-3</v>
      </c>
      <c r="IT4">
        <v>0.28589999999999999</v>
      </c>
      <c r="IU4">
        <v>7.7600000000000002E-2</v>
      </c>
      <c r="IV4">
        <v>7.1499999999999994E-2</v>
      </c>
      <c r="IW4">
        <v>1.4139999999999999</v>
      </c>
      <c r="IX4">
        <v>6.7400000000000002E-2</v>
      </c>
      <c r="IY4">
        <v>0.15809999999999999</v>
      </c>
      <c r="IZ4">
        <v>5.3456000000000001</v>
      </c>
      <c r="JA4">
        <v>3.5999999999999997E-2</v>
      </c>
      <c r="JB4">
        <v>0.5494</v>
      </c>
      <c r="JC4">
        <v>0.126</v>
      </c>
      <c r="JD4">
        <v>-0.01</v>
      </c>
      <c r="JE4">
        <v>0.17660000000000001</v>
      </c>
      <c r="JF4">
        <v>5.2200000000000003E-2</v>
      </c>
      <c r="JG4">
        <v>-1.15E-2</v>
      </c>
      <c r="JH4">
        <v>0.56340000000000001</v>
      </c>
      <c r="JI4">
        <v>1.3547</v>
      </c>
      <c r="JJ4">
        <v>-1.5661</v>
      </c>
      <c r="JK4">
        <v>0.1153</v>
      </c>
      <c r="JL4">
        <v>1.2200000000000001E-2</v>
      </c>
      <c r="JM4">
        <v>0.2354</v>
      </c>
      <c r="JN4">
        <v>0.51939999999999997</v>
      </c>
      <c r="JO4">
        <v>0.91410000000000002</v>
      </c>
      <c r="JP4">
        <v>-0.24579999999999999</v>
      </c>
      <c r="JQ4">
        <v>0.47489999999999999</v>
      </c>
      <c r="JR4">
        <v>-0.94799999999999995</v>
      </c>
      <c r="JS4">
        <v>-5.74E-2</v>
      </c>
      <c r="JT4">
        <v>-1.141</v>
      </c>
      <c r="JU4">
        <v>0.55000000000000004</v>
      </c>
      <c r="JV4">
        <v>5.1000000000000004E-3</v>
      </c>
      <c r="JW4">
        <v>-0.25359999999999999</v>
      </c>
      <c r="JX4">
        <v>4.6800000000000001E-2</v>
      </c>
      <c r="JY4">
        <v>9.4899999999999998E-2</v>
      </c>
      <c r="JZ4">
        <v>0.4244</v>
      </c>
      <c r="KA4">
        <v>0.72330000000000005</v>
      </c>
      <c r="KB4">
        <v>0.58399999999999996</v>
      </c>
      <c r="KC4">
        <v>-1.9900000000000001E-2</v>
      </c>
      <c r="KD4">
        <v>1.0169999999999999</v>
      </c>
      <c r="KE4">
        <v>0.56999999999999995</v>
      </c>
      <c r="KF4">
        <v>-2.29E-2</v>
      </c>
      <c r="KG4">
        <v>0.65620000000000001</v>
      </c>
      <c r="KH4">
        <v>-1E-4</v>
      </c>
      <c r="KI4">
        <v>1.0014000000000001</v>
      </c>
      <c r="KJ4" t="e">
        <v>#N/A</v>
      </c>
      <c r="KK4">
        <v>-0.2954</v>
      </c>
      <c r="KL4">
        <v>-3.6400000000000002E-2</v>
      </c>
      <c r="KM4">
        <v>2.81E-2</v>
      </c>
      <c r="KN4">
        <v>0.34989999999999999</v>
      </c>
      <c r="KO4">
        <v>3.9300000000000002E-2</v>
      </c>
      <c r="KP4">
        <v>1.5569999999999999</v>
      </c>
      <c r="KQ4">
        <v>0.70679999999999998</v>
      </c>
      <c r="KR4">
        <v>0.13109999999999999</v>
      </c>
      <c r="KS4">
        <v>2.18E-2</v>
      </c>
      <c r="KT4">
        <v>-7.7999999999999996E-3</v>
      </c>
      <c r="KU4">
        <v>-10.6119</v>
      </c>
      <c r="KV4">
        <v>3.0657000000000001</v>
      </c>
      <c r="KW4">
        <v>-8.5199999999999998E-2</v>
      </c>
      <c r="KX4">
        <v>0.28520000000000001</v>
      </c>
      <c r="KY4">
        <v>0.73340000000000005</v>
      </c>
      <c r="KZ4">
        <v>5.0200000000000002E-2</v>
      </c>
      <c r="LA4">
        <v>0.97</v>
      </c>
      <c r="LB4">
        <v>-9.0899999999999995E-2</v>
      </c>
      <c r="LC4">
        <v>0.47920000000000001</v>
      </c>
      <c r="LD4">
        <v>0.13730000000000001</v>
      </c>
      <c r="LE4">
        <v>0.48299999999999998</v>
      </c>
      <c r="LF4">
        <v>7.85E-2</v>
      </c>
      <c r="LG4">
        <v>0.54379999999999995</v>
      </c>
      <c r="LH4">
        <v>-0.08</v>
      </c>
      <c r="LI4">
        <v>-10.1271</v>
      </c>
      <c r="LJ4">
        <v>-0.1764</v>
      </c>
      <c r="LK4">
        <v>-0.31219999999999998</v>
      </c>
      <c r="LL4">
        <v>1.95E-2</v>
      </c>
      <c r="LM4">
        <v>-2.7040000000000002</v>
      </c>
      <c r="LN4">
        <v>0.30449999999999999</v>
      </c>
      <c r="LO4">
        <v>1E-4</v>
      </c>
      <c r="LP4">
        <v>1.6284000000000001</v>
      </c>
      <c r="LQ4">
        <v>0.32919999999999999</v>
      </c>
      <c r="LR4">
        <v>0.52110000000000001</v>
      </c>
      <c r="LS4">
        <v>8.3500000000000005E-2</v>
      </c>
      <c r="LT4">
        <v>7.5</v>
      </c>
      <c r="LU4">
        <v>-2.2000000000000001E-3</v>
      </c>
      <c r="LV4">
        <v>0.71830000000000005</v>
      </c>
      <c r="LW4">
        <v>-1.44E-2</v>
      </c>
      <c r="LX4">
        <v>6.0039999999999996</v>
      </c>
      <c r="LY4">
        <v>-2.46E-2</v>
      </c>
      <c r="LZ4">
        <v>-1.3899999999999999E-2</v>
      </c>
      <c r="MA4">
        <v>-9.1899999999999996E-2</v>
      </c>
      <c r="MB4">
        <v>-0.14230000000000001</v>
      </c>
      <c r="MC4">
        <v>0.24210000000000001</v>
      </c>
      <c r="MD4">
        <v>-0.17780000000000001</v>
      </c>
      <c r="ME4">
        <v>0.23860000000000001</v>
      </c>
      <c r="MF4">
        <v>-0.4052</v>
      </c>
      <c r="MG4">
        <v>-7.22E-2</v>
      </c>
      <c r="MH4">
        <v>6.8699999999999997E-2</v>
      </c>
      <c r="MI4">
        <v>0.32769999999999999</v>
      </c>
      <c r="MJ4">
        <v>0.43919999999999998</v>
      </c>
      <c r="MK4">
        <v>1.4360999999999999</v>
      </c>
      <c r="ML4">
        <v>-0.15359999999999999</v>
      </c>
      <c r="MM4">
        <v>1.0800000000000001E-2</v>
      </c>
      <c r="MN4">
        <v>-0.90910000000000002</v>
      </c>
      <c r="MO4">
        <v>-0.3604</v>
      </c>
      <c r="MP4">
        <v>7.2800000000000004E-2</v>
      </c>
      <c r="MQ4">
        <v>-5.0000000000000001E-3</v>
      </c>
      <c r="MR4">
        <v>0.13339999999999999</v>
      </c>
      <c r="MS4">
        <v>-0.36130000000000001</v>
      </c>
      <c r="MT4">
        <v>0.16569999999999999</v>
      </c>
      <c r="MU4">
        <v>1.7181</v>
      </c>
      <c r="MV4">
        <v>-2.6100000000000002E-2</v>
      </c>
      <c r="MW4">
        <v>-0.34</v>
      </c>
      <c r="MX4">
        <v>-8.5000000000000006E-3</v>
      </c>
      <c r="MY4">
        <v>-1.0814999999999999</v>
      </c>
      <c r="MZ4">
        <v>-1.6299999999999999E-2</v>
      </c>
      <c r="NA4">
        <v>0.35499999999999998</v>
      </c>
      <c r="NB4">
        <v>2.4500000000000001E-2</v>
      </c>
      <c r="NC4">
        <v>0.86280000000000001</v>
      </c>
      <c r="ND4">
        <v>-7.4300000000000005E-2</v>
      </c>
      <c r="NE4">
        <v>5.7157</v>
      </c>
      <c r="NF4">
        <v>-9.9299999999999999E-2</v>
      </c>
      <c r="NG4">
        <v>-2.06E-2</v>
      </c>
      <c r="NH4">
        <v>-8.3400000000000002E-2</v>
      </c>
      <c r="NI4">
        <v>0.58320000000000005</v>
      </c>
      <c r="NJ4">
        <v>1.1999999999999999E-3</v>
      </c>
      <c r="NK4">
        <v>0.20499999999999999</v>
      </c>
      <c r="NL4">
        <v>-0.29620000000000002</v>
      </c>
      <c r="NM4">
        <v>2.6700000000000002E-2</v>
      </c>
      <c r="NN4">
        <v>0.2026</v>
      </c>
      <c r="NO4">
        <v>-0.12189999999999999</v>
      </c>
      <c r="NP4">
        <v>7.3899999999999993E-2</v>
      </c>
      <c r="NQ4">
        <v>6.0900000000000003E-2</v>
      </c>
      <c r="NR4">
        <v>0.31900000000000001</v>
      </c>
      <c r="NS4">
        <v>1.4688000000000001</v>
      </c>
      <c r="NT4">
        <v>1.7600000000000001E-2</v>
      </c>
      <c r="NU4">
        <v>-7.7100000000000002E-2</v>
      </c>
      <c r="NV4">
        <v>-0.1074</v>
      </c>
      <c r="NW4">
        <v>-3.0599999999999999E-2</v>
      </c>
      <c r="NX4">
        <v>6.0000000000000001E-3</v>
      </c>
      <c r="NY4">
        <v>1.4858</v>
      </c>
      <c r="NZ4">
        <v>-0.56730000000000003</v>
      </c>
      <c r="OA4">
        <v>-0.16900000000000001</v>
      </c>
      <c r="OB4">
        <v>-2.4782000000000002</v>
      </c>
      <c r="OC4">
        <v>-7.0199999999999999E-2</v>
      </c>
      <c r="OD4">
        <v>0.87590000000000001</v>
      </c>
      <c r="OE4">
        <v>1.11E-2</v>
      </c>
      <c r="OF4">
        <v>6.8528000000000002</v>
      </c>
      <c r="OG4">
        <v>1.7842</v>
      </c>
      <c r="OH4">
        <v>-3.9399999999999998E-2</v>
      </c>
      <c r="OI4">
        <v>-0.28089999999999998</v>
      </c>
      <c r="OJ4">
        <v>-4.0500000000000001E-2</v>
      </c>
      <c r="OK4">
        <v>0.35649999999999998</v>
      </c>
      <c r="OL4">
        <v>5.28E-2</v>
      </c>
      <c r="OM4">
        <v>4.4600000000000001E-2</v>
      </c>
      <c r="ON4" t="e">
        <v>#N/A</v>
      </c>
      <c r="OO4">
        <v>-0.1361</v>
      </c>
      <c r="OP4">
        <v>3.0999999999999999E-3</v>
      </c>
      <c r="OQ4">
        <v>3.8199999999999998E-2</v>
      </c>
      <c r="OR4">
        <v>0.13589999999999999</v>
      </c>
      <c r="OS4">
        <v>-0.03</v>
      </c>
      <c r="OT4">
        <v>9.64E-2</v>
      </c>
      <c r="OU4">
        <v>-0.58199999999999996</v>
      </c>
      <c r="OV4">
        <v>-0.45450000000000002</v>
      </c>
      <c r="OW4">
        <v>0.27739999999999998</v>
      </c>
      <c r="OX4">
        <v>6.3899999999999998E-2</v>
      </c>
      <c r="OY4">
        <v>-0.30499999999999999</v>
      </c>
      <c r="OZ4">
        <v>0.1867</v>
      </c>
      <c r="PA4">
        <v>-0.20269999999999999</v>
      </c>
      <c r="PB4">
        <v>-3.1E-2</v>
      </c>
      <c r="PC4">
        <v>0.5151</v>
      </c>
      <c r="PD4">
        <v>-4.8899999999999999E-2</v>
      </c>
      <c r="PE4">
        <v>5.4730999999999996</v>
      </c>
      <c r="PF4">
        <v>-1.0800000000000001E-2</v>
      </c>
      <c r="PG4">
        <v>0.11070000000000001</v>
      </c>
      <c r="PH4">
        <v>3.2599999999999997E-2</v>
      </c>
      <c r="PI4">
        <v>-4.2299999999999997E-2</v>
      </c>
      <c r="PJ4">
        <v>0.19800000000000001</v>
      </c>
      <c r="PK4">
        <v>1.0181</v>
      </c>
      <c r="PL4">
        <v>0.17199999999999999</v>
      </c>
      <c r="PM4">
        <v>4.4999999999999998E-2</v>
      </c>
      <c r="PN4">
        <v>0.1123</v>
      </c>
      <c r="PO4">
        <v>0.3831</v>
      </c>
      <c r="PP4">
        <v>0.1681</v>
      </c>
      <c r="PQ4">
        <v>0.113</v>
      </c>
      <c r="PR4">
        <v>0.59789999999999999</v>
      </c>
      <c r="PS4">
        <v>3.6999999999999998E-2</v>
      </c>
      <c r="PT4">
        <v>-1.78E-2</v>
      </c>
      <c r="PU4">
        <v>0.1399</v>
      </c>
      <c r="PV4">
        <v>-0.156</v>
      </c>
      <c r="PW4">
        <v>0.85809999999999997</v>
      </c>
      <c r="PX4">
        <v>-0.1971</v>
      </c>
      <c r="PY4">
        <v>1.8684000000000001</v>
      </c>
      <c r="PZ4">
        <v>-0.14050000000000001</v>
      </c>
      <c r="QA4">
        <v>1.4762999999999999</v>
      </c>
      <c r="QB4">
        <v>0.49619999999999997</v>
      </c>
      <c r="QC4">
        <v>0.2099</v>
      </c>
      <c r="QD4">
        <v>-1.67E-2</v>
      </c>
      <c r="QE4">
        <v>-2.8400000000000002E-2</v>
      </c>
      <c r="QF4">
        <v>-6.9199999999999998E-2</v>
      </c>
      <c r="QG4">
        <v>0.14549999999999999</v>
      </c>
      <c r="QH4">
        <v>-9.9000000000000008E-3</v>
      </c>
      <c r="QI4">
        <v>0.20349999999999999</v>
      </c>
      <c r="QJ4">
        <v>0.1191</v>
      </c>
      <c r="QK4">
        <v>0.48039999999999999</v>
      </c>
      <c r="QL4">
        <v>2.0799999999999999E-2</v>
      </c>
      <c r="QM4">
        <v>0.15179999999999999</v>
      </c>
      <c r="QN4">
        <v>0.13730000000000001</v>
      </c>
      <c r="QO4">
        <v>0.35349999999999998</v>
      </c>
      <c r="QP4">
        <v>-5.1999999999999998E-2</v>
      </c>
      <c r="QQ4">
        <v>-2.7086000000000001</v>
      </c>
      <c r="QR4">
        <v>0.1145</v>
      </c>
      <c r="QS4">
        <v>-6.3E-2</v>
      </c>
      <c r="QT4">
        <v>-0.13250000000000001</v>
      </c>
      <c r="QU4">
        <v>0.94920000000000004</v>
      </c>
      <c r="QV4">
        <v>-0.20469999999999999</v>
      </c>
      <c r="QW4">
        <v>0.3145</v>
      </c>
      <c r="QX4">
        <v>0.13439999999999999</v>
      </c>
      <c r="QY4">
        <v>1.5494000000000001</v>
      </c>
      <c r="QZ4">
        <v>-0.2387</v>
      </c>
      <c r="RA4">
        <v>0.37219999999999998</v>
      </c>
      <c r="RB4">
        <v>-0.17</v>
      </c>
      <c r="RC4">
        <v>3.9032</v>
      </c>
      <c r="RD4">
        <v>0.15140000000000001</v>
      </c>
      <c r="RE4">
        <v>0.3533</v>
      </c>
      <c r="RF4">
        <v>0.26629999999999998</v>
      </c>
      <c r="RG4">
        <v>2.5425</v>
      </c>
      <c r="RH4">
        <v>-5.2600000000000001E-2</v>
      </c>
      <c r="RI4">
        <v>-8.3599999999999994E-2</v>
      </c>
      <c r="RJ4">
        <v>0.60560000000000003</v>
      </c>
      <c r="RK4">
        <v>6.3E-2</v>
      </c>
      <c r="RL4">
        <v>0.29089999999999999</v>
      </c>
      <c r="RM4">
        <v>0.52949999999999997</v>
      </c>
      <c r="RN4">
        <v>2.4500000000000001E-2</v>
      </c>
      <c r="RO4">
        <v>-4.7E-2</v>
      </c>
      <c r="RP4">
        <v>0.65800000000000003</v>
      </c>
      <c r="RQ4">
        <v>1.47E-2</v>
      </c>
      <c r="RR4">
        <v>5.6599999999999998E-2</v>
      </c>
      <c r="RS4">
        <v>0.4194</v>
      </c>
      <c r="RT4">
        <v>1.7183999999999999</v>
      </c>
      <c r="RU4">
        <v>1.5599999999999999E-2</v>
      </c>
      <c r="RV4">
        <v>-0.18190000000000001</v>
      </c>
      <c r="RW4">
        <v>0.14280000000000001</v>
      </c>
      <c r="RX4">
        <v>-8.4900000000000003E-2</v>
      </c>
      <c r="RY4">
        <v>1.5264</v>
      </c>
      <c r="RZ4">
        <v>6.93E-2</v>
      </c>
      <c r="SA4">
        <v>0.11700000000000001</v>
      </c>
      <c r="SB4">
        <v>0.31180000000000002</v>
      </c>
      <c r="SC4">
        <v>0.28799999999999998</v>
      </c>
      <c r="SD4">
        <v>-0.42799999999999999</v>
      </c>
      <c r="SE4">
        <v>-0.79600000000000004</v>
      </c>
      <c r="SF4">
        <v>-0.19439999999999999</v>
      </c>
      <c r="SG4">
        <v>-1.9E-3</v>
      </c>
      <c r="SH4">
        <v>5.0000000000000001E-3</v>
      </c>
      <c r="SI4">
        <v>0.19189999999999999</v>
      </c>
      <c r="SJ4">
        <v>0.46500000000000002</v>
      </c>
      <c r="SK4">
        <v>7.2700000000000001E-2</v>
      </c>
      <c r="SL4">
        <v>5.9999999999999995E-4</v>
      </c>
      <c r="SM4">
        <v>-4.7100000000000003E-2</v>
      </c>
      <c r="SN4">
        <v>-7.1800000000000003E-2</v>
      </c>
      <c r="SO4">
        <v>0.23380000000000001</v>
      </c>
      <c r="SP4">
        <v>-0.35820000000000002</v>
      </c>
      <c r="SQ4">
        <v>0.13489999999999999</v>
      </c>
      <c r="SR4">
        <v>0.25740000000000002</v>
      </c>
      <c r="SS4">
        <v>1.4361999999999999</v>
      </c>
      <c r="ST4">
        <v>-0.1046</v>
      </c>
      <c r="SU4">
        <v>0.25609999999999999</v>
      </c>
      <c r="SV4">
        <v>0.20760000000000001</v>
      </c>
      <c r="SW4">
        <v>6.4699999999999994E-2</v>
      </c>
      <c r="SX4">
        <v>0.12820000000000001</v>
      </c>
      <c r="SY4">
        <v>-6.1899999999999997E-2</v>
      </c>
      <c r="SZ4">
        <v>-3.2899999999999999E-2</v>
      </c>
      <c r="TA4">
        <v>-1.6932</v>
      </c>
      <c r="TB4">
        <v>-1.4</v>
      </c>
      <c r="TC4">
        <v>4.4000000000000003E-3</v>
      </c>
      <c r="TD4">
        <v>-2</v>
      </c>
      <c r="TE4">
        <v>-1.1599999999999999E-2</v>
      </c>
      <c r="TF4">
        <v>-7.1300000000000002E-2</v>
      </c>
      <c r="TG4">
        <v>1.8545</v>
      </c>
      <c r="TH4">
        <v>-6.6E-3</v>
      </c>
      <c r="TI4">
        <v>0.14050000000000001</v>
      </c>
      <c r="TJ4">
        <v>1.0362</v>
      </c>
      <c r="TK4">
        <v>-3.2300000000000002E-2</v>
      </c>
      <c r="TL4">
        <v>-6.6E-3</v>
      </c>
      <c r="TM4">
        <v>0.26200000000000001</v>
      </c>
      <c r="TN4">
        <v>-0.1754</v>
      </c>
      <c r="TO4">
        <v>0.16589999999999999</v>
      </c>
      <c r="TP4">
        <v>0.27729999999999999</v>
      </c>
      <c r="TQ4">
        <v>1.34E-2</v>
      </c>
      <c r="TR4">
        <v>2.3637999999999999</v>
      </c>
      <c r="TS4">
        <v>0.22090000000000001</v>
      </c>
      <c r="TT4">
        <v>5.8400000000000001E-2</v>
      </c>
      <c r="TU4">
        <v>-5.6899999999999999E-2</v>
      </c>
      <c r="TV4">
        <v>-1.7500000000000002E-2</v>
      </c>
      <c r="TW4">
        <v>4.5999999999999999E-3</v>
      </c>
      <c r="TX4">
        <v>-0.16370000000000001</v>
      </c>
      <c r="TY4">
        <v>2.5999999999999999E-3</v>
      </c>
      <c r="TZ4">
        <v>-0.22289999999999999</v>
      </c>
      <c r="UA4">
        <v>0.19819999999999999</v>
      </c>
      <c r="UB4">
        <v>2.4899999999999999E-2</v>
      </c>
      <c r="UC4">
        <v>2.2800000000000001E-2</v>
      </c>
      <c r="UD4">
        <v>-1.89E-2</v>
      </c>
      <c r="UE4">
        <v>5.16</v>
      </c>
      <c r="UF4">
        <v>8.3799999999999999E-2</v>
      </c>
      <c r="UG4">
        <v>-5.2499999999999998E-2</v>
      </c>
      <c r="UH4">
        <v>-5.6000000000000001E-2</v>
      </c>
      <c r="UI4">
        <v>0.10639999999999999</v>
      </c>
      <c r="UJ4">
        <v>4.0999999999999996</v>
      </c>
      <c r="UK4">
        <v>-2.2599999999999999E-2</v>
      </c>
      <c r="UL4">
        <v>-2.24E-2</v>
      </c>
      <c r="UM4">
        <v>0.73340000000000005</v>
      </c>
      <c r="UN4">
        <v>0.29849999999999999</v>
      </c>
      <c r="UO4">
        <v>0.78549999999999998</v>
      </c>
      <c r="UP4">
        <v>0.1938</v>
      </c>
      <c r="UQ4">
        <v>0.94120000000000004</v>
      </c>
      <c r="UR4">
        <v>8.7800000000000003E-2</v>
      </c>
      <c r="US4">
        <v>7.9000000000000001E-2</v>
      </c>
      <c r="UT4">
        <v>9.8727999999999998</v>
      </c>
      <c r="UU4">
        <v>-1.32E-2</v>
      </c>
      <c r="UV4">
        <v>-0.15640000000000001</v>
      </c>
      <c r="UW4">
        <v>-8.6599999999999996E-2</v>
      </c>
      <c r="UX4">
        <v>0.374</v>
      </c>
      <c r="UY4">
        <v>-0.13439999999999999</v>
      </c>
      <c r="UZ4">
        <v>4.3200000000000002E-2</v>
      </c>
      <c r="VA4">
        <v>0.30470000000000003</v>
      </c>
      <c r="VB4">
        <v>2.3300000000000001E-2</v>
      </c>
      <c r="VC4">
        <v>7.3700000000000002E-2</v>
      </c>
      <c r="VD4">
        <v>-0.40629999999999999</v>
      </c>
      <c r="VE4">
        <v>1.5275000000000001</v>
      </c>
      <c r="VF4">
        <v>-3.0000000000000001E-3</v>
      </c>
      <c r="VG4">
        <v>0.23430000000000001</v>
      </c>
      <c r="VH4">
        <v>-3.8399999999999997E-2</v>
      </c>
      <c r="VI4">
        <v>-0.10539999999999999</v>
      </c>
      <c r="VJ4">
        <v>0.4778</v>
      </c>
      <c r="VK4">
        <v>-1.4E-3</v>
      </c>
      <c r="VL4">
        <v>1.7100000000000001E-2</v>
      </c>
      <c r="VM4">
        <v>2.8999999999999998E-3</v>
      </c>
      <c r="VN4">
        <v>-1.236</v>
      </c>
      <c r="VO4">
        <v>-8.8000000000000005E-3</v>
      </c>
      <c r="VP4">
        <v>9.5999999999999992E-3</v>
      </c>
      <c r="VQ4">
        <v>1.1000000000000001E-3</v>
      </c>
      <c r="VR4">
        <v>0.26050000000000001</v>
      </c>
      <c r="VS4">
        <v>-0.02</v>
      </c>
      <c r="VT4">
        <v>0.95699999999999996</v>
      </c>
      <c r="VU4">
        <v>2.3599999999999999E-2</v>
      </c>
      <c r="VV4">
        <v>0.48949999999999999</v>
      </c>
      <c r="VW4">
        <v>-0.50819999999999999</v>
      </c>
      <c r="VX4">
        <v>0.22520000000000001</v>
      </c>
      <c r="VY4">
        <v>-4.6600000000000003E-2</v>
      </c>
      <c r="VZ4">
        <v>1.83</v>
      </c>
      <c r="WA4">
        <v>-0.13439999999999999</v>
      </c>
      <c r="WB4">
        <v>1.0578000000000001</v>
      </c>
      <c r="WC4">
        <v>-0.11219999999999999</v>
      </c>
      <c r="WD4">
        <v>-0.96399999999999997</v>
      </c>
      <c r="WE4">
        <v>0.21879999999999999</v>
      </c>
      <c r="WF4">
        <v>0.22009999999999999</v>
      </c>
      <c r="WG4">
        <v>0.53410000000000002</v>
      </c>
      <c r="WH4">
        <v>1.9534</v>
      </c>
      <c r="WI4">
        <v>-6.0900000000000003E-2</v>
      </c>
      <c r="WJ4">
        <v>-2.0495999999999999</v>
      </c>
      <c r="WK4">
        <v>-8.2000000000000003E-2</v>
      </c>
      <c r="WL4">
        <v>-0.1061</v>
      </c>
      <c r="WM4">
        <v>-1.43E-2</v>
      </c>
      <c r="WN4">
        <v>8.0000000000000002E-3</v>
      </c>
      <c r="WO4">
        <v>0.3947</v>
      </c>
      <c r="WP4">
        <v>-1.9729000000000001</v>
      </c>
      <c r="WQ4">
        <v>-0.15340000000000001</v>
      </c>
      <c r="WR4">
        <v>-0.1114</v>
      </c>
      <c r="WS4">
        <v>-0.56799999999999995</v>
      </c>
      <c r="WT4">
        <v>-0.56820000000000004</v>
      </c>
      <c r="WU4">
        <v>-2.3E-3</v>
      </c>
      <c r="WV4">
        <v>0.1048</v>
      </c>
      <c r="WW4">
        <v>1.2002999999999999</v>
      </c>
      <c r="WX4">
        <v>2.7400000000000001E-2</v>
      </c>
      <c r="WY4">
        <v>-0.1215</v>
      </c>
      <c r="WZ4">
        <v>1.2132000000000001</v>
      </c>
      <c r="XA4">
        <v>0.3962</v>
      </c>
      <c r="XB4">
        <v>-2.5600000000000001E-2</v>
      </c>
      <c r="XC4">
        <v>2.1100000000000001E-2</v>
      </c>
      <c r="XD4">
        <v>2.81E-2</v>
      </c>
      <c r="XE4">
        <v>0.11609999999999999</v>
      </c>
      <c r="XF4">
        <v>-5.4600000000000003E-2</v>
      </c>
      <c r="XG4">
        <v>8.3699999999999997E-2</v>
      </c>
      <c r="XH4">
        <v>1.1494</v>
      </c>
      <c r="XI4">
        <v>-3.7499999999999999E-2</v>
      </c>
      <c r="XJ4">
        <v>-8.5199999999999998E-2</v>
      </c>
      <c r="XK4">
        <v>-0.1016</v>
      </c>
      <c r="XL4">
        <v>-1.2E-2</v>
      </c>
      <c r="XM4">
        <v>0.124</v>
      </c>
      <c r="XN4">
        <v>0.2455</v>
      </c>
      <c r="XO4">
        <v>-0.191</v>
      </c>
      <c r="XP4">
        <v>0.89490000000000003</v>
      </c>
      <c r="XQ4">
        <v>-7.7600000000000002E-2</v>
      </c>
      <c r="XR4">
        <v>2.6798000000000002</v>
      </c>
      <c r="XS4">
        <v>0.18190000000000001</v>
      </c>
      <c r="XT4">
        <v>0.1086</v>
      </c>
      <c r="XU4">
        <v>2.2599999999999999E-2</v>
      </c>
      <c r="XV4">
        <v>0.53639999999999999</v>
      </c>
      <c r="XW4">
        <v>0.1002</v>
      </c>
      <c r="XX4">
        <v>1.3167</v>
      </c>
      <c r="XY4">
        <v>-0.49359999999999998</v>
      </c>
      <c r="XZ4">
        <v>0.127</v>
      </c>
      <c r="YA4">
        <v>1.9400000000000001E-2</v>
      </c>
      <c r="YB4">
        <v>0.12609999999999999</v>
      </c>
      <c r="YC4">
        <v>-9.6000000000000002E-2</v>
      </c>
      <c r="YD4">
        <v>-6.3E-2</v>
      </c>
      <c r="YE4">
        <v>2.92E-2</v>
      </c>
      <c r="YF4">
        <v>6.8900000000000003E-2</v>
      </c>
      <c r="YG4">
        <v>0.24030000000000001</v>
      </c>
      <c r="YH4">
        <v>0.52470000000000006</v>
      </c>
      <c r="YI4">
        <v>0.22040000000000001</v>
      </c>
      <c r="YJ4">
        <v>1.54E-2</v>
      </c>
      <c r="YK4">
        <v>0.82630000000000003</v>
      </c>
      <c r="YL4">
        <v>0.54530000000000001</v>
      </c>
      <c r="YM4">
        <v>4.7500000000000001E-2</v>
      </c>
      <c r="YN4">
        <v>0.33529999999999999</v>
      </c>
      <c r="YO4">
        <v>-0.1086</v>
      </c>
      <c r="YP4">
        <v>4.4600000000000001E-2</v>
      </c>
      <c r="YQ4">
        <v>9.2899999999999996E-2</v>
      </c>
      <c r="YR4">
        <v>-4.8099999999999997E-2</v>
      </c>
      <c r="YS4">
        <v>7.9799999999999996E-2</v>
      </c>
      <c r="YT4">
        <v>0.16619999999999999</v>
      </c>
      <c r="YU4">
        <v>0.1842</v>
      </c>
      <c r="YV4">
        <v>-0.22800000000000001</v>
      </c>
      <c r="YW4">
        <v>3.5000000000000001E-3</v>
      </c>
      <c r="YX4">
        <v>0.12759999999999999</v>
      </c>
      <c r="YY4">
        <v>-0.22359999999999999</v>
      </c>
      <c r="YZ4">
        <v>0.85099999999999998</v>
      </c>
      <c r="ZA4">
        <v>0.51619999999999999</v>
      </c>
      <c r="ZB4">
        <v>0.2873</v>
      </c>
      <c r="ZC4">
        <v>2.6800000000000001E-2</v>
      </c>
      <c r="ZD4">
        <v>2.06E-2</v>
      </c>
      <c r="ZE4">
        <v>-9.2600000000000002E-2</v>
      </c>
      <c r="ZF4">
        <v>8.9599999999999999E-2</v>
      </c>
      <c r="ZG4">
        <v>-1.7000000000000001E-2</v>
      </c>
      <c r="ZH4">
        <v>-0.75849999999999995</v>
      </c>
      <c r="ZI4">
        <v>5.04E-2</v>
      </c>
      <c r="ZJ4">
        <v>2.2000000000000001E-3</v>
      </c>
      <c r="ZK4">
        <v>0.71230000000000004</v>
      </c>
      <c r="ZL4">
        <v>0.88129999999999997</v>
      </c>
      <c r="ZM4">
        <v>1.0570999999999999</v>
      </c>
      <c r="ZN4">
        <v>5.0000000000000001E-4</v>
      </c>
      <c r="ZO4">
        <v>-0.40239999999999998</v>
      </c>
      <c r="ZP4">
        <v>-0.1169</v>
      </c>
      <c r="ZQ4">
        <v>7.0900000000000005E-2</v>
      </c>
      <c r="ZR4">
        <v>2.5068999999999999</v>
      </c>
      <c r="ZS4">
        <v>-2.8388</v>
      </c>
      <c r="ZT4">
        <v>-4.3E-3</v>
      </c>
      <c r="ZU4">
        <v>2.37</v>
      </c>
      <c r="ZV4">
        <v>0.47210000000000002</v>
      </c>
      <c r="ZW4">
        <v>1.8978999999999999</v>
      </c>
      <c r="ZX4">
        <v>0.43990000000000001</v>
      </c>
      <c r="ZY4">
        <v>1.3977999999999999</v>
      </c>
      <c r="ZZ4">
        <v>0.79530000000000001</v>
      </c>
      <c r="AAA4">
        <v>-5.9799999999999999E-2</v>
      </c>
      <c r="AAB4">
        <v>3.8699999999999998E-2</v>
      </c>
      <c r="AAC4">
        <v>1.4500000000000001E-2</v>
      </c>
      <c r="AAD4">
        <v>0.14990000000000001</v>
      </c>
      <c r="AAE4">
        <v>-0.23380000000000001</v>
      </c>
      <c r="AAF4">
        <v>9.0499999999999997E-2</v>
      </c>
      <c r="AAG4">
        <v>0.54459999999999997</v>
      </c>
      <c r="AAH4">
        <v>0.55679999999999996</v>
      </c>
      <c r="AAI4">
        <v>5.9799999999999999E-2</v>
      </c>
      <c r="AAJ4">
        <v>0.876</v>
      </c>
      <c r="AAK4">
        <v>-0.2147</v>
      </c>
      <c r="AAL4">
        <v>1.0441</v>
      </c>
      <c r="AAM4">
        <v>7.1800000000000003E-2</v>
      </c>
      <c r="AAN4">
        <v>-1.8525</v>
      </c>
      <c r="AAO4">
        <v>0.25719999999999998</v>
      </c>
      <c r="AAP4">
        <v>-0.22600000000000001</v>
      </c>
      <c r="AAQ4">
        <v>0.1003</v>
      </c>
      <c r="AAR4">
        <v>-2.4199999999999999E-2</v>
      </c>
      <c r="AAS4">
        <v>3.0000000000000001E-3</v>
      </c>
      <c r="AAT4">
        <v>0.19639999999999999</v>
      </c>
      <c r="AAU4">
        <v>5.6261000000000001</v>
      </c>
      <c r="AAV4">
        <v>-0.43690000000000001</v>
      </c>
      <c r="AAW4">
        <v>0.57830000000000004</v>
      </c>
      <c r="AAX4">
        <v>-0.17649999999999999</v>
      </c>
      <c r="AAY4">
        <v>-1.47E-2</v>
      </c>
      <c r="AAZ4">
        <v>1.1973</v>
      </c>
      <c r="ABA4">
        <v>2.1600000000000001E-2</v>
      </c>
      <c r="ABB4">
        <v>-1.0699999999999999E-2</v>
      </c>
      <c r="ABC4">
        <v>2.1000000000000001E-2</v>
      </c>
      <c r="ABD4">
        <v>-3.3999999999999998E-3</v>
      </c>
      <c r="ABE4">
        <v>-1.9153</v>
      </c>
      <c r="ABF4">
        <v>9.5799999999999996E-2</v>
      </c>
      <c r="ABG4">
        <v>-0.11</v>
      </c>
      <c r="ABH4">
        <v>8.1100000000000005E-2</v>
      </c>
      <c r="ABI4">
        <v>-4.4699999999999997E-2</v>
      </c>
      <c r="ABJ4">
        <v>-2E-3</v>
      </c>
      <c r="ABK4">
        <v>0.50760000000000005</v>
      </c>
      <c r="ABL4">
        <v>-4.0300000000000002E-2</v>
      </c>
      <c r="ABM4">
        <v>-0.3392</v>
      </c>
      <c r="ABN4">
        <v>1.0027999999999999</v>
      </c>
      <c r="ABO4">
        <v>6.8132999999999999</v>
      </c>
      <c r="ABP4">
        <v>6.4999999999999997E-3</v>
      </c>
      <c r="ABQ4">
        <v>14.1244</v>
      </c>
      <c r="ABR4">
        <v>2.41E-2</v>
      </c>
      <c r="ABS4">
        <v>0.1095</v>
      </c>
      <c r="ABT4">
        <v>0.70669999999999999</v>
      </c>
      <c r="ABU4">
        <v>0.44119999999999998</v>
      </c>
      <c r="ABV4">
        <v>1.61E-2</v>
      </c>
      <c r="ABW4">
        <v>9.5999999999999992E-3</v>
      </c>
      <c r="ABX4">
        <v>0.113</v>
      </c>
      <c r="ABY4">
        <v>0.40439999999999998</v>
      </c>
      <c r="ABZ4">
        <v>-4.6159999999999997</v>
      </c>
      <c r="ACA4">
        <v>3.2911000000000001</v>
      </c>
      <c r="ACB4">
        <v>1.8440000000000001</v>
      </c>
      <c r="ACC4">
        <v>0.2487</v>
      </c>
      <c r="ACD4">
        <v>-3.2399999999999998E-2</v>
      </c>
      <c r="ACE4">
        <v>2.01E-2</v>
      </c>
      <c r="ACF4">
        <v>0.73419999999999996</v>
      </c>
      <c r="ACG4">
        <v>4.5900000000000003E-2</v>
      </c>
      <c r="ACH4">
        <v>0.63009999999999999</v>
      </c>
      <c r="ACI4">
        <v>0.24990000000000001</v>
      </c>
      <c r="ACJ4">
        <v>0.29360000000000003</v>
      </c>
      <c r="ACK4">
        <v>-1.83E-2</v>
      </c>
      <c r="ACL4">
        <v>-0.23139999999999999</v>
      </c>
      <c r="ACM4">
        <v>0.1198</v>
      </c>
      <c r="ACN4">
        <v>0</v>
      </c>
      <c r="ACO4">
        <v>-0.30959999999999999</v>
      </c>
      <c r="ACP4">
        <v>-0.1893</v>
      </c>
      <c r="ACQ4">
        <v>-1.1293</v>
      </c>
      <c r="ACR4">
        <v>-8.5000000000000006E-2</v>
      </c>
      <c r="ACS4">
        <v>2.5399999999999999E-2</v>
      </c>
      <c r="ACT4">
        <v>-0.79490000000000005</v>
      </c>
      <c r="ACU4">
        <v>5.1000000000000004E-3</v>
      </c>
      <c r="ACV4">
        <v>7.6E-3</v>
      </c>
      <c r="ACW4">
        <v>7.1800000000000003E-2</v>
      </c>
      <c r="ACX4">
        <v>0.39319999999999999</v>
      </c>
      <c r="ACY4">
        <v>-0.43140000000000001</v>
      </c>
      <c r="ACZ4">
        <v>3.0700000000000002E-2</v>
      </c>
      <c r="ADA4">
        <v>0.67710000000000004</v>
      </c>
      <c r="ADB4">
        <v>0.5</v>
      </c>
      <c r="ADC4">
        <v>6.6600000000000006E-2</v>
      </c>
      <c r="ADD4">
        <v>0.88249999999999995</v>
      </c>
      <c r="ADE4">
        <v>-1.6647000000000001</v>
      </c>
      <c r="ADF4">
        <v>2.1700000000000001E-2</v>
      </c>
      <c r="ADG4">
        <v>-6.0699999999999997E-2</v>
      </c>
      <c r="ADH4">
        <v>-0.15809999999999999</v>
      </c>
      <c r="ADI4">
        <v>-2.7699999999999999E-2</v>
      </c>
      <c r="ADJ4">
        <v>0.17849999999999999</v>
      </c>
      <c r="ADK4">
        <v>-22.665099999999999</v>
      </c>
      <c r="ADL4">
        <v>0.108</v>
      </c>
      <c r="ADM4">
        <v>-4.53E-2</v>
      </c>
      <c r="ADN4">
        <v>-0.11940000000000001</v>
      </c>
      <c r="ADO4">
        <v>-0.72440000000000004</v>
      </c>
      <c r="ADP4">
        <v>-1.34E-2</v>
      </c>
      <c r="ADQ4">
        <v>-2.3900000000000001E-2</v>
      </c>
      <c r="ADR4">
        <v>-8.2699999999999996E-2</v>
      </c>
      <c r="ADS4">
        <v>0.12970000000000001</v>
      </c>
      <c r="ADT4">
        <v>-3.5398000000000001</v>
      </c>
      <c r="ADU4">
        <v>2.4E-2</v>
      </c>
      <c r="ADV4">
        <v>-1.26E-2</v>
      </c>
      <c r="ADW4">
        <v>0.11700000000000001</v>
      </c>
      <c r="ADX4">
        <v>-0.22270000000000001</v>
      </c>
      <c r="ADY4">
        <v>7.5399999999999995E-2</v>
      </c>
      <c r="ADZ4">
        <v>1.3565</v>
      </c>
      <c r="AEA4">
        <v>5.7700000000000001E-2</v>
      </c>
      <c r="AEB4">
        <v>7.4999999999999997E-3</v>
      </c>
      <c r="AEC4">
        <v>9.5999999999999992E-3</v>
      </c>
      <c r="AED4">
        <v>1.74</v>
      </c>
      <c r="AEE4">
        <v>2.5999999999999999E-3</v>
      </c>
      <c r="AEF4">
        <v>4.1447000000000003</v>
      </c>
      <c r="AEG4">
        <v>-4.5199999999999997E-2</v>
      </c>
      <c r="AEH4">
        <v>3.7324000000000002</v>
      </c>
      <c r="AEI4">
        <v>0.54469999999999996</v>
      </c>
      <c r="AEJ4">
        <v>-0.13370000000000001</v>
      </c>
      <c r="AEK4">
        <v>2.1100000000000001E-2</v>
      </c>
      <c r="AEL4">
        <v>-4.7655000000000003</v>
      </c>
      <c r="AEM4">
        <v>0.1111</v>
      </c>
      <c r="AEN4">
        <v>0.84650000000000003</v>
      </c>
      <c r="AEO4">
        <v>0.74619999999999997</v>
      </c>
      <c r="AEP4">
        <v>0.2374</v>
      </c>
      <c r="AEQ4">
        <v>0.27829999999999999</v>
      </c>
      <c r="AER4">
        <v>1.09E-2</v>
      </c>
      <c r="AES4">
        <v>-0.151</v>
      </c>
      <c r="AET4">
        <v>1.24E-2</v>
      </c>
      <c r="AEU4">
        <v>-4.87E-2</v>
      </c>
      <c r="AEV4">
        <v>0.40500000000000003</v>
      </c>
      <c r="AEW4">
        <v>-3.2599999999999997E-2</v>
      </c>
      <c r="AEX4">
        <v>0.02</v>
      </c>
      <c r="AEY4">
        <v>0.41589999999999999</v>
      </c>
      <c r="AEZ4">
        <v>0.38969999999999999</v>
      </c>
      <c r="AFA4">
        <v>-2.6107999999999998</v>
      </c>
      <c r="AFB4">
        <v>-3.8999999999999998E-3</v>
      </c>
      <c r="AFC4">
        <v>0.42630000000000001</v>
      </c>
      <c r="AFD4">
        <v>0.1719</v>
      </c>
      <c r="AFE4">
        <v>0.43819999999999998</v>
      </c>
      <c r="AFF4">
        <v>1.6782999999999999</v>
      </c>
      <c r="AFG4">
        <v>2.5399999999999999E-2</v>
      </c>
      <c r="AFH4">
        <v>-0.4148</v>
      </c>
      <c r="AFI4">
        <v>-0.23119999999999999</v>
      </c>
      <c r="AFJ4">
        <v>-1.9599999999999999E-2</v>
      </c>
      <c r="AFK4">
        <v>-0.1414</v>
      </c>
      <c r="AFL4">
        <v>0.43890000000000001</v>
      </c>
      <c r="AFM4">
        <v>0.1173</v>
      </c>
      <c r="AFN4">
        <v>0.36109999999999998</v>
      </c>
      <c r="AFO4">
        <v>9.8199999999999996E-2</v>
      </c>
      <c r="AFP4">
        <v>-0.93479999999999996</v>
      </c>
      <c r="AFQ4">
        <v>2.2054999999999998</v>
      </c>
      <c r="AFR4">
        <v>0.1062</v>
      </c>
      <c r="AFS4">
        <v>9.6500000000000002E-2</v>
      </c>
      <c r="AFT4">
        <v>0.30499999999999999</v>
      </c>
      <c r="AFU4">
        <v>-7.4700000000000003E-2</v>
      </c>
      <c r="AFV4">
        <v>-0.23369999999999999</v>
      </c>
      <c r="AFW4">
        <v>-7.1400000000000005E-2</v>
      </c>
      <c r="AFX4">
        <v>3.9893999999999998</v>
      </c>
      <c r="AFY4">
        <v>2.3283</v>
      </c>
      <c r="AFZ4">
        <v>0.1469</v>
      </c>
      <c r="AGA4">
        <v>-1.47E-2</v>
      </c>
      <c r="AGB4">
        <v>-3.2199999999999999E-2</v>
      </c>
      <c r="AGC4">
        <v>-0.25130000000000002</v>
      </c>
      <c r="AGD4">
        <v>0.6804</v>
      </c>
      <c r="AGE4">
        <v>2.8000000000000001E-2</v>
      </c>
      <c r="AGF4">
        <v>0.29520000000000002</v>
      </c>
      <c r="AGG4">
        <v>3.32E-2</v>
      </c>
      <c r="AGH4">
        <v>4.1456</v>
      </c>
      <c r="AGI4">
        <v>7.8E-2</v>
      </c>
      <c r="AGJ4">
        <v>1.5662</v>
      </c>
      <c r="AGK4">
        <v>10.8537</v>
      </c>
      <c r="AGL4">
        <v>0.85409999999999997</v>
      </c>
      <c r="AGM4">
        <v>0.14480000000000001</v>
      </c>
      <c r="AGN4">
        <v>2.0999999999999999E-3</v>
      </c>
      <c r="AGO4">
        <v>-9.6600000000000005E-2</v>
      </c>
      <c r="AGP4">
        <v>-0.15090000000000001</v>
      </c>
      <c r="AGQ4">
        <v>0.2752</v>
      </c>
      <c r="AGR4">
        <v>-9.9699999999999997E-2</v>
      </c>
      <c r="AGS4">
        <v>-0.29770000000000002</v>
      </c>
      <c r="AGT4">
        <v>0.2165</v>
      </c>
      <c r="AGU4">
        <v>-3.9399999999999998E-2</v>
      </c>
      <c r="AGV4">
        <v>3.1699999999999999E-2</v>
      </c>
      <c r="AGW4">
        <v>2.0432000000000001</v>
      </c>
      <c r="AGX4">
        <v>0.49120000000000003</v>
      </c>
      <c r="AGY4">
        <v>0.22</v>
      </c>
      <c r="AGZ4">
        <v>1.2043999999999999</v>
      </c>
      <c r="AHA4">
        <v>3.8E-3</v>
      </c>
      <c r="AHB4">
        <v>-6.0100000000000001E-2</v>
      </c>
      <c r="AHC4">
        <v>1.8800000000000001E-2</v>
      </c>
      <c r="AHD4">
        <v>4.9500000000000002E-2</v>
      </c>
      <c r="AHE4">
        <v>6.08E-2</v>
      </c>
      <c r="AHF4">
        <v>-0.16389999999999999</v>
      </c>
      <c r="AHG4">
        <v>2.6100000000000002E-2</v>
      </c>
      <c r="AHH4">
        <v>0.21199999999999999</v>
      </c>
      <c r="AHI4">
        <v>-0.51080000000000003</v>
      </c>
      <c r="AHJ4">
        <v>-0.19020000000000001</v>
      </c>
      <c r="AHK4">
        <v>1.66E-2</v>
      </c>
      <c r="AHL4">
        <v>2.0799999999999999E-2</v>
      </c>
      <c r="AHM4">
        <v>1.61E-2</v>
      </c>
      <c r="AHN4">
        <v>9.9000000000000008E-3</v>
      </c>
      <c r="AHO4">
        <v>-0.1799</v>
      </c>
      <c r="AHP4">
        <v>-2.24E-2</v>
      </c>
      <c r="AHQ4">
        <v>7.0599999999999996E-2</v>
      </c>
      <c r="AHR4">
        <v>0.1208</v>
      </c>
      <c r="AHS4">
        <v>0.2626</v>
      </c>
      <c r="AHT4">
        <v>-7.3599999999999999E-2</v>
      </c>
      <c r="AHU4">
        <v>0.1583</v>
      </c>
      <c r="AHV4">
        <v>4.02E-2</v>
      </c>
      <c r="AHW4">
        <v>4.0399999999999998E-2</v>
      </c>
      <c r="AHX4">
        <v>1.54E-2</v>
      </c>
      <c r="AHY4">
        <v>-0.4511</v>
      </c>
      <c r="AHZ4">
        <v>-0.1273</v>
      </c>
      <c r="AIA4">
        <v>-0.2291</v>
      </c>
      <c r="AIB4">
        <v>-6.08E-2</v>
      </c>
      <c r="AIC4">
        <v>5.1400000000000001E-2</v>
      </c>
      <c r="AID4">
        <v>1.6101000000000001</v>
      </c>
      <c r="AIE4">
        <v>8.0000000000000004E-4</v>
      </c>
      <c r="AIF4">
        <v>-3.2000000000000001E-2</v>
      </c>
      <c r="AIG4">
        <v>4.6100000000000002E-2</v>
      </c>
      <c r="AIH4">
        <v>-5.9999999999999995E-4</v>
      </c>
      <c r="AII4">
        <v>0.57769999999999999</v>
      </c>
      <c r="AIJ4">
        <v>0.30099999999999999</v>
      </c>
      <c r="AIK4">
        <v>5.5300000000000002E-2</v>
      </c>
      <c r="AIL4">
        <v>0.12790000000000001</v>
      </c>
      <c r="AIM4">
        <v>-0.32779999999999998</v>
      </c>
      <c r="AIN4">
        <v>2.0299999999999999E-2</v>
      </c>
      <c r="AIO4">
        <v>0.50029999999999997</v>
      </c>
      <c r="AIP4">
        <v>-0.30620000000000003</v>
      </c>
      <c r="AIQ4">
        <v>1.4887999999999999</v>
      </c>
      <c r="AIR4">
        <v>-1.4200000000000001E-2</v>
      </c>
      <c r="AIS4">
        <v>-4.7999999999999996E-3</v>
      </c>
      <c r="AIT4">
        <v>-1.7000000000000001E-2</v>
      </c>
      <c r="AIU4">
        <v>3.1263999999999998</v>
      </c>
      <c r="AIV4">
        <v>2.0430000000000001</v>
      </c>
      <c r="AIW4">
        <v>-9.1754999999999995</v>
      </c>
      <c r="AIX4">
        <v>-3.3999999999999998E-3</v>
      </c>
      <c r="AIY4">
        <v>0.26889999999999997</v>
      </c>
      <c r="AIZ4">
        <v>2.63E-2</v>
      </c>
      <c r="AJA4">
        <v>0.82930000000000004</v>
      </c>
      <c r="AJB4">
        <v>8.1000000000000003E-2</v>
      </c>
      <c r="AJC4">
        <v>-0.1593</v>
      </c>
      <c r="AJD4">
        <v>-4.4499999999999998E-2</v>
      </c>
      <c r="AJE4">
        <v>0.13039999999999999</v>
      </c>
      <c r="AJF4">
        <v>3.4599999999999999E-2</v>
      </c>
      <c r="AJG4">
        <v>0.1152</v>
      </c>
      <c r="AJH4">
        <v>0.39529999999999998</v>
      </c>
      <c r="AJI4">
        <v>1.18E-2</v>
      </c>
      <c r="AJJ4">
        <v>5.2900000000000003E-2</v>
      </c>
      <c r="AJK4">
        <v>0.2195</v>
      </c>
      <c r="AJL4">
        <v>-0.2722</v>
      </c>
      <c r="AJM4">
        <v>1.0190999999999999</v>
      </c>
      <c r="AJN4">
        <v>1.0781000000000001</v>
      </c>
      <c r="AJO4">
        <v>-3.8399999999999997E-2</v>
      </c>
      <c r="AJP4">
        <v>2.9999999999999997E-4</v>
      </c>
      <c r="AJQ4">
        <v>0.14249999999999999</v>
      </c>
      <c r="AJR4">
        <v>3.5177</v>
      </c>
      <c r="AJS4">
        <v>-5.1000000000000004E-3</v>
      </c>
      <c r="AJT4">
        <v>0.17829999999999999</v>
      </c>
      <c r="AJU4">
        <v>2.3E-2</v>
      </c>
      <c r="AJV4">
        <v>3.9899999999999998E-2</v>
      </c>
      <c r="AJW4">
        <v>4.41E-2</v>
      </c>
      <c r="AJX4">
        <v>-0.29559999999999997</v>
      </c>
      <c r="AJY4" t="e">
        <v>#N/A</v>
      </c>
      <c r="AJZ4">
        <v>3.7699999999999997E-2</v>
      </c>
      <c r="AKA4">
        <v>1.3100000000000001E-2</v>
      </c>
      <c r="AKB4">
        <v>-3.1399999999999997E-2</v>
      </c>
      <c r="AKC4">
        <v>0.22489999999999999</v>
      </c>
      <c r="AKD4">
        <v>2.8414000000000001</v>
      </c>
      <c r="AKE4">
        <v>0.74319999999999997</v>
      </c>
      <c r="AKF4">
        <v>-2.24E-2</v>
      </c>
      <c r="AKG4">
        <v>-0.35460000000000003</v>
      </c>
      <c r="AKH4">
        <v>0.84060000000000001</v>
      </c>
      <c r="AKI4">
        <v>-1.3016000000000001</v>
      </c>
      <c r="AKJ4">
        <v>0.13739999999999999</v>
      </c>
      <c r="AKK4">
        <v>-2.41E-2</v>
      </c>
      <c r="AKL4">
        <v>3.2899999999999999E-2</v>
      </c>
      <c r="AKM4">
        <v>3.61E-2</v>
      </c>
      <c r="AKN4">
        <v>-0.2205</v>
      </c>
      <c r="AKO4">
        <v>-2.4819</v>
      </c>
      <c r="AKP4">
        <v>1.9900000000000001E-2</v>
      </c>
      <c r="AKQ4">
        <v>5.57E-2</v>
      </c>
      <c r="AKR4">
        <v>0.48880000000000001</v>
      </c>
      <c r="AKS4">
        <v>2.1000000000000001E-2</v>
      </c>
      <c r="AKT4">
        <v>-8.3000000000000001E-3</v>
      </c>
      <c r="AKU4">
        <v>0.64119999999999999</v>
      </c>
      <c r="AKV4">
        <v>0.32850000000000001</v>
      </c>
      <c r="AKW4">
        <v>-0.39989999999999998</v>
      </c>
      <c r="AKX4">
        <v>0.1353</v>
      </c>
      <c r="AKY4">
        <v>-0.16009999999999999</v>
      </c>
      <c r="AKZ4">
        <v>0.66149999999999998</v>
      </c>
      <c r="ALA4">
        <v>2.5600000000000001E-2</v>
      </c>
      <c r="ALB4">
        <v>0.50600000000000001</v>
      </c>
      <c r="ALC4">
        <v>0.374</v>
      </c>
      <c r="ALD4">
        <v>-1.6694</v>
      </c>
      <c r="ALE4">
        <v>0.42849999999999999</v>
      </c>
      <c r="ALF4">
        <v>0.105</v>
      </c>
      <c r="ALG4">
        <v>0.30599999999999999</v>
      </c>
      <c r="ALH4">
        <v>0.1016</v>
      </c>
      <c r="ALI4">
        <v>0.1134</v>
      </c>
      <c r="ALJ4">
        <v>1.0200000000000001E-2</v>
      </c>
      <c r="ALK4">
        <v>-1.5296000000000001</v>
      </c>
      <c r="ALL4">
        <v>9.7299999999999998E-2</v>
      </c>
      <c r="ALM4">
        <v>0.51980000000000004</v>
      </c>
      <c r="ALN4">
        <v>5.67E-2</v>
      </c>
      <c r="ALO4">
        <v>0.24679999999999999</v>
      </c>
      <c r="ALP4">
        <v>0.22339999999999999</v>
      </c>
      <c r="ALQ4">
        <v>0.69569999999999999</v>
      </c>
      <c r="ALR4">
        <v>0.44469999999999998</v>
      </c>
      <c r="ALS4">
        <v>6.6500000000000004E-2</v>
      </c>
      <c r="ALT4">
        <v>0.33700000000000002</v>
      </c>
      <c r="ALU4">
        <v>0.23630000000000001</v>
      </c>
      <c r="ALV4">
        <v>0.2281</v>
      </c>
      <c r="ALW4">
        <v>-0.22209999999999999</v>
      </c>
      <c r="ALX4">
        <v>4.3255999999999997</v>
      </c>
      <c r="ALY4">
        <v>0.22839999999999999</v>
      </c>
      <c r="ALZ4">
        <v>-9.2399999999999996E-2</v>
      </c>
      <c r="AMA4">
        <v>3.3099999999999997E-2</v>
      </c>
      <c r="AMB4">
        <v>-3.0200000000000001E-2</v>
      </c>
      <c r="AMC4">
        <v>0.20799999999999999</v>
      </c>
      <c r="AMD4">
        <v>0.58309999999999995</v>
      </c>
      <c r="AME4">
        <v>0.1938</v>
      </c>
      <c r="AMF4">
        <v>6.0000000000000001E-3</v>
      </c>
      <c r="AMG4">
        <v>1.1786000000000001</v>
      </c>
      <c r="AMH4">
        <v>3.3999999999999998E-3</v>
      </c>
      <c r="AMI4">
        <v>-2.2700000000000001E-2</v>
      </c>
      <c r="AMJ4">
        <v>1.1857</v>
      </c>
      <c r="AMK4">
        <v>0.22850000000000001</v>
      </c>
      <c r="AML4">
        <v>5.11E-2</v>
      </c>
      <c r="AMM4">
        <v>-0.15679999999999999</v>
      </c>
      <c r="AMN4">
        <v>-6.4999999999999997E-3</v>
      </c>
      <c r="AMO4">
        <v>-1.37E-2</v>
      </c>
      <c r="AMP4">
        <v>-0.36609999999999998</v>
      </c>
      <c r="AMQ4">
        <v>-7.1999999999999998E-3</v>
      </c>
      <c r="AMR4">
        <v>-0.11840000000000001</v>
      </c>
      <c r="AMS4">
        <v>0.29110000000000003</v>
      </c>
      <c r="AMT4">
        <v>-0.1036</v>
      </c>
      <c r="AMU4">
        <v>0.57650000000000001</v>
      </c>
      <c r="AMV4">
        <v>-1.0800000000000001E-2</v>
      </c>
      <c r="AMW4">
        <v>2.5394999999999999</v>
      </c>
      <c r="AMX4">
        <v>-5.0000000000000001E-4</v>
      </c>
      <c r="AMY4">
        <v>0.31590000000000001</v>
      </c>
      <c r="AMZ4">
        <v>-0.46550000000000002</v>
      </c>
      <c r="ANA4">
        <v>-2E-3</v>
      </c>
      <c r="ANB4">
        <v>4.9099999999999998E-2</v>
      </c>
      <c r="ANC4">
        <v>8.0199999999999994E-2</v>
      </c>
      <c r="AND4">
        <v>7.9200000000000007E-2</v>
      </c>
      <c r="ANE4">
        <v>1.3407</v>
      </c>
      <c r="ANF4">
        <v>-2.4299999999999999E-2</v>
      </c>
      <c r="ANG4">
        <v>0.1938</v>
      </c>
      <c r="ANH4">
        <v>0.1004</v>
      </c>
      <c r="ANI4">
        <v>-9.7999999999999997E-3</v>
      </c>
      <c r="ANJ4">
        <v>-0.35220000000000001</v>
      </c>
      <c r="ANK4">
        <v>8.6699999999999999E-2</v>
      </c>
      <c r="ANL4">
        <v>0.34010000000000001</v>
      </c>
      <c r="ANM4">
        <v>7.3899999999999993E-2</v>
      </c>
      <c r="ANN4">
        <v>0.17399999999999999</v>
      </c>
      <c r="ANO4">
        <v>4.0000000000000002E-4</v>
      </c>
      <c r="ANP4">
        <v>5.3199999999999997E-2</v>
      </c>
      <c r="ANQ4">
        <v>0.35759999999999997</v>
      </c>
      <c r="ANR4">
        <v>5.8400000000000001E-2</v>
      </c>
      <c r="ANS4">
        <v>-0.1484</v>
      </c>
      <c r="ANT4">
        <v>-3.5188000000000001</v>
      </c>
      <c r="ANU4">
        <v>0.1661</v>
      </c>
      <c r="ANV4">
        <v>2.01E-2</v>
      </c>
      <c r="ANW4">
        <v>3.7400000000000003E-2</v>
      </c>
      <c r="ANX4">
        <v>0.73650000000000004</v>
      </c>
      <c r="ANY4">
        <v>0.54720000000000002</v>
      </c>
      <c r="ANZ4">
        <v>-0.16109999999999999</v>
      </c>
      <c r="AOA4">
        <v>0.30719999999999997</v>
      </c>
      <c r="AOB4">
        <v>0.5958</v>
      </c>
      <c r="AOC4">
        <v>-0.28239999999999998</v>
      </c>
      <c r="AOD4">
        <v>0.15279999999999999</v>
      </c>
      <c r="AOE4">
        <v>-0.3196</v>
      </c>
      <c r="AOF4">
        <v>-8.5599999999999996E-2</v>
      </c>
      <c r="AOG4">
        <v>0.3579</v>
      </c>
      <c r="AOH4">
        <v>-4.0000000000000002E-4</v>
      </c>
      <c r="AOI4">
        <v>-0.2394</v>
      </c>
      <c r="AOJ4">
        <v>-0.1258</v>
      </c>
      <c r="AOK4">
        <v>0.31569999999999998</v>
      </c>
      <c r="AOL4">
        <v>4.3099999999999999E-2</v>
      </c>
      <c r="AOM4">
        <v>0.8226</v>
      </c>
      <c r="AON4">
        <v>0.1014</v>
      </c>
      <c r="AOO4">
        <v>-24.582599999999999</v>
      </c>
      <c r="AOP4">
        <v>5.3800000000000001E-2</v>
      </c>
      <c r="AOQ4">
        <v>2.35E-2</v>
      </c>
      <c r="AOR4">
        <v>6.0100000000000001E-2</v>
      </c>
      <c r="AOS4" t="e">
        <v>#N/A</v>
      </c>
      <c r="AOT4">
        <v>5.33E-2</v>
      </c>
      <c r="AOU4">
        <v>2.6200000000000001E-2</v>
      </c>
      <c r="AOV4">
        <v>9.5799999999999996E-2</v>
      </c>
      <c r="AOW4" t="e">
        <v>#N/A</v>
      </c>
      <c r="AOX4">
        <v>0.13100000000000001</v>
      </c>
      <c r="AOY4">
        <v>2.69E-2</v>
      </c>
      <c r="AOZ4">
        <v>7.4300000000000005E-2</v>
      </c>
      <c r="APA4">
        <v>-3.3E-3</v>
      </c>
      <c r="APB4">
        <v>7.17E-2</v>
      </c>
      <c r="APC4">
        <v>1.7100000000000001E-2</v>
      </c>
      <c r="APD4">
        <v>-4.1300000000000003E-2</v>
      </c>
      <c r="APE4">
        <v>2.9700000000000001E-2</v>
      </c>
      <c r="APF4">
        <v>0.1583</v>
      </c>
      <c r="APG4">
        <v>0.25979999999999998</v>
      </c>
      <c r="APH4">
        <v>4.0300000000000002E-2</v>
      </c>
      <c r="API4">
        <v>-0.14050000000000001</v>
      </c>
      <c r="APJ4">
        <v>-0.4148</v>
      </c>
      <c r="APK4">
        <v>1.6E-2</v>
      </c>
      <c r="APL4">
        <v>-0.3009</v>
      </c>
      <c r="APM4">
        <v>2.9700000000000001E-2</v>
      </c>
      <c r="APN4">
        <v>2.1899999999999999E-2</v>
      </c>
      <c r="APO4">
        <v>1.9599999999999999E-2</v>
      </c>
      <c r="APP4">
        <v>1.43E-2</v>
      </c>
      <c r="APQ4">
        <v>0.32419999999999999</v>
      </c>
      <c r="APR4">
        <v>0.26329999999999998</v>
      </c>
      <c r="APS4">
        <v>0.12039999999999999</v>
      </c>
      <c r="APT4">
        <v>-4.1099999999999998E-2</v>
      </c>
      <c r="APU4">
        <v>-1.7399999999999999E-2</v>
      </c>
      <c r="APV4">
        <v>-9.4299999999999995E-2</v>
      </c>
      <c r="APW4">
        <v>2.7099999999999999E-2</v>
      </c>
      <c r="APX4">
        <v>2.52E-2</v>
      </c>
      <c r="APY4">
        <v>0.2707</v>
      </c>
      <c r="APZ4">
        <v>0.38</v>
      </c>
      <c r="AQA4">
        <v>0.18490000000000001</v>
      </c>
      <c r="AQB4">
        <v>0.13919999999999999</v>
      </c>
      <c r="AQC4">
        <v>2.86E-2</v>
      </c>
      <c r="AQD4">
        <v>-0.2399</v>
      </c>
      <c r="AQE4">
        <v>-1.8700000000000001E-2</v>
      </c>
      <c r="AQF4">
        <v>5.3199999999999997E-2</v>
      </c>
      <c r="AQG4">
        <v>-3.3599999999999998E-2</v>
      </c>
      <c r="AQH4">
        <v>4.1000000000000002E-2</v>
      </c>
      <c r="AQI4">
        <v>2.7699999999999999E-2</v>
      </c>
      <c r="AQJ4">
        <v>0.1913</v>
      </c>
      <c r="AQK4">
        <v>-0.35260000000000002</v>
      </c>
      <c r="AQL4">
        <v>-0.41599999999999998</v>
      </c>
      <c r="AQM4">
        <v>1.5100000000000001E-2</v>
      </c>
      <c r="AQN4">
        <v>0.24329999999999999</v>
      </c>
      <c r="AQO4">
        <v>1.78E-2</v>
      </c>
      <c r="AQP4">
        <v>-5.11E-2</v>
      </c>
      <c r="AQQ4">
        <v>0.16300000000000001</v>
      </c>
      <c r="AQR4">
        <v>-8.9999999999999993E-3</v>
      </c>
      <c r="AQS4">
        <v>0.40229999999999999</v>
      </c>
      <c r="AQT4">
        <v>4.8800000000000003E-2</v>
      </c>
      <c r="AQU4">
        <v>0.1404</v>
      </c>
      <c r="AQV4">
        <v>-2.8999999999999998E-3</v>
      </c>
      <c r="AQW4">
        <v>8.0199999999999994E-2</v>
      </c>
      <c r="AQX4">
        <v>-5.1999999999999998E-3</v>
      </c>
      <c r="AQY4">
        <v>1.2699999999999999E-2</v>
      </c>
      <c r="AQZ4">
        <v>0.41710000000000003</v>
      </c>
      <c r="ARA4">
        <v>0.27610000000000001</v>
      </c>
      <c r="ARB4">
        <v>0.104</v>
      </c>
      <c r="ARC4">
        <v>1.3712</v>
      </c>
      <c r="ARD4">
        <v>0.40279999999999999</v>
      </c>
      <c r="ARE4">
        <v>3.7499999999999999E-2</v>
      </c>
      <c r="ARF4">
        <v>0.1019</v>
      </c>
      <c r="ARG4">
        <v>-3.5499999999999997E-2</v>
      </c>
      <c r="ARH4">
        <v>4.3900000000000002E-2</v>
      </c>
      <c r="ARI4">
        <v>2.3E-2</v>
      </c>
      <c r="ARJ4">
        <v>8.1600000000000006E-2</v>
      </c>
      <c r="ARK4">
        <v>0.30990000000000001</v>
      </c>
      <c r="ARL4">
        <v>-0.04</v>
      </c>
      <c r="ARM4">
        <v>0.27410000000000001</v>
      </c>
      <c r="ARN4">
        <v>1.2921</v>
      </c>
      <c r="ARO4">
        <v>3.2899999999999999E-2</v>
      </c>
      <c r="ARP4">
        <v>0.59540000000000004</v>
      </c>
      <c r="ARQ4">
        <v>-1.6E-2</v>
      </c>
      <c r="ARR4">
        <v>3.6499999999999998E-2</v>
      </c>
      <c r="ARS4">
        <v>0.1404</v>
      </c>
      <c r="ART4">
        <v>8.1100000000000005E-2</v>
      </c>
      <c r="ARU4">
        <v>0.1022</v>
      </c>
      <c r="ARV4">
        <v>0.63049999999999995</v>
      </c>
      <c r="ARW4">
        <v>0.1048</v>
      </c>
      <c r="ARX4">
        <v>1.6400000000000001E-2</v>
      </c>
      <c r="ARY4">
        <v>4.6899999999999997E-2</v>
      </c>
      <c r="ARZ4">
        <v>2.6100000000000002E-2</v>
      </c>
      <c r="ASA4">
        <v>9.2799999999999994E-2</v>
      </c>
      <c r="ASB4">
        <v>-3.7000000000000002E-3</v>
      </c>
      <c r="ASC4">
        <v>0.78810000000000002</v>
      </c>
      <c r="ASD4">
        <v>2.2800000000000001E-2</v>
      </c>
      <c r="ASE4">
        <v>0.1424</v>
      </c>
      <c r="ASF4">
        <v>-0.4869</v>
      </c>
      <c r="ASG4">
        <v>3.8399999999999997E-2</v>
      </c>
      <c r="ASH4">
        <v>-7.2800000000000004E-2</v>
      </c>
      <c r="ASI4">
        <v>1.2349000000000001</v>
      </c>
      <c r="ASJ4">
        <v>2.1700000000000001E-2</v>
      </c>
      <c r="ASK4">
        <v>0.30599999999999999</v>
      </c>
      <c r="ASL4">
        <v>1.43E-2</v>
      </c>
      <c r="ASM4">
        <v>3.2099999999999997E-2</v>
      </c>
      <c r="ASN4">
        <v>0.14580000000000001</v>
      </c>
      <c r="ASO4">
        <v>6.2100000000000002E-2</v>
      </c>
      <c r="ASP4">
        <v>0.17660000000000001</v>
      </c>
      <c r="ASQ4">
        <v>9.8100000000000007E-2</v>
      </c>
      <c r="ASR4">
        <v>1.0047999999999999</v>
      </c>
      <c r="ASS4">
        <v>0.46479999999999999</v>
      </c>
      <c r="AST4">
        <v>0.1016</v>
      </c>
      <c r="ASU4">
        <v>0.1023</v>
      </c>
      <c r="ASV4">
        <v>0.28029999999999999</v>
      </c>
      <c r="ASW4">
        <v>0.15329999999999999</v>
      </c>
      <c r="ASX4">
        <v>0.81579999999999997</v>
      </c>
      <c r="ASY4">
        <v>0.63239999999999996</v>
      </c>
      <c r="ASZ4">
        <v>1.83E-2</v>
      </c>
      <c r="ATA4">
        <v>-0.19109999999999999</v>
      </c>
      <c r="ATB4">
        <v>0.127</v>
      </c>
      <c r="ATC4">
        <v>6.9099999999999995E-2</v>
      </c>
      <c r="ATD4">
        <v>0.17019999999999999</v>
      </c>
      <c r="ATE4">
        <v>3.4299999999999997E-2</v>
      </c>
      <c r="ATF4">
        <v>5.5800000000000002E-2</v>
      </c>
      <c r="ATG4">
        <v>0.40279999999999999</v>
      </c>
      <c r="ATH4">
        <v>-6.3E-3</v>
      </c>
      <c r="ATI4">
        <v>1.9599999999999999E-2</v>
      </c>
      <c r="ATJ4">
        <v>9.4799999999999995E-2</v>
      </c>
      <c r="ATK4">
        <v>0.23769999999999999</v>
      </c>
      <c r="ATL4">
        <v>0.12720000000000001</v>
      </c>
      <c r="ATM4">
        <v>7.6799999999999993E-2</v>
      </c>
      <c r="ATN4">
        <v>0.49390000000000001</v>
      </c>
      <c r="ATO4">
        <v>0.68120000000000003</v>
      </c>
      <c r="ATP4">
        <v>0.1057</v>
      </c>
      <c r="ATQ4">
        <v>0.2349</v>
      </c>
      <c r="ATR4">
        <v>8.3599999999999994E-2</v>
      </c>
      <c r="ATS4">
        <v>-0.1275</v>
      </c>
      <c r="ATT4">
        <v>-0.1905</v>
      </c>
      <c r="ATU4">
        <v>2.1899999999999999E-2</v>
      </c>
      <c r="ATV4">
        <v>4.8500000000000001E-2</v>
      </c>
      <c r="ATW4">
        <v>0.25380000000000003</v>
      </c>
      <c r="ATX4">
        <v>4.8300000000000003E-2</v>
      </c>
      <c r="ATY4">
        <v>-8.9499999999999996E-2</v>
      </c>
      <c r="ATZ4">
        <v>0.14960000000000001</v>
      </c>
      <c r="AUA4">
        <v>0.36420000000000002</v>
      </c>
      <c r="AUB4">
        <v>1.0500000000000001E-2</v>
      </c>
      <c r="AUC4">
        <v>1.7999999999999999E-2</v>
      </c>
      <c r="AUD4">
        <v>0.33040000000000003</v>
      </c>
      <c r="AUE4">
        <v>0.10390000000000001</v>
      </c>
      <c r="AUF4">
        <v>3.7499999999999999E-2</v>
      </c>
      <c r="AUG4">
        <v>7.0699999999999999E-2</v>
      </c>
      <c r="AUH4">
        <v>0.80830000000000002</v>
      </c>
      <c r="AUI4">
        <v>-1.0999999999999999E-2</v>
      </c>
      <c r="AUJ4">
        <v>-1.29E-2</v>
      </c>
      <c r="AUK4">
        <v>0.14349999999999999</v>
      </c>
      <c r="AUL4">
        <v>-5.3699999999999998E-2</v>
      </c>
      <c r="AUM4">
        <v>-6.6199999999999995E-2</v>
      </c>
      <c r="AUN4">
        <v>0.16209999999999999</v>
      </c>
      <c r="AUO4">
        <v>9.4000000000000004E-3</v>
      </c>
      <c r="AUP4">
        <v>5.67E-2</v>
      </c>
      <c r="AUQ4">
        <v>0.67369999999999997</v>
      </c>
      <c r="AUR4">
        <v>0.13669999999999999</v>
      </c>
      <c r="AUS4">
        <v>9.5200000000000007E-2</v>
      </c>
      <c r="AUT4">
        <v>9.74E-2</v>
      </c>
      <c r="AUU4">
        <v>2.7300000000000001E-2</v>
      </c>
      <c r="AUV4">
        <v>1.9199999999999998E-2</v>
      </c>
      <c r="AUW4">
        <v>1.1263000000000001</v>
      </c>
      <c r="AUX4">
        <v>0.17369999999999999</v>
      </c>
      <c r="AUY4">
        <v>3.3799999999999997E-2</v>
      </c>
      <c r="AUZ4">
        <v>0.1057</v>
      </c>
      <c r="AVA4">
        <v>0.16109999999999999</v>
      </c>
      <c r="AVB4">
        <v>0.57250000000000001</v>
      </c>
      <c r="AVC4">
        <v>0.76459999999999995</v>
      </c>
      <c r="AVD4">
        <v>4.8999999999999998E-3</v>
      </c>
      <c r="AVE4">
        <v>3.4500000000000003E-2</v>
      </c>
      <c r="AVF4">
        <v>8.2100000000000006E-2</v>
      </c>
      <c r="AVG4">
        <v>9.7999999999999997E-3</v>
      </c>
      <c r="AVH4">
        <v>8.14E-2</v>
      </c>
      <c r="AVI4">
        <v>0.62680000000000002</v>
      </c>
      <c r="AVJ4">
        <v>1.83E-2</v>
      </c>
      <c r="AVK4">
        <v>0.40329999999999999</v>
      </c>
      <c r="AVL4">
        <v>0.17100000000000001</v>
      </c>
      <c r="AVM4">
        <v>0.2117</v>
      </c>
      <c r="AVN4">
        <v>-9.9000000000000008E-3</v>
      </c>
      <c r="AVO4">
        <v>8.6300000000000002E-2</v>
      </c>
      <c r="AVP4">
        <v>0.38429999999999997</v>
      </c>
      <c r="AVQ4">
        <v>0.90500000000000003</v>
      </c>
      <c r="AVR4">
        <v>6.1000000000000004E-3</v>
      </c>
      <c r="AVS4">
        <v>0.314</v>
      </c>
      <c r="AVT4">
        <v>0.64480000000000004</v>
      </c>
      <c r="AVU4">
        <v>6.9999999999999999E-4</v>
      </c>
      <c r="AVV4">
        <v>-8.3999999999999995E-3</v>
      </c>
      <c r="AVW4">
        <v>-1.5147999999999999</v>
      </c>
      <c r="AVX4">
        <v>0.37209999999999999</v>
      </c>
      <c r="AVY4" t="e">
        <v>#N/A</v>
      </c>
      <c r="AVZ4">
        <v>1.3899999999999999E-2</v>
      </c>
      <c r="AWA4">
        <v>8.0299999999999996E-2</v>
      </c>
      <c r="AWB4">
        <v>9.5200000000000007E-2</v>
      </c>
      <c r="AWC4">
        <v>-5.57E-2</v>
      </c>
      <c r="AWD4">
        <v>1.1299999999999999E-2</v>
      </c>
      <c r="AWE4">
        <v>0.38690000000000002</v>
      </c>
      <c r="AWF4">
        <v>0.3992</v>
      </c>
      <c r="AWG4">
        <v>0.70569999999999999</v>
      </c>
      <c r="AWH4">
        <v>5.7000000000000002E-3</v>
      </c>
      <c r="AWI4">
        <v>8.3000000000000001E-3</v>
      </c>
      <c r="AWJ4">
        <v>0.1903</v>
      </c>
      <c r="AWK4">
        <v>4.8300000000000003E-2</v>
      </c>
      <c r="AWL4">
        <v>3.3700000000000001E-2</v>
      </c>
      <c r="AWM4">
        <v>1.8100000000000002E-2</v>
      </c>
      <c r="AWN4">
        <v>3.8E-3</v>
      </c>
      <c r="AWO4">
        <v>0.29310000000000003</v>
      </c>
      <c r="AWP4">
        <v>1.67E-2</v>
      </c>
      <c r="AWQ4">
        <v>4.24E-2</v>
      </c>
      <c r="AWR4">
        <v>-5.0000000000000001E-3</v>
      </c>
      <c r="AWS4">
        <v>-0.57779999999999998</v>
      </c>
      <c r="AWT4">
        <v>0.248</v>
      </c>
      <c r="AWU4">
        <v>2.0400000000000001E-2</v>
      </c>
      <c r="AWV4">
        <v>5.7599999999999998E-2</v>
      </c>
      <c r="AWW4">
        <v>0.55900000000000005</v>
      </c>
      <c r="AWX4">
        <v>-5.7500000000000002E-2</v>
      </c>
      <c r="AWY4">
        <v>4.1300000000000003E-2</v>
      </c>
      <c r="AWZ4">
        <v>9.1499999999999998E-2</v>
      </c>
      <c r="AXA4">
        <v>1.38E-2</v>
      </c>
      <c r="AXB4">
        <v>1.6299999999999999E-2</v>
      </c>
      <c r="AXC4">
        <v>4.4400000000000002E-2</v>
      </c>
      <c r="AXD4">
        <v>9.6299999999999997E-2</v>
      </c>
      <c r="AXE4">
        <v>1.6299999999999999E-2</v>
      </c>
      <c r="AXF4">
        <v>0.74829999999999997</v>
      </c>
      <c r="AXG4">
        <v>0.59099999999999997</v>
      </c>
      <c r="AXH4">
        <v>6.6799999999999998E-2</v>
      </c>
      <c r="AXI4">
        <v>0.1166</v>
      </c>
      <c r="AXJ4">
        <v>5.9400000000000001E-2</v>
      </c>
      <c r="AXK4">
        <v>3.1899999999999998E-2</v>
      </c>
      <c r="AXL4">
        <v>0.28599999999999998</v>
      </c>
      <c r="AXM4">
        <v>-1.0200000000000001E-2</v>
      </c>
      <c r="AXN4">
        <v>3.4799999999999998E-2</v>
      </c>
      <c r="AXO4">
        <v>5.0000000000000001E-4</v>
      </c>
      <c r="AXP4">
        <v>0.1721</v>
      </c>
      <c r="AXQ4">
        <v>1.0766</v>
      </c>
      <c r="AXR4">
        <v>7.3599999999999999E-2</v>
      </c>
      <c r="AXS4">
        <v>1.24E-2</v>
      </c>
      <c r="AXT4">
        <v>5.74E-2</v>
      </c>
      <c r="AXU4">
        <v>8.3799999999999999E-2</v>
      </c>
      <c r="AXV4">
        <v>1.4500000000000001E-2</v>
      </c>
      <c r="AXW4">
        <v>5.7000000000000002E-2</v>
      </c>
      <c r="AXX4">
        <v>0.15870000000000001</v>
      </c>
      <c r="AXY4">
        <v>0.36620000000000003</v>
      </c>
      <c r="AXZ4">
        <v>6.1000000000000004E-3</v>
      </c>
      <c r="AYA4">
        <v>0.03</v>
      </c>
      <c r="AYB4">
        <v>8.9999999999999993E-3</v>
      </c>
      <c r="AYC4">
        <v>-0.31109999999999999</v>
      </c>
      <c r="AYD4">
        <v>0.28179999999999999</v>
      </c>
      <c r="AYE4">
        <v>0.21249999999999999</v>
      </c>
      <c r="AYF4">
        <v>-5.9700000000000003E-2</v>
      </c>
      <c r="AYG4">
        <v>4.8500000000000001E-2</v>
      </c>
      <c r="AYH4">
        <v>0.2742</v>
      </c>
      <c r="AYI4">
        <v>0.21809999999999999</v>
      </c>
      <c r="AYJ4">
        <v>0.3468</v>
      </c>
      <c r="AYK4">
        <v>-0.64190000000000003</v>
      </c>
      <c r="AYL4">
        <v>1.3704000000000001</v>
      </c>
      <c r="AYM4" t="e">
        <v>#N/A</v>
      </c>
      <c r="AYN4">
        <v>0.46660000000000001</v>
      </c>
      <c r="AYO4">
        <v>1.24E-2</v>
      </c>
      <c r="AYP4">
        <v>0.1489</v>
      </c>
      <c r="AYQ4">
        <v>0.42080000000000001</v>
      </c>
      <c r="AYR4">
        <v>0.9052</v>
      </c>
      <c r="AYS4">
        <v>0.14680000000000001</v>
      </c>
      <c r="AYT4">
        <v>2.3900000000000001E-2</v>
      </c>
      <c r="AYU4">
        <v>0.56420000000000003</v>
      </c>
      <c r="AYV4">
        <v>0.2306</v>
      </c>
      <c r="AYW4">
        <v>0.37119999999999997</v>
      </c>
      <c r="AYX4">
        <v>5.3900000000000003E-2</v>
      </c>
      <c r="AYY4">
        <v>5.7200000000000001E-2</v>
      </c>
      <c r="AYZ4">
        <v>2.3300000000000001E-2</v>
      </c>
      <c r="AZA4">
        <v>0.29720000000000002</v>
      </c>
      <c r="AZB4">
        <v>0.12189999999999999</v>
      </c>
      <c r="AZC4">
        <v>0.2296</v>
      </c>
      <c r="AZD4">
        <v>0.1051</v>
      </c>
      <c r="AZE4">
        <v>0.16550000000000001</v>
      </c>
      <c r="AZF4">
        <v>7.0000000000000007E-2</v>
      </c>
      <c r="AZG4">
        <v>8.9999999999999993E-3</v>
      </c>
      <c r="AZH4">
        <v>4.65E-2</v>
      </c>
      <c r="AZI4">
        <v>9.69E-2</v>
      </c>
      <c r="AZJ4">
        <v>9.2200000000000004E-2</v>
      </c>
      <c r="AZK4">
        <v>-7.0300000000000001E-2</v>
      </c>
      <c r="AZL4">
        <v>0.17799999999999999</v>
      </c>
      <c r="AZM4">
        <v>1.2556</v>
      </c>
      <c r="AZN4">
        <v>1.1537999999999999</v>
      </c>
      <c r="AZO4">
        <v>-5.9257999999999997</v>
      </c>
      <c r="AZP4">
        <v>0.1211</v>
      </c>
      <c r="AZQ4">
        <v>-4.24E-2</v>
      </c>
      <c r="AZR4">
        <v>-1.0242</v>
      </c>
      <c r="AZS4">
        <v>1.0673999999999999</v>
      </c>
      <c r="AZT4">
        <v>0.999</v>
      </c>
      <c r="AZU4">
        <v>0.16109999999999999</v>
      </c>
      <c r="AZV4">
        <v>0.60499999999999998</v>
      </c>
      <c r="AZW4">
        <v>1.5114000000000001</v>
      </c>
      <c r="AZX4">
        <v>0.16719999999999999</v>
      </c>
      <c r="AZY4">
        <v>0.2268</v>
      </c>
      <c r="AZZ4">
        <v>0.47389999999999999</v>
      </c>
      <c r="BAA4">
        <v>0.1744</v>
      </c>
      <c r="BAB4">
        <v>0.46949999999999997</v>
      </c>
      <c r="BAC4">
        <v>0.52410000000000001</v>
      </c>
      <c r="BAD4">
        <v>-0.6734</v>
      </c>
      <c r="BAE4">
        <v>0.18559999999999999</v>
      </c>
      <c r="BAF4">
        <v>-0.13139999999999999</v>
      </c>
      <c r="BAG4">
        <v>2.5999999999999999E-2</v>
      </c>
      <c r="BAH4">
        <v>5.45E-2</v>
      </c>
      <c r="BAI4">
        <v>0.28910000000000002</v>
      </c>
      <c r="BAJ4">
        <v>-0.37440000000000001</v>
      </c>
      <c r="BAK4">
        <v>0.32579999999999998</v>
      </c>
      <c r="BAL4">
        <v>-1.1435</v>
      </c>
      <c r="BAM4">
        <v>0.45490000000000003</v>
      </c>
      <c r="BAN4">
        <v>0.6472</v>
      </c>
      <c r="BAO4">
        <v>7.6700000000000004E-2</v>
      </c>
      <c r="BAP4">
        <v>0.23569999999999999</v>
      </c>
      <c r="BAQ4">
        <v>0.76700000000000002</v>
      </c>
      <c r="BAR4">
        <v>6.93E-2</v>
      </c>
      <c r="BAS4">
        <v>2.7099999999999999E-2</v>
      </c>
      <c r="BAT4">
        <v>1.6299999999999999E-2</v>
      </c>
      <c r="BAU4">
        <v>4.4200000000000003E-2</v>
      </c>
      <c r="BAV4">
        <v>0.1076</v>
      </c>
      <c r="BAW4">
        <v>0.43459999999999999</v>
      </c>
      <c r="BAX4">
        <v>1.1936</v>
      </c>
      <c r="BAY4">
        <v>2.5700000000000001E-2</v>
      </c>
      <c r="BAZ4">
        <v>2.3800000000000002E-2</v>
      </c>
      <c r="BBA4">
        <v>5.8999999999999997E-2</v>
      </c>
      <c r="BBB4">
        <v>0.32079999999999997</v>
      </c>
      <c r="BBC4">
        <v>1.26E-2</v>
      </c>
      <c r="BBD4">
        <v>0.30330000000000001</v>
      </c>
      <c r="BBE4">
        <v>-0.28110000000000002</v>
      </c>
      <c r="BBF4">
        <v>0.25580000000000003</v>
      </c>
      <c r="BBG4">
        <v>0.36180000000000001</v>
      </c>
      <c r="BBH4">
        <v>6.3899999999999998E-2</v>
      </c>
      <c r="BBI4">
        <v>0.14960000000000001</v>
      </c>
      <c r="BBJ4">
        <v>0.1777</v>
      </c>
      <c r="BBK4">
        <v>0.90939999999999999</v>
      </c>
      <c r="BBL4">
        <v>4.3200000000000002E-2</v>
      </c>
      <c r="BBM4">
        <v>5.7000000000000002E-3</v>
      </c>
      <c r="BBN4">
        <v>0.63180000000000003</v>
      </c>
      <c r="BBO4">
        <v>1.4200000000000001E-2</v>
      </c>
      <c r="BBP4">
        <v>8.2400000000000001E-2</v>
      </c>
      <c r="BBQ4">
        <v>2.8E-3</v>
      </c>
      <c r="BBR4">
        <v>0.15409999999999999</v>
      </c>
      <c r="BBS4">
        <v>6.3E-2</v>
      </c>
      <c r="BBT4">
        <v>4.8000000000000001E-2</v>
      </c>
      <c r="BBU4">
        <v>6.8699999999999997E-2</v>
      </c>
      <c r="BBV4">
        <v>-0.55800000000000005</v>
      </c>
      <c r="BBW4">
        <v>0.56699999999999995</v>
      </c>
      <c r="BBX4">
        <v>-1.0920000000000001</v>
      </c>
      <c r="BBY4">
        <v>-1.1820999999999999</v>
      </c>
      <c r="BBZ4">
        <v>1.8386</v>
      </c>
      <c r="BCA4">
        <v>1.4226000000000001</v>
      </c>
      <c r="BCB4">
        <v>0.2671</v>
      </c>
      <c r="BCC4">
        <v>3.1600000000000003E-2</v>
      </c>
      <c r="BCD4">
        <v>6.4600000000000005E-2</v>
      </c>
      <c r="BCE4">
        <v>1.0549999999999999</v>
      </c>
      <c r="BCF4">
        <v>-9.1300000000000006E-2</v>
      </c>
      <c r="BCG4">
        <v>0.26290000000000002</v>
      </c>
      <c r="BCH4">
        <v>4.7800000000000002E-2</v>
      </c>
      <c r="BCI4">
        <v>4.9599999999999998E-2</v>
      </c>
      <c r="BCJ4">
        <v>0.18029999999999999</v>
      </c>
      <c r="BCK4">
        <v>-0.1467</v>
      </c>
      <c r="BCL4">
        <v>1.0633999999999999</v>
      </c>
      <c r="BCM4">
        <v>0.25900000000000001</v>
      </c>
      <c r="BCN4">
        <v>0.21110000000000001</v>
      </c>
      <c r="BCO4">
        <v>-8.3299999999999999E-2</v>
      </c>
      <c r="BCP4">
        <v>4.8899999999999999E-2</v>
      </c>
      <c r="BCQ4">
        <v>0.36980000000000002</v>
      </c>
      <c r="BCR4">
        <v>9.5000000000000001E-2</v>
      </c>
      <c r="BCS4">
        <v>0.17480000000000001</v>
      </c>
      <c r="BCT4">
        <v>2.64E-2</v>
      </c>
      <c r="BCU4">
        <v>0.60489999999999999</v>
      </c>
      <c r="BCV4">
        <v>2.2894999999999999</v>
      </c>
      <c r="BCW4">
        <v>1.2999999999999999E-2</v>
      </c>
      <c r="BCX4">
        <v>1.2992999999999999</v>
      </c>
      <c r="BCY4">
        <v>-6.0785999999999998</v>
      </c>
      <c r="BCZ4">
        <v>2.41E-2</v>
      </c>
      <c r="BDA4">
        <v>0.74239999999999995</v>
      </c>
      <c r="BDB4">
        <v>0.13569999999999999</v>
      </c>
      <c r="BDC4">
        <v>0.60360000000000003</v>
      </c>
      <c r="BDD4">
        <v>2.23E-2</v>
      </c>
      <c r="BDE4">
        <v>3.1787999999999998</v>
      </c>
      <c r="BDF4">
        <v>9.2600000000000002E-2</v>
      </c>
      <c r="BDG4">
        <v>1.55E-2</v>
      </c>
      <c r="BDH4">
        <v>0.23780000000000001</v>
      </c>
      <c r="BDI4">
        <v>0.1212</v>
      </c>
      <c r="BDJ4">
        <v>0.22570000000000001</v>
      </c>
      <c r="BDK4">
        <v>5.2600000000000001E-2</v>
      </c>
      <c r="BDL4">
        <v>1.8189</v>
      </c>
      <c r="BDM4">
        <v>0.4577</v>
      </c>
      <c r="BDN4">
        <v>5.6300000000000003E-2</v>
      </c>
      <c r="BDO4">
        <v>9.1899999999999996E-2</v>
      </c>
      <c r="BDP4">
        <v>-0.13930000000000001</v>
      </c>
      <c r="BDQ4">
        <v>6.0699999999999997E-2</v>
      </c>
      <c r="BDR4">
        <v>0.11550000000000001</v>
      </c>
      <c r="BDS4">
        <v>5.9499999999999997E-2</v>
      </c>
      <c r="BDT4">
        <v>2.9100000000000001E-2</v>
      </c>
      <c r="BDU4">
        <v>-0.58430000000000004</v>
      </c>
      <c r="BDV4">
        <v>1.9900000000000001E-2</v>
      </c>
      <c r="BDW4">
        <v>0.1183</v>
      </c>
      <c r="BDX4">
        <v>0.108</v>
      </c>
      <c r="BDY4">
        <v>7.9399999999999998E-2</v>
      </c>
      <c r="BDZ4">
        <v>2.93E-2</v>
      </c>
      <c r="BEA4">
        <v>0.1051</v>
      </c>
      <c r="BEB4">
        <v>9.9000000000000005E-2</v>
      </c>
      <c r="BEC4">
        <v>6.88E-2</v>
      </c>
      <c r="BED4">
        <v>3.6499999999999998E-2</v>
      </c>
      <c r="BEE4">
        <v>8.3400000000000002E-2</v>
      </c>
      <c r="BEF4">
        <v>-4.0057999999999998</v>
      </c>
      <c r="BEG4">
        <v>2.69E-2</v>
      </c>
      <c r="BEH4">
        <v>4.36E-2</v>
      </c>
      <c r="BEI4">
        <v>6.3100000000000003E-2</v>
      </c>
      <c r="BEJ4">
        <v>0.64939999999999998</v>
      </c>
      <c r="BEK4">
        <v>8.1600000000000006E-2</v>
      </c>
      <c r="BEL4">
        <v>3.1E-2</v>
      </c>
      <c r="BEM4">
        <v>0.10349999999999999</v>
      </c>
      <c r="BEN4">
        <v>0.18190000000000001</v>
      </c>
      <c r="BEO4">
        <v>1.4278999999999999</v>
      </c>
      <c r="BEP4">
        <v>7.2900000000000006E-2</v>
      </c>
      <c r="BEQ4">
        <v>1.0401</v>
      </c>
      <c r="BER4">
        <v>0.19339999999999999</v>
      </c>
      <c r="BES4">
        <v>0.13139999999999999</v>
      </c>
      <c r="BET4">
        <v>0.15820000000000001</v>
      </c>
      <c r="BEU4">
        <v>0.9355</v>
      </c>
      <c r="BEV4">
        <v>9.4200000000000006E-2</v>
      </c>
      <c r="BEW4">
        <v>4.9000000000000004</v>
      </c>
      <c r="BEX4">
        <v>6.7199999999999996E-2</v>
      </c>
      <c r="BEY4">
        <v>0.22520000000000001</v>
      </c>
      <c r="BEZ4">
        <v>4.9000000000000002E-2</v>
      </c>
      <c r="BFA4">
        <v>5.5399999999999998E-2</v>
      </c>
      <c r="BFB4">
        <v>0.20319999999999999</v>
      </c>
      <c r="BFC4">
        <v>9.7100000000000006E-2</v>
      </c>
      <c r="BFD4">
        <v>-0.13100000000000001</v>
      </c>
      <c r="BFE4">
        <v>0.28689999999999999</v>
      </c>
      <c r="BFF4">
        <v>9.6299999999999997E-2</v>
      </c>
      <c r="BFG4">
        <v>0.25280000000000002</v>
      </c>
      <c r="BFH4">
        <v>1.7899999999999999E-2</v>
      </c>
      <c r="BFI4">
        <v>1.1495</v>
      </c>
      <c r="BFJ4">
        <v>1.49E-2</v>
      </c>
      <c r="BFK4">
        <v>-6.54E-2</v>
      </c>
      <c r="BFL4">
        <v>0.3614</v>
      </c>
      <c r="BFM4">
        <v>0.13969999999999999</v>
      </c>
      <c r="BFN4">
        <v>0.1048</v>
      </c>
      <c r="BFO4">
        <v>0.78549999999999998</v>
      </c>
      <c r="BFP4">
        <v>5.94</v>
      </c>
      <c r="BFQ4">
        <v>0.35620000000000002</v>
      </c>
      <c r="BFR4">
        <v>9.3299999999999994E-2</v>
      </c>
      <c r="BFS4">
        <v>0.29039999999999999</v>
      </c>
      <c r="BFT4">
        <v>0.48130000000000001</v>
      </c>
      <c r="BFU4">
        <v>-3.4729999999999999</v>
      </c>
      <c r="BFV4">
        <v>0.3044</v>
      </c>
      <c r="BFW4">
        <v>1.9096</v>
      </c>
      <c r="BFX4">
        <v>4.8800000000000003E-2</v>
      </c>
      <c r="BFY4">
        <v>0.36170000000000002</v>
      </c>
      <c r="BFZ4">
        <v>-7.1400000000000005E-2</v>
      </c>
      <c r="BGA4">
        <v>-6.4580000000000002</v>
      </c>
      <c r="BGB4">
        <v>-0.64700000000000002</v>
      </c>
      <c r="BGC4">
        <v>-1.2109000000000001</v>
      </c>
      <c r="BGD4">
        <v>0.72709999999999997</v>
      </c>
      <c r="BGE4">
        <v>3.2599999999999997E-2</v>
      </c>
      <c r="BGF4">
        <v>3.6810999999999998</v>
      </c>
      <c r="BGG4">
        <v>0.63729999999999998</v>
      </c>
      <c r="BGH4">
        <v>1.8101</v>
      </c>
      <c r="BGI4">
        <v>4.0000000000000001E-3</v>
      </c>
      <c r="BGJ4">
        <v>5.6300000000000003E-2</v>
      </c>
      <c r="BGK4">
        <v>0.152</v>
      </c>
      <c r="BGL4">
        <v>-5.2999999999999999E-2</v>
      </c>
      <c r="BGM4">
        <v>0.37559999999999999</v>
      </c>
      <c r="BGN4">
        <v>4.1599999999999998E-2</v>
      </c>
      <c r="BGO4">
        <v>0.14680000000000001</v>
      </c>
      <c r="BGP4">
        <v>-0.82840000000000003</v>
      </c>
      <c r="BGQ4">
        <v>0.72809999999999997</v>
      </c>
      <c r="BGR4">
        <v>0.9536</v>
      </c>
      <c r="BGS4">
        <v>4.5438000000000001</v>
      </c>
      <c r="BGT4">
        <v>6.2630999999999997</v>
      </c>
      <c r="BGU4">
        <v>0.16919999999999999</v>
      </c>
      <c r="BGV4">
        <v>1.048</v>
      </c>
      <c r="BGW4">
        <v>0.12239999999999999</v>
      </c>
      <c r="BGX4">
        <v>-0.1946</v>
      </c>
      <c r="BGY4">
        <v>-2.5700000000000001E-2</v>
      </c>
      <c r="BGZ4">
        <v>-7.3400000000000007E-2</v>
      </c>
      <c r="BHA4">
        <v>4.0300000000000002E-2</v>
      </c>
      <c r="BHB4">
        <v>0.33310000000000001</v>
      </c>
      <c r="BHC4">
        <v>0.13930000000000001</v>
      </c>
      <c r="BHD4">
        <v>-9.5600000000000004E-2</v>
      </c>
      <c r="BHE4">
        <v>4.48E-2</v>
      </c>
      <c r="BHF4">
        <v>0.186</v>
      </c>
      <c r="BHG4">
        <v>3.8600000000000002E-2</v>
      </c>
      <c r="BHH4">
        <v>3.0700000000000002E-2</v>
      </c>
      <c r="BHI4" t="e">
        <v>#N/A</v>
      </c>
      <c r="BHJ4">
        <v>2.9000000000000001E-2</v>
      </c>
      <c r="BHK4" t="e">
        <v>#N/A</v>
      </c>
      <c r="BHL4">
        <v>0.27339999999999998</v>
      </c>
      <c r="BHM4">
        <v>1.32E-2</v>
      </c>
      <c r="BHN4">
        <v>-0.1132</v>
      </c>
      <c r="BHO4">
        <v>1.7500000000000002E-2</v>
      </c>
      <c r="BHP4">
        <v>6.0199999999999997E-2</v>
      </c>
      <c r="BHQ4">
        <v>0.60729999999999995</v>
      </c>
      <c r="BHR4">
        <v>0.1225</v>
      </c>
      <c r="BHS4">
        <v>0.1071</v>
      </c>
      <c r="BHT4">
        <v>0.77259999999999995</v>
      </c>
      <c r="BHU4">
        <v>-0.14960000000000001</v>
      </c>
      <c r="BHV4">
        <v>-0.122</v>
      </c>
      <c r="BHW4">
        <v>2.1399999999999999E-2</v>
      </c>
      <c r="BHX4">
        <v>-0.85629999999999995</v>
      </c>
      <c r="BHY4">
        <v>0.1522</v>
      </c>
      <c r="BHZ4">
        <v>0.95130000000000003</v>
      </c>
      <c r="BIA4">
        <v>1.6799999999999999E-2</v>
      </c>
      <c r="BIB4">
        <v>9.1999999999999998E-2</v>
      </c>
      <c r="BIC4">
        <v>0.18770000000000001</v>
      </c>
      <c r="BID4">
        <v>1.47E-2</v>
      </c>
      <c r="BIE4">
        <v>-0.74570000000000003</v>
      </c>
      <c r="BIF4">
        <v>1.03E-2</v>
      </c>
      <c r="BIG4">
        <v>0.26329999999999998</v>
      </c>
      <c r="BIH4" t="e">
        <v>#N/A</v>
      </c>
      <c r="BII4">
        <v>0.36699999999999999</v>
      </c>
      <c r="BIJ4">
        <v>0.40889999999999999</v>
      </c>
      <c r="BIK4">
        <v>-0.35809999999999997</v>
      </c>
      <c r="BIL4">
        <v>0.23569999999999999</v>
      </c>
      <c r="BIM4">
        <v>3.04E-2</v>
      </c>
      <c r="BIN4" t="e">
        <v>#N/A</v>
      </c>
      <c r="BIO4">
        <v>0.41920000000000002</v>
      </c>
      <c r="BIP4">
        <v>6.8400000000000002E-2</v>
      </c>
      <c r="BIQ4">
        <v>0.13270000000000001</v>
      </c>
      <c r="BIR4">
        <v>4.8099999999999997E-2</v>
      </c>
      <c r="BIS4" t="e">
        <v>#N/A</v>
      </c>
      <c r="BIT4">
        <v>-1.4065000000000001</v>
      </c>
      <c r="BIU4">
        <v>0.2253</v>
      </c>
      <c r="BIV4">
        <v>-2.9700000000000001E-2</v>
      </c>
      <c r="BIW4" t="e">
        <v>#N/A</v>
      </c>
      <c r="BIX4" t="e">
        <v>#N/A</v>
      </c>
      <c r="BIY4">
        <v>1.1326000000000001</v>
      </c>
      <c r="BIZ4">
        <v>4.9500000000000002E-2</v>
      </c>
      <c r="BJA4">
        <v>0.16139999999999999</v>
      </c>
      <c r="BJB4">
        <v>0.39269999999999999</v>
      </c>
      <c r="BJC4">
        <v>0.59809999999999997</v>
      </c>
      <c r="BJD4" t="e">
        <v>#N/A</v>
      </c>
      <c r="BJE4">
        <v>-0.67069999999999996</v>
      </c>
      <c r="BJF4" t="e">
        <v>#N/A</v>
      </c>
      <c r="BJG4">
        <v>5.9499999999999997E-2</v>
      </c>
      <c r="BJH4">
        <v>0.34399999999999997</v>
      </c>
      <c r="BJI4">
        <v>4.8800000000000003E-2</v>
      </c>
      <c r="BJJ4">
        <v>4.0000000000000002E-4</v>
      </c>
      <c r="BJK4">
        <v>-0.36080000000000001</v>
      </c>
      <c r="BJL4" t="e">
        <v>#N/A</v>
      </c>
      <c r="BJM4">
        <v>0.55889999999999995</v>
      </c>
      <c r="BJN4">
        <v>-3.5900000000000001E-2</v>
      </c>
      <c r="BJO4">
        <v>0.128</v>
      </c>
      <c r="BJP4">
        <v>-0.47049999999999997</v>
      </c>
      <c r="BJQ4" t="e">
        <v>#N/A</v>
      </c>
      <c r="BJR4">
        <v>0.48120000000000002</v>
      </c>
      <c r="BJS4">
        <v>4.3299999999999998E-2</v>
      </c>
      <c r="BJT4">
        <v>-5.1400000000000001E-2</v>
      </c>
      <c r="BJU4">
        <v>3.7900000000000003E-2</v>
      </c>
      <c r="BJV4" t="e">
        <v>#N/A</v>
      </c>
      <c r="BJW4">
        <v>3.1399999999999997E-2</v>
      </c>
      <c r="BJX4">
        <v>-6.3E-3</v>
      </c>
      <c r="BJY4">
        <v>4.3200000000000002E-2</v>
      </c>
      <c r="BJZ4">
        <v>1.0734999999999999</v>
      </c>
      <c r="BKA4" t="e">
        <v>#N/A</v>
      </c>
      <c r="BKB4">
        <v>0.4607</v>
      </c>
      <c r="BKC4">
        <v>0.23069999999999999</v>
      </c>
      <c r="BKD4">
        <v>3.0594000000000001</v>
      </c>
      <c r="BKE4">
        <v>4.3299999999999998E-2</v>
      </c>
      <c r="BKF4">
        <v>3.6900000000000002E-2</v>
      </c>
      <c r="BKG4">
        <v>8.48E-2</v>
      </c>
      <c r="BKH4">
        <v>1.0024999999999999</v>
      </c>
      <c r="BKI4">
        <v>7.9000000000000001E-2</v>
      </c>
      <c r="BKJ4">
        <v>0.29770000000000002</v>
      </c>
      <c r="BKK4">
        <v>-0.98529999999999995</v>
      </c>
      <c r="BKL4">
        <v>-7.5800000000000006E-2</v>
      </c>
      <c r="BKM4">
        <v>2.5999999999999999E-2</v>
      </c>
      <c r="BKN4" t="e">
        <v>#N/A</v>
      </c>
      <c r="BKO4">
        <v>0.14749999999999999</v>
      </c>
      <c r="BKP4">
        <v>0.45440000000000003</v>
      </c>
      <c r="BKQ4">
        <v>6.4799999999999996E-2</v>
      </c>
      <c r="BKR4">
        <v>-0.1638</v>
      </c>
      <c r="BKS4">
        <v>-0.1012</v>
      </c>
      <c r="BKT4">
        <v>3.0300000000000001E-2</v>
      </c>
      <c r="BKU4">
        <v>-1.67E-2</v>
      </c>
      <c r="BKV4">
        <v>0.44869999999999999</v>
      </c>
      <c r="BKW4">
        <v>5.1000000000000004E-3</v>
      </c>
      <c r="BKX4">
        <v>5.2999999999999999E-2</v>
      </c>
      <c r="BKY4">
        <v>0.27810000000000001</v>
      </c>
      <c r="BKZ4">
        <v>0.41099999999999998</v>
      </c>
      <c r="BLA4">
        <v>0.25269999999999998</v>
      </c>
      <c r="BLB4" t="e">
        <v>#N/A</v>
      </c>
      <c r="BLC4">
        <v>1.6400000000000001E-2</v>
      </c>
      <c r="BLD4">
        <v>1.9099999999999999E-2</v>
      </c>
      <c r="BLE4">
        <v>1.0654999999999999</v>
      </c>
      <c r="BLF4">
        <v>3.3300000000000003E-2</v>
      </c>
      <c r="BLG4" t="e">
        <v>#N/A</v>
      </c>
      <c r="BLH4">
        <v>-3.1038000000000001</v>
      </c>
      <c r="BLI4">
        <v>9.9000000000000008E-3</v>
      </c>
      <c r="BLJ4" t="e">
        <v>#N/A</v>
      </c>
      <c r="BLK4" t="e">
        <v>#N/A</v>
      </c>
      <c r="BLL4">
        <v>5.8999999999999999E-3</v>
      </c>
      <c r="BLM4" t="e">
        <v>#N/A</v>
      </c>
      <c r="BLN4" t="e">
        <v>#N/A</v>
      </c>
      <c r="BLO4">
        <v>0.19159999999999999</v>
      </c>
      <c r="BLP4">
        <v>8.48E-2</v>
      </c>
      <c r="BLQ4">
        <v>5.7000000000000002E-2</v>
      </c>
      <c r="BLR4" t="e">
        <v>#N/A</v>
      </c>
      <c r="BLS4">
        <v>3.6400000000000002E-2</v>
      </c>
      <c r="BLT4">
        <v>5.5999999999999999E-3</v>
      </c>
      <c r="BLU4">
        <v>0.20569999999999999</v>
      </c>
      <c r="BLV4">
        <v>6.2E-2</v>
      </c>
      <c r="BLW4">
        <v>-0.88929999999999998</v>
      </c>
      <c r="BLX4">
        <v>0.21779999999999999</v>
      </c>
      <c r="BLY4">
        <v>0.70879999999999999</v>
      </c>
      <c r="BLZ4">
        <v>0.12189999999999999</v>
      </c>
      <c r="BMA4">
        <v>0.29160000000000003</v>
      </c>
      <c r="BMB4">
        <v>0.21229999999999999</v>
      </c>
      <c r="BMC4">
        <v>0.28120000000000001</v>
      </c>
      <c r="BMD4">
        <v>0.42030000000000001</v>
      </c>
      <c r="BME4">
        <v>-0.2303</v>
      </c>
      <c r="BMF4">
        <v>0.29339999999999999</v>
      </c>
      <c r="BMG4">
        <v>0.69110000000000005</v>
      </c>
      <c r="BMH4">
        <v>0.49830000000000002</v>
      </c>
      <c r="BMI4">
        <v>2.0366</v>
      </c>
      <c r="BMJ4">
        <v>7.0900000000000005E-2</v>
      </c>
      <c r="BMK4">
        <v>9.7299999999999998E-2</v>
      </c>
      <c r="BML4">
        <v>4.02E-2</v>
      </c>
      <c r="BMM4">
        <v>2.41E-2</v>
      </c>
      <c r="BMN4" t="e">
        <v>#N/A</v>
      </c>
      <c r="BMO4">
        <v>0.2031</v>
      </c>
      <c r="BMP4">
        <v>0.43130000000000002</v>
      </c>
      <c r="BMQ4">
        <v>4.8300000000000003E-2</v>
      </c>
      <c r="BMR4">
        <v>8.3699999999999997E-2</v>
      </c>
      <c r="BMS4">
        <v>-2.6599999999999999E-2</v>
      </c>
      <c r="BMT4">
        <v>-3.7600000000000001E-2</v>
      </c>
      <c r="BMU4">
        <v>3.5775999999999999</v>
      </c>
      <c r="BMV4">
        <v>1.0992</v>
      </c>
      <c r="BMW4" t="e">
        <v>#N/A</v>
      </c>
      <c r="BMX4">
        <v>7.3499999999999996E-2</v>
      </c>
      <c r="BMY4">
        <v>7.1333000000000002</v>
      </c>
      <c r="BMZ4">
        <v>0.92320000000000002</v>
      </c>
      <c r="BNA4">
        <v>3.8199999999999998E-2</v>
      </c>
      <c r="BNB4">
        <v>3.6900000000000002E-2</v>
      </c>
      <c r="BNC4">
        <v>-8.6999999999999994E-3</v>
      </c>
      <c r="BND4">
        <v>-0.19400000000000001</v>
      </c>
      <c r="BNE4">
        <v>-9.5399999999999999E-2</v>
      </c>
      <c r="BNF4">
        <v>-3.3E-3</v>
      </c>
      <c r="BNG4">
        <v>2.1499999999999998E-2</v>
      </c>
      <c r="BNH4">
        <v>0.8246</v>
      </c>
      <c r="BNI4">
        <v>0.26879999999999998</v>
      </c>
      <c r="BNJ4">
        <v>-0.25540000000000002</v>
      </c>
      <c r="BNK4">
        <v>0.35099999999999998</v>
      </c>
      <c r="BNL4">
        <v>0.67720000000000002</v>
      </c>
      <c r="BNM4">
        <v>-2.9999999999999997E-4</v>
      </c>
      <c r="BNN4">
        <v>0.217</v>
      </c>
      <c r="BNO4">
        <v>1.2925</v>
      </c>
      <c r="BNP4">
        <v>0.21049999999999999</v>
      </c>
      <c r="BNQ4">
        <v>-0.37659999999999999</v>
      </c>
      <c r="BNR4">
        <v>0.32900000000000001</v>
      </c>
      <c r="BNS4">
        <v>-7.0699999999999999E-2</v>
      </c>
      <c r="BNT4">
        <v>0.1288</v>
      </c>
      <c r="BNU4">
        <v>9.0300000000000005E-2</v>
      </c>
      <c r="BNV4">
        <v>2.4500000000000001E-2</v>
      </c>
      <c r="BNW4">
        <v>0.22700000000000001</v>
      </c>
      <c r="BNX4">
        <v>-5.67E-2</v>
      </c>
      <c r="BNY4">
        <v>4.0099999999999997E-2</v>
      </c>
      <c r="BNZ4">
        <v>0.51570000000000005</v>
      </c>
      <c r="BOA4">
        <v>1.8104</v>
      </c>
      <c r="BOB4">
        <v>1.7654000000000001</v>
      </c>
      <c r="BOC4">
        <v>0.25509999999999999</v>
      </c>
      <c r="BOD4">
        <v>8.0000000000000002E-3</v>
      </c>
      <c r="BOE4">
        <v>0.8296</v>
      </c>
      <c r="BOF4">
        <v>7.4200000000000002E-2</v>
      </c>
      <c r="BOG4">
        <v>0.1648</v>
      </c>
      <c r="BOH4">
        <v>5.6500000000000002E-2</v>
      </c>
      <c r="BOI4">
        <v>1.83E-2</v>
      </c>
      <c r="BOJ4" t="e">
        <v>#N/A</v>
      </c>
      <c r="BOK4">
        <v>0.27760000000000001</v>
      </c>
      <c r="BOL4">
        <v>-7.4700000000000003E-2</v>
      </c>
      <c r="BOM4">
        <v>6.2700000000000006E-2</v>
      </c>
      <c r="BON4">
        <v>1.8E-3</v>
      </c>
      <c r="BOO4">
        <v>4.6399999999999997E-2</v>
      </c>
      <c r="BOP4">
        <v>0.21729999999999999</v>
      </c>
      <c r="BOQ4">
        <v>0.51719999999999999</v>
      </c>
      <c r="BOR4">
        <v>12.215999999999999</v>
      </c>
      <c r="BOS4">
        <v>0.23519999999999999</v>
      </c>
      <c r="BOT4">
        <v>0.13270000000000001</v>
      </c>
      <c r="BOU4">
        <v>1.7299999999999999E-2</v>
      </c>
      <c r="BOV4">
        <v>2.6996000000000002</v>
      </c>
      <c r="BOW4">
        <v>-4.0599999999999997E-2</v>
      </c>
      <c r="BOX4">
        <v>9.0300000000000005E-2</v>
      </c>
      <c r="BOY4">
        <v>0.44919999999999999</v>
      </c>
      <c r="BOZ4">
        <v>3.0266000000000002</v>
      </c>
      <c r="BPA4">
        <v>7.1999999999999998E-3</v>
      </c>
      <c r="BPB4" t="e">
        <v>#N/A</v>
      </c>
      <c r="BPC4" t="e">
        <v>#N/A</v>
      </c>
      <c r="BPD4">
        <v>6.3399999999999998E-2</v>
      </c>
      <c r="BPE4">
        <v>0.1366</v>
      </c>
      <c r="BPF4">
        <v>-2.7400000000000001E-2</v>
      </c>
      <c r="BPG4">
        <v>0.8125</v>
      </c>
      <c r="BPH4">
        <v>8.0500000000000002E-2</v>
      </c>
      <c r="BPI4">
        <v>0.1895</v>
      </c>
      <c r="BPJ4">
        <v>2.7E-2</v>
      </c>
      <c r="BPK4">
        <v>-0.1615</v>
      </c>
      <c r="BPL4" t="e">
        <v>#N/A</v>
      </c>
      <c r="BPM4">
        <v>7.9500000000000001E-2</v>
      </c>
      <c r="BPN4">
        <v>0.15529999999999999</v>
      </c>
      <c r="BPO4">
        <v>-0.87980000000000003</v>
      </c>
      <c r="BPP4">
        <v>6.7409999999999997</v>
      </c>
      <c r="BPQ4">
        <v>0.25990000000000002</v>
      </c>
      <c r="BPR4">
        <v>-11.924200000000001</v>
      </c>
      <c r="BPS4">
        <v>0.26579999999999998</v>
      </c>
      <c r="BPT4">
        <v>7.0067000000000004</v>
      </c>
      <c r="BPU4">
        <v>0.1265</v>
      </c>
      <c r="BPV4">
        <v>4.3999999999999997E-2</v>
      </c>
      <c r="BPW4">
        <v>1.9883999999999999</v>
      </c>
      <c r="BPX4" t="e">
        <v>#N/A</v>
      </c>
      <c r="BPY4">
        <v>1.6248</v>
      </c>
      <c r="BPZ4">
        <v>0.2883</v>
      </c>
      <c r="BQA4">
        <v>0.76980000000000004</v>
      </c>
      <c r="BQB4">
        <v>-0.57169999999999999</v>
      </c>
      <c r="BQC4">
        <v>-0.52959999999999996</v>
      </c>
      <c r="BQD4">
        <v>-2.3599999999999999E-2</v>
      </c>
      <c r="BQE4">
        <v>0.3896</v>
      </c>
      <c r="BQF4">
        <v>0.1298</v>
      </c>
      <c r="BQG4">
        <v>0.3453</v>
      </c>
      <c r="BQH4">
        <v>0.12609999999999999</v>
      </c>
      <c r="BQI4">
        <v>4.7199999999999999E-2</v>
      </c>
      <c r="BQJ4">
        <v>0.93320000000000003</v>
      </c>
      <c r="BQK4">
        <v>-3.0999999999999999E-3</v>
      </c>
      <c r="BQL4">
        <v>0.12230000000000001</v>
      </c>
      <c r="BQM4">
        <v>1.5056</v>
      </c>
      <c r="BQN4">
        <v>3.5400000000000001E-2</v>
      </c>
      <c r="BQO4">
        <v>1.43E-2</v>
      </c>
      <c r="BQP4">
        <v>9.9500000000000005E-2</v>
      </c>
      <c r="BQQ4">
        <v>0.14560000000000001</v>
      </c>
      <c r="BQR4">
        <v>3.0354000000000001</v>
      </c>
      <c r="BQS4">
        <v>0.94730000000000003</v>
      </c>
      <c r="BQT4">
        <v>-1.1229</v>
      </c>
      <c r="BQU4">
        <v>0.63859999999999995</v>
      </c>
      <c r="BQV4">
        <v>2.7099999999999999E-2</v>
      </c>
      <c r="BQW4">
        <v>-2.6701000000000001</v>
      </c>
      <c r="BQX4">
        <v>9.9199999999999997E-2</v>
      </c>
      <c r="BQY4">
        <v>0.2505</v>
      </c>
      <c r="BQZ4">
        <v>0.14280000000000001</v>
      </c>
      <c r="BRA4">
        <v>0.24260000000000001</v>
      </c>
      <c r="BRB4">
        <v>-0.11509999999999999</v>
      </c>
      <c r="BRC4">
        <v>1.2699999999999999E-2</v>
      </c>
      <c r="BRD4">
        <v>0.85529999999999995</v>
      </c>
      <c r="BRE4">
        <v>0.63870000000000005</v>
      </c>
      <c r="BRF4">
        <v>3.077</v>
      </c>
      <c r="BRG4">
        <v>0.20039999999999999</v>
      </c>
      <c r="BRH4">
        <v>1.4999999999999999E-2</v>
      </c>
      <c r="BRI4">
        <v>0.1956</v>
      </c>
      <c r="BRJ4">
        <v>4.7800000000000002E-2</v>
      </c>
      <c r="BRK4">
        <v>-3.1800000000000002E-2</v>
      </c>
      <c r="BRL4">
        <v>0.05</v>
      </c>
      <c r="BRM4">
        <v>0.1187</v>
      </c>
      <c r="BRN4">
        <v>0.20610000000000001</v>
      </c>
      <c r="BRO4">
        <v>0.7339</v>
      </c>
      <c r="BRP4">
        <v>-4.3200000000000002E-2</v>
      </c>
      <c r="BRQ4">
        <v>4.8099999999999997E-2</v>
      </c>
      <c r="BRR4">
        <v>-1.7148000000000001</v>
      </c>
      <c r="BRS4">
        <v>1.4800000000000001E-2</v>
      </c>
      <c r="BRT4">
        <v>2.8799999999999999E-2</v>
      </c>
      <c r="BRU4">
        <v>8.8599999999999998E-2</v>
      </c>
      <c r="BRV4">
        <v>1.4651000000000001</v>
      </c>
      <c r="BRW4">
        <v>6.9500000000000006E-2</v>
      </c>
      <c r="BRX4">
        <v>0.21049999999999999</v>
      </c>
      <c r="BSF4">
        <v>6.4600000000000005E-2</v>
      </c>
      <c r="BSG4">
        <v>1.6395999999999999</v>
      </c>
      <c r="BSH4">
        <v>6.9199999999999998E-2</v>
      </c>
      <c r="BSI4">
        <v>1.9300000000000001E-2</v>
      </c>
      <c r="BSJ4">
        <v>1.0902000000000001</v>
      </c>
      <c r="BSK4">
        <v>0.63700000000000001</v>
      </c>
      <c r="BSL4">
        <v>4.1599999999999998E-2</v>
      </c>
      <c r="BSM4">
        <v>0.89129999999999998</v>
      </c>
      <c r="BSN4">
        <v>-4.0693000000000001</v>
      </c>
      <c r="BSO4">
        <v>0.25119999999999998</v>
      </c>
      <c r="BSP4">
        <v>0.30070000000000002</v>
      </c>
      <c r="BSQ4">
        <v>0.192</v>
      </c>
      <c r="BSR4">
        <v>0.73170000000000002</v>
      </c>
      <c r="BSS4">
        <v>0.64249999999999996</v>
      </c>
      <c r="BST4">
        <v>6.1800000000000001E-2</v>
      </c>
      <c r="BSU4">
        <v>3.2899999999999999E-2</v>
      </c>
      <c r="BSV4">
        <v>1.1328</v>
      </c>
      <c r="BSW4">
        <v>4.0899999999999999E-2</v>
      </c>
      <c r="BSX4">
        <v>0.95620000000000005</v>
      </c>
      <c r="BSY4">
        <v>0.15</v>
      </c>
      <c r="BSZ4">
        <v>-1.208</v>
      </c>
      <c r="BTA4">
        <v>0.54359999999999997</v>
      </c>
      <c r="BTB4">
        <v>-0.14119999999999999</v>
      </c>
      <c r="BTC4">
        <v>2.1135999999999999</v>
      </c>
      <c r="BTD4">
        <v>0.14099999999999999</v>
      </c>
      <c r="BTE4">
        <v>9.3799999999999994E-2</v>
      </c>
      <c r="BTF4">
        <v>0.3165</v>
      </c>
      <c r="BTG4">
        <v>-5.0900000000000001E-2</v>
      </c>
      <c r="BTH4">
        <v>0.94399999999999995</v>
      </c>
      <c r="BTI4">
        <v>0.17180000000000001</v>
      </c>
      <c r="BTJ4">
        <v>1.2119</v>
      </c>
      <c r="BTK4">
        <v>0.2591</v>
      </c>
      <c r="BTL4">
        <v>0.82709999999999995</v>
      </c>
      <c r="BTM4">
        <v>-3.56E-2</v>
      </c>
      <c r="BTN4">
        <v>0.17180000000000001</v>
      </c>
      <c r="BTO4">
        <v>0.56040000000000001</v>
      </c>
      <c r="BTP4">
        <v>1.7524</v>
      </c>
      <c r="BTQ4">
        <v>6.9900000000000004E-2</v>
      </c>
      <c r="BTR4">
        <v>2.1736</v>
      </c>
      <c r="BTS4">
        <v>1.7399999999999999E-2</v>
      </c>
      <c r="BTT4">
        <v>0.12609999999999999</v>
      </c>
      <c r="BTU4">
        <v>0.32419999999999999</v>
      </c>
      <c r="BTV4">
        <v>-0.15820000000000001</v>
      </c>
      <c r="BTW4">
        <v>2.2105000000000001</v>
      </c>
      <c r="BTX4">
        <v>0.01</v>
      </c>
      <c r="BTY4">
        <v>0.43630000000000002</v>
      </c>
      <c r="BTZ4">
        <v>8.5599999999999996E-2</v>
      </c>
      <c r="BUA4">
        <v>0.31940000000000002</v>
      </c>
      <c r="BUB4">
        <v>0.14940000000000001</v>
      </c>
      <c r="BUC4">
        <v>1.6425000000000001</v>
      </c>
      <c r="BUD4">
        <v>0.24129999999999999</v>
      </c>
      <c r="BUE4">
        <v>0.69369999999999998</v>
      </c>
      <c r="BUF4">
        <v>0.2828</v>
      </c>
      <c r="BUG4">
        <v>1.0729</v>
      </c>
      <c r="BUH4">
        <v>1.2699999999999999E-2</v>
      </c>
      <c r="BUI4">
        <v>9.1000000000000004E-3</v>
      </c>
      <c r="BUJ4">
        <v>1.15E-2</v>
      </c>
      <c r="BUK4">
        <v>0.2452</v>
      </c>
      <c r="BUL4">
        <v>1.1637</v>
      </c>
      <c r="BUM4">
        <v>-8.1000000000000003E-2</v>
      </c>
      <c r="BUN4">
        <v>0.38229999999999997</v>
      </c>
      <c r="BUO4">
        <v>5.9799999999999999E-2</v>
      </c>
      <c r="BUP4">
        <v>-11.125500000000001</v>
      </c>
      <c r="BUQ4">
        <v>0.11070000000000001</v>
      </c>
      <c r="BUR4">
        <v>-4.0800000000000003E-2</v>
      </c>
      <c r="BUS4">
        <v>3.9577</v>
      </c>
      <c r="BUT4">
        <v>0.80810000000000004</v>
      </c>
      <c r="BUU4">
        <v>0.11550000000000001</v>
      </c>
      <c r="BUV4">
        <v>6.8599999999999994E-2</v>
      </c>
      <c r="BUW4">
        <v>-9.8400000000000001E-2</v>
      </c>
      <c r="BUX4">
        <v>8.4000000000000005E-2</v>
      </c>
      <c r="BUY4">
        <v>8.5300000000000001E-2</v>
      </c>
      <c r="BUZ4">
        <v>6.7100000000000007E-2</v>
      </c>
      <c r="BVA4">
        <v>0.59489999999999998</v>
      </c>
      <c r="BVB4">
        <v>-24.901599999999998</v>
      </c>
      <c r="BVC4">
        <v>0.39500000000000002</v>
      </c>
      <c r="BVD4">
        <v>0.81559999999999999</v>
      </c>
      <c r="BVE4">
        <v>9.9099999999999994E-2</v>
      </c>
      <c r="BVF4">
        <v>0.92430000000000001</v>
      </c>
      <c r="BVG4">
        <v>2.0000000000000001E-4</v>
      </c>
      <c r="BVH4">
        <v>0.6643</v>
      </c>
      <c r="BVI4">
        <v>3.2300000000000002E-2</v>
      </c>
      <c r="BVJ4">
        <v>1.09E-2</v>
      </c>
      <c r="BVK4">
        <v>0.12089999999999999</v>
      </c>
      <c r="BVL4">
        <v>-1.1599999999999999E-2</v>
      </c>
      <c r="BVM4">
        <v>0.33889999999999998</v>
      </c>
      <c r="BVN4">
        <v>0.4012</v>
      </c>
      <c r="BVO4">
        <v>-7.3700000000000002E-2</v>
      </c>
      <c r="BVP4">
        <v>7.5999999999999998E-2</v>
      </c>
      <c r="BVQ4">
        <v>0.1163</v>
      </c>
      <c r="BVR4">
        <v>3.6200000000000003E-2</v>
      </c>
      <c r="BVS4">
        <v>0.1925</v>
      </c>
      <c r="BVT4">
        <v>0.32150000000000001</v>
      </c>
      <c r="BVU4">
        <v>-4.5199999999999997E-2</v>
      </c>
      <c r="BVV4">
        <v>1.8637999999999999</v>
      </c>
      <c r="BVW4">
        <v>0.1231</v>
      </c>
      <c r="BVX4">
        <v>8.2799999999999999E-2</v>
      </c>
      <c r="BVY4">
        <v>7.0099999999999996E-2</v>
      </c>
      <c r="BVZ4">
        <v>-0.03</v>
      </c>
      <c r="BWA4">
        <v>0.1386</v>
      </c>
      <c r="BWB4">
        <v>-9.4000000000000004E-3</v>
      </c>
      <c r="BWC4">
        <v>-2.9000000000000001E-2</v>
      </c>
      <c r="BWD4">
        <v>0.52969999999999995</v>
      </c>
      <c r="BWE4">
        <v>4.5600000000000002E-2</v>
      </c>
      <c r="BWF4">
        <v>0.65469999999999995</v>
      </c>
      <c r="BWG4">
        <v>0.19450000000000001</v>
      </c>
      <c r="BWH4">
        <v>5.45E-2</v>
      </c>
      <c r="BWI4">
        <v>0.3649</v>
      </c>
      <c r="BWJ4">
        <v>0.1103</v>
      </c>
      <c r="BWK4">
        <v>-0.43569999999999998</v>
      </c>
      <c r="BWL4">
        <v>0.14990000000000001</v>
      </c>
      <c r="BWM4">
        <v>7.2900000000000006E-2</v>
      </c>
      <c r="BWN4">
        <v>-0.29749999999999999</v>
      </c>
      <c r="BWO4">
        <v>0.70740000000000003</v>
      </c>
      <c r="BWP4">
        <v>8.5000000000000006E-3</v>
      </c>
      <c r="BWQ4">
        <v>0.33829999999999999</v>
      </c>
      <c r="BWR4">
        <v>-0.13650000000000001</v>
      </c>
      <c r="BWS4">
        <v>-4.0000000000000001E-3</v>
      </c>
      <c r="BWT4">
        <v>2.1848999999999998</v>
      </c>
      <c r="BWU4">
        <v>0.47770000000000001</v>
      </c>
      <c r="BWV4">
        <v>0.214</v>
      </c>
      <c r="BWW4">
        <v>7.4499999999999997E-2</v>
      </c>
      <c r="BWX4">
        <v>0.98660000000000003</v>
      </c>
      <c r="BWY4">
        <v>4.6800000000000001E-2</v>
      </c>
      <c r="BWZ4">
        <v>0.69850000000000001</v>
      </c>
      <c r="BXA4">
        <v>2.4199999999999999E-2</v>
      </c>
      <c r="BXB4">
        <v>8.2299999999999998E-2</v>
      </c>
      <c r="BXC4" t="e">
        <v>#N/A</v>
      </c>
      <c r="BXD4">
        <v>0.49509999999999998</v>
      </c>
      <c r="BXE4">
        <v>0.1207</v>
      </c>
      <c r="BXF4">
        <v>0.1201</v>
      </c>
      <c r="BXG4">
        <v>1.5058</v>
      </c>
      <c r="BXH4">
        <v>0.17599999999999999</v>
      </c>
      <c r="BXI4">
        <v>-0.22159999999999999</v>
      </c>
      <c r="BXJ4">
        <v>3.1284999999999998</v>
      </c>
      <c r="BXK4">
        <v>0.4718</v>
      </c>
      <c r="BXL4">
        <v>8.5999999999999993E-2</v>
      </c>
      <c r="BXM4">
        <v>0.3543</v>
      </c>
      <c r="BXN4">
        <v>0.5887</v>
      </c>
      <c r="BXO4">
        <v>1.5100000000000001E-2</v>
      </c>
      <c r="BXP4">
        <v>3.6486999999999998</v>
      </c>
      <c r="BXQ4">
        <v>0.1051</v>
      </c>
      <c r="BXR4">
        <v>0.25419999999999998</v>
      </c>
      <c r="BXS4">
        <v>0.18179999999999999</v>
      </c>
      <c r="BXT4">
        <v>7.3300000000000004E-2</v>
      </c>
      <c r="BXU4">
        <v>0.1089</v>
      </c>
      <c r="BXV4">
        <v>1.5299999999999999E-2</v>
      </c>
      <c r="BYC4">
        <v>0.75790000000000002</v>
      </c>
      <c r="BYD4">
        <v>0.32629999999999998</v>
      </c>
      <c r="BYE4">
        <v>2.2599999999999999E-2</v>
      </c>
      <c r="BYF4">
        <v>3.6900000000000002E-2</v>
      </c>
      <c r="BYG4">
        <v>0.70309999999999995</v>
      </c>
      <c r="BYH4">
        <v>0.38919999999999999</v>
      </c>
      <c r="BYI4">
        <v>3.5999999999999997E-2</v>
      </c>
      <c r="BYJ4">
        <v>-1.4053</v>
      </c>
      <c r="BYK4">
        <v>1.8200000000000001E-2</v>
      </c>
      <c r="BYL4">
        <v>0.37509999999999999</v>
      </c>
      <c r="BYM4">
        <v>0.19620000000000001</v>
      </c>
      <c r="BYN4">
        <v>0.30630000000000002</v>
      </c>
      <c r="BYO4">
        <v>5.0000000000000001E-3</v>
      </c>
      <c r="BYP4">
        <v>-3.6999999999999998E-2</v>
      </c>
      <c r="BYQ4">
        <v>2.3099999999999999E-2</v>
      </c>
      <c r="BYR4">
        <v>0.27460000000000001</v>
      </c>
      <c r="BYS4">
        <v>0.54800000000000004</v>
      </c>
      <c r="BYT4">
        <v>0.05</v>
      </c>
      <c r="BYU4">
        <v>0.43740000000000001</v>
      </c>
      <c r="BYV4">
        <v>0.51359999999999995</v>
      </c>
      <c r="BYW4">
        <v>2.0199999999999999E-2</v>
      </c>
      <c r="BYX4">
        <v>1.9900000000000001E-2</v>
      </c>
      <c r="BYY4">
        <v>0.41639999999999999</v>
      </c>
      <c r="BYZ4">
        <v>0.86919999999999997</v>
      </c>
      <c r="BZA4">
        <v>7.3499999999999996E-2</v>
      </c>
      <c r="BZB4">
        <v>-0.34499999999999997</v>
      </c>
      <c r="BZC4">
        <v>0.10639999999999999</v>
      </c>
      <c r="BZD4">
        <v>2.0000000000000001E-4</v>
      </c>
      <c r="BZE4">
        <v>1.29E-2</v>
      </c>
      <c r="BZF4">
        <v>0.22939999999999999</v>
      </c>
      <c r="BZG4">
        <v>0.25140000000000001</v>
      </c>
      <c r="BZH4" t="e">
        <v>#N/A</v>
      </c>
      <c r="BZI4">
        <v>-8.4699999999999998E-2</v>
      </c>
      <c r="BZJ4">
        <v>2.0299999999999999E-2</v>
      </c>
      <c r="BZK4">
        <v>0.1757</v>
      </c>
      <c r="BZL4">
        <v>0.59770000000000001</v>
      </c>
      <c r="BZM4">
        <v>0.61729999999999996</v>
      </c>
      <c r="BZN4">
        <v>-7.3266</v>
      </c>
      <c r="BZO4">
        <v>3.8600000000000002E-2</v>
      </c>
      <c r="BZP4">
        <v>1.66E-2</v>
      </c>
      <c r="BZQ4">
        <v>-4.5400000000000003E-2</v>
      </c>
      <c r="BZR4">
        <v>-0.10680000000000001</v>
      </c>
      <c r="BZS4">
        <v>0.1993</v>
      </c>
      <c r="BZT4">
        <v>2.24E-2</v>
      </c>
      <c r="BZU4">
        <v>1E-3</v>
      </c>
      <c r="BZV4">
        <v>-0.73560000000000003</v>
      </c>
      <c r="BZW4">
        <v>0.29730000000000001</v>
      </c>
      <c r="BZX4">
        <v>0.56969999999999998</v>
      </c>
      <c r="BZY4">
        <v>0.73060000000000003</v>
      </c>
      <c r="BZZ4">
        <v>0.94940000000000002</v>
      </c>
      <c r="CAA4">
        <v>9.2700000000000005E-2</v>
      </c>
      <c r="CAB4">
        <v>0.42259999999999998</v>
      </c>
      <c r="CAC4">
        <v>0.70509999999999995</v>
      </c>
      <c r="CAD4">
        <v>0.2336</v>
      </c>
      <c r="CAE4">
        <v>0.94430000000000003</v>
      </c>
      <c r="CAF4">
        <v>0.1573</v>
      </c>
      <c r="CAG4">
        <v>-0.62019999999999997</v>
      </c>
      <c r="CAH4">
        <v>-0.42830000000000001</v>
      </c>
      <c r="CAI4" t="e">
        <v>#N/A</v>
      </c>
      <c r="CAJ4">
        <v>2.8199999999999999E-2</v>
      </c>
      <c r="CAK4">
        <v>0.10100000000000001</v>
      </c>
      <c r="CAL4">
        <v>7.6899999999999996E-2</v>
      </c>
      <c r="CAM4">
        <v>7.9899999999999999E-2</v>
      </c>
      <c r="CAN4" t="e">
        <v>#N/A</v>
      </c>
      <c r="CAO4">
        <v>3.6400000000000002E-2</v>
      </c>
      <c r="CAP4" t="e">
        <v>#N/A</v>
      </c>
      <c r="CAQ4">
        <v>4.2999999999999997E-2</v>
      </c>
      <c r="CAR4">
        <v>-1.2744</v>
      </c>
      <c r="CAS4">
        <v>-0.61009999999999998</v>
      </c>
      <c r="CAT4">
        <v>2.9272</v>
      </c>
      <c r="CAU4">
        <v>1.66E-2</v>
      </c>
      <c r="CAV4">
        <v>0.39429999999999998</v>
      </c>
      <c r="CAW4">
        <v>2.2200000000000001E-2</v>
      </c>
      <c r="CAX4">
        <v>1.14E-2</v>
      </c>
      <c r="CAY4" t="e">
        <v>#N/A</v>
      </c>
      <c r="CAZ4">
        <v>7.6899999999999996E-2</v>
      </c>
      <c r="CBA4" t="e">
        <v>#N/A</v>
      </c>
      <c r="CBB4">
        <v>0.13719999999999999</v>
      </c>
      <c r="CBC4" t="e">
        <v>#N/A</v>
      </c>
      <c r="CBD4">
        <v>32.809699999999999</v>
      </c>
      <c r="CBE4">
        <v>0.49969999999999998</v>
      </c>
      <c r="CBF4">
        <v>1.4418</v>
      </c>
      <c r="CBG4" t="e">
        <v>#N/A</v>
      </c>
      <c r="CBH4">
        <v>0.4269</v>
      </c>
      <c r="CBI4">
        <v>5.0700000000000002E-2</v>
      </c>
      <c r="CBJ4" t="e">
        <v>#N/A</v>
      </c>
      <c r="CBK4">
        <v>0.33689999999999998</v>
      </c>
      <c r="CBL4">
        <v>0.3049</v>
      </c>
      <c r="CBM4">
        <v>3.4700000000000002E-2</v>
      </c>
      <c r="CBN4">
        <v>3.7999999999999999E-2</v>
      </c>
      <c r="CBO4">
        <v>0.61360000000000003</v>
      </c>
      <c r="CBP4" t="e">
        <v>#N/A</v>
      </c>
      <c r="CBQ4">
        <v>0.182</v>
      </c>
      <c r="CBR4">
        <v>1.5906</v>
      </c>
      <c r="CBS4">
        <v>0.1686</v>
      </c>
      <c r="CBT4">
        <v>0.63729999999999998</v>
      </c>
      <c r="CBU4">
        <v>2.7608000000000001</v>
      </c>
      <c r="CBV4">
        <v>2.2700000000000001E-2</v>
      </c>
      <c r="CBW4">
        <v>8.2000000000000007E-3</v>
      </c>
      <c r="CBX4">
        <v>9.2899999999999996E-2</v>
      </c>
      <c r="CBY4">
        <v>-0.1968</v>
      </c>
      <c r="CBZ4">
        <v>0.1784</v>
      </c>
      <c r="CCA4">
        <v>0.4531</v>
      </c>
      <c r="CCB4">
        <v>0.25690000000000002</v>
      </c>
      <c r="CCC4">
        <v>0.39479999999999998</v>
      </c>
      <c r="CCD4">
        <v>-2.0789</v>
      </c>
      <c r="CCE4">
        <v>0.48870000000000002</v>
      </c>
      <c r="CCF4">
        <v>0.1103</v>
      </c>
      <c r="CCG4">
        <v>0.39090000000000003</v>
      </c>
      <c r="CCH4">
        <v>0.27039999999999997</v>
      </c>
      <c r="CCI4">
        <v>0.13750000000000001</v>
      </c>
      <c r="CCJ4">
        <v>0.26019999999999999</v>
      </c>
      <c r="CCK4">
        <v>2.4754999999999998</v>
      </c>
      <c r="CCL4">
        <v>1.6799999999999999E-2</v>
      </c>
      <c r="CCM4">
        <v>6.59E-2</v>
      </c>
      <c r="CCN4">
        <v>-9.7000000000000003E-2</v>
      </c>
      <c r="CCO4">
        <v>0.2848</v>
      </c>
      <c r="CCP4">
        <v>6.93E-2</v>
      </c>
      <c r="CCQ4">
        <v>1.8413999999999999</v>
      </c>
      <c r="CCR4">
        <v>0.66049999999999998</v>
      </c>
      <c r="CCS4">
        <v>-0.13100000000000001</v>
      </c>
      <c r="CCT4">
        <v>1.1629</v>
      </c>
      <c r="CCU4">
        <v>0.12889999999999999</v>
      </c>
      <c r="CCV4">
        <v>4.3E-3</v>
      </c>
      <c r="CCW4">
        <v>0.16370000000000001</v>
      </c>
      <c r="CCX4">
        <v>8.5099999999999995E-2</v>
      </c>
      <c r="CCY4">
        <v>-0.68059999999999998</v>
      </c>
      <c r="CCZ4">
        <v>8.8300000000000003E-2</v>
      </c>
      <c r="CDA4">
        <v>7.0800000000000002E-2</v>
      </c>
      <c r="CDB4">
        <v>0.39379999999999998</v>
      </c>
      <c r="CDC4">
        <v>0.1169</v>
      </c>
      <c r="CDD4">
        <v>7.4499999999999997E-2</v>
      </c>
      <c r="CDE4">
        <v>-1.0773999999999999</v>
      </c>
      <c r="CDF4">
        <v>5.4800000000000001E-2</v>
      </c>
      <c r="CDG4">
        <v>0.1555</v>
      </c>
      <c r="CDH4">
        <v>0.1431</v>
      </c>
      <c r="CDI4">
        <v>4.6899999999999997E-2</v>
      </c>
      <c r="CDJ4">
        <v>3.3500000000000002E-2</v>
      </c>
      <c r="CDK4">
        <v>0.25769999999999998</v>
      </c>
      <c r="CDL4">
        <v>0.1482</v>
      </c>
      <c r="CDM4">
        <v>-0.08</v>
      </c>
      <c r="CDN4">
        <v>2.46E-2</v>
      </c>
      <c r="CDO4">
        <v>0.12189999999999999</v>
      </c>
      <c r="CDP4">
        <v>9.64E-2</v>
      </c>
      <c r="CDQ4">
        <v>-0.27639999999999998</v>
      </c>
      <c r="CDR4">
        <v>-0.69769999999999999</v>
      </c>
      <c r="CDS4" t="e">
        <v>#N/A</v>
      </c>
      <c r="CDT4" t="e">
        <v>#N/A</v>
      </c>
      <c r="CDU4" t="e">
        <v>#N/A</v>
      </c>
      <c r="CDV4" t="e">
        <v>#N/A</v>
      </c>
      <c r="CDW4" t="e">
        <v>#N/A</v>
      </c>
      <c r="CDX4">
        <v>4.6100000000000002E-2</v>
      </c>
      <c r="CDY4">
        <v>7.7000000000000002E-3</v>
      </c>
      <c r="CDZ4" t="e">
        <v>#N/A</v>
      </c>
      <c r="CEA4">
        <v>-0.95879999999999999</v>
      </c>
      <c r="CEB4">
        <v>-1.9262999999999999</v>
      </c>
      <c r="CEC4">
        <v>0.37980000000000003</v>
      </c>
      <c r="CED4">
        <v>1.1514</v>
      </c>
      <c r="CEE4">
        <v>0.29349999999999998</v>
      </c>
      <c r="CEF4">
        <v>0.47210000000000002</v>
      </c>
      <c r="CEG4">
        <v>0.27329999999999999</v>
      </c>
      <c r="CEH4">
        <v>-1.2413000000000001</v>
      </c>
      <c r="CEI4">
        <v>1.9137999999999999</v>
      </c>
      <c r="CEJ4">
        <v>-0.34089999999999998</v>
      </c>
      <c r="CEK4">
        <v>-0.41670000000000001</v>
      </c>
      <c r="CEL4" t="e">
        <v>#N/A</v>
      </c>
      <c r="CEM4">
        <v>0.20369999999999999</v>
      </c>
      <c r="CEN4" t="e">
        <v>#N/A</v>
      </c>
      <c r="CEO4">
        <v>-83.186800000000005</v>
      </c>
      <c r="CEP4">
        <v>-1.5613999999999999</v>
      </c>
      <c r="CEQ4">
        <v>9.4999999999999998E-3</v>
      </c>
      <c r="CER4" t="e">
        <v>#N/A</v>
      </c>
      <c r="CES4">
        <v>-0.40450000000000003</v>
      </c>
      <c r="CET4" t="e">
        <v>#N/A</v>
      </c>
      <c r="CEU4">
        <v>11.6426</v>
      </c>
      <c r="CEV4">
        <v>0.77070000000000005</v>
      </c>
      <c r="CEW4">
        <v>-0.27060000000000001</v>
      </c>
      <c r="CEX4">
        <v>20.029800000000002</v>
      </c>
      <c r="CEY4">
        <v>-11.437900000000001</v>
      </c>
      <c r="CEZ4">
        <v>0.10290000000000001</v>
      </c>
      <c r="CFA4">
        <v>1.1793</v>
      </c>
      <c r="CFB4">
        <v>0.14360000000000001</v>
      </c>
      <c r="CFC4">
        <v>0.58940000000000003</v>
      </c>
      <c r="CFD4">
        <v>0.26319999999999999</v>
      </c>
      <c r="CFE4">
        <v>7.0800000000000002E-2</v>
      </c>
      <c r="CFF4">
        <v>4.1599999999999998E-2</v>
      </c>
      <c r="CFG4">
        <v>9.7699999999999995E-2</v>
      </c>
      <c r="CFH4">
        <v>0.78800000000000003</v>
      </c>
      <c r="CFI4">
        <v>5.7000000000000002E-2</v>
      </c>
      <c r="CFJ4">
        <v>5.96E-2</v>
      </c>
      <c r="CFK4">
        <v>-0.55840000000000001</v>
      </c>
      <c r="CFL4">
        <v>-0.2142</v>
      </c>
      <c r="CFM4">
        <v>8.2799999999999999E-2</v>
      </c>
      <c r="CFN4">
        <v>2.01E-2</v>
      </c>
      <c r="CFO4">
        <v>8.7999999999999995E-2</v>
      </c>
      <c r="CFP4">
        <v>0.30430000000000001</v>
      </c>
      <c r="CFQ4">
        <v>3.32E-2</v>
      </c>
      <c r="CFR4">
        <v>-0.35010000000000002</v>
      </c>
      <c r="CFS4">
        <v>-2.2902999999999998</v>
      </c>
      <c r="CFT4">
        <v>-2.1536</v>
      </c>
      <c r="CFU4">
        <v>0.26690000000000003</v>
      </c>
      <c r="CFV4">
        <v>-0.71619999999999995</v>
      </c>
      <c r="CFW4">
        <v>-6.9199999999999998E-2</v>
      </c>
      <c r="CFX4">
        <v>19.255099999999999</v>
      </c>
      <c r="CFY4">
        <v>0.30599999999999999</v>
      </c>
      <c r="CFZ4">
        <v>-0.19789999999999999</v>
      </c>
      <c r="CGA4">
        <v>9.0800000000000006E-2</v>
      </c>
      <c r="CGB4">
        <v>-0.50529999999999997</v>
      </c>
      <c r="CGC4">
        <v>0.1188</v>
      </c>
      <c r="CGD4">
        <v>8.9200000000000002E-2</v>
      </c>
      <c r="CGE4">
        <v>0.2064</v>
      </c>
      <c r="CGF4" t="e">
        <v>#N/A</v>
      </c>
      <c r="CGG4">
        <v>1.8499999999999999E-2</v>
      </c>
      <c r="CGH4">
        <v>6.6500000000000004E-2</v>
      </c>
      <c r="CGI4">
        <v>14.4505</v>
      </c>
      <c r="CGJ4">
        <v>4.9592000000000001</v>
      </c>
      <c r="CGK4">
        <v>0.50539999999999996</v>
      </c>
      <c r="CGL4">
        <v>-0.1123</v>
      </c>
      <c r="CGM4">
        <v>1.8805000000000001</v>
      </c>
      <c r="CGN4">
        <v>8.5599999999999996E-2</v>
      </c>
      <c r="CGO4">
        <v>0.58789999999999998</v>
      </c>
      <c r="CGP4">
        <v>-0.58750000000000002</v>
      </c>
      <c r="CGQ4">
        <v>-0.15459999999999999</v>
      </c>
      <c r="CGR4">
        <v>0.13880000000000001</v>
      </c>
      <c r="CGS4">
        <v>4.2500000000000003E-2</v>
      </c>
      <c r="CGT4">
        <v>2.1091000000000002</v>
      </c>
      <c r="CGU4">
        <v>0.1986</v>
      </c>
    </row>
    <row r="5" spans="1:2231" x14ac:dyDescent="0.3">
      <c r="A5">
        <v>10.3287</v>
      </c>
      <c r="B5">
        <v>1.8432999999999999</v>
      </c>
      <c r="C5">
        <v>0.37330000000000002</v>
      </c>
      <c r="D5">
        <v>1.1109</v>
      </c>
      <c r="E5">
        <v>2.3201000000000001</v>
      </c>
      <c r="F5">
        <v>3.3412000000000002</v>
      </c>
      <c r="G5">
        <v>0.1694</v>
      </c>
      <c r="H5">
        <v>8.8300000000000003E-2</v>
      </c>
      <c r="I5">
        <v>-8.1000000000000003E-2</v>
      </c>
      <c r="J5">
        <v>5.0057999999999998</v>
      </c>
      <c r="K5">
        <v>12.7735</v>
      </c>
      <c r="L5">
        <v>3.5104000000000002</v>
      </c>
      <c r="M5">
        <v>-1.2479</v>
      </c>
      <c r="N5">
        <v>4.6311</v>
      </c>
      <c r="O5">
        <v>8.1168999999999993</v>
      </c>
      <c r="P5">
        <v>0.42909999999999998</v>
      </c>
      <c r="Q5">
        <v>-4.5999999999999999E-3</v>
      </c>
      <c r="R5">
        <v>5.9984000000000002</v>
      </c>
      <c r="S5">
        <v>-0.1691</v>
      </c>
      <c r="T5">
        <v>-1E-3</v>
      </c>
      <c r="U5">
        <v>-3.5900000000000001E-2</v>
      </c>
      <c r="V5">
        <v>0.89429999999999998</v>
      </c>
      <c r="W5">
        <v>1.7656000000000001</v>
      </c>
      <c r="X5">
        <v>2.4607999999999999</v>
      </c>
      <c r="Y5">
        <v>3.0106999999999999</v>
      </c>
      <c r="Z5">
        <v>0.89349999999999996</v>
      </c>
      <c r="AA5">
        <v>-0.1203</v>
      </c>
      <c r="AB5">
        <v>7.6E-3</v>
      </c>
      <c r="AC5">
        <v>0.10970000000000001</v>
      </c>
      <c r="AD5">
        <v>1.9515</v>
      </c>
      <c r="AE5" t="e">
        <v>#N/A</v>
      </c>
      <c r="AF5">
        <v>2.0819999999999999</v>
      </c>
      <c r="AG5">
        <v>0.14099999999999999</v>
      </c>
      <c r="AH5">
        <v>-0.1215</v>
      </c>
      <c r="AI5">
        <v>-3.9399999999999998E-2</v>
      </c>
      <c r="AJ5">
        <v>7.0699999999999999E-2</v>
      </c>
      <c r="AK5">
        <v>-4.9399999999999999E-2</v>
      </c>
      <c r="AL5">
        <v>2.6499999999999999E-2</v>
      </c>
      <c r="AM5">
        <v>-0.47720000000000001</v>
      </c>
      <c r="AN5">
        <v>-5.21E-2</v>
      </c>
      <c r="AO5">
        <v>0.3044</v>
      </c>
      <c r="AP5">
        <v>0.2263</v>
      </c>
      <c r="AQ5">
        <v>-0.42970000000000003</v>
      </c>
      <c r="AR5">
        <v>0.38290000000000002</v>
      </c>
      <c r="AS5">
        <v>0.1651</v>
      </c>
      <c r="AT5">
        <v>0.4703</v>
      </c>
      <c r="AU5">
        <v>-2.6987999999999999</v>
      </c>
      <c r="AV5">
        <v>-0.12139999999999999</v>
      </c>
      <c r="AW5">
        <v>0.14849999999999999</v>
      </c>
      <c r="AX5">
        <v>-1.9725999999999999</v>
      </c>
      <c r="AY5">
        <v>0.11559999999999999</v>
      </c>
      <c r="AZ5">
        <v>-9.2899999999999996E-2</v>
      </c>
      <c r="BA5">
        <v>-1.5915999999999999</v>
      </c>
      <c r="BB5">
        <v>1.3754999999999999</v>
      </c>
      <c r="BC5">
        <v>0</v>
      </c>
      <c r="BD5">
        <v>1.2200000000000001E-2</v>
      </c>
      <c r="BE5">
        <v>-7.1000000000000004E-3</v>
      </c>
      <c r="BF5">
        <v>1.9424999999999999</v>
      </c>
      <c r="BG5">
        <v>0.33450000000000002</v>
      </c>
      <c r="BH5">
        <v>-7.0400000000000004E-2</v>
      </c>
      <c r="BI5">
        <v>1.8644000000000001</v>
      </c>
      <c r="BJ5">
        <v>8.9999999999999998E-4</v>
      </c>
      <c r="BK5">
        <v>2.1999999999999999E-2</v>
      </c>
      <c r="BL5">
        <v>0.1048</v>
      </c>
      <c r="BM5">
        <v>-0.26950000000000002</v>
      </c>
      <c r="BN5">
        <v>-0.1338</v>
      </c>
      <c r="BO5">
        <v>0.37840000000000001</v>
      </c>
      <c r="BP5">
        <v>-6.6299999999999998E-2</v>
      </c>
      <c r="BQ5">
        <v>1.1029</v>
      </c>
      <c r="BR5">
        <v>-4.3999999999999997E-2</v>
      </c>
      <c r="BS5">
        <v>0.24410000000000001</v>
      </c>
      <c r="BT5">
        <v>-0.38500000000000001</v>
      </c>
      <c r="BU5">
        <v>7.6399999999999996E-2</v>
      </c>
      <c r="BV5">
        <v>1.0441</v>
      </c>
      <c r="BW5">
        <v>5.9984000000000002</v>
      </c>
      <c r="BX5">
        <v>0.2019</v>
      </c>
      <c r="BY5">
        <v>1.5166999999999999</v>
      </c>
      <c r="BZ5">
        <v>0.1356</v>
      </c>
      <c r="CA5">
        <v>-0.71599999999999997</v>
      </c>
      <c r="CB5">
        <v>-0.05</v>
      </c>
      <c r="CC5" t="e">
        <v>#N/A</v>
      </c>
      <c r="CD5">
        <v>-7.7499999999999999E-2</v>
      </c>
      <c r="CE5">
        <v>0.3982</v>
      </c>
      <c r="CF5">
        <v>6.25E-2</v>
      </c>
      <c r="CG5">
        <v>2.0400000000000001E-2</v>
      </c>
      <c r="CH5">
        <v>1.6442000000000001</v>
      </c>
      <c r="CI5">
        <v>0.55659999999999998</v>
      </c>
      <c r="CJ5">
        <v>1.3722000000000001</v>
      </c>
      <c r="CK5">
        <v>5.0900000000000001E-2</v>
      </c>
      <c r="CL5">
        <v>5.6300000000000003E-2</v>
      </c>
      <c r="CM5">
        <v>-0.1956</v>
      </c>
      <c r="CN5">
        <v>-2.5356999999999998</v>
      </c>
      <c r="CO5">
        <v>0.2631</v>
      </c>
      <c r="CP5">
        <v>0.35399999999999998</v>
      </c>
      <c r="CQ5">
        <v>3.0800000000000001E-2</v>
      </c>
      <c r="CR5">
        <v>-0.26769999999999999</v>
      </c>
      <c r="CS5">
        <v>8.0399999999999999E-2</v>
      </c>
      <c r="CT5">
        <v>1.6287</v>
      </c>
      <c r="CU5">
        <v>1.46E-2</v>
      </c>
      <c r="CV5">
        <v>-0.41320000000000001</v>
      </c>
      <c r="CW5">
        <v>0.95</v>
      </c>
      <c r="CX5">
        <v>-0.1918</v>
      </c>
      <c r="CY5">
        <v>1.83E-2</v>
      </c>
      <c r="CZ5">
        <v>1.0468</v>
      </c>
      <c r="DA5">
        <v>-2.52E-2</v>
      </c>
      <c r="DB5">
        <v>-0.2555</v>
      </c>
      <c r="DC5">
        <v>1.3662000000000001</v>
      </c>
      <c r="DD5">
        <v>0.1993</v>
      </c>
      <c r="DE5">
        <v>-0.63139999999999996</v>
      </c>
      <c r="DF5">
        <v>1.12E-2</v>
      </c>
      <c r="DG5">
        <v>0.41420000000000001</v>
      </c>
      <c r="DH5">
        <v>2.8000000000000001E-2</v>
      </c>
      <c r="DI5">
        <v>0.55159999999999998</v>
      </c>
      <c r="DJ5">
        <v>-0.50949999999999995</v>
      </c>
      <c r="DK5">
        <v>7.8E-2</v>
      </c>
      <c r="DL5">
        <v>4.0099999999999997E-2</v>
      </c>
      <c r="DM5">
        <v>0.75639999999999996</v>
      </c>
      <c r="DN5">
        <v>1.2699999999999999E-2</v>
      </c>
      <c r="DO5">
        <v>-6.4999999999999997E-3</v>
      </c>
      <c r="DP5">
        <v>-0.16139999999999999</v>
      </c>
      <c r="DQ5">
        <v>1.4200000000000001E-2</v>
      </c>
      <c r="DR5">
        <v>-1.4999999999999999E-2</v>
      </c>
      <c r="DS5">
        <v>-0.45850000000000002</v>
      </c>
      <c r="DT5">
        <v>2.4782999999999999</v>
      </c>
      <c r="DU5">
        <v>-0.35249999999999998</v>
      </c>
      <c r="DV5">
        <v>-0.1166</v>
      </c>
      <c r="DW5">
        <v>-8.6E-3</v>
      </c>
      <c r="DX5">
        <v>2.8500999999999999</v>
      </c>
      <c r="DY5">
        <v>4.9200000000000001E-2</v>
      </c>
      <c r="DZ5">
        <v>3.2599999999999997E-2</v>
      </c>
      <c r="EA5">
        <v>0.38690000000000002</v>
      </c>
      <c r="EB5">
        <v>2.3443999999999998</v>
      </c>
      <c r="EC5">
        <v>0.14810000000000001</v>
      </c>
      <c r="ED5" t="e">
        <v>#N/A</v>
      </c>
      <c r="EE5">
        <v>1.09E-2</v>
      </c>
      <c r="EF5">
        <v>-47.417499999999997</v>
      </c>
      <c r="EG5">
        <v>-2.3E-3</v>
      </c>
      <c r="EH5">
        <v>-4.99E-2</v>
      </c>
      <c r="EI5" t="e">
        <v>#N/A</v>
      </c>
      <c r="EJ5">
        <v>-0.99099999999999999</v>
      </c>
      <c r="EK5">
        <v>-0.30780000000000002</v>
      </c>
      <c r="EL5">
        <v>1.3274999999999999</v>
      </c>
      <c r="EM5">
        <v>-0.26150000000000001</v>
      </c>
      <c r="EN5">
        <v>-3.2000000000000001E-2</v>
      </c>
      <c r="EO5">
        <v>1.5545</v>
      </c>
      <c r="EP5">
        <v>-6.1100000000000002E-2</v>
      </c>
      <c r="EQ5">
        <v>-8.3599999999999994E-2</v>
      </c>
      <c r="ER5">
        <v>1.0079</v>
      </c>
      <c r="ES5">
        <v>-0.20979999999999999</v>
      </c>
      <c r="ET5">
        <v>1.0226</v>
      </c>
      <c r="EU5">
        <v>-4.6399999999999997E-2</v>
      </c>
      <c r="EV5">
        <v>0.94530000000000003</v>
      </c>
      <c r="EW5">
        <v>-0.1666</v>
      </c>
      <c r="EX5">
        <v>-4.3650000000000002</v>
      </c>
      <c r="EY5">
        <v>-1.5100000000000001E-2</v>
      </c>
      <c r="EZ5">
        <v>8.3000000000000001E-3</v>
      </c>
      <c r="FA5">
        <v>8.1900000000000001E-2</v>
      </c>
      <c r="FB5">
        <v>-0.27639999999999998</v>
      </c>
      <c r="FC5">
        <v>1.6199999999999999E-2</v>
      </c>
      <c r="FD5">
        <v>1.6859999999999999</v>
      </c>
      <c r="FE5">
        <v>-1.5800000000000002E-2</v>
      </c>
      <c r="FF5">
        <v>-0.34939999999999999</v>
      </c>
      <c r="FG5">
        <v>-5.79E-2</v>
      </c>
      <c r="FH5">
        <v>0.79290000000000005</v>
      </c>
      <c r="FI5">
        <v>-3.7682000000000002</v>
      </c>
      <c r="FJ5">
        <v>-0.15179999999999999</v>
      </c>
      <c r="FK5">
        <v>1.1357999999999999</v>
      </c>
      <c r="FL5">
        <v>-4.5100000000000001E-2</v>
      </c>
      <c r="FM5">
        <v>2.3E-2</v>
      </c>
      <c r="FN5">
        <v>-0.17</v>
      </c>
      <c r="FO5">
        <v>-1.0037</v>
      </c>
      <c r="FP5">
        <v>0.4556</v>
      </c>
      <c r="FQ5">
        <v>3.5999999999999999E-3</v>
      </c>
      <c r="FR5">
        <v>-7.2499999999999995E-2</v>
      </c>
      <c r="FS5">
        <v>-0.29899999999999999</v>
      </c>
      <c r="FT5">
        <v>2.7099999999999999E-2</v>
      </c>
      <c r="FU5">
        <v>0.121</v>
      </c>
      <c r="FV5">
        <v>-0.1158</v>
      </c>
      <c r="FW5">
        <v>-0.64890000000000003</v>
      </c>
      <c r="FX5">
        <v>-0.12</v>
      </c>
      <c r="FY5">
        <v>1.7484</v>
      </c>
      <c r="FZ5">
        <v>0.1196</v>
      </c>
      <c r="GA5">
        <v>0.6583</v>
      </c>
      <c r="GB5">
        <v>8.8999999999999996E-2</v>
      </c>
      <c r="GC5">
        <v>-8.2400000000000001E-2</v>
      </c>
      <c r="GD5">
        <v>8.2000000000000007E-3</v>
      </c>
      <c r="GE5">
        <v>9.3700000000000006E-2</v>
      </c>
      <c r="GF5">
        <v>3.3799999999999997E-2</v>
      </c>
      <c r="GG5">
        <v>0.35870000000000002</v>
      </c>
      <c r="GH5">
        <v>0.95679999999999998</v>
      </c>
      <c r="GI5">
        <v>-0.13220000000000001</v>
      </c>
      <c r="GJ5">
        <v>3.3300000000000003E-2</v>
      </c>
      <c r="GK5">
        <v>-0.54039999999999999</v>
      </c>
      <c r="GL5" t="e">
        <v>#N/A</v>
      </c>
      <c r="GM5">
        <v>7.4000000000000003E-3</v>
      </c>
      <c r="GN5">
        <v>-7.6E-3</v>
      </c>
      <c r="GO5">
        <v>7.8899999999999998E-2</v>
      </c>
      <c r="GP5">
        <v>0.28170000000000001</v>
      </c>
      <c r="GQ5">
        <v>-5.7999999999999996E-3</v>
      </c>
      <c r="GR5">
        <v>2.7000000000000001E-3</v>
      </c>
      <c r="GS5">
        <v>-1.9E-2</v>
      </c>
      <c r="GT5">
        <v>3.1E-2</v>
      </c>
      <c r="GU5">
        <v>-0.72230000000000005</v>
      </c>
      <c r="GV5">
        <v>0.1157</v>
      </c>
      <c r="GW5">
        <v>0.2387</v>
      </c>
      <c r="GX5">
        <v>-5.9999999999999995E-4</v>
      </c>
      <c r="GY5">
        <v>1.143</v>
      </c>
      <c r="GZ5">
        <v>-0.3624</v>
      </c>
      <c r="HA5">
        <v>-0.1653</v>
      </c>
      <c r="HB5">
        <v>-1.9E-2</v>
      </c>
      <c r="HC5">
        <v>0.48199999999999998</v>
      </c>
      <c r="HD5">
        <v>-1.8499999999999999E-2</v>
      </c>
      <c r="HE5">
        <v>1.1000000000000001E-3</v>
      </c>
      <c r="HF5">
        <v>0.26140000000000002</v>
      </c>
      <c r="HG5">
        <v>-0.82369999999999999</v>
      </c>
      <c r="HH5">
        <v>1.46E-2</v>
      </c>
      <c r="HI5">
        <v>5.1700000000000003E-2</v>
      </c>
      <c r="HJ5">
        <v>0.2364</v>
      </c>
      <c r="HK5">
        <v>1.0200000000000001E-2</v>
      </c>
      <c r="HL5">
        <v>0.84699999999999998</v>
      </c>
      <c r="HM5">
        <v>8.5900000000000004E-2</v>
      </c>
      <c r="HN5">
        <v>0.12540000000000001</v>
      </c>
      <c r="HO5">
        <v>-7.4200000000000002E-2</v>
      </c>
      <c r="HP5">
        <v>-9.0999999999999998E-2</v>
      </c>
      <c r="HQ5">
        <v>-3.4799999999999998E-2</v>
      </c>
      <c r="HR5">
        <v>-4.7899999999999998E-2</v>
      </c>
      <c r="HS5">
        <v>-3.8E-3</v>
      </c>
      <c r="HT5">
        <v>-0.96919999999999995</v>
      </c>
      <c r="HU5">
        <v>1.853</v>
      </c>
      <c r="HV5">
        <v>0.13059999999999999</v>
      </c>
      <c r="HW5">
        <v>-0.4239</v>
      </c>
      <c r="HX5">
        <v>0.77159999999999995</v>
      </c>
      <c r="HY5">
        <v>4.6800000000000001E-2</v>
      </c>
      <c r="HZ5">
        <v>0.27229999999999999</v>
      </c>
      <c r="IA5">
        <v>-2.58E-2</v>
      </c>
      <c r="IB5">
        <v>-0.10979999999999999</v>
      </c>
      <c r="IC5">
        <v>7.6647999999999996</v>
      </c>
      <c r="ID5">
        <v>-1.8476999999999999</v>
      </c>
      <c r="IE5">
        <v>-0.40550000000000003</v>
      </c>
      <c r="IF5">
        <v>-2.1751</v>
      </c>
      <c r="IG5">
        <v>6.1999999999999998E-3</v>
      </c>
      <c r="IH5">
        <v>-0.19600000000000001</v>
      </c>
      <c r="II5">
        <v>0.80400000000000005</v>
      </c>
      <c r="IJ5">
        <v>3.5000000000000001E-3</v>
      </c>
      <c r="IK5">
        <v>-2.2328000000000001</v>
      </c>
      <c r="IL5">
        <v>0.78069999999999995</v>
      </c>
      <c r="IM5">
        <v>2.6097000000000001</v>
      </c>
      <c r="IN5">
        <v>-7.85E-2</v>
      </c>
      <c r="IO5">
        <v>0.45860000000000001</v>
      </c>
      <c r="IP5">
        <v>0.1898</v>
      </c>
      <c r="IQ5">
        <v>0.37440000000000001</v>
      </c>
      <c r="IR5">
        <v>-0.2467</v>
      </c>
      <c r="IS5">
        <v>-5.2900000000000003E-2</v>
      </c>
      <c r="IT5">
        <v>0.21260000000000001</v>
      </c>
      <c r="IU5">
        <v>9.9400000000000002E-2</v>
      </c>
      <c r="IV5">
        <v>-8.1900000000000001E-2</v>
      </c>
      <c r="IW5">
        <v>3.9744999999999999</v>
      </c>
      <c r="IX5">
        <v>6.3500000000000001E-2</v>
      </c>
      <c r="IY5">
        <v>0.14910000000000001</v>
      </c>
      <c r="IZ5">
        <v>5.9199000000000002</v>
      </c>
      <c r="JA5">
        <v>-6.0499999999999998E-2</v>
      </c>
      <c r="JB5">
        <v>4.2999999999999997E-2</v>
      </c>
      <c r="JC5">
        <v>7.0800000000000002E-2</v>
      </c>
      <c r="JD5">
        <v>-2.8199999999999999E-2</v>
      </c>
      <c r="JE5">
        <v>0.19059999999999999</v>
      </c>
      <c r="JF5">
        <v>6.2199999999999998E-2</v>
      </c>
      <c r="JG5">
        <v>-1.26E-2</v>
      </c>
      <c r="JH5">
        <v>0.33789999999999998</v>
      </c>
      <c r="JI5">
        <v>2.4434999999999998</v>
      </c>
      <c r="JJ5">
        <v>0.43990000000000001</v>
      </c>
      <c r="JK5">
        <v>5.3199999999999997E-2</v>
      </c>
      <c r="JL5">
        <v>1.3100000000000001E-2</v>
      </c>
      <c r="JM5">
        <v>0.12239999999999999</v>
      </c>
      <c r="JN5">
        <v>0.67179999999999995</v>
      </c>
      <c r="JO5">
        <v>0.1661</v>
      </c>
      <c r="JP5">
        <v>-0.1217</v>
      </c>
      <c r="JQ5">
        <v>0.56710000000000005</v>
      </c>
      <c r="JR5">
        <v>-0.82869999999999999</v>
      </c>
      <c r="JS5">
        <v>-9.1399999999999995E-2</v>
      </c>
      <c r="JT5">
        <v>-0.44069999999999998</v>
      </c>
      <c r="JU5">
        <v>0.67779999999999996</v>
      </c>
      <c r="JV5">
        <v>-9.1999999999999998E-3</v>
      </c>
      <c r="JW5">
        <v>-0.31990000000000002</v>
      </c>
      <c r="JX5">
        <v>2.8400000000000002E-2</v>
      </c>
      <c r="JY5">
        <v>1.78E-2</v>
      </c>
      <c r="JZ5">
        <v>0.40570000000000001</v>
      </c>
      <c r="KA5">
        <v>1.0129999999999999</v>
      </c>
      <c r="KB5">
        <v>0.2321</v>
      </c>
      <c r="KC5">
        <v>-6.1999999999999998E-3</v>
      </c>
      <c r="KD5">
        <v>0.12690000000000001</v>
      </c>
      <c r="KE5">
        <v>0.51619999999999999</v>
      </c>
      <c r="KF5">
        <v>-4.1700000000000001E-2</v>
      </c>
      <c r="KG5">
        <v>0.504</v>
      </c>
      <c r="KH5">
        <v>-3.6499999999999998E-2</v>
      </c>
      <c r="KI5">
        <v>0.21540000000000001</v>
      </c>
      <c r="KJ5">
        <v>-0.15340000000000001</v>
      </c>
      <c r="KK5">
        <v>-0.18149999999999999</v>
      </c>
      <c r="KL5">
        <v>-5.7299999999999997E-2</v>
      </c>
      <c r="KM5">
        <v>7.4999999999999997E-3</v>
      </c>
      <c r="KN5">
        <v>0.34820000000000001</v>
      </c>
      <c r="KO5">
        <v>3.9300000000000002E-2</v>
      </c>
      <c r="KP5">
        <v>1.3788</v>
      </c>
      <c r="KQ5">
        <v>0.71230000000000004</v>
      </c>
      <c r="KR5">
        <v>7.3200000000000001E-2</v>
      </c>
      <c r="KS5">
        <v>-2.9000000000000001E-2</v>
      </c>
      <c r="KT5">
        <v>-4.4000000000000003E-3</v>
      </c>
      <c r="KU5">
        <v>-5.4711999999999996</v>
      </c>
      <c r="KV5">
        <v>3.0808</v>
      </c>
      <c r="KW5">
        <v>-9.2999999999999992E-3</v>
      </c>
      <c r="KX5">
        <v>0.24199999999999999</v>
      </c>
      <c r="KY5">
        <v>-0.42159999999999997</v>
      </c>
      <c r="KZ5">
        <v>4.2099999999999999E-2</v>
      </c>
      <c r="LA5">
        <v>0.17660000000000001</v>
      </c>
      <c r="LB5">
        <v>-2.92E-2</v>
      </c>
      <c r="LC5">
        <v>0.49769999999999998</v>
      </c>
      <c r="LD5">
        <v>-0.44700000000000001</v>
      </c>
      <c r="LE5">
        <v>0.7198</v>
      </c>
      <c r="LF5">
        <v>-5.16E-2</v>
      </c>
      <c r="LG5">
        <v>-0.52529999999999999</v>
      </c>
      <c r="LH5">
        <v>7.9699999999999993E-2</v>
      </c>
      <c r="LI5">
        <v>-12.005699999999999</v>
      </c>
      <c r="LJ5">
        <v>-9.3100000000000002E-2</v>
      </c>
      <c r="LK5">
        <v>-2.86E-2</v>
      </c>
      <c r="LL5">
        <v>5.1000000000000004E-3</v>
      </c>
      <c r="LM5">
        <v>-3.11</v>
      </c>
      <c r="LN5">
        <v>0.31709999999999999</v>
      </c>
      <c r="LO5">
        <v>-7.7000000000000002E-3</v>
      </c>
      <c r="LP5">
        <v>1.7606999999999999</v>
      </c>
      <c r="LQ5">
        <v>0.22020000000000001</v>
      </c>
      <c r="LR5">
        <v>0.47570000000000001</v>
      </c>
      <c r="LS5">
        <v>-0.18870000000000001</v>
      </c>
      <c r="LT5">
        <v>7.4904000000000002</v>
      </c>
      <c r="LU5">
        <v>-5.0000000000000001E-4</v>
      </c>
      <c r="LV5">
        <v>0.95030000000000003</v>
      </c>
      <c r="LW5">
        <v>-1.6400000000000001E-2</v>
      </c>
      <c r="LX5">
        <v>6.3822999999999999</v>
      </c>
      <c r="LY5">
        <v>7.22E-2</v>
      </c>
      <c r="LZ5">
        <v>-7.6E-3</v>
      </c>
      <c r="MA5">
        <v>-0.1305</v>
      </c>
      <c r="MB5">
        <v>-2.5700000000000001E-2</v>
      </c>
      <c r="MC5">
        <v>0.1759</v>
      </c>
      <c r="MD5">
        <v>-0.14419999999999999</v>
      </c>
      <c r="ME5">
        <v>8.7300000000000003E-2</v>
      </c>
      <c r="MF5">
        <v>-9.8799999999999999E-2</v>
      </c>
      <c r="MG5">
        <v>1.6199999999999999E-2</v>
      </c>
      <c r="MH5">
        <v>-9.4899999999999998E-2</v>
      </c>
      <c r="MI5">
        <v>0.48380000000000001</v>
      </c>
      <c r="MJ5">
        <v>0.29070000000000001</v>
      </c>
      <c r="MK5">
        <v>1.3360000000000001</v>
      </c>
      <c r="ML5">
        <v>-0.34279999999999999</v>
      </c>
      <c r="MM5">
        <v>4.58E-2</v>
      </c>
      <c r="MN5">
        <v>-0.13969999999999999</v>
      </c>
      <c r="MO5">
        <v>-0.17649999999999999</v>
      </c>
      <c r="MP5">
        <v>-0.19900000000000001</v>
      </c>
      <c r="MQ5">
        <v>-2.0999999999999999E-3</v>
      </c>
      <c r="MR5">
        <v>0.1158</v>
      </c>
      <c r="MS5">
        <v>-0.15179999999999999</v>
      </c>
      <c r="MT5">
        <v>2.4500000000000001E-2</v>
      </c>
      <c r="MU5">
        <v>1.6691</v>
      </c>
      <c r="MV5">
        <v>-6.7000000000000004E-2</v>
      </c>
      <c r="MW5">
        <v>0.1928</v>
      </c>
      <c r="MX5">
        <v>-2.98E-2</v>
      </c>
      <c r="MY5">
        <v>-0.73050000000000004</v>
      </c>
      <c r="MZ5">
        <v>-6.7999999999999996E-3</v>
      </c>
      <c r="NA5">
        <v>5.7299999999999997E-2</v>
      </c>
      <c r="NB5">
        <v>1.34E-2</v>
      </c>
      <c r="NC5">
        <v>0.94610000000000005</v>
      </c>
      <c r="ND5">
        <v>-4.7800000000000002E-2</v>
      </c>
      <c r="NE5">
        <v>5.2828999999999997</v>
      </c>
      <c r="NF5">
        <v>-0.39219999999999999</v>
      </c>
      <c r="NG5">
        <v>-2.3599999999999999E-2</v>
      </c>
      <c r="NH5">
        <v>8.4500000000000006E-2</v>
      </c>
      <c r="NI5">
        <v>0.35039999999999999</v>
      </c>
      <c r="NJ5">
        <v>1.5E-3</v>
      </c>
      <c r="NK5">
        <v>-1.4999999999999999E-2</v>
      </c>
      <c r="NL5">
        <v>-0.14299999999999999</v>
      </c>
      <c r="NM5">
        <v>-1.0800000000000001E-2</v>
      </c>
      <c r="NN5">
        <v>-0.32969999999999999</v>
      </c>
      <c r="NO5">
        <v>-8.9899999999999994E-2</v>
      </c>
      <c r="NP5">
        <v>1.04E-2</v>
      </c>
      <c r="NQ5">
        <v>7.2599999999999998E-2</v>
      </c>
      <c r="NR5">
        <v>0.28610000000000002</v>
      </c>
      <c r="NS5">
        <v>-1.3603000000000001</v>
      </c>
      <c r="NT5">
        <v>-3.2500000000000001E-2</v>
      </c>
      <c r="NU5">
        <v>-4.9099999999999998E-2</v>
      </c>
      <c r="NV5">
        <v>-9.8599999999999993E-2</v>
      </c>
      <c r="NW5">
        <v>-2.1299999999999999E-2</v>
      </c>
      <c r="NX5">
        <v>-1.66E-2</v>
      </c>
      <c r="NY5">
        <v>1.0938000000000001</v>
      </c>
      <c r="NZ5">
        <v>-1.4084000000000001</v>
      </c>
      <c r="OA5">
        <v>-0.4698</v>
      </c>
      <c r="OB5">
        <v>-1.7088000000000001</v>
      </c>
      <c r="OC5">
        <v>-0.15279999999999999</v>
      </c>
      <c r="OD5">
        <v>0.49509999999999998</v>
      </c>
      <c r="OE5">
        <v>1.5100000000000001E-2</v>
      </c>
      <c r="OF5">
        <v>-4.1390000000000002</v>
      </c>
      <c r="OG5">
        <v>1.6921999999999999</v>
      </c>
      <c r="OH5">
        <v>-0.1065</v>
      </c>
      <c r="OI5">
        <v>-0.14630000000000001</v>
      </c>
      <c r="OJ5">
        <v>-8.9599999999999999E-2</v>
      </c>
      <c r="OK5">
        <v>0.33779999999999999</v>
      </c>
      <c r="OL5">
        <v>0.1177</v>
      </c>
      <c r="OM5">
        <v>-0.51839999999999997</v>
      </c>
      <c r="ON5">
        <v>2.4199999999999999E-2</v>
      </c>
      <c r="OO5">
        <v>-0.15129999999999999</v>
      </c>
      <c r="OP5">
        <v>0.35599999999999998</v>
      </c>
      <c r="OQ5">
        <v>7.8799999999999995E-2</v>
      </c>
      <c r="OR5">
        <v>0.1694</v>
      </c>
      <c r="OS5">
        <v>-4.7500000000000001E-2</v>
      </c>
      <c r="OT5">
        <v>8.3000000000000004E-2</v>
      </c>
      <c r="OU5">
        <v>-0.4602</v>
      </c>
      <c r="OV5">
        <v>-0.67330000000000001</v>
      </c>
      <c r="OW5">
        <v>0.35120000000000001</v>
      </c>
      <c r="OX5">
        <v>-2.2499999999999999E-2</v>
      </c>
      <c r="OY5">
        <v>-0.1938</v>
      </c>
      <c r="OZ5">
        <v>0.2157</v>
      </c>
      <c r="PA5">
        <v>-0.1812</v>
      </c>
      <c r="PB5">
        <v>-0.1018</v>
      </c>
      <c r="PC5">
        <v>0.30640000000000001</v>
      </c>
      <c r="PD5">
        <v>-2.93E-2</v>
      </c>
      <c r="PE5">
        <v>1.5232000000000001</v>
      </c>
      <c r="PF5">
        <v>-0.19639999999999999</v>
      </c>
      <c r="PG5">
        <v>0.1198</v>
      </c>
      <c r="PH5">
        <v>-2.1999999999999999E-2</v>
      </c>
      <c r="PI5">
        <v>-6.5500000000000003E-2</v>
      </c>
      <c r="PJ5">
        <v>0.28120000000000001</v>
      </c>
      <c r="PK5">
        <v>0.28339999999999999</v>
      </c>
      <c r="PL5">
        <v>0.89480000000000004</v>
      </c>
      <c r="PM5">
        <v>-0.1222</v>
      </c>
      <c r="PN5">
        <v>8.8300000000000003E-2</v>
      </c>
      <c r="PO5">
        <v>0.31159999999999999</v>
      </c>
      <c r="PP5">
        <v>0.2712</v>
      </c>
      <c r="PQ5">
        <v>0.10340000000000001</v>
      </c>
      <c r="PR5">
        <v>0.16250000000000001</v>
      </c>
      <c r="PS5">
        <v>4.4400000000000002E-2</v>
      </c>
      <c r="PT5">
        <v>-2.9100000000000001E-2</v>
      </c>
      <c r="PU5">
        <v>0.15440000000000001</v>
      </c>
      <c r="PV5">
        <v>-0.27600000000000002</v>
      </c>
      <c r="PW5">
        <v>0.50749999999999995</v>
      </c>
      <c r="PX5">
        <v>-0.12540000000000001</v>
      </c>
      <c r="PY5">
        <v>1.2996000000000001</v>
      </c>
      <c r="PZ5">
        <v>-5.6500000000000002E-2</v>
      </c>
      <c r="QA5">
        <v>1.4608000000000001</v>
      </c>
      <c r="QB5">
        <v>0.49919999999999998</v>
      </c>
      <c r="QC5">
        <v>6.5299999999999997E-2</v>
      </c>
      <c r="QD5">
        <v>-5.4199999999999998E-2</v>
      </c>
      <c r="QE5">
        <v>-7.9100000000000004E-2</v>
      </c>
      <c r="QF5">
        <v>-0.50480000000000003</v>
      </c>
      <c r="QG5">
        <v>2.5000000000000001E-3</v>
      </c>
      <c r="QH5">
        <v>-1.04E-2</v>
      </c>
      <c r="QI5">
        <v>0.19089999999999999</v>
      </c>
      <c r="QJ5">
        <v>0.12479999999999999</v>
      </c>
      <c r="QK5">
        <v>0.60040000000000004</v>
      </c>
      <c r="QL5">
        <v>-1.14E-2</v>
      </c>
      <c r="QM5">
        <v>-0.1318</v>
      </c>
      <c r="QN5">
        <v>-0.27900000000000003</v>
      </c>
      <c r="QO5">
        <v>0.35759999999999997</v>
      </c>
      <c r="QP5">
        <v>-0.8891</v>
      </c>
      <c r="QQ5">
        <v>-1.6412</v>
      </c>
      <c r="QR5">
        <v>0.1229</v>
      </c>
      <c r="QS5">
        <v>-0.1517</v>
      </c>
      <c r="QT5">
        <v>-0.28170000000000001</v>
      </c>
      <c r="QU5">
        <v>0.96889999999999998</v>
      </c>
      <c r="QV5">
        <v>-6.3049999999999997</v>
      </c>
      <c r="QW5">
        <v>0.28760000000000002</v>
      </c>
      <c r="QX5">
        <v>0.13769999999999999</v>
      </c>
      <c r="QY5">
        <v>0.97789999999999999</v>
      </c>
      <c r="QZ5">
        <v>-0.72670000000000001</v>
      </c>
      <c r="RA5">
        <v>0.31059999999999999</v>
      </c>
      <c r="RB5">
        <v>-0.23050000000000001</v>
      </c>
      <c r="RC5">
        <v>4.3954000000000004</v>
      </c>
      <c r="RD5">
        <v>0.21929999999999999</v>
      </c>
      <c r="RE5">
        <v>0.45650000000000002</v>
      </c>
      <c r="RF5">
        <v>0.32519999999999999</v>
      </c>
      <c r="RG5">
        <v>1.4756</v>
      </c>
      <c r="RH5">
        <v>-9.4E-2</v>
      </c>
      <c r="RI5">
        <v>-0.22109999999999999</v>
      </c>
      <c r="RJ5">
        <v>-0.69989999999999997</v>
      </c>
      <c r="RK5">
        <v>0.1028</v>
      </c>
      <c r="RL5">
        <v>0.17829999999999999</v>
      </c>
      <c r="RM5">
        <v>0.43090000000000001</v>
      </c>
      <c r="RN5">
        <v>1.84E-2</v>
      </c>
      <c r="RO5">
        <v>-6.7699999999999996E-2</v>
      </c>
      <c r="RP5">
        <v>0.63800000000000001</v>
      </c>
      <c r="RQ5">
        <v>-5.7200000000000001E-2</v>
      </c>
      <c r="RR5">
        <v>6.6400000000000001E-2</v>
      </c>
      <c r="RS5">
        <v>0.4753</v>
      </c>
      <c r="RT5">
        <v>1.4179999999999999</v>
      </c>
      <c r="RU5">
        <v>3.8300000000000001E-2</v>
      </c>
      <c r="RV5">
        <v>-0.1653</v>
      </c>
      <c r="RW5">
        <v>0.23549999999999999</v>
      </c>
      <c r="RX5">
        <v>2.86E-2</v>
      </c>
      <c r="RY5">
        <v>1.5943000000000001</v>
      </c>
      <c r="RZ5">
        <v>7.3700000000000002E-2</v>
      </c>
      <c r="SA5">
        <v>2.4E-2</v>
      </c>
      <c r="SB5">
        <v>-0.70679999999999998</v>
      </c>
      <c r="SC5">
        <v>0.18329999999999999</v>
      </c>
      <c r="SD5">
        <v>-0.35470000000000002</v>
      </c>
      <c r="SE5">
        <v>-0.28589999999999999</v>
      </c>
      <c r="SF5">
        <v>1.7299999999999999E-2</v>
      </c>
      <c r="SG5">
        <v>-2.3E-3</v>
      </c>
      <c r="SH5">
        <v>-6.2E-2</v>
      </c>
      <c r="SI5">
        <v>6.08E-2</v>
      </c>
      <c r="SJ5">
        <v>0.42480000000000001</v>
      </c>
      <c r="SK5">
        <v>1.37E-2</v>
      </c>
      <c r="SL5">
        <v>-1.34E-2</v>
      </c>
      <c r="SM5">
        <v>-4.3E-3</v>
      </c>
      <c r="SN5">
        <v>-9.2799999999999994E-2</v>
      </c>
      <c r="SO5">
        <v>0.33850000000000002</v>
      </c>
      <c r="SP5">
        <v>-0.70189999999999997</v>
      </c>
      <c r="SQ5">
        <v>-0.27429999999999999</v>
      </c>
      <c r="SR5">
        <v>0.2021</v>
      </c>
      <c r="SS5">
        <v>2.2128999999999999</v>
      </c>
      <c r="ST5">
        <v>-0.1545</v>
      </c>
      <c r="SU5">
        <v>0.38740000000000002</v>
      </c>
      <c r="SV5">
        <v>0.21510000000000001</v>
      </c>
      <c r="SW5">
        <v>0.10920000000000001</v>
      </c>
      <c r="SX5">
        <v>0.1535</v>
      </c>
      <c r="SY5">
        <v>-1.8100000000000002E-2</v>
      </c>
      <c r="SZ5">
        <v>-1.5599999999999999E-2</v>
      </c>
      <c r="TA5">
        <v>-1.4294</v>
      </c>
      <c r="TB5">
        <v>-4.8979999999999997</v>
      </c>
      <c r="TC5">
        <v>-4.2000000000000003E-2</v>
      </c>
      <c r="TD5">
        <v>-4.5331999999999999</v>
      </c>
      <c r="TE5">
        <v>-3.7999999999999999E-2</v>
      </c>
      <c r="TF5" t="e">
        <v>#N/A</v>
      </c>
      <c r="TG5">
        <v>1.9665999999999999</v>
      </c>
      <c r="TH5">
        <v>-1.1900000000000001E-2</v>
      </c>
      <c r="TI5">
        <v>0.20680000000000001</v>
      </c>
      <c r="TJ5">
        <v>6.4699999999999994E-2</v>
      </c>
      <c r="TK5">
        <v>-1.9E-3</v>
      </c>
      <c r="TL5">
        <v>9.2999999999999992E-3</v>
      </c>
      <c r="TM5">
        <v>0.42249999999999999</v>
      </c>
      <c r="TN5">
        <v>-0.1082</v>
      </c>
      <c r="TO5">
        <v>0.24410000000000001</v>
      </c>
      <c r="TP5">
        <v>0.48299999999999998</v>
      </c>
      <c r="TQ5">
        <v>-6.2600000000000003E-2</v>
      </c>
      <c r="TR5">
        <v>2.6379999999999999</v>
      </c>
      <c r="TS5">
        <v>0.23960000000000001</v>
      </c>
      <c r="TT5">
        <v>0.125</v>
      </c>
      <c r="TU5">
        <v>-8.8999999999999996E-2</v>
      </c>
      <c r="TV5">
        <v>-3.4599999999999999E-2</v>
      </c>
      <c r="TW5">
        <v>6.2399999999999997E-2</v>
      </c>
      <c r="TX5">
        <v>-0.2356</v>
      </c>
      <c r="TY5">
        <v>-1.34E-2</v>
      </c>
      <c r="TZ5">
        <v>-0.1948</v>
      </c>
      <c r="UA5">
        <v>1.4399</v>
      </c>
      <c r="UB5">
        <v>1.66E-2</v>
      </c>
      <c r="UC5" t="e">
        <v>#N/A</v>
      </c>
      <c r="UD5">
        <v>-4.7000000000000002E-3</v>
      </c>
      <c r="UE5">
        <v>4.7373000000000003</v>
      </c>
      <c r="UF5">
        <v>-5.4199999999999998E-2</v>
      </c>
      <c r="UG5">
        <v>3.27E-2</v>
      </c>
      <c r="UH5">
        <v>-0.26500000000000001</v>
      </c>
      <c r="UI5">
        <v>-0.2278</v>
      </c>
      <c r="UJ5">
        <v>4.3072999999999997</v>
      </c>
      <c r="UK5">
        <v>-2.64E-2</v>
      </c>
      <c r="UL5">
        <v>4.0000000000000002E-4</v>
      </c>
      <c r="UM5">
        <v>0.77429999999999999</v>
      </c>
      <c r="UN5">
        <v>0.10580000000000001</v>
      </c>
      <c r="UO5">
        <v>0.59909999999999997</v>
      </c>
      <c r="UP5">
        <v>0.13700000000000001</v>
      </c>
      <c r="UQ5">
        <v>0.98540000000000005</v>
      </c>
      <c r="UR5">
        <v>8.3199999999999996E-2</v>
      </c>
      <c r="US5">
        <v>5.5800000000000002E-2</v>
      </c>
      <c r="UT5">
        <v>11.1751</v>
      </c>
      <c r="UU5">
        <v>0.12330000000000001</v>
      </c>
      <c r="UV5">
        <v>-6.9000000000000006E-2</v>
      </c>
      <c r="UW5">
        <v>-0.54279999999999995</v>
      </c>
      <c r="UX5">
        <v>2.8000000000000001E-2</v>
      </c>
      <c r="UY5">
        <v>-8.6599999999999996E-2</v>
      </c>
      <c r="UZ5">
        <v>-0.19600000000000001</v>
      </c>
      <c r="VA5">
        <v>0.1457</v>
      </c>
      <c r="VB5">
        <v>3.4000000000000002E-2</v>
      </c>
      <c r="VC5">
        <v>5.5100000000000003E-2</v>
      </c>
      <c r="VD5">
        <v>-0.2445</v>
      </c>
      <c r="VE5">
        <v>-0.126</v>
      </c>
      <c r="VF5">
        <v>-3.5999999999999999E-3</v>
      </c>
      <c r="VG5">
        <v>-0.3574</v>
      </c>
      <c r="VH5">
        <v>-0.1023</v>
      </c>
      <c r="VI5">
        <v>-4.6899999999999997E-2</v>
      </c>
      <c r="VJ5">
        <v>0.54700000000000004</v>
      </c>
      <c r="VK5">
        <v>-4.5999999999999999E-3</v>
      </c>
      <c r="VL5">
        <v>7.7899999999999997E-2</v>
      </c>
      <c r="VM5">
        <v>3.7000000000000002E-3</v>
      </c>
      <c r="VN5">
        <v>-0.71750000000000003</v>
      </c>
      <c r="VO5">
        <v>-6.6299999999999998E-2</v>
      </c>
      <c r="VP5">
        <v>3.95E-2</v>
      </c>
      <c r="VQ5">
        <v>2.7000000000000001E-3</v>
      </c>
      <c r="VR5">
        <v>0.2505</v>
      </c>
      <c r="VS5">
        <v>-2E-3</v>
      </c>
      <c r="VT5">
        <v>-4.8250000000000002</v>
      </c>
      <c r="VU5">
        <v>0.17100000000000001</v>
      </c>
      <c r="VV5">
        <v>0.40539999999999998</v>
      </c>
      <c r="VW5">
        <v>-0.68879999999999997</v>
      </c>
      <c r="VX5">
        <v>0.25109999999999999</v>
      </c>
      <c r="VY5">
        <v>-4.87E-2</v>
      </c>
      <c r="VZ5">
        <v>2.2776999999999998</v>
      </c>
      <c r="WA5">
        <v>-0.188</v>
      </c>
      <c r="WB5">
        <v>0.84940000000000004</v>
      </c>
      <c r="WC5">
        <v>-6.8699999999999997E-2</v>
      </c>
      <c r="WD5">
        <v>-1.1385000000000001</v>
      </c>
      <c r="WE5">
        <v>0.27900000000000003</v>
      </c>
      <c r="WF5">
        <v>0.20760000000000001</v>
      </c>
      <c r="WG5">
        <v>0.46660000000000001</v>
      </c>
      <c r="WH5">
        <v>3.2023000000000001</v>
      </c>
      <c r="WI5">
        <v>-7.1099999999999997E-2</v>
      </c>
      <c r="WJ5">
        <v>0.25940000000000002</v>
      </c>
      <c r="WK5">
        <v>-0.1255</v>
      </c>
      <c r="WL5">
        <v>-7.3599999999999999E-2</v>
      </c>
      <c r="WM5">
        <v>1.8499999999999999E-2</v>
      </c>
      <c r="WN5">
        <v>-1.0999999999999999E-2</v>
      </c>
      <c r="WO5">
        <v>0.4199</v>
      </c>
      <c r="WP5">
        <v>1.3878999999999999</v>
      </c>
      <c r="WQ5">
        <v>-5.4800000000000001E-2</v>
      </c>
      <c r="WR5">
        <v>-0.16839999999999999</v>
      </c>
      <c r="WS5">
        <v>-1.78E-2</v>
      </c>
      <c r="WT5">
        <v>-0.21340000000000001</v>
      </c>
      <c r="WU5">
        <v>1.66E-2</v>
      </c>
      <c r="WV5">
        <v>0.11550000000000001</v>
      </c>
      <c r="WW5">
        <v>1.2451000000000001</v>
      </c>
      <c r="WX5">
        <v>1.89E-2</v>
      </c>
      <c r="WY5">
        <v>-0.27139999999999997</v>
      </c>
      <c r="WZ5">
        <v>1.7313000000000001</v>
      </c>
      <c r="XA5">
        <v>0.37890000000000001</v>
      </c>
      <c r="XB5">
        <v>4.0000000000000002E-4</v>
      </c>
      <c r="XC5">
        <v>3.3700000000000001E-2</v>
      </c>
      <c r="XD5">
        <v>0.01</v>
      </c>
      <c r="XE5">
        <v>3.4099999999999998E-2</v>
      </c>
      <c r="XF5">
        <v>5.0000000000000001E-3</v>
      </c>
      <c r="XG5">
        <v>8.6999999999999994E-2</v>
      </c>
      <c r="XH5">
        <v>1.0335000000000001</v>
      </c>
      <c r="XI5">
        <v>-2.1499999999999998E-2</v>
      </c>
      <c r="XJ5">
        <v>-0.13600000000000001</v>
      </c>
      <c r="XK5">
        <v>-0.67669999999999997</v>
      </c>
      <c r="XL5">
        <v>2.98E-2</v>
      </c>
      <c r="XM5">
        <v>0.2767</v>
      </c>
      <c r="XN5">
        <v>0.26119999999999999</v>
      </c>
      <c r="XO5">
        <v>-0.1555</v>
      </c>
      <c r="XP5">
        <v>1.0468</v>
      </c>
      <c r="XQ5">
        <v>-0.1003</v>
      </c>
      <c r="XR5">
        <v>3.1354000000000002</v>
      </c>
      <c r="XS5">
        <v>0.14560000000000001</v>
      </c>
      <c r="XT5">
        <v>-8.1100000000000005E-2</v>
      </c>
      <c r="XU5">
        <v>2.8000000000000001E-2</v>
      </c>
      <c r="XV5">
        <v>0.628</v>
      </c>
      <c r="XW5">
        <v>0.20499999999999999</v>
      </c>
      <c r="XX5">
        <v>1.6926000000000001</v>
      </c>
      <c r="XY5">
        <v>-7.5800000000000006E-2</v>
      </c>
      <c r="XZ5">
        <v>9.9199999999999997E-2</v>
      </c>
      <c r="YA5">
        <v>-0.2868</v>
      </c>
      <c r="YB5">
        <v>0.1764</v>
      </c>
      <c r="YC5">
        <v>-0.1812</v>
      </c>
      <c r="YD5">
        <v>-5.8400000000000001E-2</v>
      </c>
      <c r="YE5">
        <v>2.6499999999999999E-2</v>
      </c>
      <c r="YF5">
        <v>8.14E-2</v>
      </c>
      <c r="YG5">
        <v>0.2722</v>
      </c>
      <c r="YH5">
        <v>0.83620000000000005</v>
      </c>
      <c r="YI5">
        <v>-0.63649999999999995</v>
      </c>
      <c r="YJ5">
        <v>1.14E-2</v>
      </c>
      <c r="YK5">
        <v>1.37</v>
      </c>
      <c r="YL5">
        <v>0.55840000000000001</v>
      </c>
      <c r="YM5">
        <v>0.03</v>
      </c>
      <c r="YN5">
        <v>0.34610000000000002</v>
      </c>
      <c r="YO5">
        <v>-0.1046</v>
      </c>
      <c r="YP5">
        <v>-5.8799999999999998E-2</v>
      </c>
      <c r="YQ5">
        <v>0.11070000000000001</v>
      </c>
      <c r="YR5">
        <v>-1.55E-2</v>
      </c>
      <c r="YS5">
        <v>-0.13930000000000001</v>
      </c>
      <c r="YT5">
        <v>0.1772</v>
      </c>
      <c r="YU5">
        <v>4.1099999999999998E-2</v>
      </c>
      <c r="YV5">
        <v>-0.20250000000000001</v>
      </c>
      <c r="YW5">
        <v>5.8900000000000001E-2</v>
      </c>
      <c r="YX5">
        <v>0.22889999999999999</v>
      </c>
      <c r="YY5">
        <v>-0.85150000000000003</v>
      </c>
      <c r="YZ5">
        <v>1.0212000000000001</v>
      </c>
      <c r="ZA5">
        <v>0.57030000000000003</v>
      </c>
      <c r="ZB5">
        <v>0.24959999999999999</v>
      </c>
      <c r="ZC5">
        <v>3.4799999999999998E-2</v>
      </c>
      <c r="ZD5">
        <v>-8.4199999999999997E-2</v>
      </c>
      <c r="ZE5">
        <v>-4.8099999999999997E-2</v>
      </c>
      <c r="ZF5">
        <v>0.18310000000000001</v>
      </c>
      <c r="ZG5">
        <v>-2.76E-2</v>
      </c>
      <c r="ZH5">
        <v>-1.0426</v>
      </c>
      <c r="ZI5">
        <v>-0.23330000000000001</v>
      </c>
      <c r="ZJ5">
        <v>6.4000000000000003E-3</v>
      </c>
      <c r="ZK5">
        <v>3.4700000000000002E-2</v>
      </c>
      <c r="ZL5">
        <v>0.89629999999999999</v>
      </c>
      <c r="ZM5">
        <v>1.1176999999999999</v>
      </c>
      <c r="ZN5">
        <v>-3.1600000000000003E-2</v>
      </c>
      <c r="ZO5">
        <v>-0.66110000000000002</v>
      </c>
      <c r="ZP5">
        <v>-0.1552</v>
      </c>
      <c r="ZQ5">
        <v>0.17860000000000001</v>
      </c>
      <c r="ZR5">
        <v>2.2241</v>
      </c>
      <c r="ZS5">
        <v>-0.72599999999999998</v>
      </c>
      <c r="ZT5">
        <v>-7.0300000000000001E-2</v>
      </c>
      <c r="ZU5">
        <v>0.76870000000000005</v>
      </c>
      <c r="ZV5">
        <v>0.53080000000000005</v>
      </c>
      <c r="ZW5">
        <v>2.2469999999999999</v>
      </c>
      <c r="ZX5">
        <v>0.3034</v>
      </c>
      <c r="ZY5">
        <v>1.5002</v>
      </c>
      <c r="ZZ5">
        <v>0.89390000000000003</v>
      </c>
      <c r="AAA5">
        <v>-6.4299999999999996E-2</v>
      </c>
      <c r="AAB5">
        <v>1.3299999999999999E-2</v>
      </c>
      <c r="AAC5">
        <v>1.8100000000000002E-2</v>
      </c>
      <c r="AAD5">
        <v>5.5100000000000003E-2</v>
      </c>
      <c r="AAE5">
        <v>3.49E-2</v>
      </c>
      <c r="AAF5">
        <v>6.6400000000000001E-2</v>
      </c>
      <c r="AAG5">
        <v>0.54669999999999996</v>
      </c>
      <c r="AAH5">
        <v>0.2029</v>
      </c>
      <c r="AAI5">
        <v>7.7799999999999994E-2</v>
      </c>
      <c r="AAJ5">
        <v>0.6351</v>
      </c>
      <c r="AAK5">
        <v>-0.4451</v>
      </c>
      <c r="AAL5">
        <v>0.88380000000000003</v>
      </c>
      <c r="AAM5">
        <v>6.3700000000000007E-2</v>
      </c>
      <c r="AAN5">
        <v>-2.12</v>
      </c>
      <c r="AAO5">
        <v>0.29330000000000001</v>
      </c>
      <c r="AAP5">
        <v>-0.22239999999999999</v>
      </c>
      <c r="AAQ5">
        <v>0.1323</v>
      </c>
      <c r="AAR5">
        <v>0.11</v>
      </c>
      <c r="AAS5">
        <v>1.5800000000000002E-2</v>
      </c>
      <c r="AAT5">
        <v>9.7699999999999995E-2</v>
      </c>
      <c r="AAU5">
        <v>6.3391000000000002</v>
      </c>
      <c r="AAV5">
        <v>-8.0299999999999996E-2</v>
      </c>
      <c r="AAW5">
        <v>0.61019999999999996</v>
      </c>
      <c r="AAX5">
        <v>5.8599999999999999E-2</v>
      </c>
      <c r="AAY5">
        <v>-3.49E-2</v>
      </c>
      <c r="AAZ5">
        <v>1.4924999999999999</v>
      </c>
      <c r="ABA5">
        <v>6.4100000000000004E-2</v>
      </c>
      <c r="ABB5">
        <v>-1.61E-2</v>
      </c>
      <c r="ABC5">
        <v>2.0899999999999998E-2</v>
      </c>
      <c r="ABD5">
        <v>-7.2300000000000003E-2</v>
      </c>
      <c r="ABE5">
        <v>3.1232000000000002</v>
      </c>
      <c r="ABF5">
        <v>6.8099999999999994E-2</v>
      </c>
      <c r="ABG5">
        <v>-2.3199999999999998E-2</v>
      </c>
      <c r="ABH5">
        <v>3.8300000000000001E-2</v>
      </c>
      <c r="ABI5">
        <v>-1.46E-2</v>
      </c>
      <c r="ABJ5">
        <v>-2.1399999999999999E-2</v>
      </c>
      <c r="ABK5">
        <v>0.51690000000000003</v>
      </c>
      <c r="ABL5">
        <v>-3.04E-2</v>
      </c>
      <c r="ABM5">
        <v>-0.50060000000000004</v>
      </c>
      <c r="ABN5">
        <v>1.0509999999999999</v>
      </c>
      <c r="ABO5">
        <v>5.9057000000000004</v>
      </c>
      <c r="ABP5">
        <v>-6.0000000000000001E-3</v>
      </c>
      <c r="ABQ5">
        <v>16.375699999999998</v>
      </c>
      <c r="ABR5">
        <v>3.2599999999999997E-2</v>
      </c>
      <c r="ABS5">
        <v>-0.1139</v>
      </c>
      <c r="ABT5">
        <v>0.2122</v>
      </c>
      <c r="ABU5">
        <v>0.57630000000000003</v>
      </c>
      <c r="ABV5">
        <v>8.9999999999999998E-4</v>
      </c>
      <c r="ABW5">
        <v>1.43E-2</v>
      </c>
      <c r="ABX5">
        <v>0.12479999999999999</v>
      </c>
      <c r="ABY5">
        <v>0.43180000000000002</v>
      </c>
      <c r="ABZ5">
        <v>-0.53210000000000002</v>
      </c>
      <c r="ACA5">
        <v>3.5487000000000002</v>
      </c>
      <c r="ACB5">
        <v>2.4571999999999998</v>
      </c>
      <c r="ACC5">
        <v>0.30280000000000001</v>
      </c>
      <c r="ACD5">
        <v>-4.19E-2</v>
      </c>
      <c r="ACE5">
        <v>6.1999999999999998E-3</v>
      </c>
      <c r="ACF5">
        <v>0.69079999999999997</v>
      </c>
      <c r="ACG5">
        <v>-8.0500000000000002E-2</v>
      </c>
      <c r="ACH5">
        <v>0.7349</v>
      </c>
      <c r="ACI5">
        <v>-8.0199999999999994E-2</v>
      </c>
      <c r="ACJ5">
        <v>0.4148</v>
      </c>
      <c r="ACK5">
        <v>-2.3400000000000001E-2</v>
      </c>
      <c r="ACL5">
        <v>-0.3831</v>
      </c>
      <c r="ACM5">
        <v>0.27529999999999999</v>
      </c>
      <c r="ACN5">
        <v>4.0000000000000002E-4</v>
      </c>
      <c r="ACO5">
        <v>1.83E-2</v>
      </c>
      <c r="ACP5">
        <v>-0.72589999999999999</v>
      </c>
      <c r="ACQ5">
        <v>-4.7462999999999997</v>
      </c>
      <c r="ACR5">
        <v>-4.4900000000000002E-2</v>
      </c>
      <c r="ACS5">
        <v>2.29E-2</v>
      </c>
      <c r="ACT5">
        <v>-0.67149999999999999</v>
      </c>
      <c r="ACU5">
        <v>-0.29099999999999998</v>
      </c>
      <c r="ACV5">
        <v>1.43E-2</v>
      </c>
      <c r="ACW5">
        <v>2.3900000000000001E-2</v>
      </c>
      <c r="ACX5">
        <v>0.436</v>
      </c>
      <c r="ACY5">
        <v>-0.43080000000000002</v>
      </c>
      <c r="ACZ5">
        <v>-0.1767</v>
      </c>
      <c r="ADA5">
        <v>0.66169999999999995</v>
      </c>
      <c r="ADB5">
        <v>-3.7080000000000002</v>
      </c>
      <c r="ADC5">
        <v>-0.39739999999999998</v>
      </c>
      <c r="ADD5">
        <v>0.95399999999999996</v>
      </c>
      <c r="ADE5">
        <v>-1.1294999999999999</v>
      </c>
      <c r="ADF5">
        <v>-0.14080000000000001</v>
      </c>
      <c r="ADG5">
        <v>-1.6199999999999999E-2</v>
      </c>
      <c r="ADH5">
        <v>3.3799999999999997E-2</v>
      </c>
      <c r="ADI5">
        <v>-1.29E-2</v>
      </c>
      <c r="ADJ5">
        <v>0.18909999999999999</v>
      </c>
      <c r="ADK5">
        <v>-4.9756</v>
      </c>
      <c r="ADL5">
        <v>0.11219999999999999</v>
      </c>
      <c r="ADM5">
        <v>-0.29770000000000002</v>
      </c>
      <c r="ADN5">
        <v>-6.2600000000000003E-2</v>
      </c>
      <c r="ADO5">
        <v>-0.37769999999999998</v>
      </c>
      <c r="ADP5">
        <v>-1.3100000000000001E-2</v>
      </c>
      <c r="ADQ5">
        <v>-4.1099999999999998E-2</v>
      </c>
      <c r="ADR5">
        <v>-5.8900000000000001E-2</v>
      </c>
      <c r="ADS5">
        <v>-0.1384</v>
      </c>
      <c r="ADT5">
        <v>-5.3578999999999999</v>
      </c>
      <c r="ADU5">
        <v>-7.5999999999999998E-2</v>
      </c>
      <c r="ADV5">
        <v>-2.9600000000000001E-2</v>
      </c>
      <c r="ADW5">
        <v>-9.7299999999999998E-2</v>
      </c>
      <c r="ADX5">
        <v>-0.1714</v>
      </c>
      <c r="ADY5">
        <v>-4.2700000000000002E-2</v>
      </c>
      <c r="ADZ5">
        <v>1.5017</v>
      </c>
      <c r="AEA5">
        <v>2.9000000000000001E-2</v>
      </c>
      <c r="AEB5">
        <v>4.82E-2</v>
      </c>
      <c r="AEC5">
        <v>4.4999999999999997E-3</v>
      </c>
      <c r="AED5">
        <v>0.34239999999999998</v>
      </c>
      <c r="AEE5">
        <v>0.02</v>
      </c>
      <c r="AEF5">
        <v>4.1696999999999997</v>
      </c>
      <c r="AEG5">
        <v>-4.9000000000000002E-2</v>
      </c>
      <c r="AEH5">
        <v>3.7244999999999999</v>
      </c>
      <c r="AEI5">
        <v>0.38919999999999999</v>
      </c>
      <c r="AEJ5">
        <v>-2.98E-2</v>
      </c>
      <c r="AEK5">
        <v>-1.6799999999999999E-2</v>
      </c>
      <c r="AEL5">
        <v>-2.34</v>
      </c>
      <c r="AEM5">
        <v>0.12559999999999999</v>
      </c>
      <c r="AEN5">
        <v>0.75690000000000002</v>
      </c>
      <c r="AEO5">
        <v>0.77090000000000003</v>
      </c>
      <c r="AEP5">
        <v>0.1181</v>
      </c>
      <c r="AEQ5">
        <v>0.21609999999999999</v>
      </c>
      <c r="AER5">
        <v>-0.25380000000000003</v>
      </c>
      <c r="AES5">
        <v>-7.2499999999999995E-2</v>
      </c>
      <c r="AET5">
        <v>1.9400000000000001E-2</v>
      </c>
      <c r="AEU5">
        <v>-4.1000000000000003E-3</v>
      </c>
      <c r="AEV5">
        <v>0.52280000000000004</v>
      </c>
      <c r="AEW5">
        <v>-5.62E-2</v>
      </c>
      <c r="AEX5">
        <v>-3.0599999999999999E-2</v>
      </c>
      <c r="AEY5">
        <v>0.40289999999999998</v>
      </c>
      <c r="AEZ5">
        <v>0.46729999999999999</v>
      </c>
      <c r="AFA5">
        <v>-2.1617999999999999</v>
      </c>
      <c r="AFB5">
        <v>-1.06E-2</v>
      </c>
      <c r="AFC5">
        <v>1.0005999999999999</v>
      </c>
      <c r="AFD5">
        <v>0.34539999999999998</v>
      </c>
      <c r="AFE5">
        <v>0.47299999999999998</v>
      </c>
      <c r="AFF5">
        <v>4.2799999999999998E-2</v>
      </c>
      <c r="AFG5">
        <v>4.99E-2</v>
      </c>
      <c r="AFH5">
        <v>-0.54620000000000002</v>
      </c>
      <c r="AFI5">
        <v>-0.1017</v>
      </c>
      <c r="AFJ5">
        <v>-4.8000000000000001E-2</v>
      </c>
      <c r="AFK5">
        <v>-0.1958</v>
      </c>
      <c r="AFL5">
        <v>0.46060000000000001</v>
      </c>
      <c r="AFM5">
        <v>0.1166</v>
      </c>
      <c r="AFN5">
        <v>0.33160000000000001</v>
      </c>
      <c r="AFO5">
        <v>0.1212</v>
      </c>
      <c r="AFP5">
        <v>-0.34239999999999998</v>
      </c>
      <c r="AFQ5">
        <v>2.1745000000000001</v>
      </c>
      <c r="AFR5">
        <v>0.16439999999999999</v>
      </c>
      <c r="AFS5">
        <v>-5.8999999999999997E-2</v>
      </c>
      <c r="AFT5">
        <v>0.3523</v>
      </c>
      <c r="AFU5">
        <v>7.4000000000000003E-3</v>
      </c>
      <c r="AFV5">
        <v>-0.2306</v>
      </c>
      <c r="AFW5">
        <v>-5.8700000000000002E-2</v>
      </c>
      <c r="AFX5">
        <v>4.0408999999999997</v>
      </c>
      <c r="AFY5">
        <v>2.387</v>
      </c>
      <c r="AFZ5">
        <v>0.13009999999999999</v>
      </c>
      <c r="AGA5">
        <v>-7.7499999999999999E-2</v>
      </c>
      <c r="AGB5">
        <v>-5.5399999999999998E-2</v>
      </c>
      <c r="AGC5">
        <v>-9.1600000000000001E-2</v>
      </c>
      <c r="AGD5">
        <v>-0.3523</v>
      </c>
      <c r="AGE5">
        <v>-2.6100000000000002E-2</v>
      </c>
      <c r="AGF5">
        <v>0.2233</v>
      </c>
      <c r="AGG5">
        <v>0.1094</v>
      </c>
      <c r="AGH5">
        <v>4.6684000000000001</v>
      </c>
      <c r="AGI5">
        <v>7.9299999999999995E-2</v>
      </c>
      <c r="AGJ5">
        <v>1.7776000000000001</v>
      </c>
      <c r="AGK5">
        <v>7.8880999999999997</v>
      </c>
      <c r="AGL5">
        <v>1.0005999999999999</v>
      </c>
      <c r="AGM5">
        <v>-0.32529999999999998</v>
      </c>
      <c r="AGN5">
        <v>8.3000000000000001E-3</v>
      </c>
      <c r="AGO5">
        <v>6.2799999999999995E-2</v>
      </c>
      <c r="AGP5">
        <v>-1.0999999999999999E-2</v>
      </c>
      <c r="AGQ5">
        <v>0.33129999999999998</v>
      </c>
      <c r="AGR5">
        <v>-0.3528</v>
      </c>
      <c r="AGS5">
        <v>-0.2452</v>
      </c>
      <c r="AGT5">
        <v>0.15770000000000001</v>
      </c>
      <c r="AGU5">
        <v>-2.4500000000000001E-2</v>
      </c>
      <c r="AGV5">
        <v>-8.1199999999999994E-2</v>
      </c>
      <c r="AGW5">
        <v>-3.0489000000000002</v>
      </c>
      <c r="AGX5">
        <v>0.70540000000000003</v>
      </c>
      <c r="AGY5">
        <v>0.18029999999999999</v>
      </c>
      <c r="AGZ5">
        <v>0.97509999999999997</v>
      </c>
      <c r="AHA5">
        <v>6.6600000000000006E-2</v>
      </c>
      <c r="AHB5">
        <v>-2.7300000000000001E-2</v>
      </c>
      <c r="AHC5">
        <v>-1.2500000000000001E-2</v>
      </c>
      <c r="AHD5">
        <v>7.0599999999999996E-2</v>
      </c>
      <c r="AHE5">
        <v>1.9300000000000001E-2</v>
      </c>
      <c r="AHF5">
        <v>-0.35460000000000003</v>
      </c>
      <c r="AHG5">
        <v>0.107</v>
      </c>
      <c r="AHH5">
        <v>0.29920000000000002</v>
      </c>
      <c r="AHI5">
        <v>-11.6005</v>
      </c>
      <c r="AHJ5">
        <v>-0.5635</v>
      </c>
      <c r="AHK5">
        <v>2.2000000000000001E-3</v>
      </c>
      <c r="AHL5">
        <v>6.6E-3</v>
      </c>
      <c r="AHM5">
        <v>1.3899999999999999E-2</v>
      </c>
      <c r="AHN5">
        <v>6.1000000000000004E-3</v>
      </c>
      <c r="AHO5">
        <v>-0.1056</v>
      </c>
      <c r="AHP5">
        <v>-1.9E-2</v>
      </c>
      <c r="AHQ5">
        <v>9.4899999999999998E-2</v>
      </c>
      <c r="AHR5">
        <v>0.151</v>
      </c>
      <c r="AHS5">
        <v>0.57950000000000002</v>
      </c>
      <c r="AHT5">
        <v>0.13370000000000001</v>
      </c>
      <c r="AHU5">
        <v>4.0800000000000003E-2</v>
      </c>
      <c r="AHV5">
        <v>2.86E-2</v>
      </c>
      <c r="AHW5">
        <v>3.6499999999999998E-2</v>
      </c>
      <c r="AHX5">
        <v>2.4199999999999999E-2</v>
      </c>
      <c r="AHY5">
        <v>-0.442</v>
      </c>
      <c r="AHZ5">
        <v>-5.9900000000000002E-2</v>
      </c>
      <c r="AIA5">
        <v>-0.62439999999999996</v>
      </c>
      <c r="AIB5">
        <v>-7.1900000000000006E-2</v>
      </c>
      <c r="AIC5">
        <v>-7.4999999999999997E-2</v>
      </c>
      <c r="AID5">
        <v>1.7645999999999999</v>
      </c>
      <c r="AIE5">
        <v>-1.8499999999999999E-2</v>
      </c>
      <c r="AIF5">
        <v>-0.1026</v>
      </c>
      <c r="AIG5">
        <v>6.4000000000000003E-3</v>
      </c>
      <c r="AIH5">
        <v>9.7199999999999995E-2</v>
      </c>
      <c r="AII5">
        <v>0.16320000000000001</v>
      </c>
      <c r="AIJ5">
        <v>0.70550000000000002</v>
      </c>
      <c r="AIK5">
        <v>8.9999999999999998E-4</v>
      </c>
      <c r="AIL5">
        <v>9.6600000000000005E-2</v>
      </c>
      <c r="AIM5">
        <v>-9.4600000000000004E-2</v>
      </c>
      <c r="AIN5">
        <v>2.0299999999999999E-2</v>
      </c>
      <c r="AIO5">
        <v>0.37780000000000002</v>
      </c>
      <c r="AIP5">
        <v>-0.23930000000000001</v>
      </c>
      <c r="AIQ5">
        <v>1.583</v>
      </c>
      <c r="AIR5">
        <v>-3.1600000000000003E-2</v>
      </c>
      <c r="AIS5">
        <v>-0.12089999999999999</v>
      </c>
      <c r="AIT5">
        <v>-9.5799999999999996E-2</v>
      </c>
      <c r="AIU5">
        <v>-0.36959999999999998</v>
      </c>
      <c r="AIV5">
        <v>2.3153999999999999</v>
      </c>
      <c r="AIW5">
        <v>-4.0797999999999996</v>
      </c>
      <c r="AIX5">
        <v>-5.1000000000000004E-3</v>
      </c>
      <c r="AIY5">
        <v>-0.28889999999999999</v>
      </c>
      <c r="AIZ5">
        <v>2.7400000000000001E-2</v>
      </c>
      <c r="AJA5">
        <v>0.76980000000000004</v>
      </c>
      <c r="AJB5">
        <v>-9.6000000000000002E-2</v>
      </c>
      <c r="AJC5">
        <v>-8.77E-2</v>
      </c>
      <c r="AJD5">
        <v>-0.1421</v>
      </c>
      <c r="AJE5">
        <v>5.9700000000000003E-2</v>
      </c>
      <c r="AJF5">
        <v>5.7200000000000001E-2</v>
      </c>
      <c r="AJG5">
        <v>7.6399999999999996E-2</v>
      </c>
      <c r="AJH5">
        <v>0.1636</v>
      </c>
      <c r="AJI5">
        <v>-0.1244</v>
      </c>
      <c r="AJJ5">
        <v>-0.22420000000000001</v>
      </c>
      <c r="AJK5">
        <v>0.18129999999999999</v>
      </c>
      <c r="AJL5">
        <v>-0.25180000000000002</v>
      </c>
      <c r="AJM5">
        <v>0.59179999999999999</v>
      </c>
      <c r="AJN5">
        <v>1.2587999999999999</v>
      </c>
      <c r="AJO5">
        <v>-2.86E-2</v>
      </c>
      <c r="AJP5">
        <v>-2.3999999999999998E-3</v>
      </c>
      <c r="AJQ5">
        <v>0.14399999999999999</v>
      </c>
      <c r="AJR5">
        <v>-3.2606000000000002</v>
      </c>
      <c r="AJS5">
        <v>-4.02E-2</v>
      </c>
      <c r="AJT5">
        <v>-6.7500000000000004E-2</v>
      </c>
      <c r="AJU5">
        <v>1.61E-2</v>
      </c>
      <c r="AJV5">
        <v>2.41E-2</v>
      </c>
      <c r="AJW5">
        <v>0.1066</v>
      </c>
      <c r="AJX5">
        <v>-0.37409999999999999</v>
      </c>
      <c r="AJY5">
        <v>-0.58189999999999997</v>
      </c>
      <c r="AJZ5">
        <v>-3.3099999999999997E-2</v>
      </c>
      <c r="AKA5">
        <v>2.69E-2</v>
      </c>
      <c r="AKB5">
        <v>-1.9800000000000002E-2</v>
      </c>
      <c r="AKC5">
        <v>0.15890000000000001</v>
      </c>
      <c r="AKD5">
        <v>3.1000999999999999</v>
      </c>
      <c r="AKE5">
        <v>0.76910000000000001</v>
      </c>
      <c r="AKF5">
        <v>-8.8900000000000007E-2</v>
      </c>
      <c r="AKG5">
        <v>-0.11840000000000001</v>
      </c>
      <c r="AKH5">
        <v>1.1383000000000001</v>
      </c>
      <c r="AKI5">
        <v>-0.1368</v>
      </c>
      <c r="AKJ5">
        <v>0.1454</v>
      </c>
      <c r="AKK5">
        <v>-5.4699999999999999E-2</v>
      </c>
      <c r="AKL5">
        <v>3.0099999999999998E-2</v>
      </c>
      <c r="AKM5">
        <v>1.0800000000000001E-2</v>
      </c>
      <c r="AKN5">
        <v>-0.20880000000000001</v>
      </c>
      <c r="AKO5">
        <v>-2.9763999999999999</v>
      </c>
      <c r="AKP5">
        <v>9.5999999999999992E-3</v>
      </c>
      <c r="AKQ5">
        <v>0.12189999999999999</v>
      </c>
      <c r="AKR5">
        <v>0.70209999999999995</v>
      </c>
      <c r="AKS5">
        <v>2.4199999999999999E-2</v>
      </c>
      <c r="AKT5">
        <v>-0.28470000000000001</v>
      </c>
      <c r="AKU5">
        <v>0.78480000000000005</v>
      </c>
      <c r="AKV5">
        <v>0.3029</v>
      </c>
      <c r="AKW5">
        <v>-3.9E-2</v>
      </c>
      <c r="AKX5">
        <v>6.3399999999999998E-2</v>
      </c>
      <c r="AKY5">
        <v>-0.14510000000000001</v>
      </c>
      <c r="AKZ5">
        <v>2.76E-2</v>
      </c>
      <c r="ALA5">
        <v>2.7000000000000001E-3</v>
      </c>
      <c r="ALB5">
        <v>9.9000000000000008E-3</v>
      </c>
      <c r="ALC5">
        <v>0.54059999999999997</v>
      </c>
      <c r="ALD5">
        <v>-2.4676</v>
      </c>
      <c r="ALE5">
        <v>-1.2343999999999999</v>
      </c>
      <c r="ALF5">
        <v>2.3800000000000002E-2</v>
      </c>
      <c r="ALG5">
        <v>8.3699999999999997E-2</v>
      </c>
      <c r="ALH5">
        <v>0.13370000000000001</v>
      </c>
      <c r="ALI5">
        <v>0.11210000000000001</v>
      </c>
      <c r="ALJ5">
        <v>1.11E-2</v>
      </c>
      <c r="ALK5">
        <v>-0.97240000000000004</v>
      </c>
      <c r="ALL5">
        <v>-0.20200000000000001</v>
      </c>
      <c r="ALM5">
        <v>0.49</v>
      </c>
      <c r="ALN5">
        <v>0.1052</v>
      </c>
      <c r="ALO5">
        <v>0.2994</v>
      </c>
      <c r="ALP5">
        <v>0.31819999999999998</v>
      </c>
      <c r="ALQ5">
        <v>0.67230000000000001</v>
      </c>
      <c r="ALR5">
        <v>7.1599999999999997E-2</v>
      </c>
      <c r="ALS5">
        <v>5.2600000000000001E-2</v>
      </c>
      <c r="ALT5">
        <v>-0.3916</v>
      </c>
      <c r="ALU5">
        <v>0.25140000000000001</v>
      </c>
      <c r="ALV5">
        <v>0.26279999999999998</v>
      </c>
      <c r="ALW5">
        <v>-7.1900000000000006E-2</v>
      </c>
      <c r="ALX5">
        <v>3.7166000000000001</v>
      </c>
      <c r="ALY5">
        <v>0.22720000000000001</v>
      </c>
      <c r="ALZ5">
        <v>-6.4000000000000001E-2</v>
      </c>
      <c r="AMA5">
        <v>3.5400000000000001E-2</v>
      </c>
      <c r="AMB5">
        <v>-1.12E-2</v>
      </c>
      <c r="AMC5">
        <v>0.17130000000000001</v>
      </c>
      <c r="AMD5">
        <v>0.64929999999999999</v>
      </c>
      <c r="AME5">
        <v>7.4099999999999999E-2</v>
      </c>
      <c r="AMF5">
        <v>6.4999999999999997E-3</v>
      </c>
      <c r="AMG5">
        <v>1.2341</v>
      </c>
      <c r="AMH5">
        <v>-0.23019999999999999</v>
      </c>
      <c r="AMI5">
        <v>-3.0000000000000001E-3</v>
      </c>
      <c r="AMJ5">
        <v>0.72650000000000003</v>
      </c>
      <c r="AMK5">
        <v>0.25380000000000003</v>
      </c>
      <c r="AML5">
        <v>5.5399999999999998E-2</v>
      </c>
      <c r="AMM5">
        <v>1.4800000000000001E-2</v>
      </c>
      <c r="AMN5">
        <v>-2.92E-2</v>
      </c>
      <c r="AMO5">
        <v>-4.8800000000000003E-2</v>
      </c>
      <c r="AMP5">
        <v>-0.4168</v>
      </c>
      <c r="AMQ5">
        <v>-3.3999999999999998E-3</v>
      </c>
      <c r="AMR5">
        <v>-9.9500000000000005E-2</v>
      </c>
      <c r="AMS5">
        <v>0.40629999999999999</v>
      </c>
      <c r="AMT5">
        <v>-8.1900000000000001E-2</v>
      </c>
      <c r="AMU5">
        <v>0.70299999999999996</v>
      </c>
      <c r="AMV5">
        <v>-1.9599999999999999E-2</v>
      </c>
      <c r="AMW5">
        <v>4.6669999999999998</v>
      </c>
      <c r="AMX5">
        <v>-2.2000000000000001E-3</v>
      </c>
      <c r="AMY5">
        <v>0.50649999999999995</v>
      </c>
      <c r="AMZ5">
        <v>-0.2465</v>
      </c>
      <c r="ANA5">
        <v>1.66E-2</v>
      </c>
      <c r="ANB5">
        <v>3.6499999999999998E-2</v>
      </c>
      <c r="ANC5">
        <v>9.7299999999999998E-2</v>
      </c>
      <c r="AND5">
        <v>7.5600000000000001E-2</v>
      </c>
      <c r="ANE5">
        <v>0.98880000000000001</v>
      </c>
      <c r="ANF5">
        <v>-5.9499999999999997E-2</v>
      </c>
      <c r="ANG5">
        <v>0.27929999999999999</v>
      </c>
      <c r="ANH5">
        <v>8.72E-2</v>
      </c>
      <c r="ANI5">
        <v>-3.3399999999999999E-2</v>
      </c>
      <c r="ANJ5">
        <v>-0.10680000000000001</v>
      </c>
      <c r="ANK5">
        <v>5.9200000000000003E-2</v>
      </c>
      <c r="ANL5">
        <v>0.35449999999999998</v>
      </c>
      <c r="ANM5">
        <v>9.2999999999999999E-2</v>
      </c>
      <c r="ANN5">
        <v>0.23710000000000001</v>
      </c>
      <c r="ANO5">
        <v>-1.7899999999999999E-2</v>
      </c>
      <c r="ANP5">
        <v>9.8199999999999996E-2</v>
      </c>
      <c r="ANQ5">
        <v>0.34839999999999999</v>
      </c>
      <c r="ANR5">
        <v>-0.26190000000000002</v>
      </c>
      <c r="ANS5">
        <v>-0.42630000000000001</v>
      </c>
      <c r="ANT5">
        <v>-4.5270999999999999</v>
      </c>
      <c r="ANU5">
        <v>0.21129999999999999</v>
      </c>
      <c r="ANV5">
        <v>1.7100000000000001E-2</v>
      </c>
      <c r="ANW5">
        <v>2.6599999999999999E-2</v>
      </c>
      <c r="ANX5">
        <v>0.80369999999999997</v>
      </c>
      <c r="ANY5">
        <v>0.45989999999999998</v>
      </c>
      <c r="ANZ5">
        <v>-0.54859999999999998</v>
      </c>
      <c r="AOA5">
        <v>0.36549999999999999</v>
      </c>
      <c r="AOB5">
        <v>0.51500000000000001</v>
      </c>
      <c r="AOC5">
        <v>-0.25240000000000001</v>
      </c>
      <c r="AOD5">
        <v>-0.22639999999999999</v>
      </c>
      <c r="AOE5">
        <v>-0.29139999999999999</v>
      </c>
      <c r="AOF5">
        <v>0.11269999999999999</v>
      </c>
      <c r="AOG5">
        <v>0.19009999999999999</v>
      </c>
      <c r="AOH5">
        <v>-1.06E-2</v>
      </c>
      <c r="AOI5">
        <v>-0.14069999999999999</v>
      </c>
      <c r="AOJ5">
        <v>8.9999999999999998E-4</v>
      </c>
      <c r="AOK5">
        <v>-0.76600000000000001</v>
      </c>
      <c r="AOL5">
        <v>-2.6599999999999999E-2</v>
      </c>
      <c r="AOM5">
        <v>0.86329999999999996</v>
      </c>
      <c r="AON5">
        <v>5.4699999999999999E-2</v>
      </c>
      <c r="AOO5">
        <v>-16.8307</v>
      </c>
      <c r="AOP5">
        <v>5.6399999999999999E-2</v>
      </c>
      <c r="AOQ5">
        <v>2.5999999999999999E-3</v>
      </c>
      <c r="AOR5">
        <v>5.28E-2</v>
      </c>
      <c r="AOS5">
        <v>39939.940199999997</v>
      </c>
      <c r="AOT5">
        <v>7.8700000000000006E-2</v>
      </c>
      <c r="AOU5">
        <v>2.3300000000000001E-2</v>
      </c>
      <c r="AOV5">
        <v>0.15840000000000001</v>
      </c>
      <c r="AOW5" t="e">
        <v>#N/A</v>
      </c>
      <c r="AOX5">
        <v>0.27589999999999998</v>
      </c>
      <c r="AOY5">
        <v>3.0200000000000001E-2</v>
      </c>
      <c r="AOZ5">
        <v>5.0799999999999998E-2</v>
      </c>
      <c r="APA5">
        <v>-0.1237</v>
      </c>
      <c r="APB5">
        <v>-0.10639999999999999</v>
      </c>
      <c r="APC5">
        <v>5.4999999999999997E-3</v>
      </c>
      <c r="APD5">
        <v>-5.3900000000000003E-2</v>
      </c>
      <c r="APE5">
        <v>5.5E-2</v>
      </c>
      <c r="APF5">
        <v>0.4451</v>
      </c>
      <c r="APG5">
        <v>0.27750000000000002</v>
      </c>
      <c r="APH5">
        <v>2.3800000000000002E-2</v>
      </c>
      <c r="API5">
        <v>5.3900000000000003E-2</v>
      </c>
      <c r="APJ5">
        <v>-1.04E-2</v>
      </c>
      <c r="APK5">
        <v>1.2699999999999999E-2</v>
      </c>
      <c r="APL5">
        <v>-0.36330000000000001</v>
      </c>
      <c r="APM5">
        <v>3.7699999999999997E-2</v>
      </c>
      <c r="APN5">
        <v>1.84E-2</v>
      </c>
      <c r="APO5">
        <v>-0.4904</v>
      </c>
      <c r="APP5">
        <v>1.5299999999999999E-2</v>
      </c>
      <c r="APQ5">
        <v>-7.2099999999999997E-2</v>
      </c>
      <c r="APR5">
        <v>0.29349999999999998</v>
      </c>
      <c r="APS5">
        <v>7.0300000000000001E-2</v>
      </c>
      <c r="APT5">
        <v>-9.2499999999999999E-2</v>
      </c>
      <c r="APU5">
        <v>6.3100000000000003E-2</v>
      </c>
      <c r="APV5">
        <v>-9.1700000000000004E-2</v>
      </c>
      <c r="APW5">
        <v>3.4700000000000002E-2</v>
      </c>
      <c r="APX5">
        <v>0.24859999999999999</v>
      </c>
      <c r="APY5">
        <v>0.1993</v>
      </c>
      <c r="APZ5">
        <v>0.2843</v>
      </c>
      <c r="AQA5">
        <v>0.13439999999999999</v>
      </c>
      <c r="AQB5">
        <v>3.3700000000000001E-2</v>
      </c>
      <c r="AQC5">
        <v>3.09E-2</v>
      </c>
      <c r="AQD5">
        <v>-1.4769000000000001</v>
      </c>
      <c r="AQE5">
        <v>-1.49E-2</v>
      </c>
      <c r="AQF5">
        <v>5.5899999999999998E-2</v>
      </c>
      <c r="AQG5">
        <v>-7.3800000000000004E-2</v>
      </c>
      <c r="AQH5">
        <v>4.8000000000000001E-2</v>
      </c>
      <c r="AQI5">
        <v>3.3399999999999999E-2</v>
      </c>
      <c r="AQJ5">
        <v>0.2336</v>
      </c>
      <c r="AQK5">
        <v>0.27800000000000002</v>
      </c>
      <c r="AQL5">
        <v>-2.5173000000000001</v>
      </c>
      <c r="AQM5">
        <v>0.53969999999999996</v>
      </c>
      <c r="AQN5">
        <v>0.2329</v>
      </c>
      <c r="AQO5">
        <v>2.3099999999999999E-2</v>
      </c>
      <c r="AQP5">
        <v>-0.1227</v>
      </c>
      <c r="AQQ5">
        <v>-4.0599999999999997E-2</v>
      </c>
      <c r="AQR5">
        <v>-5.3900000000000003E-2</v>
      </c>
      <c r="AQS5">
        <v>0.66180000000000005</v>
      </c>
      <c r="AQT5">
        <v>5.0799999999999998E-2</v>
      </c>
      <c r="AQU5">
        <v>0.1072</v>
      </c>
      <c r="AQV5">
        <v>-2.2800000000000001E-2</v>
      </c>
      <c r="AQW5">
        <v>-0.82320000000000004</v>
      </c>
      <c r="AQX5">
        <v>-1.17E-2</v>
      </c>
      <c r="AQY5">
        <v>4.4999999999999997E-3</v>
      </c>
      <c r="AQZ5">
        <v>0.6804</v>
      </c>
      <c r="ARA5">
        <v>0.31940000000000002</v>
      </c>
      <c r="ARB5">
        <v>0.1615</v>
      </c>
      <c r="ARC5">
        <v>1.5805</v>
      </c>
      <c r="ARD5">
        <v>0.35360000000000003</v>
      </c>
      <c r="ARE5">
        <v>9.8599999999999993E-2</v>
      </c>
      <c r="ARF5">
        <v>-6.2100000000000002E-2</v>
      </c>
      <c r="ARG5">
        <v>-4.5400000000000003E-2</v>
      </c>
      <c r="ARH5">
        <v>7.7600000000000002E-2</v>
      </c>
      <c r="ARI5">
        <v>4.6100000000000002E-2</v>
      </c>
      <c r="ARJ5">
        <v>9.1399999999999995E-2</v>
      </c>
      <c r="ARK5">
        <v>0.3427</v>
      </c>
      <c r="ARL5">
        <v>-4.9299999999999997E-2</v>
      </c>
      <c r="ARM5">
        <v>0.28799999999999998</v>
      </c>
      <c r="ARN5">
        <v>1.3008</v>
      </c>
      <c r="ARO5">
        <v>1.32E-2</v>
      </c>
      <c r="ARP5">
        <v>0.4355</v>
      </c>
      <c r="ARQ5">
        <v>-9.1200000000000003E-2</v>
      </c>
      <c r="ARR5">
        <v>3.5999999999999997E-2</v>
      </c>
      <c r="ARS5">
        <v>0.15060000000000001</v>
      </c>
      <c r="ART5">
        <v>-0.20610000000000001</v>
      </c>
      <c r="ARU5">
        <v>6.4500000000000002E-2</v>
      </c>
      <c r="ARV5">
        <v>0.69889999999999997</v>
      </c>
      <c r="ARW5">
        <v>9.6699999999999994E-2</v>
      </c>
      <c r="ARX5">
        <v>1.9E-2</v>
      </c>
      <c r="ARY5">
        <v>1.5900000000000001E-2</v>
      </c>
      <c r="ARZ5">
        <v>2.7E-2</v>
      </c>
      <c r="ASA5">
        <v>-0.40949999999999998</v>
      </c>
      <c r="ASB5">
        <v>1.1000000000000001E-3</v>
      </c>
      <c r="ASC5">
        <v>0.86939999999999995</v>
      </c>
      <c r="ASD5">
        <v>4.0000000000000002E-4</v>
      </c>
      <c r="ASE5">
        <v>0.20219999999999999</v>
      </c>
      <c r="ASF5">
        <v>-0.40670000000000001</v>
      </c>
      <c r="ASG5">
        <v>3.8399999999999997E-2</v>
      </c>
      <c r="ASH5">
        <v>2.5000000000000001E-3</v>
      </c>
      <c r="ASI5">
        <v>2.4218000000000002</v>
      </c>
      <c r="ASJ5">
        <v>1.26E-2</v>
      </c>
      <c r="ASK5">
        <v>8.9999999999999993E-3</v>
      </c>
      <c r="ASL5">
        <v>-3.7499999999999999E-2</v>
      </c>
      <c r="ASM5">
        <v>-6.4000000000000001E-2</v>
      </c>
      <c r="ASN5">
        <v>8.2000000000000003E-2</v>
      </c>
      <c r="ASO5">
        <v>0.1119</v>
      </c>
      <c r="ASP5">
        <v>0.19139999999999999</v>
      </c>
      <c r="ASQ5">
        <v>9.64E-2</v>
      </c>
      <c r="ASR5">
        <v>-0.17860000000000001</v>
      </c>
      <c r="ASS5">
        <v>0.23169999999999999</v>
      </c>
      <c r="AST5">
        <v>7.3899999999999993E-2</v>
      </c>
      <c r="ASU5">
        <v>-0.1595</v>
      </c>
      <c r="ASV5">
        <v>0.2928</v>
      </c>
      <c r="ASW5">
        <v>0.1074</v>
      </c>
      <c r="ASX5">
        <v>0.84950000000000003</v>
      </c>
      <c r="ASY5">
        <v>0.84019999999999995</v>
      </c>
      <c r="ASZ5">
        <v>-6.5600000000000006E-2</v>
      </c>
      <c r="ATA5">
        <v>-6.5500000000000003E-2</v>
      </c>
      <c r="ATB5">
        <v>0.14990000000000001</v>
      </c>
      <c r="ATC5">
        <v>0.1419</v>
      </c>
      <c r="ATD5">
        <v>0.1981</v>
      </c>
      <c r="ATE5">
        <v>5.6599999999999998E-2</v>
      </c>
      <c r="ATF5">
        <v>0.05</v>
      </c>
      <c r="ATG5">
        <v>0.32690000000000002</v>
      </c>
      <c r="ATH5">
        <v>-8.3000000000000001E-3</v>
      </c>
      <c r="ATI5">
        <v>1.6999999999999999E-3</v>
      </c>
      <c r="ATJ5">
        <v>9.0700000000000003E-2</v>
      </c>
      <c r="ATK5">
        <v>0.24479999999999999</v>
      </c>
      <c r="ATL5">
        <v>0.193</v>
      </c>
      <c r="ATM5">
        <v>7.6799999999999993E-2</v>
      </c>
      <c r="ATN5">
        <v>0.55330000000000001</v>
      </c>
      <c r="ATO5">
        <v>0.90310000000000001</v>
      </c>
      <c r="ATP5">
        <v>0.1176</v>
      </c>
      <c r="ATQ5">
        <v>0.26350000000000001</v>
      </c>
      <c r="ATR5">
        <v>0.11119999999999999</v>
      </c>
      <c r="ATS5">
        <v>-0.25769999999999998</v>
      </c>
      <c r="ATT5">
        <v>0.45729999999999998</v>
      </c>
      <c r="ATU5">
        <v>-1.9900000000000001E-2</v>
      </c>
      <c r="ATV5">
        <v>1.8100000000000002E-2</v>
      </c>
      <c r="ATW5">
        <v>-4.1099999999999998E-2</v>
      </c>
      <c r="ATX5">
        <v>3.27E-2</v>
      </c>
      <c r="ATY5">
        <v>-0.13880000000000001</v>
      </c>
      <c r="ATZ5">
        <v>3.4299999999999997E-2</v>
      </c>
      <c r="AUA5">
        <v>0.36109999999999998</v>
      </c>
      <c r="AUB5">
        <v>8.9999999999999993E-3</v>
      </c>
      <c r="AUC5">
        <v>1.6E-2</v>
      </c>
      <c r="AUD5">
        <v>0.33040000000000003</v>
      </c>
      <c r="AUE5">
        <v>0.1182</v>
      </c>
      <c r="AUF5">
        <v>1.17E-2</v>
      </c>
      <c r="AUG5">
        <v>1.2E-2</v>
      </c>
      <c r="AUH5">
        <v>0.70179999999999998</v>
      </c>
      <c r="AUI5">
        <v>1.7600000000000001E-2</v>
      </c>
      <c r="AUJ5">
        <v>-7.1999999999999998E-3</v>
      </c>
      <c r="AUK5">
        <v>0.13100000000000001</v>
      </c>
      <c r="AUL5">
        <v>-2.4500000000000001E-2</v>
      </c>
      <c r="AUM5">
        <v>1.9E-3</v>
      </c>
      <c r="AUN5">
        <v>0.17829999999999999</v>
      </c>
      <c r="AUO5">
        <v>-9.3200000000000005E-2</v>
      </c>
      <c r="AUP5">
        <v>6.5100000000000005E-2</v>
      </c>
      <c r="AUQ5">
        <v>0.52139999999999997</v>
      </c>
      <c r="AUR5">
        <v>0.13139999999999999</v>
      </c>
      <c r="AUS5">
        <v>8.7400000000000005E-2</v>
      </c>
      <c r="AUT5">
        <v>6.3700000000000007E-2</v>
      </c>
      <c r="AUU5">
        <v>-5.0000000000000001E-3</v>
      </c>
      <c r="AUV5">
        <v>7.6E-3</v>
      </c>
      <c r="AUW5">
        <v>0.45839999999999997</v>
      </c>
      <c r="AUX5">
        <v>7.5700000000000003E-2</v>
      </c>
      <c r="AUY5">
        <v>-3.3E-3</v>
      </c>
      <c r="AUZ5">
        <v>8.48E-2</v>
      </c>
      <c r="AVA5">
        <v>9.6699999999999994E-2</v>
      </c>
      <c r="AVB5">
        <v>0.495</v>
      </c>
      <c r="AVC5">
        <v>0.81459999999999999</v>
      </c>
      <c r="AVD5">
        <v>6.0000000000000001E-3</v>
      </c>
      <c r="AVE5">
        <v>-0.32400000000000001</v>
      </c>
      <c r="AVF5">
        <v>4.9200000000000001E-2</v>
      </c>
      <c r="AVG5">
        <v>2.5899999999999999E-2</v>
      </c>
      <c r="AVH5">
        <v>0.10349999999999999</v>
      </c>
      <c r="AVI5">
        <v>0.36980000000000002</v>
      </c>
      <c r="AVJ5">
        <v>-2.1299999999999999E-2</v>
      </c>
      <c r="AVK5">
        <v>0.32469999999999999</v>
      </c>
      <c r="AVL5">
        <v>0.15620000000000001</v>
      </c>
      <c r="AVM5">
        <v>7.3200000000000001E-2</v>
      </c>
      <c r="AVN5">
        <v>-0.1032</v>
      </c>
      <c r="AVO5">
        <v>-0.2024</v>
      </c>
      <c r="AVP5">
        <v>0.6401</v>
      </c>
      <c r="AVQ5">
        <v>0.34970000000000001</v>
      </c>
      <c r="AVR5">
        <v>-0.3125</v>
      </c>
      <c r="AVS5">
        <v>-3.0499999999999999E-2</v>
      </c>
      <c r="AVT5">
        <v>0.1066</v>
      </c>
      <c r="AVU5">
        <v>-3.6600000000000001E-2</v>
      </c>
      <c r="AVV5">
        <v>-1.9800000000000002E-2</v>
      </c>
      <c r="AVW5">
        <v>5.3E-3</v>
      </c>
      <c r="AVX5">
        <v>0.33689999999999998</v>
      </c>
      <c r="AVY5">
        <v>0.15640000000000001</v>
      </c>
      <c r="AVZ5">
        <v>-2.4199999999999999E-2</v>
      </c>
      <c r="AWA5">
        <v>9.69E-2</v>
      </c>
      <c r="AWB5">
        <v>0.19070000000000001</v>
      </c>
      <c r="AWC5">
        <v>-0.19819999999999999</v>
      </c>
      <c r="AWD5">
        <v>-3.2000000000000002E-3</v>
      </c>
      <c r="AWE5">
        <v>0.36830000000000002</v>
      </c>
      <c r="AWF5">
        <v>0.16159999999999999</v>
      </c>
      <c r="AWG5">
        <v>1.3795999999999999</v>
      </c>
      <c r="AWH5">
        <v>-2.29E-2</v>
      </c>
      <c r="AWI5">
        <v>3.3099999999999997E-2</v>
      </c>
      <c r="AWJ5">
        <v>0.29509999999999997</v>
      </c>
      <c r="AWK5">
        <v>-0.1124</v>
      </c>
      <c r="AWL5">
        <v>2.8E-3</v>
      </c>
      <c r="AWM5">
        <v>3.15E-2</v>
      </c>
      <c r="AWN5">
        <v>-8.0000000000000002E-3</v>
      </c>
      <c r="AWO5">
        <v>0.1532</v>
      </c>
      <c r="AWP5">
        <v>-4.4999999999999998E-2</v>
      </c>
      <c r="AWQ5">
        <v>2.24E-2</v>
      </c>
      <c r="AWR5">
        <v>-1.4500000000000001E-2</v>
      </c>
      <c r="AWS5">
        <v>0.2475</v>
      </c>
      <c r="AWT5">
        <v>0.186</v>
      </c>
      <c r="AWU5">
        <v>1.4200000000000001E-2</v>
      </c>
      <c r="AWV5">
        <v>4.9299999999999997E-2</v>
      </c>
      <c r="AWW5">
        <v>0.62280000000000002</v>
      </c>
      <c r="AWX5">
        <v>-6.2899999999999998E-2</v>
      </c>
      <c r="AWY5">
        <v>0.02</v>
      </c>
      <c r="AWZ5">
        <v>6.88E-2</v>
      </c>
      <c r="AXA5">
        <v>2.9999999999999997E-4</v>
      </c>
      <c r="AXB5">
        <v>1.38E-2</v>
      </c>
      <c r="AXC5">
        <v>6.6400000000000001E-2</v>
      </c>
      <c r="AXD5">
        <v>9.6199999999999994E-2</v>
      </c>
      <c r="AXE5">
        <v>4.0000000000000002E-4</v>
      </c>
      <c r="AXF5">
        <v>0.496</v>
      </c>
      <c r="AXG5">
        <v>0.307</v>
      </c>
      <c r="AXH5">
        <v>6.9599999999999995E-2</v>
      </c>
      <c r="AXI5">
        <v>0.33710000000000001</v>
      </c>
      <c r="AXJ5">
        <v>-4.0000000000000001E-3</v>
      </c>
      <c r="AXK5">
        <v>1.3100000000000001E-2</v>
      </c>
      <c r="AXL5">
        <v>0.10249999999999999</v>
      </c>
      <c r="AXM5">
        <v>-1.2E-2</v>
      </c>
      <c r="AXN5">
        <v>-1.5E-3</v>
      </c>
      <c r="AXO5">
        <v>-8.8000000000000005E-3</v>
      </c>
      <c r="AXP5">
        <v>-8.5099999999999995E-2</v>
      </c>
      <c r="AXQ5">
        <v>5.8200000000000002E-2</v>
      </c>
      <c r="AXR5">
        <v>2.7099999999999999E-2</v>
      </c>
      <c r="AXS5">
        <v>-1.4E-2</v>
      </c>
      <c r="AXT5">
        <v>5.3100000000000001E-2</v>
      </c>
      <c r="AXU5">
        <v>0.1293</v>
      </c>
      <c r="AXV5">
        <v>1E-3</v>
      </c>
      <c r="AXW5">
        <v>4.2900000000000001E-2</v>
      </c>
      <c r="AXX5">
        <v>0.1176</v>
      </c>
      <c r="AXY5">
        <v>-0.13869999999999999</v>
      </c>
      <c r="AXZ5">
        <v>6.4000000000000003E-3</v>
      </c>
      <c r="AYA5">
        <v>-3.6700000000000003E-2</v>
      </c>
      <c r="AYB5">
        <v>9.1999999999999998E-3</v>
      </c>
      <c r="AYC5">
        <v>-0.24859999999999999</v>
      </c>
      <c r="AYD5">
        <v>0.39040000000000002</v>
      </c>
      <c r="AYE5">
        <v>0.2828</v>
      </c>
      <c r="AYF5">
        <v>-2.1499999999999998E-2</v>
      </c>
      <c r="AYG5">
        <v>3.2399999999999998E-2</v>
      </c>
      <c r="AYH5">
        <v>0.1157</v>
      </c>
      <c r="AYI5">
        <v>0.12989999999999999</v>
      </c>
      <c r="AYJ5">
        <v>-0.33200000000000002</v>
      </c>
      <c r="AYK5">
        <v>9.9000000000000005E-2</v>
      </c>
      <c r="AYL5">
        <v>1.1664000000000001</v>
      </c>
      <c r="AYM5">
        <v>1.9599999999999999E-2</v>
      </c>
      <c r="AYN5">
        <v>0.46600000000000003</v>
      </c>
      <c r="AYO5">
        <v>1.6799999999999999E-2</v>
      </c>
      <c r="AYP5">
        <v>0.2162</v>
      </c>
      <c r="AYQ5">
        <v>0.2266</v>
      </c>
      <c r="AYR5">
        <v>0.22600000000000001</v>
      </c>
      <c r="AYS5">
        <v>0.20849999999999999</v>
      </c>
      <c r="AYT5">
        <v>-3.85E-2</v>
      </c>
      <c r="AYU5">
        <v>0.98919999999999997</v>
      </c>
      <c r="AYV5">
        <v>0.1497</v>
      </c>
      <c r="AYW5">
        <v>0.44890000000000002</v>
      </c>
      <c r="AYX5">
        <v>5.0799999999999998E-2</v>
      </c>
      <c r="AYY5">
        <v>2.46E-2</v>
      </c>
      <c r="AYZ5">
        <v>-2.5999999999999999E-3</v>
      </c>
      <c r="AZA5">
        <v>0.3004</v>
      </c>
      <c r="AZB5">
        <v>9.11E-2</v>
      </c>
      <c r="AZC5">
        <v>0.3</v>
      </c>
      <c r="AZD5">
        <v>0.11700000000000001</v>
      </c>
      <c r="AZE5">
        <v>0.29070000000000001</v>
      </c>
      <c r="AZF5">
        <v>0.1077</v>
      </c>
      <c r="AZG5">
        <v>-3.3E-3</v>
      </c>
      <c r="AZH5">
        <v>6.3100000000000003E-2</v>
      </c>
      <c r="AZI5">
        <v>9.9500000000000005E-2</v>
      </c>
      <c r="AZJ5">
        <v>-1.66E-2</v>
      </c>
      <c r="AZK5">
        <v>-0.87960000000000005</v>
      </c>
      <c r="AZL5">
        <v>0.12790000000000001</v>
      </c>
      <c r="AZM5">
        <v>0.38879999999999998</v>
      </c>
      <c r="AZN5">
        <v>1.1637999999999999</v>
      </c>
      <c r="AZO5">
        <v>-1.6559999999999999</v>
      </c>
      <c r="AZP5">
        <v>7.6499999999999999E-2</v>
      </c>
      <c r="AZQ5">
        <v>-4.8599999999999997E-2</v>
      </c>
      <c r="AZR5">
        <v>-3.2107000000000001</v>
      </c>
      <c r="AZS5">
        <v>0.85660000000000003</v>
      </c>
      <c r="AZT5">
        <v>0.47960000000000003</v>
      </c>
      <c r="AZU5">
        <v>0.2031</v>
      </c>
      <c r="AZV5">
        <v>0.52980000000000005</v>
      </c>
      <c r="AZW5">
        <v>3.5028000000000001</v>
      </c>
      <c r="AZX5">
        <v>-5.1999999999999998E-3</v>
      </c>
      <c r="AZY5">
        <v>0.22789999999999999</v>
      </c>
      <c r="AZZ5">
        <v>0.27329999999999999</v>
      </c>
      <c r="BAA5">
        <v>0.16869999999999999</v>
      </c>
      <c r="BAB5">
        <v>0.2873</v>
      </c>
      <c r="BAC5">
        <v>0.63260000000000005</v>
      </c>
      <c r="BAD5">
        <v>-2.0310000000000001</v>
      </c>
      <c r="BAE5">
        <v>0.1222</v>
      </c>
      <c r="BAF5">
        <v>-0.29320000000000002</v>
      </c>
      <c r="BAG5">
        <v>1.66E-2</v>
      </c>
      <c r="BAH5">
        <v>3.39E-2</v>
      </c>
      <c r="BAI5">
        <v>0.32250000000000001</v>
      </c>
      <c r="BAJ5">
        <v>-0.23</v>
      </c>
      <c r="BAK5">
        <v>0.2422</v>
      </c>
      <c r="BAL5">
        <v>-0.83130000000000004</v>
      </c>
      <c r="BAM5">
        <v>6.9900000000000004E-2</v>
      </c>
      <c r="BAN5">
        <v>0.94810000000000005</v>
      </c>
      <c r="BAO5">
        <v>6.5100000000000005E-2</v>
      </c>
      <c r="BAP5">
        <v>-0.1774</v>
      </c>
      <c r="BAQ5">
        <v>0.6804</v>
      </c>
      <c r="BAR5">
        <v>6.4799999999999996E-2</v>
      </c>
      <c r="BAS5">
        <v>-2.9499999999999998E-2</v>
      </c>
      <c r="BAT5">
        <v>2.5399999999999999E-2</v>
      </c>
      <c r="BAU5">
        <v>5.7000000000000002E-2</v>
      </c>
      <c r="BAV5">
        <v>-1.34E-2</v>
      </c>
      <c r="BAW5">
        <v>0.68989999999999996</v>
      </c>
      <c r="BAX5">
        <v>1.323</v>
      </c>
      <c r="BAY5">
        <v>1.7500000000000002E-2</v>
      </c>
      <c r="BAZ5">
        <v>-2.58E-2</v>
      </c>
      <c r="BBA5">
        <v>7.2800000000000004E-2</v>
      </c>
      <c r="BBB5">
        <v>0.32550000000000001</v>
      </c>
      <c r="BBC5">
        <v>-3.7000000000000002E-3</v>
      </c>
      <c r="BBD5">
        <v>0.2041</v>
      </c>
      <c r="BBE5">
        <v>-0.22750000000000001</v>
      </c>
      <c r="BBF5">
        <v>0.30070000000000002</v>
      </c>
      <c r="BBG5">
        <v>0.77629999999999999</v>
      </c>
      <c r="BBH5">
        <v>0.1048</v>
      </c>
      <c r="BBI5">
        <v>0.11749999999999999</v>
      </c>
      <c r="BBJ5">
        <v>0.1595</v>
      </c>
      <c r="BBK5">
        <v>0.73460000000000003</v>
      </c>
      <c r="BBL5">
        <v>5.3800000000000001E-2</v>
      </c>
      <c r="BBM5">
        <v>9.7000000000000003E-3</v>
      </c>
      <c r="BBN5">
        <v>0.30630000000000002</v>
      </c>
      <c r="BBO5">
        <v>8.9999999999999998E-4</v>
      </c>
      <c r="BBP5">
        <v>-1.24E-2</v>
      </c>
      <c r="BBQ5">
        <v>-7.2900000000000006E-2</v>
      </c>
      <c r="BBR5">
        <v>0.10009999999999999</v>
      </c>
      <c r="BBS5">
        <v>6.7900000000000002E-2</v>
      </c>
      <c r="BBT5">
        <v>1.9900000000000001E-2</v>
      </c>
      <c r="BBU5">
        <v>0.21529999999999999</v>
      </c>
      <c r="BBV5">
        <v>-0.59540000000000004</v>
      </c>
      <c r="BBW5">
        <v>0.53129999999999999</v>
      </c>
      <c r="BBX5">
        <v>-1.0808</v>
      </c>
      <c r="BBY5">
        <v>0.1207</v>
      </c>
      <c r="BBZ5">
        <v>2.1974999999999998</v>
      </c>
      <c r="BCA5">
        <v>1.2437</v>
      </c>
      <c r="BCB5">
        <v>0.27550000000000002</v>
      </c>
      <c r="BCC5">
        <v>1.03E-2</v>
      </c>
      <c r="BCD5">
        <v>8.2500000000000004E-2</v>
      </c>
      <c r="BCE5">
        <v>0.77969999999999995</v>
      </c>
      <c r="BCF5">
        <v>-5.5899999999999998E-2</v>
      </c>
      <c r="BCG5">
        <v>0.31719999999999998</v>
      </c>
      <c r="BCH5">
        <v>1.3299999999999999E-2</v>
      </c>
      <c r="BCI5">
        <v>6.8000000000000005E-2</v>
      </c>
      <c r="BCJ5">
        <v>0.18440000000000001</v>
      </c>
      <c r="BCK5">
        <v>0.47299999999999998</v>
      </c>
      <c r="BCL5">
        <v>5.5599999999999997E-2</v>
      </c>
      <c r="BCM5">
        <v>0.4244</v>
      </c>
      <c r="BCN5">
        <v>0.21640000000000001</v>
      </c>
      <c r="BCO5">
        <v>-3.0300000000000001E-2</v>
      </c>
      <c r="BCP5">
        <v>3.7199999999999997E-2</v>
      </c>
      <c r="BCQ5">
        <v>0.1245</v>
      </c>
      <c r="BCR5">
        <v>8.0000000000000002E-3</v>
      </c>
      <c r="BCS5">
        <v>0.1744</v>
      </c>
      <c r="BCT5">
        <v>-1.2500000000000001E-2</v>
      </c>
      <c r="BCU5">
        <v>0.3916</v>
      </c>
      <c r="BCV5">
        <v>2.2591000000000001</v>
      </c>
      <c r="BCW5">
        <v>2.7699999999999999E-2</v>
      </c>
      <c r="BCX5">
        <v>0.72529999999999994</v>
      </c>
      <c r="BCY5">
        <v>0.55959999999999999</v>
      </c>
      <c r="BCZ5">
        <v>2.3300000000000001E-2</v>
      </c>
      <c r="BDA5">
        <v>0.87660000000000005</v>
      </c>
      <c r="BDB5">
        <v>9.4700000000000006E-2</v>
      </c>
      <c r="BDC5">
        <v>0.38600000000000001</v>
      </c>
      <c r="BDD5">
        <v>5.4999999999999997E-3</v>
      </c>
      <c r="BDE5">
        <v>4.4836</v>
      </c>
      <c r="BDF5">
        <v>0.43080000000000002</v>
      </c>
      <c r="BDG5">
        <v>1.6299999999999999E-2</v>
      </c>
      <c r="BDH5">
        <v>0.25230000000000002</v>
      </c>
      <c r="BDI5">
        <v>0.17860000000000001</v>
      </c>
      <c r="BDJ5">
        <v>7.7899999999999997E-2</v>
      </c>
      <c r="BDK5">
        <v>5.62E-2</v>
      </c>
      <c r="BDL5">
        <v>1.9702</v>
      </c>
      <c r="BDM5">
        <v>0.29010000000000002</v>
      </c>
      <c r="BDN5">
        <v>4.6399999999999997E-2</v>
      </c>
      <c r="BDO5">
        <v>0.27500000000000002</v>
      </c>
      <c r="BDP5">
        <v>-2.8000000000000001E-2</v>
      </c>
      <c r="BDQ5">
        <v>-0.15579999999999999</v>
      </c>
      <c r="BDR5">
        <v>0.14069999999999999</v>
      </c>
      <c r="BDS5">
        <v>0.05</v>
      </c>
      <c r="BDT5">
        <v>2.1700000000000001E-2</v>
      </c>
      <c r="BDU5">
        <v>-0.15579999999999999</v>
      </c>
      <c r="BDV5">
        <v>1.6899999999999998E-2</v>
      </c>
      <c r="BDW5">
        <v>0.1265</v>
      </c>
      <c r="BDX5">
        <v>7.2400000000000006E-2</v>
      </c>
      <c r="BDY5">
        <v>4.0899999999999999E-2</v>
      </c>
      <c r="BDZ5">
        <v>-1.4500000000000001E-2</v>
      </c>
      <c r="BEA5">
        <v>0.12790000000000001</v>
      </c>
      <c r="BEB5">
        <v>0.15479999999999999</v>
      </c>
      <c r="BEC5">
        <v>-2.7199999999999998E-2</v>
      </c>
      <c r="BED5">
        <v>2.7400000000000001E-2</v>
      </c>
      <c r="BEE5">
        <v>0.19189999999999999</v>
      </c>
      <c r="BEF5">
        <v>-0.82950000000000002</v>
      </c>
      <c r="BEG5">
        <v>1.83E-2</v>
      </c>
      <c r="BEH5">
        <v>6.5799999999999997E-2</v>
      </c>
      <c r="BEI5">
        <v>5.7000000000000002E-2</v>
      </c>
      <c r="BEJ5">
        <v>0.56169999999999998</v>
      </c>
      <c r="BEK5">
        <v>7.4999999999999997E-2</v>
      </c>
      <c r="BEL5">
        <v>2.3900000000000001E-2</v>
      </c>
      <c r="BEM5">
        <v>7.7299999999999994E-2</v>
      </c>
      <c r="BEN5">
        <v>0.14530000000000001</v>
      </c>
      <c r="BEO5">
        <v>1.5257000000000001</v>
      </c>
      <c r="BEP5">
        <v>9.3899999999999997E-2</v>
      </c>
      <c r="BEQ5">
        <v>0.9627</v>
      </c>
      <c r="BER5">
        <v>0.158</v>
      </c>
      <c r="BES5">
        <v>8.2000000000000007E-3</v>
      </c>
      <c r="BET5">
        <v>0.1303</v>
      </c>
      <c r="BEU5">
        <v>0.95489999999999997</v>
      </c>
      <c r="BEV5">
        <v>0.16139999999999999</v>
      </c>
      <c r="BEW5">
        <v>2.2945000000000002</v>
      </c>
      <c r="BEX5">
        <v>9.3399999999999997E-2</v>
      </c>
      <c r="BEY5">
        <v>0.20150000000000001</v>
      </c>
      <c r="BEZ5">
        <v>-1.4E-2</v>
      </c>
      <c r="BFA5">
        <v>0.1767</v>
      </c>
      <c r="BFB5">
        <v>8.4699999999999998E-2</v>
      </c>
      <c r="BFC5">
        <v>0.1211</v>
      </c>
      <c r="BFD5">
        <v>6.8900000000000003E-2</v>
      </c>
      <c r="BFE5">
        <v>0.26479999999999998</v>
      </c>
      <c r="BFF5">
        <v>0.13539999999999999</v>
      </c>
      <c r="BFG5">
        <v>0.56510000000000005</v>
      </c>
      <c r="BFH5">
        <v>2.3599999999999999E-2</v>
      </c>
      <c r="BFI5">
        <v>1.2293000000000001</v>
      </c>
      <c r="BFJ5">
        <v>1.4999999999999999E-2</v>
      </c>
      <c r="BFK5">
        <v>-0.1027</v>
      </c>
      <c r="BFL5">
        <v>0.57920000000000005</v>
      </c>
      <c r="BFM5">
        <v>-0.2969</v>
      </c>
      <c r="BFN5">
        <v>0.1653</v>
      </c>
      <c r="BFO5">
        <v>0.50119999999999998</v>
      </c>
      <c r="BFP5">
        <v>1.2938000000000001</v>
      </c>
      <c r="BFQ5">
        <v>0.4289</v>
      </c>
      <c r="BFR5">
        <v>-3.1099999999999999E-2</v>
      </c>
      <c r="BFS5">
        <v>0.12559999999999999</v>
      </c>
      <c r="BFT5">
        <v>0.4844</v>
      </c>
      <c r="BFU5">
        <v>0.14610000000000001</v>
      </c>
      <c r="BFV5">
        <v>0.3755</v>
      </c>
      <c r="BFW5">
        <v>2.0981000000000001</v>
      </c>
      <c r="BFX5">
        <v>2.46E-2</v>
      </c>
      <c r="BFY5">
        <v>0.39219999999999999</v>
      </c>
      <c r="BFZ5">
        <v>-9.5000000000000001E-2</v>
      </c>
      <c r="BGA5">
        <v>-3.8146</v>
      </c>
      <c r="BGB5">
        <v>0.17280000000000001</v>
      </c>
      <c r="BGC5">
        <v>-2.0567000000000002</v>
      </c>
      <c r="BGD5">
        <v>0.72140000000000004</v>
      </c>
      <c r="BGE5">
        <v>7.5600000000000001E-2</v>
      </c>
      <c r="BGF5">
        <v>2.0823</v>
      </c>
      <c r="BGG5">
        <v>0.67749999999999999</v>
      </c>
      <c r="BGH5">
        <v>2.2530999999999999</v>
      </c>
      <c r="BGI5">
        <v>-2.4400000000000002E-2</v>
      </c>
      <c r="BGJ5">
        <v>5.4800000000000001E-2</v>
      </c>
      <c r="BGK5">
        <v>4.2700000000000002E-2</v>
      </c>
      <c r="BGL5">
        <v>-6.6699999999999995E-2</v>
      </c>
      <c r="BGM5">
        <v>0.26740000000000003</v>
      </c>
      <c r="BGN5">
        <v>1.6E-2</v>
      </c>
      <c r="BGO5">
        <v>4.3900000000000002E-2</v>
      </c>
      <c r="BGP5">
        <v>-1.18E-2</v>
      </c>
      <c r="BGQ5">
        <v>0.28320000000000001</v>
      </c>
      <c r="BGR5">
        <v>0.68589999999999995</v>
      </c>
      <c r="BGS5">
        <v>-1.2804</v>
      </c>
      <c r="BGT5">
        <v>7.7621000000000002</v>
      </c>
      <c r="BGU5">
        <v>0.15759999999999999</v>
      </c>
      <c r="BGV5">
        <v>1.0158</v>
      </c>
      <c r="BGW5">
        <v>1.34E-2</v>
      </c>
      <c r="BGX5">
        <v>-0.41320000000000001</v>
      </c>
      <c r="BGY5">
        <v>3.5200000000000002E-2</v>
      </c>
      <c r="BGZ5">
        <v>-2.58E-2</v>
      </c>
      <c r="BHA5">
        <v>-4.19E-2</v>
      </c>
      <c r="BHB5">
        <v>0.43630000000000002</v>
      </c>
      <c r="BHC5">
        <v>8.9999999999999993E-3</v>
      </c>
      <c r="BHD5">
        <v>-0.64910000000000001</v>
      </c>
      <c r="BHE5">
        <v>6.4199999999999993E-2</v>
      </c>
      <c r="BHF5">
        <v>0.2286</v>
      </c>
      <c r="BHG5">
        <v>5.1299999999999998E-2</v>
      </c>
      <c r="BHH5">
        <v>0.13719999999999999</v>
      </c>
      <c r="BHI5" t="e">
        <v>#N/A</v>
      </c>
      <c r="BHJ5">
        <v>3.8699999999999998E-2</v>
      </c>
      <c r="BHK5" t="e">
        <v>#N/A</v>
      </c>
      <c r="BHL5">
        <v>0.28920000000000001</v>
      </c>
      <c r="BHM5">
        <v>-0.29830000000000001</v>
      </c>
      <c r="BHN5">
        <v>-1.04E-2</v>
      </c>
      <c r="BHO5">
        <v>1.47E-2</v>
      </c>
      <c r="BHP5">
        <v>6.3700000000000007E-2</v>
      </c>
      <c r="BHQ5">
        <v>0.60399999999999998</v>
      </c>
      <c r="BHR5">
        <v>0.19989999999999999</v>
      </c>
      <c r="BHS5">
        <v>9.8900000000000002E-2</v>
      </c>
      <c r="BHT5">
        <v>1.3009999999999999</v>
      </c>
      <c r="BHU5">
        <v>-0.49509999999999998</v>
      </c>
      <c r="BHV5">
        <v>-0.11650000000000001</v>
      </c>
      <c r="BHW5">
        <v>8.2500000000000004E-2</v>
      </c>
      <c r="BHX5">
        <v>-1.9043000000000001</v>
      </c>
      <c r="BHY5">
        <v>0.21479999999999999</v>
      </c>
      <c r="BHZ5">
        <v>1.1133</v>
      </c>
      <c r="BIA5">
        <v>2.7900000000000001E-2</v>
      </c>
      <c r="BIB5">
        <v>9.4500000000000001E-2</v>
      </c>
      <c r="BIC5">
        <v>0.18859999999999999</v>
      </c>
      <c r="BID5">
        <v>2.53E-2</v>
      </c>
      <c r="BIE5">
        <v>-0.1845</v>
      </c>
      <c r="BIF5">
        <v>5.4999999999999997E-3</v>
      </c>
      <c r="BIG5">
        <v>-6.4699999999999994E-2</v>
      </c>
      <c r="BIH5">
        <v>-0.82020000000000004</v>
      </c>
      <c r="BII5">
        <v>0.29089999999999999</v>
      </c>
      <c r="BIJ5">
        <v>5.7299999999999997E-2</v>
      </c>
      <c r="BIK5">
        <v>-0.69840000000000002</v>
      </c>
      <c r="BIL5">
        <v>0.33279999999999998</v>
      </c>
      <c r="BIM5">
        <v>4.4400000000000002E-2</v>
      </c>
      <c r="BIN5" t="e">
        <v>#N/A</v>
      </c>
      <c r="BIO5">
        <v>0.48220000000000002</v>
      </c>
      <c r="BIP5">
        <v>7.3499999999999996E-2</v>
      </c>
      <c r="BIQ5">
        <v>0.16300000000000001</v>
      </c>
      <c r="BIR5">
        <v>6.5699999999999995E-2</v>
      </c>
      <c r="BIS5">
        <v>-0.30559999999999998</v>
      </c>
      <c r="BIT5">
        <v>-2.1842999999999999</v>
      </c>
      <c r="BIU5">
        <v>0.1182</v>
      </c>
      <c r="BIV5">
        <v>-6.83E-2</v>
      </c>
      <c r="BIW5" t="e">
        <v>#N/A</v>
      </c>
      <c r="BIX5">
        <v>-0.67900000000000005</v>
      </c>
      <c r="BIY5">
        <v>1.5741000000000001</v>
      </c>
      <c r="BIZ5">
        <v>0.12740000000000001</v>
      </c>
      <c r="BJA5">
        <v>0.1096</v>
      </c>
      <c r="BJB5">
        <v>0.38540000000000002</v>
      </c>
      <c r="BJC5">
        <v>1.3274999999999999</v>
      </c>
      <c r="BJD5" t="e">
        <v>#N/A</v>
      </c>
      <c r="BJE5">
        <v>-2.2027000000000001</v>
      </c>
      <c r="BJF5">
        <v>-0.51700000000000002</v>
      </c>
      <c r="BJG5">
        <v>9.1399999999999995E-2</v>
      </c>
      <c r="BJH5">
        <v>0.31109999999999999</v>
      </c>
      <c r="BJI5">
        <v>9.6199999999999994E-2</v>
      </c>
      <c r="BJJ5">
        <v>-0.58420000000000005</v>
      </c>
      <c r="BJK5">
        <v>-5.04E-2</v>
      </c>
      <c r="BJL5">
        <v>-0.15479999999999999</v>
      </c>
      <c r="BJM5">
        <v>0.70569999999999999</v>
      </c>
      <c r="BJN5">
        <v>-5.57E-2</v>
      </c>
      <c r="BJO5">
        <v>0.2051</v>
      </c>
      <c r="BJP5">
        <v>0.17799999999999999</v>
      </c>
      <c r="BJQ5">
        <v>-0.1103</v>
      </c>
      <c r="BJR5">
        <v>0.51980000000000004</v>
      </c>
      <c r="BJS5">
        <v>6.3399999999999998E-2</v>
      </c>
      <c r="BJT5">
        <v>-5.8400000000000001E-2</v>
      </c>
      <c r="BJU5">
        <v>5.04E-2</v>
      </c>
      <c r="BJV5">
        <v>-0.22770000000000001</v>
      </c>
      <c r="BJW5">
        <v>6.6299999999999998E-2</v>
      </c>
      <c r="BJX5">
        <v>7.0000000000000001E-3</v>
      </c>
      <c r="BJY5">
        <v>2.9600000000000001E-2</v>
      </c>
      <c r="BJZ5">
        <v>1.296</v>
      </c>
      <c r="BKA5">
        <v>-5.0999999999999997E-2</v>
      </c>
      <c r="BKB5">
        <v>0.52810000000000001</v>
      </c>
      <c r="BKC5">
        <v>0.23680000000000001</v>
      </c>
      <c r="BKD5">
        <v>3.9304000000000001</v>
      </c>
      <c r="BKE5">
        <v>-6.2399999999999997E-2</v>
      </c>
      <c r="BKF5">
        <v>9.7500000000000003E-2</v>
      </c>
      <c r="BKG5">
        <v>0.15629999999999999</v>
      </c>
      <c r="BKH5">
        <v>0.5806</v>
      </c>
      <c r="BKI5">
        <v>6.6699999999999995E-2</v>
      </c>
      <c r="BKJ5">
        <v>0.29330000000000001</v>
      </c>
      <c r="BKK5">
        <v>-1.4127000000000001</v>
      </c>
      <c r="BKL5">
        <v>-2.8000000000000001E-2</v>
      </c>
      <c r="BKM5">
        <v>5.5100000000000003E-2</v>
      </c>
      <c r="BKN5">
        <v>-0.47510000000000002</v>
      </c>
      <c r="BKO5">
        <v>0.14249999999999999</v>
      </c>
      <c r="BKP5">
        <v>0.53610000000000002</v>
      </c>
      <c r="BKQ5">
        <v>0.1212</v>
      </c>
      <c r="BKR5">
        <v>-0.5161</v>
      </c>
      <c r="BKS5">
        <v>0.98580000000000001</v>
      </c>
      <c r="BKT5">
        <v>7.1599999999999997E-2</v>
      </c>
      <c r="BKU5">
        <v>-3.2000000000000002E-3</v>
      </c>
      <c r="BKV5">
        <v>0.37240000000000001</v>
      </c>
      <c r="BKW5">
        <v>-5.1700000000000003E-2</v>
      </c>
      <c r="BKX5">
        <v>1.8700000000000001E-2</v>
      </c>
      <c r="BKY5">
        <v>0.4627</v>
      </c>
      <c r="BKZ5">
        <v>0.4178</v>
      </c>
      <c r="BLA5">
        <v>0.37580000000000002</v>
      </c>
      <c r="BLB5">
        <v>-0.2094</v>
      </c>
      <c r="BLC5">
        <v>1.41E-2</v>
      </c>
      <c r="BLD5">
        <v>1.7399999999999999E-2</v>
      </c>
      <c r="BLE5">
        <v>0.64649999999999996</v>
      </c>
      <c r="BLF5">
        <v>0.26150000000000001</v>
      </c>
      <c r="BLG5">
        <v>1.2624</v>
      </c>
      <c r="BLH5">
        <v>-0.4945</v>
      </c>
      <c r="BLI5">
        <v>2.41E-2</v>
      </c>
      <c r="BLJ5">
        <v>-0.52980000000000005</v>
      </c>
      <c r="BLK5">
        <v>-8.2600000000000007E-2</v>
      </c>
      <c r="BLL5">
        <v>3.5999999999999999E-3</v>
      </c>
      <c r="BLM5">
        <v>-0.21840000000000001</v>
      </c>
      <c r="BLN5">
        <v>-1.4574</v>
      </c>
      <c r="BLO5">
        <v>0.13900000000000001</v>
      </c>
      <c r="BLP5">
        <v>8.1799999999999998E-2</v>
      </c>
      <c r="BLQ5">
        <v>3.39E-2</v>
      </c>
      <c r="BLR5">
        <v>1.3599999999999999E-2</v>
      </c>
      <c r="BLS5">
        <v>5.5E-2</v>
      </c>
      <c r="BLT5">
        <v>1.55E-2</v>
      </c>
      <c r="BLU5">
        <v>0.30930000000000002</v>
      </c>
      <c r="BLV5">
        <v>5.8700000000000002E-2</v>
      </c>
      <c r="BLW5">
        <v>-0.7278</v>
      </c>
      <c r="BLX5">
        <v>0.2974</v>
      </c>
      <c r="BLY5">
        <v>-7.1400000000000005E-2</v>
      </c>
      <c r="BLZ5">
        <v>7.7700000000000005E-2</v>
      </c>
      <c r="BMA5">
        <v>-0.38100000000000001</v>
      </c>
      <c r="BMB5">
        <v>0.25140000000000001</v>
      </c>
      <c r="BMC5">
        <v>0.50819999999999999</v>
      </c>
      <c r="BMD5">
        <v>0.36230000000000001</v>
      </c>
      <c r="BME5">
        <v>0.55530000000000002</v>
      </c>
      <c r="BMF5">
        <v>0.20569999999999999</v>
      </c>
      <c r="BMG5">
        <v>-0.16189999999999999</v>
      </c>
      <c r="BMH5">
        <v>0.42159999999999997</v>
      </c>
      <c r="BMI5">
        <v>2.6213000000000002</v>
      </c>
      <c r="BMJ5">
        <v>-0.25819999999999999</v>
      </c>
      <c r="BMK5">
        <v>7.6700000000000004E-2</v>
      </c>
      <c r="BML5">
        <v>2.2499999999999999E-2</v>
      </c>
      <c r="BMM5">
        <v>2.35E-2</v>
      </c>
      <c r="BMN5">
        <v>-4.6005000000000003</v>
      </c>
      <c r="BMO5">
        <v>-0.65490000000000004</v>
      </c>
      <c r="BMP5">
        <v>0.4556</v>
      </c>
      <c r="BMQ5">
        <v>-0.44840000000000002</v>
      </c>
      <c r="BMR5">
        <v>6.9099999999999995E-2</v>
      </c>
      <c r="BMS5">
        <v>-1.47E-2</v>
      </c>
      <c r="BMT5">
        <v>-3.9199999999999999E-2</v>
      </c>
      <c r="BMU5">
        <v>3.8433999999999999</v>
      </c>
      <c r="BMV5">
        <v>0.73950000000000005</v>
      </c>
      <c r="BMW5">
        <v>-4.1786000000000003</v>
      </c>
      <c r="BMX5">
        <v>8.0100000000000005E-2</v>
      </c>
      <c r="BMY5">
        <v>9.5343</v>
      </c>
      <c r="BMZ5">
        <v>1.1896</v>
      </c>
      <c r="BNA5">
        <v>-9.7999999999999997E-3</v>
      </c>
      <c r="BNB5">
        <v>3.4599999999999999E-2</v>
      </c>
      <c r="BNC5">
        <v>-5.7999999999999996E-3</v>
      </c>
      <c r="BND5">
        <v>-0.29830000000000001</v>
      </c>
      <c r="BNE5">
        <v>-5.7299999999999997E-2</v>
      </c>
      <c r="BNF5">
        <v>-8.0000000000000004E-4</v>
      </c>
      <c r="BNG5">
        <v>-4.7999999999999996E-3</v>
      </c>
      <c r="BNH5">
        <v>1.2379</v>
      </c>
      <c r="BNI5">
        <v>0.21940000000000001</v>
      </c>
      <c r="BNJ5">
        <v>0.46110000000000001</v>
      </c>
      <c r="BNK5">
        <v>0.70240000000000002</v>
      </c>
      <c r="BNL5">
        <v>0.55979999999999996</v>
      </c>
      <c r="BNM5">
        <v>-6.0000000000000001E-3</v>
      </c>
      <c r="BNN5">
        <v>0.17230000000000001</v>
      </c>
      <c r="BNO5">
        <v>1.3012999999999999</v>
      </c>
      <c r="BNP5">
        <v>8.5000000000000006E-3</v>
      </c>
      <c r="BNQ5">
        <v>8.8499999999999995E-2</v>
      </c>
      <c r="BNR5">
        <v>0.33639999999999998</v>
      </c>
      <c r="BNS5">
        <v>6.1800000000000001E-2</v>
      </c>
      <c r="BNT5">
        <v>4.3099999999999999E-2</v>
      </c>
      <c r="BNU5">
        <v>0.1208</v>
      </c>
      <c r="BNV5">
        <v>3.6600000000000001E-2</v>
      </c>
      <c r="BNW5">
        <v>0.18390000000000001</v>
      </c>
      <c r="BNX5">
        <v>-5.6599999999999998E-2</v>
      </c>
      <c r="BNY5">
        <v>4.1799999999999997E-2</v>
      </c>
      <c r="BNZ5">
        <v>0.43659999999999999</v>
      </c>
      <c r="BOA5">
        <v>1.7264999999999999</v>
      </c>
      <c r="BOB5">
        <v>1.5934999999999999</v>
      </c>
      <c r="BOC5">
        <v>0.25</v>
      </c>
      <c r="BOD5">
        <v>4.7999999999999996E-3</v>
      </c>
      <c r="BOE5">
        <v>0.67859999999999998</v>
      </c>
      <c r="BOF5">
        <v>1.21E-2</v>
      </c>
      <c r="BOG5">
        <v>0.14130000000000001</v>
      </c>
      <c r="BOH5">
        <v>5.4000000000000003E-3</v>
      </c>
      <c r="BOI5">
        <v>-0.29270000000000002</v>
      </c>
      <c r="BOJ5">
        <v>0.62619999999999998</v>
      </c>
      <c r="BOK5">
        <v>0.42</v>
      </c>
      <c r="BOL5">
        <v>2.0400000000000001E-2</v>
      </c>
      <c r="BOM5">
        <v>0.15820000000000001</v>
      </c>
      <c r="BON5">
        <v>-4.3E-3</v>
      </c>
      <c r="BOO5">
        <v>4.8599999999999997E-2</v>
      </c>
      <c r="BOP5">
        <v>0.246</v>
      </c>
      <c r="BOQ5">
        <v>0.20530000000000001</v>
      </c>
      <c r="BOR5">
        <v>2.3715000000000002</v>
      </c>
      <c r="BOS5">
        <v>-0.13159999999999999</v>
      </c>
      <c r="BOT5">
        <v>0.14849999999999999</v>
      </c>
      <c r="BOU5">
        <v>2.2700000000000001E-2</v>
      </c>
      <c r="BOV5">
        <v>4.1365999999999996</v>
      </c>
      <c r="BOW5">
        <v>-4.99E-2</v>
      </c>
      <c r="BOX5">
        <v>0.22370000000000001</v>
      </c>
      <c r="BOY5">
        <v>0.55910000000000004</v>
      </c>
      <c r="BOZ5">
        <v>3.044</v>
      </c>
      <c r="BPA5">
        <v>-6.9599999999999995E-2</v>
      </c>
      <c r="BPB5">
        <v>-5.6959</v>
      </c>
      <c r="BPC5">
        <v>-1.0317000000000001</v>
      </c>
      <c r="BPD5">
        <v>2.9100000000000001E-2</v>
      </c>
      <c r="BPE5">
        <v>9.6100000000000005E-2</v>
      </c>
      <c r="BPF5">
        <v>-0.18329999999999999</v>
      </c>
      <c r="BPG5">
        <v>1.1062000000000001</v>
      </c>
      <c r="BPH5">
        <v>0.10829999999999999</v>
      </c>
      <c r="BPI5">
        <v>0.18390000000000001</v>
      </c>
      <c r="BPJ5">
        <v>0.03</v>
      </c>
      <c r="BPK5">
        <v>-0.7218</v>
      </c>
      <c r="BPL5">
        <v>-0.19320000000000001</v>
      </c>
      <c r="BPM5">
        <v>7.9100000000000004E-2</v>
      </c>
      <c r="BPN5">
        <v>-0.35920000000000002</v>
      </c>
      <c r="BPO5">
        <v>-1.0672999999999999</v>
      </c>
      <c r="BPP5">
        <v>7.1928000000000001</v>
      </c>
      <c r="BPQ5">
        <v>9.2899999999999996E-2</v>
      </c>
      <c r="BPR5">
        <v>-0.51190000000000002</v>
      </c>
      <c r="BPS5">
        <v>0.28810000000000002</v>
      </c>
      <c r="BPT5">
        <v>7.9283999999999999</v>
      </c>
      <c r="BPU5">
        <v>0.86150000000000004</v>
      </c>
      <c r="BPV5">
        <v>3.7100000000000001E-2</v>
      </c>
      <c r="BPW5">
        <v>3.0611999999999999</v>
      </c>
      <c r="BPX5">
        <v>0.9909</v>
      </c>
      <c r="BPY5">
        <v>1.6282000000000001</v>
      </c>
      <c r="BPZ5">
        <v>-1.3599999999999999E-2</v>
      </c>
      <c r="BQA5">
        <v>0.97670000000000001</v>
      </c>
      <c r="BQB5">
        <v>-2.7065000000000001</v>
      </c>
      <c r="BQC5">
        <v>-0.40970000000000001</v>
      </c>
      <c r="BQD5">
        <v>-1.61E-2</v>
      </c>
      <c r="BQE5">
        <v>2.0499999999999998</v>
      </c>
      <c r="BQF5">
        <v>0.1087</v>
      </c>
      <c r="BQG5">
        <v>0.26329999999999998</v>
      </c>
      <c r="BQH5">
        <v>0.18920000000000001</v>
      </c>
      <c r="BQI5">
        <v>8.9599999999999999E-2</v>
      </c>
      <c r="BQJ5">
        <v>0.98360000000000003</v>
      </c>
      <c r="BQK5">
        <v>6.4000000000000003E-3</v>
      </c>
      <c r="BQL5">
        <v>0.1636</v>
      </c>
      <c r="BQM5">
        <v>1.0952</v>
      </c>
      <c r="BQN5">
        <v>4.0000000000000001E-3</v>
      </c>
      <c r="BQO5">
        <v>9.7000000000000003E-3</v>
      </c>
      <c r="BQP5">
        <v>2.7099999999999999E-2</v>
      </c>
      <c r="BQQ5">
        <v>0.2364</v>
      </c>
      <c r="BQR5">
        <v>5.7252999999999998</v>
      </c>
      <c r="BQS5">
        <v>0.98470000000000002</v>
      </c>
      <c r="BQT5">
        <v>-1.9967999999999999</v>
      </c>
      <c r="BQU5">
        <v>0.20730000000000001</v>
      </c>
      <c r="BQV5">
        <v>-7.0599999999999996E-2</v>
      </c>
      <c r="BQW5">
        <v>-0.53380000000000005</v>
      </c>
      <c r="BQX5">
        <v>-0.1444</v>
      </c>
      <c r="BQY5">
        <v>0.2064</v>
      </c>
      <c r="BQZ5">
        <v>5.6899999999999999E-2</v>
      </c>
      <c r="BRA5">
        <v>0.26629999999999998</v>
      </c>
      <c r="BRB5">
        <v>-0.18160000000000001</v>
      </c>
      <c r="BRC5">
        <v>3.4700000000000002E-2</v>
      </c>
      <c r="BRD5">
        <v>0.59</v>
      </c>
      <c r="BRE5">
        <v>1.3308</v>
      </c>
      <c r="BRF5">
        <v>3.4018999999999999</v>
      </c>
      <c r="BRG5">
        <v>0.1908</v>
      </c>
      <c r="BRH5">
        <v>1.6400000000000001E-2</v>
      </c>
      <c r="BRI5">
        <v>0.1545</v>
      </c>
      <c r="BRJ5">
        <v>4.1300000000000003E-2</v>
      </c>
      <c r="BRK5">
        <v>5.5999999999999999E-3</v>
      </c>
      <c r="BRL5">
        <v>4.0500000000000001E-2</v>
      </c>
      <c r="BRM5">
        <v>0.15079999999999999</v>
      </c>
      <c r="BRN5">
        <v>0.19470000000000001</v>
      </c>
      <c r="BRO5">
        <v>0.73070000000000002</v>
      </c>
      <c r="BRP5">
        <v>-8.6199999999999999E-2</v>
      </c>
      <c r="BRQ5">
        <v>6.3200000000000006E-2</v>
      </c>
      <c r="BRR5">
        <v>-0.4904</v>
      </c>
      <c r="BRS5">
        <v>0.52439999999999998</v>
      </c>
      <c r="BRT5">
        <v>7.6300000000000007E-2</v>
      </c>
      <c r="BRU5">
        <v>6.9099999999999995E-2</v>
      </c>
      <c r="BRV5">
        <v>4.4638999999999998</v>
      </c>
      <c r="BRW5">
        <v>2.7099999999999999E-2</v>
      </c>
      <c r="BRX5">
        <v>0.20860000000000001</v>
      </c>
      <c r="BSF5">
        <v>5.5300000000000002E-2</v>
      </c>
      <c r="BSG5">
        <v>2.1173999999999999</v>
      </c>
      <c r="BSH5">
        <v>-1.09E-2</v>
      </c>
      <c r="BSI5">
        <v>3.0999999999999999E-3</v>
      </c>
      <c r="BSJ5">
        <v>0.75509999999999999</v>
      </c>
      <c r="BSK5">
        <v>0.8004</v>
      </c>
      <c r="BSL5">
        <v>3.9600000000000003E-2</v>
      </c>
      <c r="BSM5">
        <v>1.0721000000000001</v>
      </c>
      <c r="BSN5">
        <v>-0.70530000000000004</v>
      </c>
      <c r="BSO5">
        <v>0.24310000000000001</v>
      </c>
      <c r="BSP5">
        <v>0.49930000000000002</v>
      </c>
      <c r="BSQ5">
        <v>0.15229999999999999</v>
      </c>
      <c r="BSR5">
        <v>1.0467</v>
      </c>
      <c r="BSS5">
        <v>0.52290000000000003</v>
      </c>
      <c r="BST5">
        <v>7.3599999999999999E-2</v>
      </c>
      <c r="BSU5">
        <v>0.05</v>
      </c>
      <c r="BSV5">
        <v>1.4753000000000001</v>
      </c>
      <c r="BSW5">
        <v>0.12670000000000001</v>
      </c>
      <c r="BSX5">
        <v>1.0046999999999999</v>
      </c>
      <c r="BSY5">
        <v>0.18310000000000001</v>
      </c>
      <c r="BSZ5">
        <v>-0.30640000000000001</v>
      </c>
      <c r="BTA5">
        <v>0.95250000000000001</v>
      </c>
      <c r="BTB5">
        <v>-0.23319999999999999</v>
      </c>
      <c r="BTC5">
        <v>3.3742000000000001</v>
      </c>
      <c r="BTD5">
        <v>0.15859999999999999</v>
      </c>
      <c r="BTE5">
        <v>0.1013</v>
      </c>
      <c r="BTF5">
        <v>0.43540000000000001</v>
      </c>
      <c r="BTG5">
        <v>-9.4E-2</v>
      </c>
      <c r="BTH5">
        <v>1.1299999999999999</v>
      </c>
      <c r="BTI5">
        <v>0.22889999999999999</v>
      </c>
      <c r="BTJ5">
        <v>1.2919</v>
      </c>
      <c r="BTK5">
        <v>0.18640000000000001</v>
      </c>
      <c r="BTL5">
        <v>4.2999999999999997E-2</v>
      </c>
      <c r="BTM5">
        <v>-9.5899999999999999E-2</v>
      </c>
      <c r="BTN5">
        <v>0.189</v>
      </c>
      <c r="BTO5">
        <v>0.39550000000000002</v>
      </c>
      <c r="BTP5">
        <v>2.2932000000000001</v>
      </c>
      <c r="BTQ5">
        <v>6.3100000000000003E-2</v>
      </c>
      <c r="BTR5">
        <v>2.1938</v>
      </c>
      <c r="BTS5">
        <v>-8.1000000000000003E-2</v>
      </c>
      <c r="BTT5">
        <v>6.8099999999999994E-2</v>
      </c>
      <c r="BTU5">
        <v>0.32169999999999999</v>
      </c>
      <c r="BTV5">
        <v>-1.0161</v>
      </c>
      <c r="BTW5">
        <v>1.7470000000000001</v>
      </c>
      <c r="BTX5">
        <v>-2.5999999999999999E-2</v>
      </c>
      <c r="BTY5">
        <v>0.43240000000000001</v>
      </c>
      <c r="BTZ5">
        <v>0.1648</v>
      </c>
      <c r="BUA5">
        <v>0.55100000000000005</v>
      </c>
      <c r="BUB5">
        <v>7.7799999999999994E-2</v>
      </c>
      <c r="BUC5">
        <v>1.1554</v>
      </c>
      <c r="BUD5">
        <v>0.1457</v>
      </c>
      <c r="BUE5">
        <v>0.6643</v>
      </c>
      <c r="BUF5">
        <v>0.27689999999999998</v>
      </c>
      <c r="BUG5">
        <v>1.0767</v>
      </c>
      <c r="BUH5">
        <v>-0.92949999999999999</v>
      </c>
      <c r="BUI5">
        <v>-5.28E-2</v>
      </c>
      <c r="BUJ5">
        <v>8.9999999999999998E-4</v>
      </c>
      <c r="BUK5">
        <v>0.16930000000000001</v>
      </c>
      <c r="BUL5">
        <v>0.22889999999999999</v>
      </c>
      <c r="BUM5">
        <v>1.29E-2</v>
      </c>
      <c r="BUN5">
        <v>0.19750000000000001</v>
      </c>
      <c r="BUO5">
        <v>8.8999999999999996E-2</v>
      </c>
      <c r="BUP5">
        <v>9.8210999999999995</v>
      </c>
      <c r="BUQ5">
        <v>0.12740000000000001</v>
      </c>
      <c r="BUR5">
        <v>-8.4599999999999995E-2</v>
      </c>
      <c r="BUS5">
        <v>2.9649999999999999</v>
      </c>
      <c r="BUT5">
        <v>0.90820000000000001</v>
      </c>
      <c r="BUU5">
        <v>2.6599999999999999E-2</v>
      </c>
      <c r="BUV5">
        <v>1.5299999999999999E-2</v>
      </c>
      <c r="BUW5">
        <v>-0.31130000000000002</v>
      </c>
      <c r="BUX5">
        <v>-8.3799999999999999E-2</v>
      </c>
      <c r="BUY5">
        <v>0.107</v>
      </c>
      <c r="BUZ5">
        <v>-0.38119999999999998</v>
      </c>
      <c r="BVA5">
        <v>0.25180000000000002</v>
      </c>
      <c r="BVB5">
        <v>0.44009999999999999</v>
      </c>
      <c r="BVC5">
        <v>0.52929999999999999</v>
      </c>
      <c r="BVD5">
        <v>0.91600000000000004</v>
      </c>
      <c r="BVE5">
        <v>9.5799999999999996E-2</v>
      </c>
      <c r="BVF5">
        <v>3.0700000000000002E-2</v>
      </c>
      <c r="BVG5">
        <v>6.9999999999999999E-4</v>
      </c>
      <c r="BVH5">
        <v>0.78559999999999997</v>
      </c>
      <c r="BVI5">
        <v>7.6399999999999996E-2</v>
      </c>
      <c r="BVJ5">
        <v>1.2E-2</v>
      </c>
      <c r="BVK5">
        <v>0.15609999999999999</v>
      </c>
      <c r="BVL5">
        <v>-2.9100000000000001E-2</v>
      </c>
      <c r="BVM5">
        <v>0.62619999999999998</v>
      </c>
      <c r="BVN5">
        <v>0.40589999999999998</v>
      </c>
      <c r="BVO5">
        <v>1.8E-3</v>
      </c>
      <c r="BVP5">
        <v>-1.2999999999999999E-3</v>
      </c>
      <c r="BVQ5">
        <v>0.2039</v>
      </c>
      <c r="BVR5">
        <v>2.2499999999999999E-2</v>
      </c>
      <c r="BVS5">
        <v>0.2291</v>
      </c>
      <c r="BVT5">
        <v>0.318</v>
      </c>
      <c r="BVU5">
        <v>-1.1900000000000001E-2</v>
      </c>
      <c r="BVV5">
        <v>1.3692</v>
      </c>
      <c r="BVW5">
        <v>0.18</v>
      </c>
      <c r="BVX5">
        <v>1.1000000000000001E-3</v>
      </c>
      <c r="BVY5">
        <v>0.35310000000000002</v>
      </c>
      <c r="BVZ5">
        <v>4.3499999999999997E-2</v>
      </c>
      <c r="BWA5">
        <v>0.13469999999999999</v>
      </c>
      <c r="BWB5">
        <v>0.1638</v>
      </c>
      <c r="BWC5">
        <v>1.41E-2</v>
      </c>
      <c r="BWD5">
        <v>0.38450000000000001</v>
      </c>
      <c r="BWE5">
        <v>1.83E-2</v>
      </c>
      <c r="BWF5">
        <v>0.48870000000000002</v>
      </c>
      <c r="BWG5">
        <v>0.27100000000000002</v>
      </c>
      <c r="BWH5">
        <v>4.5499999999999999E-2</v>
      </c>
      <c r="BWI5">
        <v>0.38469999999999999</v>
      </c>
      <c r="BWJ5">
        <v>0.13189999999999999</v>
      </c>
      <c r="BWK5">
        <v>1.2384999999999999</v>
      </c>
      <c r="BWL5">
        <v>0.16250000000000001</v>
      </c>
      <c r="BWM5">
        <v>5.9299999999999999E-2</v>
      </c>
      <c r="BWN5">
        <v>-8.77E-2</v>
      </c>
      <c r="BWO5">
        <v>1.0649</v>
      </c>
      <c r="BWP5">
        <v>-1.1000000000000001E-3</v>
      </c>
      <c r="BWQ5">
        <v>-1.284</v>
      </c>
      <c r="BWR5">
        <v>-0.10639999999999999</v>
      </c>
      <c r="BWS5">
        <v>-0.4516</v>
      </c>
      <c r="BWT5">
        <v>2.1291000000000002</v>
      </c>
      <c r="BWU5">
        <v>0.52590000000000003</v>
      </c>
      <c r="BWV5">
        <v>0.62470000000000003</v>
      </c>
      <c r="BWW5">
        <v>5.96E-2</v>
      </c>
      <c r="BWX5">
        <v>1.1002000000000001</v>
      </c>
      <c r="BWY5">
        <v>0.10390000000000001</v>
      </c>
      <c r="BWZ5">
        <v>0.93200000000000005</v>
      </c>
      <c r="BXA5">
        <v>2.8899999999999999E-2</v>
      </c>
      <c r="BXB5">
        <v>5.8000000000000003E-2</v>
      </c>
      <c r="BXC5">
        <v>-7.5899999999999995E-2</v>
      </c>
      <c r="BXD5">
        <v>0.44379999999999997</v>
      </c>
      <c r="BXE5">
        <v>3.85E-2</v>
      </c>
      <c r="BXF5">
        <v>8.7499999999999994E-2</v>
      </c>
      <c r="BXG5">
        <v>1.3205</v>
      </c>
      <c r="BXH5">
        <v>0.34820000000000001</v>
      </c>
      <c r="BXI5">
        <v>-0.1593</v>
      </c>
      <c r="BXJ5">
        <v>3.6160999999999999</v>
      </c>
      <c r="BXK5">
        <v>0.4536</v>
      </c>
      <c r="BXL5">
        <v>0.19589999999999999</v>
      </c>
      <c r="BXM5">
        <v>0.17299999999999999</v>
      </c>
      <c r="BXN5">
        <v>0.61339999999999995</v>
      </c>
      <c r="BXO5">
        <v>2.4E-2</v>
      </c>
      <c r="BXP5">
        <v>4.0932000000000004</v>
      </c>
      <c r="BXQ5">
        <v>0.1125</v>
      </c>
      <c r="BXR5">
        <v>9.7500000000000003E-2</v>
      </c>
      <c r="BXS5">
        <v>0.19289999999999999</v>
      </c>
      <c r="BXT5">
        <v>1.95E-2</v>
      </c>
      <c r="BXU5">
        <v>0.12640000000000001</v>
      </c>
      <c r="BXV5">
        <v>0.1492</v>
      </c>
      <c r="BYC5">
        <v>0.98699999999999999</v>
      </c>
      <c r="BYD5">
        <v>0.1986</v>
      </c>
      <c r="BYE5">
        <v>-1.7000000000000001E-2</v>
      </c>
      <c r="BYF5">
        <v>2.64E-2</v>
      </c>
      <c r="BYG5">
        <v>1.0052000000000001</v>
      </c>
      <c r="BYH5">
        <v>0.52700000000000002</v>
      </c>
      <c r="BYI5">
        <v>-0.11550000000000001</v>
      </c>
      <c r="BYJ5">
        <v>-0.3503</v>
      </c>
      <c r="BYK5">
        <v>1.7100000000000001E-2</v>
      </c>
      <c r="BYL5">
        <v>0.67090000000000005</v>
      </c>
      <c r="BYM5">
        <v>0.27760000000000001</v>
      </c>
      <c r="BYN5">
        <v>0.36159999999999998</v>
      </c>
      <c r="BYO5">
        <v>7.2999999999999995E-2</v>
      </c>
      <c r="BYP5">
        <v>-1.47E-2</v>
      </c>
      <c r="BYQ5">
        <v>4.6100000000000002E-2</v>
      </c>
      <c r="BYR5">
        <v>0.28010000000000002</v>
      </c>
      <c r="BYS5">
        <v>0.68279999999999996</v>
      </c>
      <c r="BYT5">
        <v>4.4999999999999998E-2</v>
      </c>
      <c r="BYU5">
        <v>0.71140000000000003</v>
      </c>
      <c r="BYV5">
        <v>0.91910000000000003</v>
      </c>
      <c r="BYW5">
        <v>0.26500000000000001</v>
      </c>
      <c r="BYX5">
        <v>-2.64E-2</v>
      </c>
      <c r="BYY5">
        <v>0.46079999999999999</v>
      </c>
      <c r="BYZ5">
        <v>0.70650000000000002</v>
      </c>
      <c r="BZA5">
        <v>6.3200000000000006E-2</v>
      </c>
      <c r="BZB5">
        <v>-4.4855</v>
      </c>
      <c r="BZC5">
        <v>0.1109</v>
      </c>
      <c r="BZD5">
        <v>1.7899999999999999E-2</v>
      </c>
      <c r="BZE5">
        <v>2.7300000000000001E-2</v>
      </c>
      <c r="BZF5">
        <v>0.2329</v>
      </c>
      <c r="BZG5">
        <v>6.3200000000000006E-2</v>
      </c>
      <c r="BZH5" t="e">
        <v>#N/A</v>
      </c>
      <c r="BZI5">
        <v>-0.12859999999999999</v>
      </c>
      <c r="BZJ5">
        <v>-7.4000000000000003E-3</v>
      </c>
      <c r="BZK5">
        <v>0.21029999999999999</v>
      </c>
      <c r="BZL5">
        <v>0.36699999999999999</v>
      </c>
      <c r="BZM5">
        <v>0.6724</v>
      </c>
      <c r="BZN5">
        <v>-9.5205000000000002</v>
      </c>
      <c r="BZO5">
        <v>-0.2432</v>
      </c>
      <c r="BZP5">
        <v>2.5399999999999999E-2</v>
      </c>
      <c r="BZQ5">
        <v>0.1154</v>
      </c>
      <c r="BZR5">
        <v>-7.5300000000000006E-2</v>
      </c>
      <c r="BZS5">
        <v>0.17119999999999999</v>
      </c>
      <c r="BZT5">
        <v>0.1232</v>
      </c>
      <c r="BZU5">
        <v>-2.98E-2</v>
      </c>
      <c r="BZV5">
        <v>-0.87460000000000004</v>
      </c>
      <c r="BZW5">
        <v>0.54690000000000005</v>
      </c>
      <c r="BZX5">
        <v>0.43790000000000001</v>
      </c>
      <c r="BZY5">
        <v>0.34749999999999998</v>
      </c>
      <c r="BZZ5">
        <v>0.86539999999999995</v>
      </c>
      <c r="CAA5">
        <v>7.0699999999999999E-2</v>
      </c>
      <c r="CAB5">
        <v>0.43869999999999998</v>
      </c>
      <c r="CAC5">
        <v>0.66210000000000002</v>
      </c>
      <c r="CAD5">
        <v>0.32590000000000002</v>
      </c>
      <c r="CAE5">
        <v>1.0383</v>
      </c>
      <c r="CAF5">
        <v>0.1575</v>
      </c>
      <c r="CAG5">
        <v>-0.28110000000000002</v>
      </c>
      <c r="CAH5">
        <v>-0.21329999999999999</v>
      </c>
      <c r="CAI5">
        <v>-2.7121</v>
      </c>
      <c r="CAJ5">
        <v>2.6200000000000001E-2</v>
      </c>
      <c r="CAK5">
        <v>0.74209999999999998</v>
      </c>
      <c r="CAL5">
        <v>9.7799999999999998E-2</v>
      </c>
      <c r="CAM5">
        <v>-0.34599999999999997</v>
      </c>
      <c r="CAN5" t="e">
        <v>#N/A</v>
      </c>
      <c r="CAO5">
        <v>7.0000000000000007E-2</v>
      </c>
      <c r="CAP5">
        <v>-1.0299</v>
      </c>
      <c r="CAQ5">
        <v>3.2500000000000001E-2</v>
      </c>
      <c r="CAR5">
        <v>-2.0047000000000001</v>
      </c>
      <c r="CAS5">
        <v>-0.61629999999999996</v>
      </c>
      <c r="CAT5">
        <v>3.4300999999999999</v>
      </c>
      <c r="CAU5">
        <v>0.15959999999999999</v>
      </c>
      <c r="CAV5">
        <v>0.53839999999999999</v>
      </c>
      <c r="CAW5">
        <v>5.8900000000000001E-2</v>
      </c>
      <c r="CAX5">
        <v>2.6200000000000001E-2</v>
      </c>
      <c r="CAY5" t="e">
        <v>#N/A</v>
      </c>
      <c r="CAZ5">
        <v>9.4E-2</v>
      </c>
      <c r="CBA5">
        <v>8.3599999999999994E-2</v>
      </c>
      <c r="CBB5">
        <v>0.1978</v>
      </c>
      <c r="CBC5" t="e">
        <v>#N/A</v>
      </c>
      <c r="CBD5">
        <v>30.745000000000001</v>
      </c>
      <c r="CBE5">
        <v>0.63639999999999997</v>
      </c>
      <c r="CBF5">
        <v>1.4581999999999999</v>
      </c>
      <c r="CBG5">
        <v>8.14E-2</v>
      </c>
      <c r="CBH5">
        <v>0.4708</v>
      </c>
      <c r="CBI5">
        <v>5.5800000000000002E-2</v>
      </c>
      <c r="CBJ5">
        <v>0.26869999999999999</v>
      </c>
      <c r="CBK5">
        <v>0.42820000000000003</v>
      </c>
      <c r="CBL5">
        <v>8.6499999999999994E-2</v>
      </c>
      <c r="CBM5">
        <v>3.4500000000000003E-2</v>
      </c>
      <c r="CBN5">
        <v>1.5100000000000001E-2</v>
      </c>
      <c r="CBO5">
        <v>0.68400000000000005</v>
      </c>
      <c r="CBP5">
        <v>4.1200000000000001E-2</v>
      </c>
      <c r="CBQ5">
        <v>0.215</v>
      </c>
      <c r="CBR5" t="e">
        <v>#N/A</v>
      </c>
      <c r="CBS5">
        <v>0.17849999999999999</v>
      </c>
      <c r="CBT5">
        <v>0.68910000000000005</v>
      </c>
      <c r="CBU5">
        <v>2.3639999999999999</v>
      </c>
      <c r="CBV5">
        <v>-8.0000000000000004E-4</v>
      </c>
      <c r="CBW5">
        <v>-1.6799999999999999E-2</v>
      </c>
      <c r="CBX5">
        <v>5.3900000000000003E-2</v>
      </c>
      <c r="CBY5">
        <v>1.5299999999999999E-2</v>
      </c>
      <c r="CBZ5">
        <v>0.19500000000000001</v>
      </c>
      <c r="CCA5">
        <v>0.93889999999999996</v>
      </c>
      <c r="CCB5">
        <v>0.23069999999999999</v>
      </c>
      <c r="CCC5">
        <v>0.37840000000000001</v>
      </c>
      <c r="CCD5">
        <v>-14.384</v>
      </c>
      <c r="CCE5">
        <v>-8.6499999999999994E-2</v>
      </c>
      <c r="CCF5">
        <v>2.3099999999999999E-2</v>
      </c>
      <c r="CCG5">
        <v>0.50160000000000005</v>
      </c>
      <c r="CCH5">
        <v>0.41710000000000003</v>
      </c>
      <c r="CCI5">
        <v>0.12640000000000001</v>
      </c>
      <c r="CCJ5">
        <v>0.26800000000000002</v>
      </c>
      <c r="CCK5">
        <v>1.2019</v>
      </c>
      <c r="CCL5">
        <v>-8.8499999999999995E-2</v>
      </c>
      <c r="CCM5">
        <v>6.0400000000000002E-2</v>
      </c>
      <c r="CCN5">
        <v>-0.70569999999999999</v>
      </c>
      <c r="CCO5">
        <v>0.51580000000000004</v>
      </c>
      <c r="CCP5">
        <v>2.7900000000000001E-2</v>
      </c>
      <c r="CCQ5">
        <v>1.2436</v>
      </c>
      <c r="CCR5">
        <v>1.0363</v>
      </c>
      <c r="CCS5">
        <v>3.8999999999999998E-3</v>
      </c>
      <c r="CCT5">
        <v>1.1964999999999999</v>
      </c>
      <c r="CCU5">
        <v>4.6199999999999998E-2</v>
      </c>
      <c r="CCV5">
        <v>-1.8100000000000002E-2</v>
      </c>
      <c r="CCW5">
        <v>0.2571</v>
      </c>
      <c r="CCX5">
        <v>4.19E-2</v>
      </c>
      <c r="CCY5">
        <v>-0.439</v>
      </c>
      <c r="CCZ5">
        <v>0.1201</v>
      </c>
      <c r="CDA5">
        <v>4.9000000000000002E-2</v>
      </c>
      <c r="CDB5">
        <v>0.29120000000000001</v>
      </c>
      <c r="CDC5">
        <v>0.1275</v>
      </c>
      <c r="CDD5">
        <v>7.7200000000000005E-2</v>
      </c>
      <c r="CDE5">
        <v>-14.0853</v>
      </c>
      <c r="CDF5">
        <v>2.86E-2</v>
      </c>
      <c r="CDG5">
        <v>0.19089999999999999</v>
      </c>
      <c r="CDH5">
        <v>9.0300000000000005E-2</v>
      </c>
      <c r="CDI5">
        <v>0.1195</v>
      </c>
      <c r="CDJ5">
        <v>2.6700000000000002E-2</v>
      </c>
      <c r="CDK5">
        <v>0.46460000000000001</v>
      </c>
      <c r="CDL5">
        <v>0.42030000000000001</v>
      </c>
      <c r="CDM5">
        <v>-0.2397</v>
      </c>
      <c r="CDN5">
        <v>3.5000000000000003E-2</v>
      </c>
      <c r="CDO5">
        <v>0.1656</v>
      </c>
      <c r="CDP5">
        <v>0.18779999999999999</v>
      </c>
      <c r="CDQ5">
        <v>-0.58699999999999997</v>
      </c>
      <c r="CDR5">
        <v>-1.2105999999999999</v>
      </c>
      <c r="CDS5" t="e">
        <v>#N/A</v>
      </c>
      <c r="CDT5" t="e">
        <v>#N/A</v>
      </c>
      <c r="CDU5" t="e">
        <v>#N/A</v>
      </c>
      <c r="CDV5" t="e">
        <v>#N/A</v>
      </c>
      <c r="CDW5" t="e">
        <v>#N/A</v>
      </c>
      <c r="CDX5">
        <v>4.6899999999999997E-2</v>
      </c>
      <c r="CDY5">
        <v>1.2500000000000001E-2</v>
      </c>
      <c r="CDZ5">
        <v>0.23680000000000001</v>
      </c>
      <c r="CEA5">
        <v>4.4886999999999997</v>
      </c>
      <c r="CEB5">
        <v>-3.8567999999999998</v>
      </c>
      <c r="CEC5">
        <v>0.49890000000000001</v>
      </c>
      <c r="CED5">
        <v>0.77600000000000002</v>
      </c>
      <c r="CEE5">
        <v>0.63649999999999995</v>
      </c>
      <c r="CEF5">
        <v>0.52300000000000002</v>
      </c>
      <c r="CEG5">
        <v>0.32840000000000003</v>
      </c>
      <c r="CEH5">
        <v>-1.7405999999999999</v>
      </c>
      <c r="CEI5">
        <v>-4.5932000000000004</v>
      </c>
      <c r="CEJ5">
        <v>-0.37930000000000003</v>
      </c>
      <c r="CEK5">
        <v>-0.57069999999999999</v>
      </c>
      <c r="CEL5" t="e">
        <v>#N/A</v>
      </c>
      <c r="CEM5">
        <v>0.23960000000000001</v>
      </c>
      <c r="CEN5">
        <v>-0.89419999999999999</v>
      </c>
      <c r="CEO5">
        <v>-12.5654</v>
      </c>
      <c r="CEP5">
        <v>-3.0777000000000001</v>
      </c>
      <c r="CEQ5">
        <v>7.3599999999999999E-2</v>
      </c>
      <c r="CER5">
        <v>-7.46E-2</v>
      </c>
      <c r="CES5">
        <v>-0.50480000000000003</v>
      </c>
      <c r="CET5" t="e">
        <v>#N/A</v>
      </c>
      <c r="CEU5">
        <v>0.80559999999999998</v>
      </c>
      <c r="CEV5">
        <v>0.8125</v>
      </c>
      <c r="CEW5">
        <v>-0.24529999999999999</v>
      </c>
      <c r="CEX5">
        <v>17.191600000000001</v>
      </c>
      <c r="CEY5">
        <v>-11.001799999999999</v>
      </c>
      <c r="CEZ5">
        <v>6.59E-2</v>
      </c>
      <c r="CFA5">
        <v>2.0352000000000001</v>
      </c>
      <c r="CFB5">
        <v>9.3299999999999994E-2</v>
      </c>
      <c r="CFC5">
        <v>0.71479999999999999</v>
      </c>
      <c r="CFD5">
        <v>0.33760000000000001</v>
      </c>
      <c r="CFE5">
        <v>7.7600000000000002E-2</v>
      </c>
      <c r="CFF5">
        <v>3.9600000000000003E-2</v>
      </c>
      <c r="CFG5">
        <v>9.6100000000000005E-2</v>
      </c>
      <c r="CFH5">
        <v>0.33400000000000002</v>
      </c>
      <c r="CFI5">
        <v>4.3999999999999997E-2</v>
      </c>
      <c r="CFJ5">
        <v>0.1348</v>
      </c>
      <c r="CFK5">
        <v>0.24759999999999999</v>
      </c>
      <c r="CFL5">
        <v>-0.48320000000000002</v>
      </c>
      <c r="CFM5">
        <v>0.14510000000000001</v>
      </c>
      <c r="CFN5">
        <v>9.7999999999999997E-3</v>
      </c>
      <c r="CFO5">
        <v>3.3000000000000002E-2</v>
      </c>
      <c r="CFP5">
        <v>0.26329999999999998</v>
      </c>
      <c r="CFQ5">
        <v>3.4500000000000003E-2</v>
      </c>
      <c r="CFR5">
        <v>-0.71850000000000003</v>
      </c>
      <c r="CFS5">
        <v>-8.7325999999999997</v>
      </c>
      <c r="CFT5">
        <v>-0.20960000000000001</v>
      </c>
      <c r="CFU5">
        <v>0.29120000000000001</v>
      </c>
      <c r="CFV5">
        <v>-0.52590000000000003</v>
      </c>
      <c r="CFW5">
        <v>-0.2137</v>
      </c>
      <c r="CFX5">
        <v>111.99550000000001</v>
      </c>
      <c r="CFY5">
        <v>0.13750000000000001</v>
      </c>
      <c r="CFZ5">
        <v>-1.0527</v>
      </c>
      <c r="CGA5">
        <v>0.1328</v>
      </c>
      <c r="CGB5">
        <v>-1.8835</v>
      </c>
      <c r="CGC5">
        <v>0.67830000000000001</v>
      </c>
      <c r="CGD5">
        <v>6.2799999999999995E-2</v>
      </c>
      <c r="CGE5">
        <v>0.19159999999999999</v>
      </c>
      <c r="CGF5" t="e">
        <v>#N/A</v>
      </c>
      <c r="CGG5">
        <v>0.2054</v>
      </c>
      <c r="CGH5">
        <v>6.9400000000000003E-2</v>
      </c>
      <c r="CGI5">
        <v>14.818300000000001</v>
      </c>
      <c r="CGJ5">
        <v>7.9683000000000002</v>
      </c>
      <c r="CGK5" t="e">
        <v>#N/A</v>
      </c>
      <c r="CGL5">
        <v>0.17219999999999999</v>
      </c>
      <c r="CGM5">
        <v>1.8338000000000001</v>
      </c>
      <c r="CGN5">
        <v>0.37130000000000002</v>
      </c>
      <c r="CGO5">
        <v>0.70299999999999996</v>
      </c>
      <c r="CGP5">
        <v>-0.89639999999999997</v>
      </c>
      <c r="CGQ5">
        <v>-0.95309999999999995</v>
      </c>
      <c r="CGR5">
        <v>0.18690000000000001</v>
      </c>
      <c r="CGS5">
        <v>-0.11940000000000001</v>
      </c>
      <c r="CGT5">
        <v>6.9698000000000002</v>
      </c>
      <c r="CGU5">
        <v>0.2235</v>
      </c>
    </row>
    <row r="6" spans="1:2231" x14ac:dyDescent="0.3">
      <c r="A6">
        <v>7.5574000000000003</v>
      </c>
      <c r="B6">
        <v>4.5343999999999998</v>
      </c>
      <c r="C6">
        <v>0.32190000000000002</v>
      </c>
      <c r="D6">
        <v>1.2668999999999999</v>
      </c>
      <c r="E6">
        <v>1.4990000000000001</v>
      </c>
      <c r="F6">
        <v>2.8731</v>
      </c>
      <c r="G6">
        <v>-5.2999999999999999E-2</v>
      </c>
      <c r="H6">
        <v>-0.13220000000000001</v>
      </c>
      <c r="I6">
        <v>-0.1673</v>
      </c>
      <c r="J6">
        <v>-1.1316999999999999</v>
      </c>
      <c r="K6">
        <v>8.3620999999999999</v>
      </c>
      <c r="L6">
        <v>2.1053999999999999</v>
      </c>
      <c r="M6">
        <v>-1.3972</v>
      </c>
      <c r="N6">
        <v>-2.4447999999999999</v>
      </c>
      <c r="O6">
        <v>9.2090999999999994</v>
      </c>
      <c r="P6">
        <v>0.46029999999999999</v>
      </c>
      <c r="Q6">
        <v>8.8099999999999998E-2</v>
      </c>
      <c r="R6">
        <v>-7.3250000000000002</v>
      </c>
      <c r="S6">
        <v>-0.41049999999999998</v>
      </c>
      <c r="T6">
        <v>-2.0799999999999999E-2</v>
      </c>
      <c r="U6">
        <v>-2.1999999999999999E-2</v>
      </c>
      <c r="V6">
        <v>0.96879999999999999</v>
      </c>
      <c r="W6">
        <v>2.1215000000000002</v>
      </c>
      <c r="X6">
        <v>-0.39560000000000001</v>
      </c>
      <c r="Y6">
        <v>-0.91590000000000005</v>
      </c>
      <c r="Z6">
        <v>0.4118</v>
      </c>
      <c r="AA6">
        <v>-5.9200000000000003E-2</v>
      </c>
      <c r="AB6">
        <v>7.7000000000000002E-3</v>
      </c>
      <c r="AC6">
        <v>7.8600000000000003E-2</v>
      </c>
      <c r="AD6">
        <v>1.946</v>
      </c>
      <c r="AE6">
        <v>-0.19170000000000001</v>
      </c>
      <c r="AF6">
        <v>0.68059999999999998</v>
      </c>
      <c r="AG6">
        <v>0.20849999999999999</v>
      </c>
      <c r="AH6">
        <v>8.5800000000000001E-2</v>
      </c>
      <c r="AI6">
        <v>1.2800000000000001E-2</v>
      </c>
      <c r="AJ6">
        <v>0.31929999999999997</v>
      </c>
      <c r="AK6">
        <v>2.3999999999999998E-3</v>
      </c>
      <c r="AL6">
        <v>0.15459999999999999</v>
      </c>
      <c r="AM6">
        <v>-11.944900000000001</v>
      </c>
      <c r="AN6">
        <v>8.2299999999999998E-2</v>
      </c>
      <c r="AO6">
        <v>-1.1815</v>
      </c>
      <c r="AP6">
        <v>0.24310000000000001</v>
      </c>
      <c r="AQ6">
        <v>-5.1900000000000002E-2</v>
      </c>
      <c r="AR6">
        <v>7.46E-2</v>
      </c>
      <c r="AS6">
        <v>-1.5787</v>
      </c>
      <c r="AT6">
        <v>1.1859</v>
      </c>
      <c r="AU6">
        <v>7.6817000000000002</v>
      </c>
      <c r="AV6">
        <v>-0.34370000000000001</v>
      </c>
      <c r="AW6">
        <v>0.32200000000000001</v>
      </c>
      <c r="AX6">
        <v>-0.10920000000000001</v>
      </c>
      <c r="AY6">
        <v>0.1371</v>
      </c>
      <c r="AZ6">
        <v>-1.6E-2</v>
      </c>
      <c r="BA6">
        <v>-0.63180000000000003</v>
      </c>
      <c r="BB6">
        <v>4.2084999999999999</v>
      </c>
      <c r="BC6">
        <v>-8.0999999999999996E-3</v>
      </c>
      <c r="BD6">
        <v>1.9599999999999999E-2</v>
      </c>
      <c r="BE6">
        <v>-2.8299999999999999E-2</v>
      </c>
      <c r="BF6">
        <v>-0.78039999999999998</v>
      </c>
      <c r="BG6">
        <v>-0.99939999999999996</v>
      </c>
      <c r="BH6">
        <v>-1.5699999999999999E-2</v>
      </c>
      <c r="BI6">
        <v>0.43690000000000001</v>
      </c>
      <c r="BJ6">
        <v>-0.2036</v>
      </c>
      <c r="BK6">
        <v>3.0999999999999999E-3</v>
      </c>
      <c r="BL6">
        <v>-0.16800000000000001</v>
      </c>
      <c r="BM6">
        <v>7.1400000000000005E-2</v>
      </c>
      <c r="BN6">
        <v>8.0199999999999994E-2</v>
      </c>
      <c r="BO6">
        <v>-1.1113999999999999</v>
      </c>
      <c r="BP6">
        <v>-7.3800000000000004E-2</v>
      </c>
      <c r="BQ6">
        <v>1.4359999999999999</v>
      </c>
      <c r="BR6">
        <v>-2.5499999999999998E-2</v>
      </c>
      <c r="BS6">
        <v>1.3364</v>
      </c>
      <c r="BT6">
        <v>-7.8200000000000006E-2</v>
      </c>
      <c r="BU6">
        <v>-0.49919999999999998</v>
      </c>
      <c r="BV6">
        <v>1.2833000000000001</v>
      </c>
      <c r="BW6">
        <v>-7.3250000000000002</v>
      </c>
      <c r="BX6">
        <v>-4.5699999999999998E-2</v>
      </c>
      <c r="BY6">
        <v>-0.54210000000000003</v>
      </c>
      <c r="BZ6">
        <v>0.30430000000000001</v>
      </c>
      <c r="CA6">
        <v>-0.08</v>
      </c>
      <c r="CB6">
        <v>-7.5600000000000001E-2</v>
      </c>
      <c r="CC6">
        <v>2.8899999999999999E-2</v>
      </c>
      <c r="CD6">
        <v>-9.2999999999999992E-3</v>
      </c>
      <c r="CE6">
        <v>0.76449999999999996</v>
      </c>
      <c r="CF6">
        <v>9.2600000000000002E-2</v>
      </c>
      <c r="CG6">
        <v>4.1700000000000001E-2</v>
      </c>
      <c r="CH6">
        <v>2.0575000000000001</v>
      </c>
      <c r="CI6">
        <v>-1.5918000000000001</v>
      </c>
      <c r="CJ6">
        <v>-0.5716</v>
      </c>
      <c r="CK6">
        <v>3.8999999999999998E-3</v>
      </c>
      <c r="CL6">
        <v>7.7700000000000005E-2</v>
      </c>
      <c r="CM6">
        <v>7.8399999999999997E-2</v>
      </c>
      <c r="CN6">
        <v>-4.2374999999999998</v>
      </c>
      <c r="CO6">
        <v>-2.4400000000000002E-2</v>
      </c>
      <c r="CP6">
        <v>0.22059999999999999</v>
      </c>
      <c r="CQ6">
        <v>2.0000000000000001E-4</v>
      </c>
      <c r="CR6">
        <v>2.3E-3</v>
      </c>
      <c r="CS6">
        <v>0.1305</v>
      </c>
      <c r="CT6">
        <v>1.1715</v>
      </c>
      <c r="CU6">
        <v>5.6099999999999997E-2</v>
      </c>
      <c r="CV6">
        <v>0.1416</v>
      </c>
      <c r="CW6">
        <v>0.80369999999999997</v>
      </c>
      <c r="CX6">
        <v>-8.6999999999999994E-3</v>
      </c>
      <c r="CY6">
        <v>2.2700000000000001E-2</v>
      </c>
      <c r="CZ6">
        <v>0.51349999999999996</v>
      </c>
      <c r="DA6">
        <v>-1.6500000000000001E-2</v>
      </c>
      <c r="DB6">
        <v>-1.6999999999999999E-3</v>
      </c>
      <c r="DC6">
        <v>1.5501</v>
      </c>
      <c r="DD6">
        <v>0.98270000000000002</v>
      </c>
      <c r="DE6">
        <v>3.6600000000000001E-2</v>
      </c>
      <c r="DF6">
        <v>6.4399999999999999E-2</v>
      </c>
      <c r="DG6">
        <v>0.32619999999999999</v>
      </c>
      <c r="DH6">
        <v>7.1999999999999998E-3</v>
      </c>
      <c r="DI6">
        <v>1.0254000000000001</v>
      </c>
      <c r="DJ6">
        <v>-7.9000000000000001E-2</v>
      </c>
      <c r="DK6">
        <v>0.2301</v>
      </c>
      <c r="DL6">
        <v>-4.9000000000000002E-2</v>
      </c>
      <c r="DM6">
        <v>0.78680000000000005</v>
      </c>
      <c r="DN6">
        <v>1.6999999999999999E-3</v>
      </c>
      <c r="DO6">
        <v>-0.16189999999999999</v>
      </c>
      <c r="DP6">
        <v>-0.78910000000000002</v>
      </c>
      <c r="DQ6">
        <v>1.8E-3</v>
      </c>
      <c r="DR6">
        <v>-1.0200000000000001E-2</v>
      </c>
      <c r="DS6">
        <v>0.36030000000000001</v>
      </c>
      <c r="DT6">
        <v>1.4622999999999999</v>
      </c>
      <c r="DU6">
        <v>-0.1444</v>
      </c>
      <c r="DV6">
        <v>7.8399999999999997E-2</v>
      </c>
      <c r="DW6">
        <v>-6.4999999999999997E-3</v>
      </c>
      <c r="DX6">
        <v>4.2565999999999997</v>
      </c>
      <c r="DY6">
        <v>5.9999999999999995E-4</v>
      </c>
      <c r="DZ6">
        <v>3.4700000000000002E-2</v>
      </c>
      <c r="EA6">
        <v>0.42649999999999999</v>
      </c>
      <c r="EB6">
        <v>1.8386</v>
      </c>
      <c r="EC6">
        <v>8.5999999999999993E-2</v>
      </c>
      <c r="ED6">
        <v>-1.6999999999999999E-3</v>
      </c>
      <c r="EE6">
        <v>3.8999999999999998E-3</v>
      </c>
      <c r="EF6">
        <v>2.6745000000000001</v>
      </c>
      <c r="EG6">
        <v>-1.5E-3</v>
      </c>
      <c r="EH6">
        <v>0.16869999999999999</v>
      </c>
      <c r="EI6">
        <v>-0.40910000000000002</v>
      </c>
      <c r="EJ6">
        <v>-0.2087</v>
      </c>
      <c r="EK6">
        <v>-0.2994</v>
      </c>
      <c r="EL6">
        <v>1.3434999999999999</v>
      </c>
      <c r="EM6">
        <v>-9.1000000000000004E-3</v>
      </c>
      <c r="EN6">
        <v>-3.6799999999999999E-2</v>
      </c>
      <c r="EO6">
        <v>1.831</v>
      </c>
      <c r="EP6">
        <v>3.3E-3</v>
      </c>
      <c r="EQ6">
        <v>-0.13780000000000001</v>
      </c>
      <c r="ER6">
        <v>1.0455000000000001</v>
      </c>
      <c r="ES6">
        <v>-0.40949999999999998</v>
      </c>
      <c r="ET6">
        <v>0.63480000000000003</v>
      </c>
      <c r="EU6">
        <v>-5.33E-2</v>
      </c>
      <c r="EV6">
        <v>0.54969999999999997</v>
      </c>
      <c r="EW6">
        <v>-0.1133</v>
      </c>
      <c r="EX6">
        <v>1.8428</v>
      </c>
      <c r="EY6">
        <v>-0.11609999999999999</v>
      </c>
      <c r="EZ6">
        <v>1.8E-3</v>
      </c>
      <c r="FA6">
        <v>9.1999999999999998E-2</v>
      </c>
      <c r="FB6">
        <v>6.4600000000000005E-2</v>
      </c>
      <c r="FC6">
        <v>-1.6536999999999999</v>
      </c>
      <c r="FD6">
        <v>0.79090000000000005</v>
      </c>
      <c r="FE6">
        <v>-1.38E-2</v>
      </c>
      <c r="FF6">
        <v>0.3821</v>
      </c>
      <c r="FG6">
        <v>4.4400000000000002E-2</v>
      </c>
      <c r="FH6">
        <v>0.42120000000000002</v>
      </c>
      <c r="FI6">
        <v>-2.5011000000000001</v>
      </c>
      <c r="FJ6">
        <v>-0.17530000000000001</v>
      </c>
      <c r="FK6">
        <v>0.4294</v>
      </c>
      <c r="FL6">
        <v>-1.8800000000000001E-2</v>
      </c>
      <c r="FM6">
        <v>1.0500000000000001E-2</v>
      </c>
      <c r="FN6">
        <v>-0.13200000000000001</v>
      </c>
      <c r="FO6">
        <v>-0.69040000000000001</v>
      </c>
      <c r="FP6">
        <v>-4.1925999999999997</v>
      </c>
      <c r="FQ6">
        <v>-2.2499999999999999E-2</v>
      </c>
      <c r="FR6">
        <v>-1.8499999999999999E-2</v>
      </c>
      <c r="FS6">
        <v>-0.3957</v>
      </c>
      <c r="FT6">
        <v>2.7699999999999999E-2</v>
      </c>
      <c r="FU6">
        <v>8.1000000000000003E-2</v>
      </c>
      <c r="FV6">
        <v>-0.2616</v>
      </c>
      <c r="FW6">
        <v>-0.14360000000000001</v>
      </c>
      <c r="FX6">
        <v>-5.8700000000000002E-2</v>
      </c>
      <c r="FY6">
        <v>2.528</v>
      </c>
      <c r="FZ6">
        <v>0.1183</v>
      </c>
      <c r="GA6">
        <v>1.1973</v>
      </c>
      <c r="GB6">
        <v>7.4899999999999994E-2</v>
      </c>
      <c r="GC6">
        <v>0.14119999999999999</v>
      </c>
      <c r="GD6">
        <v>2.0899999999999998E-2</v>
      </c>
      <c r="GE6">
        <v>0.1125</v>
      </c>
      <c r="GF6">
        <v>-0.33550000000000002</v>
      </c>
      <c r="GG6">
        <v>0.4229</v>
      </c>
      <c r="GH6">
        <v>0.73009999999999997</v>
      </c>
      <c r="GI6">
        <v>-4.3999999999999997E-2</v>
      </c>
      <c r="GJ6">
        <v>0.2535</v>
      </c>
      <c r="GK6">
        <v>1.2444999999999999</v>
      </c>
      <c r="GL6">
        <v>-2.3170000000000002</v>
      </c>
      <c r="GM6">
        <v>-6.2899999999999998E-2</v>
      </c>
      <c r="GN6">
        <v>-1.5E-3</v>
      </c>
      <c r="GO6">
        <v>0.1278</v>
      </c>
      <c r="GP6">
        <v>3.3599999999999998E-2</v>
      </c>
      <c r="GQ6">
        <v>-8.1299999999999997E-2</v>
      </c>
      <c r="GR6">
        <v>-9.7999999999999997E-3</v>
      </c>
      <c r="GS6">
        <v>0.13289999999999999</v>
      </c>
      <c r="GT6">
        <v>4.6100000000000002E-2</v>
      </c>
      <c r="GU6">
        <v>-0.3644</v>
      </c>
      <c r="GV6">
        <v>-0.1231</v>
      </c>
      <c r="GW6">
        <v>0.35499999999999998</v>
      </c>
      <c r="GX6">
        <v>3.0099999999999998E-2</v>
      </c>
      <c r="GY6">
        <v>8.6900000000000005E-2</v>
      </c>
      <c r="GZ6">
        <v>-6.4899999999999999E-2</v>
      </c>
      <c r="HA6" t="e">
        <v>#N/A</v>
      </c>
      <c r="HB6">
        <v>9.7999999999999997E-3</v>
      </c>
      <c r="HC6">
        <v>2.7736999999999998</v>
      </c>
      <c r="HD6">
        <v>3.8E-3</v>
      </c>
      <c r="HE6">
        <v>5.5999999999999999E-3</v>
      </c>
      <c r="HF6">
        <v>0.2296</v>
      </c>
      <c r="HG6">
        <v>2.7799999999999998E-2</v>
      </c>
      <c r="HH6">
        <v>-0.39710000000000001</v>
      </c>
      <c r="HI6">
        <v>3.09E-2</v>
      </c>
      <c r="HJ6">
        <v>0.28670000000000001</v>
      </c>
      <c r="HK6">
        <v>-3.8899999999999997E-2</v>
      </c>
      <c r="HL6">
        <v>0.97929999999999995</v>
      </c>
      <c r="HM6">
        <v>8.8800000000000004E-2</v>
      </c>
      <c r="HN6">
        <v>0.19089999999999999</v>
      </c>
      <c r="HO6">
        <v>-1.44E-2</v>
      </c>
      <c r="HP6">
        <v>-6.7000000000000004E-2</v>
      </c>
      <c r="HQ6">
        <v>-3.6200000000000003E-2</v>
      </c>
      <c r="HR6">
        <v>-5.6800000000000003E-2</v>
      </c>
      <c r="HS6">
        <v>-4.1000000000000003E-3</v>
      </c>
      <c r="HT6">
        <v>-1.6379999999999999</v>
      </c>
      <c r="HU6">
        <v>1.9466000000000001</v>
      </c>
      <c r="HV6">
        <v>-0.1137</v>
      </c>
      <c r="HW6">
        <v>-0.17899999999999999</v>
      </c>
      <c r="HX6">
        <v>0.68979999999999997</v>
      </c>
      <c r="HY6">
        <v>-4.5699999999999998E-2</v>
      </c>
      <c r="HZ6">
        <v>-0.10340000000000001</v>
      </c>
      <c r="IA6">
        <v>-3.2000000000000002E-3</v>
      </c>
      <c r="IB6">
        <v>-0.1003</v>
      </c>
      <c r="IC6">
        <v>-1.5250999999999999</v>
      </c>
      <c r="ID6">
        <v>-0.48420000000000002</v>
      </c>
      <c r="IE6">
        <v>2.53E-2</v>
      </c>
      <c r="IF6">
        <v>-0.37559999999999999</v>
      </c>
      <c r="IG6">
        <v>3.1300000000000001E-2</v>
      </c>
      <c r="IH6">
        <v>-0.13089999999999999</v>
      </c>
      <c r="II6">
        <v>2.7136999999999998</v>
      </c>
      <c r="IJ6">
        <v>-9.9599999999999994E-2</v>
      </c>
      <c r="IK6">
        <v>-9.1800000000000007E-2</v>
      </c>
      <c r="IL6">
        <v>0.43590000000000001</v>
      </c>
      <c r="IM6">
        <v>-1.5617000000000001</v>
      </c>
      <c r="IN6">
        <v>-1.47E-2</v>
      </c>
      <c r="IO6">
        <v>0.72529999999999994</v>
      </c>
      <c r="IP6">
        <v>0.308</v>
      </c>
      <c r="IQ6">
        <v>-4.2427999999999999</v>
      </c>
      <c r="IR6">
        <v>-0.1346</v>
      </c>
      <c r="IS6">
        <v>-4.7100000000000003E-2</v>
      </c>
      <c r="IT6">
        <v>-0.14530000000000001</v>
      </c>
      <c r="IU6">
        <v>0.10299999999999999</v>
      </c>
      <c r="IV6">
        <v>0.1784</v>
      </c>
      <c r="IW6">
        <v>-8.0785</v>
      </c>
      <c r="IX6">
        <v>0.17449999999999999</v>
      </c>
      <c r="IY6">
        <v>0.3362</v>
      </c>
      <c r="IZ6">
        <v>7.1036000000000001</v>
      </c>
      <c r="JA6">
        <v>-1.3100000000000001E-2</v>
      </c>
      <c r="JB6">
        <v>-9.8400000000000001E-2</v>
      </c>
      <c r="JC6">
        <v>-7.0599999999999996E-2</v>
      </c>
      <c r="JD6">
        <v>1.2E-2</v>
      </c>
      <c r="JE6">
        <v>-0.2102</v>
      </c>
      <c r="JF6">
        <v>-3.3799999999999997E-2</v>
      </c>
      <c r="JG6">
        <v>-1.78E-2</v>
      </c>
      <c r="JH6">
        <v>0.39889999999999998</v>
      </c>
      <c r="JI6">
        <v>11.1883</v>
      </c>
      <c r="JJ6">
        <v>2.9114</v>
      </c>
      <c r="JK6">
        <v>0.1053</v>
      </c>
      <c r="JL6">
        <v>9.69E-2</v>
      </c>
      <c r="JM6">
        <v>0.19850000000000001</v>
      </c>
      <c r="JN6">
        <v>0.81159999999999999</v>
      </c>
      <c r="JO6">
        <v>0.2893</v>
      </c>
      <c r="JP6">
        <v>-4.1500000000000002E-2</v>
      </c>
      <c r="JQ6">
        <v>0.82789999999999997</v>
      </c>
      <c r="JR6">
        <v>-0.49840000000000001</v>
      </c>
      <c r="JS6">
        <v>-1.6899999999999998E-2</v>
      </c>
      <c r="JT6">
        <v>0.14680000000000001</v>
      </c>
      <c r="JU6">
        <v>1.2855000000000001</v>
      </c>
      <c r="JV6">
        <v>4.0000000000000002E-4</v>
      </c>
      <c r="JW6">
        <v>1.09E-2</v>
      </c>
      <c r="JX6">
        <v>1.35E-2</v>
      </c>
      <c r="JY6">
        <v>1.72E-2</v>
      </c>
      <c r="JZ6">
        <v>0.15129999999999999</v>
      </c>
      <c r="KA6">
        <v>1.0584</v>
      </c>
      <c r="KB6">
        <v>6.7000000000000004E-2</v>
      </c>
      <c r="KC6">
        <v>-1.9E-3</v>
      </c>
      <c r="KD6">
        <v>0.61970000000000003</v>
      </c>
      <c r="KE6">
        <v>0.43740000000000001</v>
      </c>
      <c r="KF6">
        <v>-4.1000000000000002E-2</v>
      </c>
      <c r="KG6">
        <v>0.5151</v>
      </c>
      <c r="KH6">
        <v>-4.9599999999999998E-2</v>
      </c>
      <c r="KI6">
        <v>0.23630000000000001</v>
      </c>
      <c r="KJ6">
        <v>-9.2200000000000004E-2</v>
      </c>
      <c r="KK6">
        <v>-6.0600000000000001E-2</v>
      </c>
      <c r="KL6">
        <v>2.9999999999999997E-4</v>
      </c>
      <c r="KM6">
        <v>1.77E-2</v>
      </c>
      <c r="KN6">
        <v>0.4254</v>
      </c>
      <c r="KO6">
        <v>-0.1835</v>
      </c>
      <c r="KP6">
        <v>-3.1829000000000001</v>
      </c>
      <c r="KQ6">
        <v>0.67010000000000003</v>
      </c>
      <c r="KR6">
        <v>-5.6800000000000003E-2</v>
      </c>
      <c r="KS6">
        <v>-7.7499999999999999E-2</v>
      </c>
      <c r="KT6">
        <v>-3.8E-3</v>
      </c>
      <c r="KU6">
        <v>-6.1387999999999998</v>
      </c>
      <c r="KV6">
        <v>2.0137</v>
      </c>
      <c r="KW6">
        <v>1.35E-2</v>
      </c>
      <c r="KX6">
        <v>0.12189999999999999</v>
      </c>
      <c r="KY6">
        <v>2.24E-2</v>
      </c>
      <c r="KZ6">
        <v>2.2599999999999999E-2</v>
      </c>
      <c r="LA6">
        <v>-0.49790000000000001</v>
      </c>
      <c r="LB6">
        <v>-4.4999999999999997E-3</v>
      </c>
      <c r="LC6">
        <v>0.41570000000000001</v>
      </c>
      <c r="LD6">
        <v>8.2799999999999999E-2</v>
      </c>
      <c r="LE6">
        <v>0.57950000000000002</v>
      </c>
      <c r="LF6">
        <v>7.8399999999999997E-2</v>
      </c>
      <c r="LG6">
        <v>-7.0800000000000002E-2</v>
      </c>
      <c r="LH6">
        <v>0.18629999999999999</v>
      </c>
      <c r="LI6">
        <v>-28.735800000000001</v>
      </c>
      <c r="LJ6">
        <v>-5.2900000000000003E-2</v>
      </c>
      <c r="LK6">
        <v>-0.16089999999999999</v>
      </c>
      <c r="LL6">
        <v>1.5100000000000001E-2</v>
      </c>
      <c r="LM6">
        <v>-0.67410000000000003</v>
      </c>
      <c r="LN6">
        <v>0.46789999999999998</v>
      </c>
      <c r="LO6">
        <v>-9.4999999999999998E-3</v>
      </c>
      <c r="LP6">
        <v>2.0091999999999999</v>
      </c>
      <c r="LQ6">
        <v>0.20860000000000001</v>
      </c>
      <c r="LR6">
        <v>0.27189999999999998</v>
      </c>
      <c r="LS6">
        <v>1.9400000000000001E-2</v>
      </c>
      <c r="LT6">
        <v>9.1111000000000004</v>
      </c>
      <c r="LU6">
        <v>-9.0499999999999997E-2</v>
      </c>
      <c r="LV6">
        <v>0.96319999999999995</v>
      </c>
      <c r="LW6">
        <v>-9.7999999999999997E-3</v>
      </c>
      <c r="LX6">
        <v>4.1890999999999998</v>
      </c>
      <c r="LY6">
        <v>5.8900000000000001E-2</v>
      </c>
      <c r="LZ6">
        <v>-9.9000000000000008E-3</v>
      </c>
      <c r="MA6">
        <v>-7.3300000000000004E-2</v>
      </c>
      <c r="MB6">
        <v>1.5900000000000001E-2</v>
      </c>
      <c r="MC6">
        <v>0.43169999999999997</v>
      </c>
      <c r="MD6">
        <v>-0.14000000000000001</v>
      </c>
      <c r="ME6">
        <v>9.98E-2</v>
      </c>
      <c r="MF6">
        <v>-8.0999999999999996E-3</v>
      </c>
      <c r="MG6">
        <v>-0.18759999999999999</v>
      </c>
      <c r="MH6">
        <v>0.34339999999999998</v>
      </c>
      <c r="MI6">
        <v>0.53769999999999996</v>
      </c>
      <c r="MJ6">
        <v>0.1158</v>
      </c>
      <c r="MK6">
        <v>1.5101</v>
      </c>
      <c r="ML6">
        <v>-4.6800000000000001E-2</v>
      </c>
      <c r="MM6">
        <v>5.4000000000000003E-3</v>
      </c>
      <c r="MN6">
        <v>-2.4E-2</v>
      </c>
      <c r="MO6">
        <v>6.2399999999999997E-2</v>
      </c>
      <c r="MP6">
        <v>4.4900000000000002E-2</v>
      </c>
      <c r="MQ6">
        <v>-4.1999999999999997E-3</v>
      </c>
      <c r="MR6">
        <v>7.0000000000000007E-2</v>
      </c>
      <c r="MS6">
        <v>-6.2300000000000001E-2</v>
      </c>
      <c r="MT6">
        <v>7.1599999999999997E-2</v>
      </c>
      <c r="MU6">
        <v>1.3633999999999999</v>
      </c>
      <c r="MV6">
        <v>-4.2999999999999997E-2</v>
      </c>
      <c r="MW6">
        <v>-0.36130000000000001</v>
      </c>
      <c r="MX6">
        <v>-4.6100000000000002E-2</v>
      </c>
      <c r="MY6">
        <v>-0.47</v>
      </c>
      <c r="MZ6">
        <v>-2.2499999999999999E-2</v>
      </c>
      <c r="NA6">
        <v>-7.6700000000000004E-2</v>
      </c>
      <c r="NB6">
        <v>2.46E-2</v>
      </c>
      <c r="NC6">
        <v>1.8532</v>
      </c>
      <c r="ND6">
        <v>-1.2699999999999999E-2</v>
      </c>
      <c r="NE6">
        <v>3.6240000000000001</v>
      </c>
      <c r="NF6">
        <v>-0.4345</v>
      </c>
      <c r="NG6">
        <v>-3.4799999999999998E-2</v>
      </c>
      <c r="NH6">
        <v>0.1212</v>
      </c>
      <c r="NI6">
        <v>-1.6123000000000001</v>
      </c>
      <c r="NJ6">
        <v>-1.26E-2</v>
      </c>
      <c r="NK6">
        <v>-0.34200000000000003</v>
      </c>
      <c r="NL6">
        <v>-0.62380000000000002</v>
      </c>
      <c r="NM6">
        <v>-4.0000000000000001E-3</v>
      </c>
      <c r="NN6">
        <v>5.9700000000000003E-2</v>
      </c>
      <c r="NO6">
        <v>-5.4800000000000001E-2</v>
      </c>
      <c r="NP6">
        <v>1.0699999999999999E-2</v>
      </c>
      <c r="NQ6">
        <v>3.3000000000000002E-2</v>
      </c>
      <c r="NR6">
        <v>0.28810000000000002</v>
      </c>
      <c r="NS6">
        <v>-4.0911</v>
      </c>
      <c r="NT6">
        <v>-2.87E-2</v>
      </c>
      <c r="NU6">
        <v>-5.7299999999999997E-2</v>
      </c>
      <c r="NV6">
        <v>-6.6100000000000006E-2</v>
      </c>
      <c r="NW6">
        <v>-0.10680000000000001</v>
      </c>
      <c r="NX6">
        <v>-3.1899999999999998E-2</v>
      </c>
      <c r="NY6">
        <v>0.60409999999999997</v>
      </c>
      <c r="NZ6">
        <v>-3.7900000000000003E-2</v>
      </c>
      <c r="OA6">
        <v>0.27150000000000002</v>
      </c>
      <c r="OB6">
        <v>-0.53110000000000002</v>
      </c>
      <c r="OC6">
        <v>-7.2499999999999995E-2</v>
      </c>
      <c r="OD6">
        <v>0.38750000000000001</v>
      </c>
      <c r="OE6">
        <v>-2.8799999999999999E-2</v>
      </c>
      <c r="OF6">
        <v>-1.9157</v>
      </c>
      <c r="OG6">
        <v>1.4075</v>
      </c>
      <c r="OH6">
        <v>-6.8400000000000002E-2</v>
      </c>
      <c r="OI6">
        <v>-0.39129999999999998</v>
      </c>
      <c r="OJ6">
        <v>-3.1699999999999999E-2</v>
      </c>
      <c r="OK6">
        <v>8.6499999999999994E-2</v>
      </c>
      <c r="OL6">
        <v>3.4299999999999997E-2</v>
      </c>
      <c r="OM6">
        <v>0.13700000000000001</v>
      </c>
      <c r="ON6">
        <v>5.1000000000000004E-3</v>
      </c>
      <c r="OO6">
        <v>-9.7199999999999995E-2</v>
      </c>
      <c r="OP6">
        <v>1.7224999999999999</v>
      </c>
      <c r="OQ6">
        <v>0.2059</v>
      </c>
      <c r="OR6">
        <v>0.20039999999999999</v>
      </c>
      <c r="OS6">
        <v>5.7999999999999996E-3</v>
      </c>
      <c r="OT6">
        <v>-0.16270000000000001</v>
      </c>
      <c r="OU6">
        <v>-0.15890000000000001</v>
      </c>
      <c r="OV6">
        <v>-0.64129999999999998</v>
      </c>
      <c r="OW6">
        <v>0.52029999999999998</v>
      </c>
      <c r="OX6">
        <v>2.8999999999999998E-3</v>
      </c>
      <c r="OY6">
        <v>-0.13669999999999999</v>
      </c>
      <c r="OZ6">
        <v>0.2208</v>
      </c>
      <c r="PA6">
        <v>0.5675</v>
      </c>
      <c r="PB6">
        <v>-2.4E-2</v>
      </c>
      <c r="PC6">
        <v>1.9E-3</v>
      </c>
      <c r="PD6">
        <v>1.9E-3</v>
      </c>
      <c r="PE6">
        <v>1.8652</v>
      </c>
      <c r="PF6">
        <v>1.5100000000000001E-2</v>
      </c>
      <c r="PG6">
        <v>-8.8499999999999995E-2</v>
      </c>
      <c r="PH6">
        <v>-0.36259999999999998</v>
      </c>
      <c r="PI6">
        <v>-0.121</v>
      </c>
      <c r="PJ6">
        <v>-1.8200000000000001E-2</v>
      </c>
      <c r="PK6">
        <v>-1.1153999999999999</v>
      </c>
      <c r="PL6">
        <v>-0.87229999999999996</v>
      </c>
      <c r="PM6">
        <v>-3.5000000000000003E-2</v>
      </c>
      <c r="PN6">
        <v>0.13869999999999999</v>
      </c>
      <c r="PO6">
        <v>0.151</v>
      </c>
      <c r="PP6">
        <v>0.30099999999999999</v>
      </c>
      <c r="PQ6">
        <v>9.1600000000000001E-2</v>
      </c>
      <c r="PR6">
        <v>-8.0199999999999994E-2</v>
      </c>
      <c r="PS6">
        <v>-0.24809999999999999</v>
      </c>
      <c r="PT6">
        <v>-3.1300000000000001E-2</v>
      </c>
      <c r="PU6">
        <v>0.16109999999999999</v>
      </c>
      <c r="PV6">
        <v>-0.16209999999999999</v>
      </c>
      <c r="PW6">
        <v>0.27939999999999998</v>
      </c>
      <c r="PX6">
        <v>-0.1676</v>
      </c>
      <c r="PY6">
        <v>1.0586</v>
      </c>
      <c r="PZ6">
        <v>-5.0500000000000003E-2</v>
      </c>
      <c r="QA6">
        <v>-0.43730000000000002</v>
      </c>
      <c r="QB6">
        <v>0.49990000000000001</v>
      </c>
      <c r="QC6">
        <v>9.5100000000000004E-2</v>
      </c>
      <c r="QD6">
        <v>-1.0699999999999999E-2</v>
      </c>
      <c r="QE6">
        <v>-3.9300000000000002E-2</v>
      </c>
      <c r="QF6">
        <v>-0.16320000000000001</v>
      </c>
      <c r="QG6">
        <v>0.26229999999999998</v>
      </c>
      <c r="QH6">
        <v>-2.8E-3</v>
      </c>
      <c r="QI6">
        <v>4.4400000000000002E-2</v>
      </c>
      <c r="QJ6">
        <v>0.1086</v>
      </c>
      <c r="QK6">
        <v>0.71530000000000005</v>
      </c>
      <c r="QL6">
        <v>-6.6299999999999998E-2</v>
      </c>
      <c r="QM6">
        <v>-9.0300000000000005E-2</v>
      </c>
      <c r="QN6">
        <v>4.53E-2</v>
      </c>
      <c r="QO6">
        <v>0.37109999999999999</v>
      </c>
      <c r="QP6">
        <v>-0.2354</v>
      </c>
      <c r="QQ6">
        <v>-0.94920000000000004</v>
      </c>
      <c r="QR6">
        <v>-5.7000000000000002E-2</v>
      </c>
      <c r="QS6">
        <v>-0.31879999999999997</v>
      </c>
      <c r="QT6">
        <v>-0.1018</v>
      </c>
      <c r="QU6">
        <v>0.77549999999999997</v>
      </c>
      <c r="QV6">
        <v>-5.7728999999999999</v>
      </c>
      <c r="QW6">
        <v>0.31390000000000001</v>
      </c>
      <c r="QX6">
        <v>0.12280000000000001</v>
      </c>
      <c r="QY6">
        <v>0.4788</v>
      </c>
      <c r="QZ6">
        <v>-0.63280000000000003</v>
      </c>
      <c r="RA6">
        <v>-0.20380000000000001</v>
      </c>
      <c r="RB6">
        <v>0.34239999999999998</v>
      </c>
      <c r="RC6">
        <v>4.7430000000000003</v>
      </c>
      <c r="RD6">
        <v>0.28849999999999998</v>
      </c>
      <c r="RE6">
        <v>3.7900000000000003E-2</v>
      </c>
      <c r="RF6">
        <v>0.1134</v>
      </c>
      <c r="RG6">
        <v>1.7327999999999999</v>
      </c>
      <c r="RH6">
        <v>-2.92E-2</v>
      </c>
      <c r="RI6">
        <v>-0.1101</v>
      </c>
      <c r="RJ6">
        <v>-6.1828000000000003</v>
      </c>
      <c r="RK6">
        <v>0.2969</v>
      </c>
      <c r="RL6">
        <v>-0.13789999999999999</v>
      </c>
      <c r="RM6">
        <v>0.41820000000000002</v>
      </c>
      <c r="RN6">
        <v>1.7500000000000002E-2</v>
      </c>
      <c r="RO6">
        <v>-0.65310000000000001</v>
      </c>
      <c r="RP6">
        <v>-0.2248</v>
      </c>
      <c r="RQ6">
        <v>-0.21060000000000001</v>
      </c>
      <c r="RR6">
        <v>5.7999999999999996E-3</v>
      </c>
      <c r="RS6">
        <v>0.42030000000000001</v>
      </c>
      <c r="RT6">
        <v>1.258</v>
      </c>
      <c r="RU6">
        <v>8.43E-2</v>
      </c>
      <c r="RV6">
        <v>-5.0999999999999997E-2</v>
      </c>
      <c r="RW6">
        <v>0.40739999999999998</v>
      </c>
      <c r="RX6">
        <v>0.12509999999999999</v>
      </c>
      <c r="RY6">
        <v>1.3661000000000001</v>
      </c>
      <c r="RZ6">
        <v>4.3499999999999997E-2</v>
      </c>
      <c r="SA6">
        <v>4.4699999999999997E-2</v>
      </c>
      <c r="SB6">
        <v>-0.19409999999999999</v>
      </c>
      <c r="SC6">
        <v>-0.8538</v>
      </c>
      <c r="SD6">
        <v>0.2283</v>
      </c>
      <c r="SE6">
        <v>-0.89029999999999998</v>
      </c>
      <c r="SF6">
        <v>2.58E-2</v>
      </c>
      <c r="SG6">
        <v>-2.92E-2</v>
      </c>
      <c r="SH6">
        <v>0.46920000000000001</v>
      </c>
      <c r="SI6">
        <v>0.2034</v>
      </c>
      <c r="SJ6">
        <v>0.36159999999999998</v>
      </c>
      <c r="SK6">
        <v>-0.13519999999999999</v>
      </c>
      <c r="SL6">
        <v>6.0000000000000001E-3</v>
      </c>
      <c r="SM6">
        <v>1.01E-2</v>
      </c>
      <c r="SN6">
        <v>-8.5500000000000007E-2</v>
      </c>
      <c r="SO6">
        <v>0.3775</v>
      </c>
      <c r="SP6">
        <v>1.38E-2</v>
      </c>
      <c r="SQ6">
        <v>-1.4154</v>
      </c>
      <c r="SR6">
        <v>-0.24079999999999999</v>
      </c>
      <c r="SS6">
        <v>1.6311</v>
      </c>
      <c r="ST6">
        <v>2.0400000000000001E-2</v>
      </c>
      <c r="SU6">
        <v>0.2361</v>
      </c>
      <c r="SV6">
        <v>0.20619999999999999</v>
      </c>
      <c r="SW6">
        <v>9.7900000000000001E-2</v>
      </c>
      <c r="SX6">
        <v>5.7000000000000002E-3</v>
      </c>
      <c r="SY6">
        <v>-1.8700000000000001E-2</v>
      </c>
      <c r="SZ6">
        <v>-3.4200000000000001E-2</v>
      </c>
      <c r="TA6">
        <v>-0.37280000000000002</v>
      </c>
      <c r="TB6">
        <v>-1.5840000000000001</v>
      </c>
      <c r="TC6">
        <v>-5.8500000000000003E-2</v>
      </c>
      <c r="TD6">
        <v>-3.1913999999999998</v>
      </c>
      <c r="TE6">
        <v>-7.4899999999999994E-2</v>
      </c>
      <c r="TF6">
        <v>-0.67479999999999996</v>
      </c>
      <c r="TG6">
        <v>1.0618000000000001</v>
      </c>
      <c r="TH6">
        <v>-4.4999999999999997E-3</v>
      </c>
      <c r="TI6">
        <v>0.57779999999999998</v>
      </c>
      <c r="TJ6">
        <v>0.30969999999999998</v>
      </c>
      <c r="TK6">
        <v>-4.8999999999999998E-3</v>
      </c>
      <c r="TL6">
        <v>1.9199999999999998E-2</v>
      </c>
      <c r="TM6">
        <v>0.35420000000000001</v>
      </c>
      <c r="TN6">
        <v>-0.31759999999999999</v>
      </c>
      <c r="TO6">
        <v>0.29980000000000001</v>
      </c>
      <c r="TP6">
        <v>0.13200000000000001</v>
      </c>
      <c r="TQ6">
        <v>8.9899999999999994E-2</v>
      </c>
      <c r="TR6">
        <v>3.3967999999999998</v>
      </c>
      <c r="TS6">
        <v>-0.81200000000000006</v>
      </c>
      <c r="TT6">
        <v>0.16450000000000001</v>
      </c>
      <c r="TU6">
        <v>-1.8800000000000001E-2</v>
      </c>
      <c r="TV6">
        <v>-7.7000000000000002E-3</v>
      </c>
      <c r="TW6">
        <v>0.25059999999999999</v>
      </c>
      <c r="TX6">
        <v>-6.7000000000000002E-3</v>
      </c>
      <c r="TY6">
        <v>2.3699999999999999E-2</v>
      </c>
      <c r="TZ6">
        <v>-0.1399</v>
      </c>
      <c r="UA6">
        <v>0.32540000000000002</v>
      </c>
      <c r="UB6">
        <v>-8.2000000000000007E-3</v>
      </c>
      <c r="UC6">
        <v>1.8100000000000002E-2</v>
      </c>
      <c r="UD6">
        <v>-9.4000000000000004E-3</v>
      </c>
      <c r="UE6">
        <v>3.7097000000000002</v>
      </c>
      <c r="UF6">
        <v>0.13830000000000001</v>
      </c>
      <c r="UG6">
        <v>-6.0000000000000001E-3</v>
      </c>
      <c r="UH6">
        <v>1.26E-2</v>
      </c>
      <c r="UI6">
        <v>-3.1199999999999999E-2</v>
      </c>
      <c r="UJ6">
        <v>4.5030999999999999</v>
      </c>
      <c r="UK6">
        <v>1.6000000000000001E-3</v>
      </c>
      <c r="UL6">
        <v>-1.11E-2</v>
      </c>
      <c r="UM6">
        <v>0.82250000000000001</v>
      </c>
      <c r="UN6">
        <v>4.7000000000000002E-3</v>
      </c>
      <c r="UO6">
        <v>-0.49930000000000002</v>
      </c>
      <c r="UP6">
        <v>0.1021</v>
      </c>
      <c r="UQ6">
        <v>0.13930000000000001</v>
      </c>
      <c r="UR6">
        <v>9.6199999999999994E-2</v>
      </c>
      <c r="US6">
        <v>4.8800000000000003E-2</v>
      </c>
      <c r="UT6">
        <v>18.927199999999999</v>
      </c>
      <c r="UU6">
        <v>-4.9500000000000002E-2</v>
      </c>
      <c r="UV6">
        <v>-5.5E-2</v>
      </c>
      <c r="UW6">
        <v>-0.17419999999999999</v>
      </c>
      <c r="UX6">
        <v>-1.3451</v>
      </c>
      <c r="UY6">
        <v>-2.3099999999999999E-2</v>
      </c>
      <c r="UZ6">
        <v>-0.58089999999999997</v>
      </c>
      <c r="VA6">
        <v>-7.0999999999999994E-2</v>
      </c>
      <c r="VB6">
        <v>9.3399999999999997E-2</v>
      </c>
      <c r="VC6">
        <v>-0.1016</v>
      </c>
      <c r="VD6">
        <v>-0.1032</v>
      </c>
      <c r="VE6">
        <v>9.0300000000000005E-2</v>
      </c>
      <c r="VF6">
        <v>-5.74E-2</v>
      </c>
      <c r="VG6">
        <v>1.47E-2</v>
      </c>
      <c r="VH6">
        <v>-8.5500000000000007E-2</v>
      </c>
      <c r="VI6">
        <v>-5.1000000000000004E-3</v>
      </c>
      <c r="VJ6">
        <v>0.58699999999999997</v>
      </c>
      <c r="VK6">
        <v>-1.7000000000000001E-2</v>
      </c>
      <c r="VL6">
        <v>4.58E-2</v>
      </c>
      <c r="VM6">
        <v>3.5999999999999999E-3</v>
      </c>
      <c r="VN6">
        <v>-0.67110000000000003</v>
      </c>
      <c r="VO6">
        <v>-9.6699999999999994E-2</v>
      </c>
      <c r="VP6">
        <v>5.67E-2</v>
      </c>
      <c r="VQ6">
        <v>-3.0700000000000002E-2</v>
      </c>
      <c r="VR6">
        <v>0.25230000000000002</v>
      </c>
      <c r="VS6">
        <v>1.5E-3</v>
      </c>
      <c r="VT6">
        <v>-32.069899999999997</v>
      </c>
      <c r="VU6">
        <v>0.1527</v>
      </c>
      <c r="VV6">
        <v>0.27289999999999998</v>
      </c>
      <c r="VW6">
        <v>0.26790000000000003</v>
      </c>
      <c r="VX6">
        <v>0.23830000000000001</v>
      </c>
      <c r="VY6">
        <v>0.17080000000000001</v>
      </c>
      <c r="VZ6">
        <v>1.9138999999999999</v>
      </c>
      <c r="WA6">
        <v>-0.1022</v>
      </c>
      <c r="WB6">
        <v>0.60919999999999996</v>
      </c>
      <c r="WC6">
        <v>-3.04E-2</v>
      </c>
      <c r="WD6">
        <v>0.1343</v>
      </c>
      <c r="WE6">
        <v>0.55320000000000003</v>
      </c>
      <c r="WF6">
        <v>4.0800000000000003E-2</v>
      </c>
      <c r="WG6">
        <v>-1.0490999999999999</v>
      </c>
      <c r="WH6">
        <v>4.6173000000000002</v>
      </c>
      <c r="WI6">
        <v>-7.7299999999999994E-2</v>
      </c>
      <c r="WJ6">
        <v>-3.32E-2</v>
      </c>
      <c r="WK6">
        <v>-7.6600000000000001E-2</v>
      </c>
      <c r="WL6">
        <v>-5.3800000000000001E-2</v>
      </c>
      <c r="WM6">
        <v>4.8500000000000001E-2</v>
      </c>
      <c r="WN6">
        <v>-1.0999999999999999E-2</v>
      </c>
      <c r="WO6">
        <v>0.45879999999999999</v>
      </c>
      <c r="WP6">
        <v>1.0378000000000001</v>
      </c>
      <c r="WQ6">
        <v>-3.6900000000000002E-2</v>
      </c>
      <c r="WR6">
        <v>-4.8300000000000003E-2</v>
      </c>
      <c r="WS6">
        <v>-4.0099999999999997E-2</v>
      </c>
      <c r="WT6">
        <v>-3.0000000000000001E-3</v>
      </c>
      <c r="WU6">
        <v>8.3999999999999995E-3</v>
      </c>
      <c r="WV6">
        <v>2.8799999999999999E-2</v>
      </c>
      <c r="WW6">
        <v>-5.0385</v>
      </c>
      <c r="WX6">
        <v>1.2999999999999999E-2</v>
      </c>
      <c r="WY6">
        <v>-0.27929999999999999</v>
      </c>
      <c r="WZ6">
        <v>1.9236</v>
      </c>
      <c r="XA6">
        <v>0.17230000000000001</v>
      </c>
      <c r="XB6">
        <v>-6.9999999999999999E-4</v>
      </c>
      <c r="XC6">
        <v>4.1300000000000003E-2</v>
      </c>
      <c r="XD6">
        <v>-2.41E-2</v>
      </c>
      <c r="XE6">
        <v>7.9100000000000004E-2</v>
      </c>
      <c r="XF6">
        <v>3.7400000000000003E-2</v>
      </c>
      <c r="XG6">
        <v>7.0300000000000001E-2</v>
      </c>
      <c r="XH6">
        <v>1.7242999999999999</v>
      </c>
      <c r="XI6">
        <v>2.1100000000000001E-2</v>
      </c>
      <c r="XJ6">
        <v>-7.6200000000000004E-2</v>
      </c>
      <c r="XK6">
        <v>-1.1820999999999999</v>
      </c>
      <c r="XL6">
        <v>-8.3400000000000002E-2</v>
      </c>
      <c r="XM6">
        <v>0.74360000000000004</v>
      </c>
      <c r="XN6">
        <v>0.27429999999999999</v>
      </c>
      <c r="XO6">
        <v>-0.28560000000000002</v>
      </c>
      <c r="XP6">
        <v>1.1499999999999999</v>
      </c>
      <c r="XQ6">
        <v>-3.78E-2</v>
      </c>
      <c r="XR6">
        <v>3.7545999999999999</v>
      </c>
      <c r="XS6">
        <v>0.1535</v>
      </c>
      <c r="XT6">
        <v>0.15659999999999999</v>
      </c>
      <c r="XU6">
        <v>9.4500000000000001E-2</v>
      </c>
      <c r="XV6">
        <v>0.35809999999999997</v>
      </c>
      <c r="XW6">
        <v>0.23649999999999999</v>
      </c>
      <c r="XX6">
        <v>2.4710000000000001</v>
      </c>
      <c r="XY6">
        <v>-2.3599999999999999E-2</v>
      </c>
      <c r="XZ6">
        <v>0.13869999999999999</v>
      </c>
      <c r="YA6">
        <v>-0.13600000000000001</v>
      </c>
      <c r="YB6">
        <v>0.2351</v>
      </c>
      <c r="YC6">
        <v>-4.9500000000000002E-2</v>
      </c>
      <c r="YD6">
        <v>9.3200000000000005E-2</v>
      </c>
      <c r="YE6">
        <v>3.1600000000000003E-2</v>
      </c>
      <c r="YF6">
        <v>9.0200000000000002E-2</v>
      </c>
      <c r="YG6">
        <v>0.34189999999999998</v>
      </c>
      <c r="YH6">
        <v>0.72699999999999998</v>
      </c>
      <c r="YI6">
        <v>0.25879999999999997</v>
      </c>
      <c r="YJ6">
        <v>-9.3600000000000003E-2</v>
      </c>
      <c r="YK6">
        <v>1.5763</v>
      </c>
      <c r="YL6">
        <v>0.35720000000000002</v>
      </c>
      <c r="YM6">
        <v>-8.9999999999999993E-3</v>
      </c>
      <c r="YN6">
        <v>0.77170000000000005</v>
      </c>
      <c r="YO6">
        <v>1.4E-3</v>
      </c>
      <c r="YP6">
        <v>-1.2200000000000001E-2</v>
      </c>
      <c r="YQ6">
        <v>0.1024</v>
      </c>
      <c r="YR6">
        <v>2.0299999999999999E-2</v>
      </c>
      <c r="YS6">
        <v>1.17E-2</v>
      </c>
      <c r="YT6">
        <v>0.19819999999999999</v>
      </c>
      <c r="YU6">
        <v>-3.8199999999999998E-2</v>
      </c>
      <c r="YV6">
        <v>3.1399999999999997E-2</v>
      </c>
      <c r="YW6">
        <v>-4.3799999999999999E-2</v>
      </c>
      <c r="YX6">
        <v>-0.85109999999999997</v>
      </c>
      <c r="YY6">
        <v>1.0853999999999999</v>
      </c>
      <c r="YZ6">
        <v>1.0629999999999999</v>
      </c>
      <c r="ZA6">
        <v>0.75539999999999996</v>
      </c>
      <c r="ZB6">
        <v>0.1038</v>
      </c>
      <c r="ZC6">
        <v>-5.0700000000000002E-2</v>
      </c>
      <c r="ZD6">
        <v>-0.161</v>
      </c>
      <c r="ZE6">
        <v>-4.5100000000000001E-2</v>
      </c>
      <c r="ZF6">
        <v>0.37740000000000001</v>
      </c>
      <c r="ZG6">
        <v>-1.7600000000000001E-2</v>
      </c>
      <c r="ZH6">
        <v>-0.88690000000000002</v>
      </c>
      <c r="ZI6">
        <v>-0.25019999999999998</v>
      </c>
      <c r="ZJ6">
        <v>1.9E-2</v>
      </c>
      <c r="ZK6">
        <v>-1.3098000000000001</v>
      </c>
      <c r="ZL6">
        <v>1.1503000000000001</v>
      </c>
      <c r="ZM6">
        <v>1.595</v>
      </c>
      <c r="ZN6">
        <v>-2.5499999999999998E-2</v>
      </c>
      <c r="ZO6">
        <v>-0.61819999999999997</v>
      </c>
      <c r="ZP6">
        <v>-0.1192</v>
      </c>
      <c r="ZQ6">
        <v>0.32940000000000003</v>
      </c>
      <c r="ZR6">
        <v>2.0148999999999999</v>
      </c>
      <c r="ZS6">
        <v>-0.28639999999999999</v>
      </c>
      <c r="ZT6">
        <v>-7.9000000000000008E-3</v>
      </c>
      <c r="ZU6">
        <v>-0.65580000000000005</v>
      </c>
      <c r="ZV6">
        <v>-0.5</v>
      </c>
      <c r="ZW6">
        <v>2.7391000000000001</v>
      </c>
      <c r="ZX6">
        <v>0.27450000000000002</v>
      </c>
      <c r="ZY6">
        <v>0.60780000000000001</v>
      </c>
      <c r="ZZ6">
        <v>1.0758000000000001</v>
      </c>
      <c r="AAA6">
        <v>-7.6600000000000001E-2</v>
      </c>
      <c r="AAB6">
        <v>5.0000000000000001E-3</v>
      </c>
      <c r="AAC6">
        <v>-0.30170000000000002</v>
      </c>
      <c r="AAD6">
        <v>-2.1600000000000001E-2</v>
      </c>
      <c r="AAE6">
        <v>-8.5000000000000006E-3</v>
      </c>
      <c r="AAF6">
        <v>5.0599999999999999E-2</v>
      </c>
      <c r="AAG6">
        <v>0.38740000000000002</v>
      </c>
      <c r="AAH6">
        <v>0.252</v>
      </c>
      <c r="AAI6">
        <v>-0.30530000000000002</v>
      </c>
      <c r="AAJ6">
        <v>4.4699999999999997E-2</v>
      </c>
      <c r="AAK6">
        <v>0.11990000000000001</v>
      </c>
      <c r="AAL6">
        <v>0.72019999999999995</v>
      </c>
      <c r="AAM6">
        <v>0.2908</v>
      </c>
      <c r="AAN6">
        <v>-2.5872999999999999</v>
      </c>
      <c r="AAO6">
        <v>0.38719999999999999</v>
      </c>
      <c r="AAP6">
        <v>-2.1499999999999998E-2</v>
      </c>
      <c r="AAQ6">
        <v>-0.42670000000000002</v>
      </c>
      <c r="AAR6">
        <v>9.2899999999999996E-2</v>
      </c>
      <c r="AAS6">
        <v>-5.0000000000000001E-4</v>
      </c>
      <c r="AAT6">
        <v>0.27960000000000002</v>
      </c>
      <c r="AAU6">
        <v>6.6291000000000002</v>
      </c>
      <c r="AAV6">
        <v>-1.78E-2</v>
      </c>
      <c r="AAW6">
        <v>0.66090000000000004</v>
      </c>
      <c r="AAX6">
        <v>4.5999999999999999E-2</v>
      </c>
      <c r="AAY6">
        <v>0.13900000000000001</v>
      </c>
      <c r="AAZ6">
        <v>1.3019000000000001</v>
      </c>
      <c r="ABA6">
        <v>4.3499999999999997E-2</v>
      </c>
      <c r="ABB6">
        <v>-5.0000000000000001E-3</v>
      </c>
      <c r="ABC6">
        <v>-1E-3</v>
      </c>
      <c r="ABD6">
        <v>-3.8800000000000001E-2</v>
      </c>
      <c r="ABE6">
        <v>0.8669</v>
      </c>
      <c r="ABF6">
        <v>2.41E-2</v>
      </c>
      <c r="ABG6">
        <v>-3.8E-3</v>
      </c>
      <c r="ABH6">
        <v>2.5999999999999999E-2</v>
      </c>
      <c r="ABI6">
        <v>-3.5200000000000002E-2</v>
      </c>
      <c r="ABJ6">
        <v>-4.9399999999999999E-2</v>
      </c>
      <c r="ABK6">
        <v>0.57320000000000004</v>
      </c>
      <c r="ABL6">
        <v>-0.06</v>
      </c>
      <c r="ABM6">
        <v>-1.2558</v>
      </c>
      <c r="ABN6">
        <v>1.1930000000000001</v>
      </c>
      <c r="ABO6">
        <v>5.9184000000000001</v>
      </c>
      <c r="ABP6">
        <v>-5.0000000000000001E-3</v>
      </c>
      <c r="ABQ6">
        <v>16.980899999999998</v>
      </c>
      <c r="ABR6">
        <v>-4.0899999999999999E-2</v>
      </c>
      <c r="ABS6">
        <v>-4.8000000000000001E-2</v>
      </c>
      <c r="ABT6">
        <v>0.21990000000000001</v>
      </c>
      <c r="ABU6">
        <v>0.73319999999999996</v>
      </c>
      <c r="ABV6">
        <v>1.6799999999999999E-2</v>
      </c>
      <c r="ABW6">
        <v>1.8E-3</v>
      </c>
      <c r="ABX6">
        <v>3.5700000000000003E-2</v>
      </c>
      <c r="ABY6">
        <v>0.44090000000000001</v>
      </c>
      <c r="ABZ6">
        <v>-3.3500000000000002E-2</v>
      </c>
      <c r="ACA6">
        <v>3.8294000000000001</v>
      </c>
      <c r="ACB6">
        <v>1.8222</v>
      </c>
      <c r="ACC6">
        <v>0.55400000000000005</v>
      </c>
      <c r="ACD6">
        <v>-4.3799999999999999E-2</v>
      </c>
      <c r="ACE6">
        <v>7.4000000000000003E-3</v>
      </c>
      <c r="ACF6">
        <v>0.95209999999999995</v>
      </c>
      <c r="ACG6">
        <v>-6.3799999999999996E-2</v>
      </c>
      <c r="ACH6">
        <v>0.21809999999999999</v>
      </c>
      <c r="ACI6">
        <v>-0.52839999999999998</v>
      </c>
      <c r="ACJ6">
        <v>0.16059999999999999</v>
      </c>
      <c r="ACK6">
        <v>-1.8599999999999998E-2</v>
      </c>
      <c r="ACL6">
        <v>-0.32050000000000001</v>
      </c>
      <c r="ACM6">
        <v>0.63190000000000002</v>
      </c>
      <c r="ACN6">
        <v>3.8E-3</v>
      </c>
      <c r="ACO6">
        <v>0.13900000000000001</v>
      </c>
      <c r="ACP6">
        <v>-0.1416</v>
      </c>
      <c r="ACQ6">
        <v>6.1959</v>
      </c>
      <c r="ACR6">
        <v>6.4999999999999997E-3</v>
      </c>
      <c r="ACS6">
        <v>3.44E-2</v>
      </c>
      <c r="ACT6">
        <v>-0.65980000000000005</v>
      </c>
      <c r="ACU6">
        <v>-0.1023</v>
      </c>
      <c r="ACV6">
        <v>3.7699999999999997E-2</v>
      </c>
      <c r="ACW6">
        <v>0.1643</v>
      </c>
      <c r="ACX6">
        <v>0.73929999999999996</v>
      </c>
      <c r="ACY6">
        <v>-0.4254</v>
      </c>
      <c r="ACZ6">
        <v>-8.3500000000000005E-2</v>
      </c>
      <c r="ADA6">
        <v>0.62060000000000004</v>
      </c>
      <c r="ADB6">
        <v>-3.0992000000000002</v>
      </c>
      <c r="ADC6">
        <v>-0.5786</v>
      </c>
      <c r="ADD6">
        <v>1.0556000000000001</v>
      </c>
      <c r="ADE6">
        <v>-0.74139999999999995</v>
      </c>
      <c r="ADF6">
        <v>2.5999999999999999E-3</v>
      </c>
      <c r="ADG6">
        <v>-2.8999999999999998E-3</v>
      </c>
      <c r="ADH6">
        <v>-7.2999999999999995E-2</v>
      </c>
      <c r="ADI6">
        <v>-8.2400000000000001E-2</v>
      </c>
      <c r="ADJ6">
        <v>1.4E-2</v>
      </c>
      <c r="ADK6">
        <v>-2.3128000000000002</v>
      </c>
      <c r="ADL6">
        <v>5.7000000000000002E-3</v>
      </c>
      <c r="ADM6">
        <v>-0.17680000000000001</v>
      </c>
      <c r="ADN6">
        <v>-1.5800000000000002E-2</v>
      </c>
      <c r="ADO6">
        <v>-0.19350000000000001</v>
      </c>
      <c r="ADP6">
        <v>-8.3999999999999995E-3</v>
      </c>
      <c r="ADQ6">
        <v>-2.8799999999999999E-2</v>
      </c>
      <c r="ADR6">
        <v>-1.5599999999999999E-2</v>
      </c>
      <c r="ADS6">
        <v>-0.15609999999999999</v>
      </c>
      <c r="ADT6">
        <v>-31.513400000000001</v>
      </c>
      <c r="ADU6">
        <v>-7.22E-2</v>
      </c>
      <c r="ADV6">
        <v>-6.6E-3</v>
      </c>
      <c r="ADW6">
        <v>-0.19980000000000001</v>
      </c>
      <c r="ADX6">
        <v>3.3999999999999998E-3</v>
      </c>
      <c r="ADY6">
        <v>0.11</v>
      </c>
      <c r="ADZ6">
        <v>1.8487</v>
      </c>
      <c r="AEA6">
        <v>3.2000000000000002E-3</v>
      </c>
      <c r="AEB6">
        <v>-2.0999999999999999E-3</v>
      </c>
      <c r="AEC6">
        <v>-4.5900000000000003E-2</v>
      </c>
      <c r="AED6">
        <v>0.4768</v>
      </c>
      <c r="AEE6">
        <v>2.5100000000000001E-2</v>
      </c>
      <c r="AEF6">
        <v>2.9051999999999998</v>
      </c>
      <c r="AEG6">
        <v>-1E-3</v>
      </c>
      <c r="AEH6">
        <v>4.3418999999999999</v>
      </c>
      <c r="AEI6">
        <v>0.24879999999999999</v>
      </c>
      <c r="AEJ6">
        <v>0.17019999999999999</v>
      </c>
      <c r="AEK6">
        <v>0.24340000000000001</v>
      </c>
      <c r="AEL6">
        <v>0.65469999999999995</v>
      </c>
      <c r="AEM6">
        <v>0.1827</v>
      </c>
      <c r="AEN6">
        <v>1.2565</v>
      </c>
      <c r="AEO6">
        <v>0.10780000000000001</v>
      </c>
      <c r="AEP6">
        <v>8.0799999999999997E-2</v>
      </c>
      <c r="AEQ6">
        <v>-0.77129999999999999</v>
      </c>
      <c r="AER6">
        <v>5.8099999999999999E-2</v>
      </c>
      <c r="AES6">
        <v>-5.1000000000000004E-3</v>
      </c>
      <c r="AET6">
        <v>2.6200000000000001E-2</v>
      </c>
      <c r="AEU6">
        <v>7.7000000000000002E-3</v>
      </c>
      <c r="AEV6">
        <v>0.37880000000000003</v>
      </c>
      <c r="AEW6">
        <v>-8.5199999999999998E-2</v>
      </c>
      <c r="AEX6">
        <v>-9.7000000000000003E-3</v>
      </c>
      <c r="AEY6">
        <v>0.44879999999999998</v>
      </c>
      <c r="AEZ6">
        <v>0.50819999999999999</v>
      </c>
      <c r="AFA6">
        <v>-1.1077999999999999</v>
      </c>
      <c r="AFB6">
        <v>-3.5000000000000003E-2</v>
      </c>
      <c r="AFC6">
        <v>0.83909999999999996</v>
      </c>
      <c r="AFD6">
        <v>0.42380000000000001</v>
      </c>
      <c r="AFE6">
        <v>0.6714</v>
      </c>
      <c r="AFF6">
        <v>1E-3</v>
      </c>
      <c r="AFG6">
        <v>4.9399999999999999E-2</v>
      </c>
      <c r="AFH6">
        <v>-1.0338000000000001</v>
      </c>
      <c r="AFI6">
        <v>-1.47E-2</v>
      </c>
      <c r="AFJ6">
        <v>-0.11169999999999999</v>
      </c>
      <c r="AFK6">
        <v>6.1999999999999998E-3</v>
      </c>
      <c r="AFL6">
        <v>0.49559999999999998</v>
      </c>
      <c r="AFM6">
        <v>8.5500000000000007E-2</v>
      </c>
      <c r="AFN6">
        <v>0.17749999999999999</v>
      </c>
      <c r="AFO6">
        <v>0.15379999999999999</v>
      </c>
      <c r="AFP6">
        <v>-1.3292999999999999</v>
      </c>
      <c r="AFQ6">
        <v>1.9715</v>
      </c>
      <c r="AFR6">
        <v>0.31909999999999999</v>
      </c>
      <c r="AFS6">
        <v>-0.12770000000000001</v>
      </c>
      <c r="AFT6">
        <v>0.48499999999999999</v>
      </c>
      <c r="AFU6">
        <v>-0.12239999999999999</v>
      </c>
      <c r="AFV6">
        <v>-0.192</v>
      </c>
      <c r="AFW6">
        <v>-3.8600000000000002E-2</v>
      </c>
      <c r="AFX6">
        <v>2.2991999999999999</v>
      </c>
      <c r="AFY6">
        <v>2.5958999999999999</v>
      </c>
      <c r="AFZ6">
        <v>0.10780000000000001</v>
      </c>
      <c r="AGA6">
        <v>0.18429999999999999</v>
      </c>
      <c r="AGB6">
        <v>-5.3999999999999999E-2</v>
      </c>
      <c r="AGC6">
        <v>-9.1700000000000004E-2</v>
      </c>
      <c r="AGD6">
        <v>1.1134999999999999</v>
      </c>
      <c r="AGE6">
        <v>-9.1999999999999998E-2</v>
      </c>
      <c r="AGF6">
        <v>0.29670000000000002</v>
      </c>
      <c r="AGG6">
        <v>0.6663</v>
      </c>
      <c r="AGH6">
        <v>4.6974999999999998</v>
      </c>
      <c r="AGI6">
        <v>2.1399999999999999E-2</v>
      </c>
      <c r="AGJ6">
        <v>1.9837</v>
      </c>
      <c r="AGK6">
        <v>4.4218999999999999</v>
      </c>
      <c r="AGL6">
        <v>1.3666</v>
      </c>
      <c r="AGM6">
        <v>7.3000000000000001E-3</v>
      </c>
      <c r="AGN6">
        <v>-3.5000000000000001E-3</v>
      </c>
      <c r="AGO6">
        <v>0.1356</v>
      </c>
      <c r="AGP6">
        <v>0.16289999999999999</v>
      </c>
      <c r="AGQ6">
        <v>-0.40570000000000001</v>
      </c>
      <c r="AGR6">
        <v>-1.3250999999999999</v>
      </c>
      <c r="AGS6">
        <v>-8.2199999999999995E-2</v>
      </c>
      <c r="AGT6">
        <v>0.1363</v>
      </c>
      <c r="AGU6">
        <v>2.8400000000000002E-2</v>
      </c>
      <c r="AGV6">
        <v>-6.7799999999999999E-2</v>
      </c>
      <c r="AGW6">
        <v>-1.6281000000000001</v>
      </c>
      <c r="AGX6">
        <v>0.40300000000000002</v>
      </c>
      <c r="AGY6">
        <v>0.13589999999999999</v>
      </c>
      <c r="AGZ6">
        <v>-1.3915999999999999</v>
      </c>
      <c r="AHA6">
        <v>6.4000000000000003E-3</v>
      </c>
      <c r="AHB6">
        <v>-2.2599999999999999E-2</v>
      </c>
      <c r="AHC6">
        <v>-0.10290000000000001</v>
      </c>
      <c r="AHD6">
        <v>-4.7999999999999996E-3</v>
      </c>
      <c r="AHE6">
        <v>-2.6800000000000001E-2</v>
      </c>
      <c r="AHF6">
        <v>0.20449999999999999</v>
      </c>
      <c r="AHG6">
        <v>0.58430000000000004</v>
      </c>
      <c r="AHH6">
        <v>0.33</v>
      </c>
      <c r="AHI6">
        <v>2.3833000000000002</v>
      </c>
      <c r="AHJ6">
        <v>-0.44979999999999998</v>
      </c>
      <c r="AHK6">
        <v>-4.9000000000000002E-2</v>
      </c>
      <c r="AHL6">
        <v>-4.1399999999999999E-2</v>
      </c>
      <c r="AHM6">
        <v>9.9000000000000008E-3</v>
      </c>
      <c r="AHN6">
        <v>-0.7087</v>
      </c>
      <c r="AHO6">
        <v>-1.1900000000000001E-2</v>
      </c>
      <c r="AHP6">
        <v>4.5999999999999999E-3</v>
      </c>
      <c r="AHQ6">
        <v>0.1225</v>
      </c>
      <c r="AHR6">
        <v>9.8799999999999999E-2</v>
      </c>
      <c r="AHS6">
        <v>0.91720000000000002</v>
      </c>
      <c r="AHT6">
        <v>-0.2</v>
      </c>
      <c r="AHU6">
        <v>0.25030000000000002</v>
      </c>
      <c r="AHV6">
        <v>-8.0000000000000004E-4</v>
      </c>
      <c r="AHW6">
        <v>6.1000000000000004E-3</v>
      </c>
      <c r="AHX6">
        <v>2.35E-2</v>
      </c>
      <c r="AHY6">
        <v>-0.1246</v>
      </c>
      <c r="AHZ6">
        <v>6.5799999999999997E-2</v>
      </c>
      <c r="AIA6">
        <v>-2.2048000000000001</v>
      </c>
      <c r="AIB6">
        <v>-0.10290000000000001</v>
      </c>
      <c r="AIC6">
        <v>0.1305</v>
      </c>
      <c r="AID6">
        <v>1.4589000000000001</v>
      </c>
      <c r="AIE6">
        <v>5.0000000000000001E-4</v>
      </c>
      <c r="AIF6">
        <v>-7.3400000000000007E-2</v>
      </c>
      <c r="AIG6">
        <v>-7.0499999999999993E-2</v>
      </c>
      <c r="AIH6">
        <v>0.30499999999999999</v>
      </c>
      <c r="AII6">
        <v>0.1656</v>
      </c>
      <c r="AIJ6">
        <v>-0.84140000000000004</v>
      </c>
      <c r="AIK6">
        <v>-0.17979999999999999</v>
      </c>
      <c r="AIL6">
        <v>4.5999999999999999E-3</v>
      </c>
      <c r="AIM6">
        <v>-8.4000000000000005E-2</v>
      </c>
      <c r="AIN6">
        <v>1.84E-2</v>
      </c>
      <c r="AIO6">
        <v>0.41849999999999998</v>
      </c>
      <c r="AIP6">
        <v>-0.2429</v>
      </c>
      <c r="AIQ6">
        <v>1.6855</v>
      </c>
      <c r="AIR6">
        <v>-3.5999999999999999E-3</v>
      </c>
      <c r="AIS6">
        <v>-9.0800000000000006E-2</v>
      </c>
      <c r="AIT6">
        <v>-0.14879999999999999</v>
      </c>
      <c r="AIU6">
        <v>-1.9255</v>
      </c>
      <c r="AIV6">
        <v>2.3075999999999999</v>
      </c>
      <c r="AIW6">
        <v>-2.1566000000000001</v>
      </c>
      <c r="AIX6">
        <v>-2.5999999999999999E-3</v>
      </c>
      <c r="AIY6">
        <v>0.61550000000000005</v>
      </c>
      <c r="AIZ6">
        <v>0.27510000000000001</v>
      </c>
      <c r="AJA6">
        <v>0.8387</v>
      </c>
      <c r="AJB6">
        <v>0.18360000000000001</v>
      </c>
      <c r="AJC6">
        <v>-2.1100000000000001E-2</v>
      </c>
      <c r="AJD6">
        <v>-0.12130000000000001</v>
      </c>
      <c r="AJE6">
        <v>7.6999999999999999E-2</v>
      </c>
      <c r="AJF6">
        <v>6.7100000000000007E-2</v>
      </c>
      <c r="AJG6">
        <v>-4.6300000000000001E-2</v>
      </c>
      <c r="AJH6">
        <v>0.18759999999999999</v>
      </c>
      <c r="AJI6">
        <v>-5.0200000000000002E-2</v>
      </c>
      <c r="AJJ6">
        <v>-6.2300000000000001E-2</v>
      </c>
      <c r="AJK6">
        <v>0.54479999999999995</v>
      </c>
      <c r="AJL6">
        <v>-0.12280000000000001</v>
      </c>
      <c r="AJM6">
        <v>1.5521</v>
      </c>
      <c r="AJN6">
        <v>9.2200000000000004E-2</v>
      </c>
      <c r="AJO6">
        <v>6.08E-2</v>
      </c>
      <c r="AJP6">
        <v>-2.5999999999999999E-2</v>
      </c>
      <c r="AJQ6">
        <v>0.18479999999999999</v>
      </c>
      <c r="AJR6">
        <v>0.24560000000000001</v>
      </c>
      <c r="AJS6">
        <v>-2.7000000000000001E-3</v>
      </c>
      <c r="AJT6">
        <v>-8.3400000000000002E-2</v>
      </c>
      <c r="AJU6">
        <v>7.7000000000000002E-3</v>
      </c>
      <c r="AJV6">
        <v>-7.2700000000000001E-2</v>
      </c>
      <c r="AJW6">
        <v>0.1515</v>
      </c>
      <c r="AJX6">
        <v>-5.9900000000000002E-2</v>
      </c>
      <c r="AJY6">
        <v>-2.2412000000000001</v>
      </c>
      <c r="AJZ6">
        <v>-3.8E-3</v>
      </c>
      <c r="AKA6">
        <v>2.3900000000000001E-2</v>
      </c>
      <c r="AKB6">
        <v>1.6000000000000001E-3</v>
      </c>
      <c r="AKC6">
        <v>2.1700000000000001E-2</v>
      </c>
      <c r="AKD6">
        <v>2.8593999999999999</v>
      </c>
      <c r="AKE6">
        <v>0.52290000000000003</v>
      </c>
      <c r="AKF6">
        <v>-6.4500000000000002E-2</v>
      </c>
      <c r="AKG6">
        <v>-0.14399999999999999</v>
      </c>
      <c r="AKH6">
        <v>1.6528</v>
      </c>
      <c r="AKI6">
        <v>-8.5999999999999993E-2</v>
      </c>
      <c r="AKJ6">
        <v>0.13270000000000001</v>
      </c>
      <c r="AKK6">
        <v>-8.8999999999999999E-3</v>
      </c>
      <c r="AKL6">
        <v>3.0700000000000002E-2</v>
      </c>
      <c r="AKM6">
        <v>-0.33500000000000002</v>
      </c>
      <c r="AKN6">
        <v>-0.127</v>
      </c>
      <c r="AKO6">
        <v>-0.89319999999999999</v>
      </c>
      <c r="AKP6">
        <v>9.1999999999999998E-3</v>
      </c>
      <c r="AKQ6">
        <v>-5.5300000000000002E-2</v>
      </c>
      <c r="AKR6">
        <v>0.71150000000000002</v>
      </c>
      <c r="AKS6">
        <v>2.63E-2</v>
      </c>
      <c r="AKT6">
        <v>-0.7097</v>
      </c>
      <c r="AKU6">
        <v>0.72719999999999996</v>
      </c>
      <c r="AKV6">
        <v>0.27779999999999999</v>
      </c>
      <c r="AKW6">
        <v>-2.1000000000000001E-2</v>
      </c>
      <c r="AKX6">
        <v>0.1028</v>
      </c>
      <c r="AKY6">
        <v>-2.4899999999999999E-2</v>
      </c>
      <c r="AKZ6">
        <v>0.55700000000000005</v>
      </c>
      <c r="ALA6">
        <v>-8.3000000000000001E-3</v>
      </c>
      <c r="ALB6">
        <v>8.6999999999999994E-3</v>
      </c>
      <c r="ALC6">
        <v>0.69879999999999998</v>
      </c>
      <c r="ALD6">
        <v>-0.41770000000000002</v>
      </c>
      <c r="ALE6">
        <v>-1.1212</v>
      </c>
      <c r="ALF6">
        <v>0.105</v>
      </c>
      <c r="ALG6">
        <v>0.1147</v>
      </c>
      <c r="ALH6">
        <v>0.1764</v>
      </c>
      <c r="ALI6">
        <v>0.1086</v>
      </c>
      <c r="ALJ6">
        <v>-2.9000000000000001E-2</v>
      </c>
      <c r="ALK6">
        <v>-0.62070000000000003</v>
      </c>
      <c r="ALL6">
        <v>8.0000000000000004E-4</v>
      </c>
      <c r="ALM6">
        <v>-0.14199999999999999</v>
      </c>
      <c r="ALN6">
        <v>9.1600000000000001E-2</v>
      </c>
      <c r="ALO6">
        <v>0.38629999999999998</v>
      </c>
      <c r="ALP6">
        <v>-7.8700000000000006E-2</v>
      </c>
      <c r="ALQ6">
        <v>0.66269999999999996</v>
      </c>
      <c r="ALR6">
        <v>2.12E-2</v>
      </c>
      <c r="ALS6">
        <v>2.3E-3</v>
      </c>
      <c r="ALT6">
        <v>2.8999999999999998E-3</v>
      </c>
      <c r="ALU6">
        <v>8.3699999999999997E-2</v>
      </c>
      <c r="ALV6">
        <v>0.41320000000000001</v>
      </c>
      <c r="ALW6">
        <v>-0.2258</v>
      </c>
      <c r="ALX6">
        <v>4.7843999999999998</v>
      </c>
      <c r="ALY6">
        <v>-8.7400000000000005E-2</v>
      </c>
      <c r="ALZ6">
        <v>-3.1199999999999999E-2</v>
      </c>
      <c r="AMA6">
        <v>5.6000000000000001E-2</v>
      </c>
      <c r="AMB6">
        <v>-1.1599999999999999E-2</v>
      </c>
      <c r="AMC6">
        <v>0.14280000000000001</v>
      </c>
      <c r="AMD6">
        <v>1.0253000000000001</v>
      </c>
      <c r="AME6">
        <v>0.1578</v>
      </c>
      <c r="AMF6">
        <v>-4.7899999999999998E-2</v>
      </c>
      <c r="AMG6">
        <v>1.2830999999999999</v>
      </c>
      <c r="AMH6">
        <v>-0.09</v>
      </c>
      <c r="AMI6">
        <v>1.1000000000000001E-3</v>
      </c>
      <c r="AMJ6">
        <v>0.36120000000000002</v>
      </c>
      <c r="AMK6">
        <v>0.18820000000000001</v>
      </c>
      <c r="AML6">
        <v>4.82E-2</v>
      </c>
      <c r="AMM6">
        <v>2.4799999999999999E-2</v>
      </c>
      <c r="AMN6">
        <v>-5.0000000000000001E-4</v>
      </c>
      <c r="AMO6">
        <v>-2.8999999999999998E-3</v>
      </c>
      <c r="AMP6">
        <v>-0.44080000000000003</v>
      </c>
      <c r="AMQ6">
        <v>1.5E-3</v>
      </c>
      <c r="AMR6">
        <v>-0.14130000000000001</v>
      </c>
      <c r="AMS6">
        <v>0.40589999999999998</v>
      </c>
      <c r="AMT6">
        <v>-6.3200000000000006E-2</v>
      </c>
      <c r="AMU6">
        <v>0.48480000000000001</v>
      </c>
      <c r="AMV6">
        <v>7.7000000000000002E-3</v>
      </c>
      <c r="AMW6">
        <v>4.5820999999999996</v>
      </c>
      <c r="AMX6">
        <v>-1.4E-3</v>
      </c>
      <c r="AMY6">
        <v>0.45379999999999998</v>
      </c>
      <c r="AMZ6">
        <v>-4.6699999999999998E-2</v>
      </c>
      <c r="ANA6">
        <v>1.8800000000000001E-2</v>
      </c>
      <c r="ANB6">
        <v>-2.0199999999999999E-2</v>
      </c>
      <c r="ANC6">
        <v>4.87E-2</v>
      </c>
      <c r="AND6">
        <v>1.2999999999999999E-3</v>
      </c>
      <c r="ANE6">
        <v>0.59640000000000004</v>
      </c>
      <c r="ANF6">
        <v>-2.4199999999999999E-2</v>
      </c>
      <c r="ANG6">
        <v>0.187</v>
      </c>
      <c r="ANH6">
        <v>0.1928</v>
      </c>
      <c r="ANI6">
        <v>4.5999999999999999E-3</v>
      </c>
      <c r="ANJ6">
        <v>-1.0699999999999999E-2</v>
      </c>
      <c r="ANK6">
        <v>0.45240000000000002</v>
      </c>
      <c r="ANL6">
        <v>0.25469999999999998</v>
      </c>
      <c r="ANM6">
        <v>-5.0000000000000001E-4</v>
      </c>
      <c r="ANN6">
        <v>0.22559999999999999</v>
      </c>
      <c r="ANO6">
        <v>3.8699999999999998E-2</v>
      </c>
      <c r="ANP6">
        <v>3.1399999999999997E-2</v>
      </c>
      <c r="ANQ6">
        <v>0.2341</v>
      </c>
      <c r="ANR6">
        <v>3.0099999999999998E-2</v>
      </c>
      <c r="ANS6">
        <v>-0.45910000000000001</v>
      </c>
      <c r="ANT6">
        <v>1.5101</v>
      </c>
      <c r="ANU6">
        <v>0.35610000000000003</v>
      </c>
      <c r="ANV6">
        <v>2.8000000000000001E-2</v>
      </c>
      <c r="ANW6">
        <v>-9.8199999999999996E-2</v>
      </c>
      <c r="ANX6">
        <v>1.3721000000000001</v>
      </c>
      <c r="ANY6">
        <v>0.52490000000000003</v>
      </c>
      <c r="ANZ6">
        <v>-0.24160000000000001</v>
      </c>
      <c r="AOA6">
        <v>0.43380000000000002</v>
      </c>
      <c r="AOB6">
        <v>0.51119999999999999</v>
      </c>
      <c r="AOC6">
        <v>0.1196</v>
      </c>
      <c r="AOD6">
        <v>0.18329999999999999</v>
      </c>
      <c r="AOE6">
        <v>-0.35830000000000001</v>
      </c>
      <c r="AOF6">
        <v>3.32E-2</v>
      </c>
      <c r="AOG6">
        <v>-6.7000000000000002E-3</v>
      </c>
      <c r="AOH6">
        <v>-1.5E-3</v>
      </c>
      <c r="AOI6">
        <v>-0.1484</v>
      </c>
      <c r="AOJ6">
        <v>-4.4999999999999997E-3</v>
      </c>
      <c r="AOK6">
        <v>0.94410000000000005</v>
      </c>
      <c r="AOL6">
        <v>0.12379999999999999</v>
      </c>
      <c r="AOM6">
        <v>0.96809999999999996</v>
      </c>
      <c r="AON6">
        <v>-5.4300000000000001E-2</v>
      </c>
      <c r="AOO6">
        <v>-8.5274999999999999</v>
      </c>
      <c r="AOP6">
        <v>3.4700000000000002E-2</v>
      </c>
      <c r="AOQ6">
        <v>1.2800000000000001E-2</v>
      </c>
      <c r="AOR6">
        <v>7.1499999999999994E-2</v>
      </c>
      <c r="AOS6">
        <v>56275.687599999997</v>
      </c>
      <c r="AOT6">
        <v>5.1799999999999999E-2</v>
      </c>
      <c r="AOU6">
        <v>3.4599999999999999E-2</v>
      </c>
      <c r="AOV6">
        <v>0.24560000000000001</v>
      </c>
      <c r="AOW6">
        <v>3.1099999999999999E-2</v>
      </c>
      <c r="AOX6">
        <v>0.39539999999999997</v>
      </c>
      <c r="AOY6">
        <v>-1.37E-2</v>
      </c>
      <c r="AOZ6">
        <v>7.4200000000000002E-2</v>
      </c>
      <c r="APA6">
        <v>3.3399999999999999E-2</v>
      </c>
      <c r="APB6">
        <v>0.38059999999999999</v>
      </c>
      <c r="APC6">
        <v>-4.5400000000000003E-2</v>
      </c>
      <c r="APD6">
        <v>-2.1700000000000001E-2</v>
      </c>
      <c r="APE6">
        <v>8.4500000000000006E-2</v>
      </c>
      <c r="APF6">
        <v>0.46910000000000002</v>
      </c>
      <c r="APG6">
        <v>0.41470000000000001</v>
      </c>
      <c r="APH6">
        <v>3.7900000000000003E-2</v>
      </c>
      <c r="API6">
        <v>0.13850000000000001</v>
      </c>
      <c r="APJ6">
        <v>6.0100000000000001E-2</v>
      </c>
      <c r="APK6">
        <v>8.0000000000000004E-4</v>
      </c>
      <c r="APL6">
        <v>-0.19489999999999999</v>
      </c>
      <c r="APM6">
        <v>3.9100000000000003E-2</v>
      </c>
      <c r="APN6">
        <v>2.35E-2</v>
      </c>
      <c r="APO6">
        <v>-0.1295</v>
      </c>
      <c r="APP6">
        <v>9.5299999999999996E-2</v>
      </c>
      <c r="APQ6">
        <v>-4.7600000000000003E-2</v>
      </c>
      <c r="APR6">
        <v>0.30790000000000001</v>
      </c>
      <c r="APS6">
        <v>9.2600000000000002E-2</v>
      </c>
      <c r="APT6">
        <v>-0.1053</v>
      </c>
      <c r="APU6">
        <v>7.0000000000000007E-2</v>
      </c>
      <c r="APV6">
        <v>-4.7800000000000002E-2</v>
      </c>
      <c r="APW6">
        <v>5.2499999999999998E-2</v>
      </c>
      <c r="APX6">
        <v>0.31459999999999999</v>
      </c>
      <c r="APY6">
        <v>7.3300000000000004E-2</v>
      </c>
      <c r="APZ6">
        <v>0.24299999999999999</v>
      </c>
      <c r="AQA6">
        <v>1.2E-2</v>
      </c>
      <c r="AQB6">
        <v>6.3700000000000007E-2</v>
      </c>
      <c r="AQC6">
        <v>-1.24E-2</v>
      </c>
      <c r="AQD6">
        <v>-0.2195</v>
      </c>
      <c r="AQE6">
        <v>-1.6999999999999999E-3</v>
      </c>
      <c r="AQF6">
        <v>8.5300000000000001E-2</v>
      </c>
      <c r="AQG6">
        <v>-1E-3</v>
      </c>
      <c r="AQH6">
        <v>2.64E-2</v>
      </c>
      <c r="AQI6">
        <v>5.0099999999999999E-2</v>
      </c>
      <c r="AQJ6">
        <v>0.28110000000000002</v>
      </c>
      <c r="AQK6">
        <v>0.183</v>
      </c>
      <c r="AQL6">
        <v>-4.3052999999999999</v>
      </c>
      <c r="AQM6">
        <v>0.80810000000000004</v>
      </c>
      <c r="AQN6">
        <v>0.1613</v>
      </c>
      <c r="AQO6">
        <v>1.6E-2</v>
      </c>
      <c r="AQP6">
        <v>1.8599999999999998E-2</v>
      </c>
      <c r="AQQ6">
        <v>3.2899999999999999E-2</v>
      </c>
      <c r="AQR6">
        <v>-0.1003</v>
      </c>
      <c r="AQS6">
        <v>1.1805000000000001</v>
      </c>
      <c r="AQT6">
        <v>6.2899999999999998E-2</v>
      </c>
      <c r="AQU6">
        <v>7.7100000000000002E-2</v>
      </c>
      <c r="AQV6">
        <v>-6.6E-3</v>
      </c>
      <c r="AQW6">
        <v>8.5500000000000007E-2</v>
      </c>
      <c r="AQX6">
        <v>-1.7500000000000002E-2</v>
      </c>
      <c r="AQY6">
        <v>3.4599999999999999E-2</v>
      </c>
      <c r="AQZ6">
        <v>0.82150000000000001</v>
      </c>
      <c r="ARA6">
        <v>0.31419999999999998</v>
      </c>
      <c r="ARB6">
        <v>0.15110000000000001</v>
      </c>
      <c r="ARC6">
        <v>2.0583999999999998</v>
      </c>
      <c r="ARD6">
        <v>0.27750000000000002</v>
      </c>
      <c r="ARE6">
        <v>0.28179999999999999</v>
      </c>
      <c r="ARF6">
        <v>-0.86019999999999996</v>
      </c>
      <c r="ARG6">
        <v>-4.0300000000000002E-2</v>
      </c>
      <c r="ARH6">
        <v>6.6100000000000006E-2</v>
      </c>
      <c r="ARI6">
        <v>8.0199999999999994E-2</v>
      </c>
      <c r="ARJ6">
        <v>0.1043</v>
      </c>
      <c r="ARK6">
        <v>0.53010000000000002</v>
      </c>
      <c r="ARL6">
        <v>-5.5999999999999999E-3</v>
      </c>
      <c r="ARM6">
        <v>3.7400000000000003E-2</v>
      </c>
      <c r="ARN6">
        <v>0.498</v>
      </c>
      <c r="ARO6">
        <v>3.5000000000000001E-3</v>
      </c>
      <c r="ARP6">
        <v>0.3705</v>
      </c>
      <c r="ARQ6">
        <v>-8.5699999999999998E-2</v>
      </c>
      <c r="ARR6">
        <v>-1.1599999999999999E-2</v>
      </c>
      <c r="ARS6">
        <v>0.17649999999999999</v>
      </c>
      <c r="ART6">
        <v>-0.4556</v>
      </c>
      <c r="ARU6">
        <v>5.57E-2</v>
      </c>
      <c r="ARV6">
        <v>0.57909999999999995</v>
      </c>
      <c r="ARW6">
        <v>7.6700000000000004E-2</v>
      </c>
      <c r="ARX6">
        <v>2.0899999999999998E-2</v>
      </c>
      <c r="ARY6">
        <v>2.64E-2</v>
      </c>
      <c r="ARZ6">
        <v>6.8000000000000005E-2</v>
      </c>
      <c r="ASA6">
        <v>-0.83630000000000004</v>
      </c>
      <c r="ASB6">
        <v>1.8700000000000001E-2</v>
      </c>
      <c r="ASC6">
        <v>0.50600000000000001</v>
      </c>
      <c r="ASD6">
        <v>1.95E-2</v>
      </c>
      <c r="ASE6">
        <v>0.25779999999999997</v>
      </c>
      <c r="ASF6">
        <v>-0.4662</v>
      </c>
      <c r="ASG6">
        <v>5.1400000000000001E-2</v>
      </c>
      <c r="ASH6">
        <v>2.7000000000000001E-3</v>
      </c>
      <c r="ASI6">
        <v>1.0701000000000001</v>
      </c>
      <c r="ASJ6">
        <v>-1.5100000000000001E-2</v>
      </c>
      <c r="ASK6">
        <v>0.47849999999999998</v>
      </c>
      <c r="ASL6">
        <v>-0.93389999999999995</v>
      </c>
      <c r="ASM6">
        <v>1.24E-2</v>
      </c>
      <c r="ASN6">
        <v>-8.2900000000000001E-2</v>
      </c>
      <c r="ASO6">
        <v>8.5099999999999995E-2</v>
      </c>
      <c r="ASP6">
        <v>0.1883</v>
      </c>
      <c r="ASQ6">
        <v>3.5700000000000003E-2</v>
      </c>
      <c r="ASR6">
        <v>0.13339999999999999</v>
      </c>
      <c r="ASS6">
        <v>0.3725</v>
      </c>
      <c r="AST6">
        <v>2.9399999999999999E-2</v>
      </c>
      <c r="ASU6">
        <v>-0.1075</v>
      </c>
      <c r="ASV6">
        <v>0.3488</v>
      </c>
      <c r="ASW6">
        <v>6.7900000000000002E-2</v>
      </c>
      <c r="ASX6">
        <v>0.7974</v>
      </c>
      <c r="ASY6">
        <v>1.014</v>
      </c>
      <c r="ASZ6">
        <v>-0.19500000000000001</v>
      </c>
      <c r="ATA6">
        <v>1.5699999999999999E-2</v>
      </c>
      <c r="ATB6">
        <v>0.17860000000000001</v>
      </c>
      <c r="ATC6">
        <v>2.9399999999999999E-2</v>
      </c>
      <c r="ATD6">
        <v>0.37569999999999998</v>
      </c>
      <c r="ATE6">
        <v>9.8699999999999996E-2</v>
      </c>
      <c r="ATF6">
        <v>5.7700000000000001E-2</v>
      </c>
      <c r="ATG6">
        <v>0.1164</v>
      </c>
      <c r="ATH6">
        <v>-1.5E-3</v>
      </c>
      <c r="ATI6">
        <v>-2.8199999999999999E-2</v>
      </c>
      <c r="ATJ6">
        <v>-2.3099999999999999E-2</v>
      </c>
      <c r="ATK6">
        <v>0.31569999999999998</v>
      </c>
      <c r="ATL6">
        <v>0.22589999999999999</v>
      </c>
      <c r="ATM6">
        <v>7.3099999999999998E-2</v>
      </c>
      <c r="ATN6">
        <v>0.65529999999999999</v>
      </c>
      <c r="ATO6">
        <v>1.1711</v>
      </c>
      <c r="ATP6">
        <v>0.13800000000000001</v>
      </c>
      <c r="ATQ6">
        <v>0.29049999999999998</v>
      </c>
      <c r="ATR6">
        <v>0.19969999999999999</v>
      </c>
      <c r="ATS6">
        <v>-0.13439999999999999</v>
      </c>
      <c r="ATT6">
        <v>1.1505000000000001</v>
      </c>
      <c r="ATU6">
        <v>-0.1066</v>
      </c>
      <c r="ATV6">
        <v>0.33839999999999998</v>
      </c>
      <c r="ATW6">
        <v>-1.47E-2</v>
      </c>
      <c r="ATX6">
        <v>-8.2199999999999995E-2</v>
      </c>
      <c r="ATY6">
        <v>1.9900000000000001E-2</v>
      </c>
      <c r="ATZ6">
        <v>-1.9199999999999998E-2</v>
      </c>
      <c r="AUA6">
        <v>0.42630000000000001</v>
      </c>
      <c r="AUB6">
        <v>-0.04</v>
      </c>
      <c r="AUC6">
        <v>1.83E-2</v>
      </c>
      <c r="AUD6">
        <v>0.41</v>
      </c>
      <c r="AUE6">
        <v>-0.19789999999999999</v>
      </c>
      <c r="AUF6">
        <v>-7.17E-2</v>
      </c>
      <c r="AUG6">
        <v>4.7399999999999998E-2</v>
      </c>
      <c r="AUH6">
        <v>8.9999999999999998E-4</v>
      </c>
      <c r="AUI6">
        <v>-1.1999999999999999E-3</v>
      </c>
      <c r="AUJ6">
        <v>1.8E-3</v>
      </c>
      <c r="AUK6">
        <v>7.1400000000000005E-2</v>
      </c>
      <c r="AUL6">
        <v>2.98E-2</v>
      </c>
      <c r="AUM6">
        <v>-2.1100000000000001E-2</v>
      </c>
      <c r="AUN6">
        <v>0.1961</v>
      </c>
      <c r="AUO6">
        <v>-0.1633</v>
      </c>
      <c r="AUP6">
        <v>0.1103</v>
      </c>
      <c r="AUQ6">
        <v>0.83209999999999995</v>
      </c>
      <c r="AUR6">
        <v>8.0000000000000002E-3</v>
      </c>
      <c r="AUS6">
        <v>0.1191</v>
      </c>
      <c r="AUT6">
        <v>9.5500000000000002E-2</v>
      </c>
      <c r="AUU6">
        <v>2.9100000000000001E-2</v>
      </c>
      <c r="AUV6">
        <v>2.47E-2</v>
      </c>
      <c r="AUW6">
        <v>1.1767000000000001</v>
      </c>
      <c r="AUX6">
        <v>0.1003</v>
      </c>
      <c r="AUY6">
        <v>4.3299999999999998E-2</v>
      </c>
      <c r="AUZ6">
        <v>-0.91720000000000002</v>
      </c>
      <c r="AVA6">
        <v>0.19719999999999999</v>
      </c>
      <c r="AVB6">
        <v>-2.8E-3</v>
      </c>
      <c r="AVC6">
        <v>0.79659999999999997</v>
      </c>
      <c r="AVD6">
        <v>1.4200000000000001E-2</v>
      </c>
      <c r="AVE6">
        <v>-3.1E-2</v>
      </c>
      <c r="AVF6">
        <v>9.8599999999999993E-2</v>
      </c>
      <c r="AVG6">
        <v>2.6700000000000002E-2</v>
      </c>
      <c r="AVH6">
        <v>8.7599999999999997E-2</v>
      </c>
      <c r="AVI6">
        <v>0.41020000000000001</v>
      </c>
      <c r="AVJ6">
        <v>-5.8799999999999998E-2</v>
      </c>
      <c r="AVK6">
        <v>0.29849999999999999</v>
      </c>
      <c r="AVL6">
        <v>0.16039999999999999</v>
      </c>
      <c r="AVM6">
        <v>0.123</v>
      </c>
      <c r="AVN6">
        <v>-0.2261</v>
      </c>
      <c r="AVO6">
        <v>-0.1171</v>
      </c>
      <c r="AVP6">
        <v>0.95340000000000003</v>
      </c>
      <c r="AVQ6">
        <v>-0.3624</v>
      </c>
      <c r="AVR6">
        <v>-0.14349999999999999</v>
      </c>
      <c r="AVS6">
        <v>-0.31509999999999999</v>
      </c>
      <c r="AVT6">
        <v>0.68579999999999997</v>
      </c>
      <c r="AVU6">
        <v>-5.8999999999999999E-3</v>
      </c>
      <c r="AVV6">
        <v>8.2000000000000007E-3</v>
      </c>
      <c r="AVW6">
        <v>2.3699999999999999E-2</v>
      </c>
      <c r="AVX6">
        <v>0.33750000000000002</v>
      </c>
      <c r="AVY6">
        <v>0.13439999999999999</v>
      </c>
      <c r="AVZ6">
        <v>-1.2999999999999999E-3</v>
      </c>
      <c r="AWA6">
        <v>0.80820000000000003</v>
      </c>
      <c r="AWB6">
        <v>0.27529999999999999</v>
      </c>
      <c r="AWC6">
        <v>-2.1299999999999999E-2</v>
      </c>
      <c r="AWD6">
        <v>-5.1000000000000004E-3</v>
      </c>
      <c r="AWE6">
        <v>0.2341</v>
      </c>
      <c r="AWF6">
        <v>0.15140000000000001</v>
      </c>
      <c r="AWG6">
        <v>1.4091</v>
      </c>
      <c r="AWH6">
        <v>3.4799999999999998E-2</v>
      </c>
      <c r="AWI6">
        <v>-5.0900000000000001E-2</v>
      </c>
      <c r="AWJ6">
        <v>0.22670000000000001</v>
      </c>
      <c r="AWK6">
        <v>-0.1158</v>
      </c>
      <c r="AWL6">
        <v>1.5E-3</v>
      </c>
      <c r="AWM6">
        <v>3.2000000000000002E-3</v>
      </c>
      <c r="AWN6">
        <v>-1.67E-2</v>
      </c>
      <c r="AWO6">
        <v>-0.19769999999999999</v>
      </c>
      <c r="AWP6">
        <v>0.14810000000000001</v>
      </c>
      <c r="AWQ6">
        <v>2.8899999999999999E-2</v>
      </c>
      <c r="AWR6">
        <v>2.1000000000000001E-2</v>
      </c>
      <c r="AWS6">
        <v>0.39200000000000002</v>
      </c>
      <c r="AWT6">
        <v>0.28149999999999997</v>
      </c>
      <c r="AWU6">
        <v>-1.5800000000000002E-2</v>
      </c>
      <c r="AWV6">
        <v>3.4599999999999999E-2</v>
      </c>
      <c r="AWW6">
        <v>0.68469999999999998</v>
      </c>
      <c r="AWX6">
        <v>-1.2999999999999999E-2</v>
      </c>
      <c r="AWY6">
        <v>1.4999999999999999E-2</v>
      </c>
      <c r="AWZ6">
        <v>3.3000000000000002E-2</v>
      </c>
      <c r="AXA6">
        <v>-1.46E-2</v>
      </c>
      <c r="AXB6">
        <v>1.2500000000000001E-2</v>
      </c>
      <c r="AXC6">
        <v>2.69E-2</v>
      </c>
      <c r="AXD6">
        <v>6.4899999999999999E-2</v>
      </c>
      <c r="AXE6">
        <v>1.8E-3</v>
      </c>
      <c r="AXF6">
        <v>0.48480000000000001</v>
      </c>
      <c r="AXG6">
        <v>-3.7622</v>
      </c>
      <c r="AXH6">
        <v>0.123</v>
      </c>
      <c r="AXI6">
        <v>0.40189999999999998</v>
      </c>
      <c r="AXJ6">
        <v>2.07E-2</v>
      </c>
      <c r="AXK6">
        <v>1.6199999999999999E-2</v>
      </c>
      <c r="AXL6">
        <v>0.15210000000000001</v>
      </c>
      <c r="AXM6" t="e">
        <v>#N/A</v>
      </c>
      <c r="AXN6">
        <v>-0.10539999999999999</v>
      </c>
      <c r="AXO6">
        <v>4.0500000000000001E-2</v>
      </c>
      <c r="AXP6">
        <v>-0.2898</v>
      </c>
      <c r="AXQ6">
        <v>3.8699999999999998E-2</v>
      </c>
      <c r="AXR6">
        <v>1.2999999999999999E-3</v>
      </c>
      <c r="AXS6">
        <v>1.29E-2</v>
      </c>
      <c r="AXT6">
        <v>-1.61E-2</v>
      </c>
      <c r="AXU6">
        <v>-8.0399999999999999E-2</v>
      </c>
      <c r="AXV6">
        <v>-8.5000000000000006E-3</v>
      </c>
      <c r="AXW6">
        <v>5.7599999999999998E-2</v>
      </c>
      <c r="AXX6">
        <v>0.15770000000000001</v>
      </c>
      <c r="AXY6">
        <v>-0.57540000000000002</v>
      </c>
      <c r="AXZ6">
        <v>-1.7500000000000002E-2</v>
      </c>
      <c r="AYA6">
        <v>-9.8299999999999998E-2</v>
      </c>
      <c r="AYB6">
        <v>5.0000000000000001E-4</v>
      </c>
      <c r="AYC6">
        <v>-6.8099999999999994E-2</v>
      </c>
      <c r="AYD6">
        <v>0.621</v>
      </c>
      <c r="AYE6">
        <v>0.1419</v>
      </c>
      <c r="AYF6">
        <v>5.0000000000000001E-4</v>
      </c>
      <c r="AYG6">
        <v>3.6900000000000002E-2</v>
      </c>
      <c r="AYH6">
        <v>6.5699999999999995E-2</v>
      </c>
      <c r="AYI6">
        <v>0.1028</v>
      </c>
      <c r="AYJ6">
        <v>-0.31809999999999999</v>
      </c>
      <c r="AYK6">
        <v>5.9299999999999999E-2</v>
      </c>
      <c r="AYL6">
        <v>0.75029999999999997</v>
      </c>
      <c r="AYM6">
        <v>9.4399999999999998E-2</v>
      </c>
      <c r="AYN6">
        <v>0.44369999999999998</v>
      </c>
      <c r="AYO6">
        <v>3.8399999999999997E-2</v>
      </c>
      <c r="AYP6">
        <v>9.9000000000000005E-2</v>
      </c>
      <c r="AYQ6">
        <v>0.27189999999999998</v>
      </c>
      <c r="AYR6">
        <v>0.63090000000000002</v>
      </c>
      <c r="AYS6">
        <v>-1.1161000000000001</v>
      </c>
      <c r="AYT6">
        <v>-5.3900000000000003E-2</v>
      </c>
      <c r="AYU6">
        <v>1.3171999999999999</v>
      </c>
      <c r="AYV6">
        <v>0.17180000000000001</v>
      </c>
      <c r="AYW6">
        <v>0.41360000000000002</v>
      </c>
      <c r="AYX6">
        <v>-6.4399999999999999E-2</v>
      </c>
      <c r="AYY6">
        <v>2.0999999999999999E-3</v>
      </c>
      <c r="AYZ6">
        <v>-1.54E-2</v>
      </c>
      <c r="AZA6">
        <v>0.23380000000000001</v>
      </c>
      <c r="AZB6">
        <v>1.6400000000000001E-2</v>
      </c>
      <c r="AZC6">
        <v>0.57869999999999999</v>
      </c>
      <c r="AZD6">
        <v>0.1686</v>
      </c>
      <c r="AZE6">
        <v>0.3201</v>
      </c>
      <c r="AZF6">
        <v>0.1265</v>
      </c>
      <c r="AZG6">
        <v>-2.1100000000000001E-2</v>
      </c>
      <c r="AZH6">
        <v>2.41E-2</v>
      </c>
      <c r="AZI6">
        <v>6.7400000000000002E-2</v>
      </c>
      <c r="AZJ6">
        <v>-6.7699999999999996E-2</v>
      </c>
      <c r="AZK6">
        <v>-1.9930000000000001</v>
      </c>
      <c r="AZL6">
        <v>0.14330000000000001</v>
      </c>
      <c r="AZM6">
        <v>0.6512</v>
      </c>
      <c r="AZN6">
        <v>0.90439999999999998</v>
      </c>
      <c r="AZO6">
        <v>-0.82679999999999998</v>
      </c>
      <c r="AZP6">
        <v>3.9899999999999998E-2</v>
      </c>
      <c r="AZQ6">
        <v>-9.1000000000000004E-3</v>
      </c>
      <c r="AZR6">
        <v>-0.54020000000000001</v>
      </c>
      <c r="AZS6">
        <v>1.07</v>
      </c>
      <c r="AZT6">
        <v>0.9536</v>
      </c>
      <c r="AZU6">
        <v>0.29299999999999998</v>
      </c>
      <c r="AZV6">
        <v>0.40100000000000002</v>
      </c>
      <c r="AZW6">
        <v>2.3614000000000002</v>
      </c>
      <c r="AZX6">
        <v>-3.2300000000000002E-2</v>
      </c>
      <c r="AZY6">
        <v>0.21279999999999999</v>
      </c>
      <c r="AZZ6">
        <v>-0.37109999999999999</v>
      </c>
      <c r="BAA6">
        <v>0.36149999999999999</v>
      </c>
      <c r="BAB6">
        <v>0.29310000000000003</v>
      </c>
      <c r="BAC6">
        <v>0.72919999999999996</v>
      </c>
      <c r="BAD6">
        <v>-3.0931000000000002</v>
      </c>
      <c r="BAE6">
        <v>0.1704</v>
      </c>
      <c r="BAF6">
        <v>-0.1663</v>
      </c>
      <c r="BAG6">
        <v>-0.184</v>
      </c>
      <c r="BAH6">
        <v>-3.1600000000000003E-2</v>
      </c>
      <c r="BAI6">
        <v>0.24349999999999999</v>
      </c>
      <c r="BAJ6">
        <v>-9.9900000000000003E-2</v>
      </c>
      <c r="BAK6">
        <v>-0.20080000000000001</v>
      </c>
      <c r="BAL6">
        <v>-1.0355000000000001</v>
      </c>
      <c r="BAM6">
        <v>3.2399999999999998E-2</v>
      </c>
      <c r="BAN6">
        <v>1.6400000000000001E-2</v>
      </c>
      <c r="BAO6">
        <v>-7.4000000000000003E-3</v>
      </c>
      <c r="BAP6">
        <v>-8.9917999999999996</v>
      </c>
      <c r="BAQ6">
        <v>0.72040000000000004</v>
      </c>
      <c r="BAR6">
        <v>6.9000000000000006E-2</v>
      </c>
      <c r="BAS6">
        <v>-1.4500000000000001E-2</v>
      </c>
      <c r="BAT6">
        <v>7.4000000000000003E-3</v>
      </c>
      <c r="BAU6">
        <v>-9.1999999999999998E-3</v>
      </c>
      <c r="BAV6">
        <v>0.1993</v>
      </c>
      <c r="BAW6">
        <v>0.51980000000000004</v>
      </c>
      <c r="BAX6">
        <v>0.4819</v>
      </c>
      <c r="BAY6">
        <v>5.5599999999999997E-2</v>
      </c>
      <c r="BAZ6">
        <v>6.1000000000000004E-3</v>
      </c>
      <c r="BBA6">
        <v>3.7999999999999999E-2</v>
      </c>
      <c r="BBB6">
        <v>0.39779999999999999</v>
      </c>
      <c r="BBC6">
        <v>-6.4999999999999997E-3</v>
      </c>
      <c r="BBD6">
        <v>0.27989999999999998</v>
      </c>
      <c r="BBE6">
        <v>3.8E-3</v>
      </c>
      <c r="BBF6">
        <v>0.35799999999999998</v>
      </c>
      <c r="BBG6">
        <v>0.92069999999999996</v>
      </c>
      <c r="BBH6">
        <v>-0.1467</v>
      </c>
      <c r="BBI6">
        <v>-2.6800000000000001E-2</v>
      </c>
      <c r="BBJ6">
        <v>0.2276</v>
      </c>
      <c r="BBK6">
        <v>0.76780000000000004</v>
      </c>
      <c r="BBL6">
        <v>5.9400000000000001E-2</v>
      </c>
      <c r="BBM6">
        <v>2.01E-2</v>
      </c>
      <c r="BBN6">
        <v>0.33339999999999997</v>
      </c>
      <c r="BBO6">
        <v>8.9999999999999998E-4</v>
      </c>
      <c r="BBP6">
        <v>-1.5100000000000001E-2</v>
      </c>
      <c r="BBQ6">
        <v>-3.9800000000000002E-2</v>
      </c>
      <c r="BBR6">
        <v>-9.1999999999999998E-2</v>
      </c>
      <c r="BBS6">
        <v>1.9199999999999998E-2</v>
      </c>
      <c r="BBT6">
        <v>2.0299999999999999E-2</v>
      </c>
      <c r="BBU6">
        <v>-0.27660000000000001</v>
      </c>
      <c r="BBV6">
        <v>-0.56840000000000002</v>
      </c>
      <c r="BBW6">
        <v>0.30159999999999998</v>
      </c>
      <c r="BBX6">
        <v>-2.149</v>
      </c>
      <c r="BBY6">
        <v>-0.57140000000000002</v>
      </c>
      <c r="BBZ6" t="e">
        <v>#N/A</v>
      </c>
      <c r="BCA6">
        <v>1.6813</v>
      </c>
      <c r="BCB6">
        <v>0.27929999999999999</v>
      </c>
      <c r="BCC6">
        <v>3.4599999999999999E-2</v>
      </c>
      <c r="BCD6">
        <v>8.14E-2</v>
      </c>
      <c r="BCE6">
        <v>0.90629999999999999</v>
      </c>
      <c r="BCF6">
        <v>2.3E-3</v>
      </c>
      <c r="BCG6">
        <v>0.16139999999999999</v>
      </c>
      <c r="BCH6">
        <v>1.55E-2</v>
      </c>
      <c r="BCI6">
        <v>2.4400000000000002E-2</v>
      </c>
      <c r="BCJ6">
        <v>0.30309999999999998</v>
      </c>
      <c r="BCK6">
        <v>-0.64100000000000001</v>
      </c>
      <c r="BCL6">
        <v>8.9099999999999999E-2</v>
      </c>
      <c r="BCM6">
        <v>0.45350000000000001</v>
      </c>
      <c r="BCN6">
        <v>8.3099999999999993E-2</v>
      </c>
      <c r="BCO6">
        <v>-0.1203</v>
      </c>
      <c r="BCP6">
        <v>-0.1706</v>
      </c>
      <c r="BCQ6">
        <v>0.1429</v>
      </c>
      <c r="BCR6">
        <v>-3.5400000000000001E-2</v>
      </c>
      <c r="BCS6">
        <v>0.1454</v>
      </c>
      <c r="BCT6">
        <v>4.5199999999999997E-2</v>
      </c>
      <c r="BCU6">
        <v>0.46710000000000002</v>
      </c>
      <c r="BCV6">
        <v>2.1551</v>
      </c>
      <c r="BCW6">
        <v>6.1699999999999998E-2</v>
      </c>
      <c r="BCX6">
        <v>-6.9134000000000002</v>
      </c>
      <c r="BCY6">
        <v>2.3736999999999999</v>
      </c>
      <c r="BCZ6">
        <v>1.8499999999999999E-2</v>
      </c>
      <c r="BDA6">
        <v>-0.18709999999999999</v>
      </c>
      <c r="BDB6">
        <v>6.88E-2</v>
      </c>
      <c r="BDC6">
        <v>0.3468</v>
      </c>
      <c r="BDD6">
        <v>-3.6200000000000003E-2</v>
      </c>
      <c r="BDE6">
        <v>6.7918000000000003</v>
      </c>
      <c r="BDF6">
        <v>0.62290000000000001</v>
      </c>
      <c r="BDG6">
        <v>2.8E-3</v>
      </c>
      <c r="BDH6">
        <v>-8.72E-2</v>
      </c>
      <c r="BDI6">
        <v>0.28299999999999997</v>
      </c>
      <c r="BDJ6">
        <v>0.11459999999999999</v>
      </c>
      <c r="BDK6">
        <v>5.6800000000000003E-2</v>
      </c>
      <c r="BDL6">
        <v>-1.4602999999999999</v>
      </c>
      <c r="BDM6">
        <v>0.60260000000000002</v>
      </c>
      <c r="BDN6">
        <v>4.8300000000000003E-2</v>
      </c>
      <c r="BDO6">
        <v>0.1341</v>
      </c>
      <c r="BDP6">
        <v>-1.0800000000000001E-2</v>
      </c>
      <c r="BDQ6">
        <v>4.8099999999999997E-2</v>
      </c>
      <c r="BDR6">
        <v>0.1867</v>
      </c>
      <c r="BDS6">
        <v>3.4299999999999997E-2</v>
      </c>
      <c r="BDT6">
        <v>8.0000000000000004E-4</v>
      </c>
      <c r="BDU6">
        <v>0.69230000000000003</v>
      </c>
      <c r="BDV6">
        <v>1.67E-2</v>
      </c>
      <c r="BDW6">
        <v>-3.4500000000000003E-2</v>
      </c>
      <c r="BDX6">
        <v>5.74E-2</v>
      </c>
      <c r="BDY6">
        <v>3.7199999999999997E-2</v>
      </c>
      <c r="BDZ6">
        <v>1.41E-2</v>
      </c>
      <c r="BEA6">
        <v>0.13589999999999999</v>
      </c>
      <c r="BEB6">
        <v>0.24940000000000001</v>
      </c>
      <c r="BEC6">
        <v>2.5999999999999999E-3</v>
      </c>
      <c r="BED6">
        <v>-3.5999999999999999E-3</v>
      </c>
      <c r="BEE6">
        <v>0.1178</v>
      </c>
      <c r="BEF6">
        <v>-21.683299999999999</v>
      </c>
      <c r="BEG6">
        <v>9.1000000000000004E-3</v>
      </c>
      <c r="BEH6">
        <v>0.37709999999999999</v>
      </c>
      <c r="BEI6">
        <v>1.2999999999999999E-3</v>
      </c>
      <c r="BEJ6">
        <v>0.26869999999999999</v>
      </c>
      <c r="BEK6">
        <v>4.82E-2</v>
      </c>
      <c r="BEL6">
        <v>1.1000000000000001E-3</v>
      </c>
      <c r="BEM6">
        <v>-2.8999999999999998E-3</v>
      </c>
      <c r="BEN6">
        <v>-2.4199999999999999E-2</v>
      </c>
      <c r="BEO6">
        <v>1.4793000000000001</v>
      </c>
      <c r="BEP6">
        <v>0.17929999999999999</v>
      </c>
      <c r="BEQ6">
        <v>1.0185</v>
      </c>
      <c r="BER6">
        <v>5.2699999999999997E-2</v>
      </c>
      <c r="BES6">
        <v>-6.4100000000000004E-2</v>
      </c>
      <c r="BET6">
        <v>0.60029999999999994</v>
      </c>
      <c r="BEU6">
        <v>-0.59540000000000004</v>
      </c>
      <c r="BEV6">
        <v>0.18890000000000001</v>
      </c>
      <c r="BEW6">
        <v>0.70020000000000004</v>
      </c>
      <c r="BEX6">
        <v>0.16209999999999999</v>
      </c>
      <c r="BEY6">
        <v>0.2152</v>
      </c>
      <c r="BEZ6">
        <v>0.1754</v>
      </c>
      <c r="BFA6">
        <v>0.28889999999999999</v>
      </c>
      <c r="BFB6">
        <v>7.1400000000000005E-2</v>
      </c>
      <c r="BFC6">
        <v>0.25230000000000002</v>
      </c>
      <c r="BFD6">
        <v>0.1376</v>
      </c>
      <c r="BFE6">
        <v>0.2382</v>
      </c>
      <c r="BFF6">
        <v>0.1578</v>
      </c>
      <c r="BFG6">
        <v>0.15720000000000001</v>
      </c>
      <c r="BFH6">
        <v>-6.7400000000000002E-2</v>
      </c>
      <c r="BFI6">
        <v>0.78359999999999996</v>
      </c>
      <c r="BFJ6">
        <v>6.4999999999999997E-3</v>
      </c>
      <c r="BFK6">
        <v>-7.5200000000000003E-2</v>
      </c>
      <c r="BFL6">
        <v>-2.4112</v>
      </c>
      <c r="BFM6">
        <v>-0.35489999999999999</v>
      </c>
      <c r="BFN6">
        <v>0.27260000000000001</v>
      </c>
      <c r="BFO6">
        <v>0.56230000000000002</v>
      </c>
      <c r="BFP6">
        <v>-2.5870000000000002</v>
      </c>
      <c r="BFQ6">
        <v>0.50260000000000005</v>
      </c>
      <c r="BFR6">
        <v>-1.61E-2</v>
      </c>
      <c r="BFS6">
        <v>0.42699999999999999</v>
      </c>
      <c r="BFT6">
        <v>0.68259999999999998</v>
      </c>
      <c r="BFU6">
        <v>-1.9863</v>
      </c>
      <c r="BFV6">
        <v>0.2019</v>
      </c>
      <c r="BFW6">
        <v>1.8185</v>
      </c>
      <c r="BFX6">
        <v>-0.2077</v>
      </c>
      <c r="BFY6">
        <v>0.29930000000000001</v>
      </c>
      <c r="BFZ6">
        <v>-0.1009</v>
      </c>
      <c r="BGA6">
        <v>9.9599999999999994E-2</v>
      </c>
      <c r="BGB6">
        <v>-0.58169999999999999</v>
      </c>
      <c r="BGC6">
        <v>-0.50249999999999995</v>
      </c>
      <c r="BGD6">
        <v>0.60109999999999997</v>
      </c>
      <c r="BGE6">
        <v>4.1799999999999997E-2</v>
      </c>
      <c r="BGF6">
        <v>1.401</v>
      </c>
      <c r="BGG6">
        <v>0.49609999999999999</v>
      </c>
      <c r="BGH6">
        <v>2.1566000000000001</v>
      </c>
      <c r="BGI6">
        <v>-1.52E-2</v>
      </c>
      <c r="BGJ6">
        <v>9.2600000000000002E-2</v>
      </c>
      <c r="BGK6">
        <v>4.7199999999999999E-2</v>
      </c>
      <c r="BGL6">
        <v>-4.5999999999999999E-2</v>
      </c>
      <c r="BGM6">
        <v>0.32640000000000002</v>
      </c>
      <c r="BGN6">
        <v>5.0000000000000001E-3</v>
      </c>
      <c r="BGO6">
        <v>0.1246</v>
      </c>
      <c r="BGP6">
        <v>-0.16550000000000001</v>
      </c>
      <c r="BGQ6">
        <v>1.0596000000000001</v>
      </c>
      <c r="BGR6">
        <v>0.23719999999999999</v>
      </c>
      <c r="BGS6">
        <v>-1.7535000000000001</v>
      </c>
      <c r="BGT6">
        <v>6.0867000000000004</v>
      </c>
      <c r="BGU6">
        <v>0.20949999999999999</v>
      </c>
      <c r="BGV6">
        <v>0.15379999999999999</v>
      </c>
      <c r="BGW6">
        <v>-0.75039999999999996</v>
      </c>
      <c r="BGX6">
        <v>0.76770000000000005</v>
      </c>
      <c r="BGY6">
        <v>-2.3E-2</v>
      </c>
      <c r="BGZ6">
        <v>-6.3299999999999995E-2</v>
      </c>
      <c r="BHA6">
        <v>-8.8999999999999999E-3</v>
      </c>
      <c r="BHB6">
        <v>0.31440000000000001</v>
      </c>
      <c r="BHC6">
        <v>-0.12039999999999999</v>
      </c>
      <c r="BHD6">
        <v>2.1905999999999999</v>
      </c>
      <c r="BHE6">
        <v>0.1168</v>
      </c>
      <c r="BHF6">
        <v>0.41270000000000001</v>
      </c>
      <c r="BHG6">
        <v>5.2600000000000001E-2</v>
      </c>
      <c r="BHH6">
        <v>0.62180000000000002</v>
      </c>
      <c r="BHI6">
        <v>0.13339999999999999</v>
      </c>
      <c r="BHJ6">
        <v>1.54E-2</v>
      </c>
      <c r="BHK6">
        <v>1.6899999999999998E-2</v>
      </c>
      <c r="BHL6">
        <v>0.24790000000000001</v>
      </c>
      <c r="BHM6">
        <v>-0.153</v>
      </c>
      <c r="BHN6">
        <v>-3.9600000000000003E-2</v>
      </c>
      <c r="BHO6">
        <v>1.0500000000000001E-2</v>
      </c>
      <c r="BHP6">
        <v>5.16E-2</v>
      </c>
      <c r="BHQ6">
        <v>0.60289999999999999</v>
      </c>
      <c r="BHR6">
        <v>-0.1193</v>
      </c>
      <c r="BHS6">
        <v>0.1032</v>
      </c>
      <c r="BHT6">
        <v>0.88939999999999997</v>
      </c>
      <c r="BHU6">
        <v>-0.72529999999999994</v>
      </c>
      <c r="BHV6">
        <v>-0.17849999999999999</v>
      </c>
      <c r="BHW6">
        <v>3.0099999999999998E-2</v>
      </c>
      <c r="BHX6">
        <v>-4.9581999999999997</v>
      </c>
      <c r="BHY6">
        <v>0.20250000000000001</v>
      </c>
      <c r="BHZ6">
        <v>1.3687</v>
      </c>
      <c r="BIA6">
        <v>1.9199999999999998E-2</v>
      </c>
      <c r="BIB6">
        <v>0.22209999999999999</v>
      </c>
      <c r="BIC6">
        <v>0.19159999999999999</v>
      </c>
      <c r="BID6">
        <v>2.9899999999999999E-2</v>
      </c>
      <c r="BIE6">
        <v>-2.8500000000000001E-2</v>
      </c>
      <c r="BIF6">
        <v>2.8E-3</v>
      </c>
      <c r="BIG6">
        <v>0.1633</v>
      </c>
      <c r="BIH6">
        <v>-1.8557999999999999</v>
      </c>
      <c r="BII6">
        <v>0.18790000000000001</v>
      </c>
      <c r="BIJ6">
        <v>6.2E-2</v>
      </c>
      <c r="BIK6">
        <v>-3.0373999999999999</v>
      </c>
      <c r="BIL6">
        <v>0.78820000000000001</v>
      </c>
      <c r="BIM6">
        <v>0.52400000000000002</v>
      </c>
      <c r="BIN6" t="e">
        <v>#N/A</v>
      </c>
      <c r="BIO6">
        <v>0.53190000000000004</v>
      </c>
      <c r="BIP6">
        <v>0.1235</v>
      </c>
      <c r="BIQ6">
        <v>0.31340000000000001</v>
      </c>
      <c r="BIR6">
        <v>0.1013</v>
      </c>
      <c r="BIS6">
        <v>-0.39419999999999999</v>
      </c>
      <c r="BIT6">
        <v>-8.2840000000000007</v>
      </c>
      <c r="BIU6">
        <v>0.1182</v>
      </c>
      <c r="BIV6">
        <v>-0.18629999999999999</v>
      </c>
      <c r="BIW6">
        <v>2.53E-2</v>
      </c>
      <c r="BIX6">
        <v>-3.2881999999999998</v>
      </c>
      <c r="BIY6">
        <v>0.49869999999999998</v>
      </c>
      <c r="BIZ6">
        <v>0.25650000000000001</v>
      </c>
      <c r="BJA6">
        <v>0.14419999999999999</v>
      </c>
      <c r="BJB6">
        <v>0.4531</v>
      </c>
      <c r="BJC6">
        <v>1.6927000000000001</v>
      </c>
      <c r="BJD6">
        <v>8.9599999999999999E-2</v>
      </c>
      <c r="BJE6">
        <v>-3.6031</v>
      </c>
      <c r="BJF6">
        <v>-2.056</v>
      </c>
      <c r="BJG6">
        <v>8.7300000000000003E-2</v>
      </c>
      <c r="BJH6">
        <v>0.3125</v>
      </c>
      <c r="BJI6">
        <v>3.4099999999999998E-2</v>
      </c>
      <c r="BJJ6">
        <v>-7.4000000000000003E-3</v>
      </c>
      <c r="BJK6">
        <v>-4.2299999999999997E-2</v>
      </c>
      <c r="BJL6">
        <v>-0.19289999999999999</v>
      </c>
      <c r="BJM6">
        <v>0.68430000000000002</v>
      </c>
      <c r="BJN6">
        <v>-5.0299999999999997E-2</v>
      </c>
      <c r="BJO6">
        <v>0.11890000000000001</v>
      </c>
      <c r="BJP6">
        <v>1.8534999999999999</v>
      </c>
      <c r="BJQ6">
        <v>-1.4995000000000001</v>
      </c>
      <c r="BJR6">
        <v>0.24909999999999999</v>
      </c>
      <c r="BJS6">
        <v>9.4100000000000003E-2</v>
      </c>
      <c r="BJT6">
        <v>-3.5999999999999997E-2</v>
      </c>
      <c r="BJU6">
        <v>7.9899999999999999E-2</v>
      </c>
      <c r="BJV6">
        <v>-0.34010000000000001</v>
      </c>
      <c r="BJW6">
        <v>0.1789</v>
      </c>
      <c r="BJX6">
        <v>3.7499999999999999E-2</v>
      </c>
      <c r="BJY6">
        <v>3.7699999999999997E-2</v>
      </c>
      <c r="BJZ6">
        <v>1.6059000000000001</v>
      </c>
      <c r="BKA6">
        <v>-0.94920000000000004</v>
      </c>
      <c r="BKB6">
        <v>1.0686</v>
      </c>
      <c r="BKC6">
        <v>0.10249999999999999</v>
      </c>
      <c r="BKD6">
        <v>3.6227</v>
      </c>
      <c r="BKE6">
        <v>-7.3400000000000007E-2</v>
      </c>
      <c r="BKF6">
        <v>0.1419</v>
      </c>
      <c r="BKG6">
        <v>0.1825</v>
      </c>
      <c r="BKH6">
        <v>0.75649999999999995</v>
      </c>
      <c r="BKI6">
        <v>0.2198</v>
      </c>
      <c r="BKJ6">
        <v>0.44059999999999999</v>
      </c>
      <c r="BKK6">
        <v>-2.0472999999999999</v>
      </c>
      <c r="BKL6">
        <v>-1.7000000000000001E-2</v>
      </c>
      <c r="BKM6">
        <v>0.1074</v>
      </c>
      <c r="BKN6">
        <v>-0.71050000000000002</v>
      </c>
      <c r="BKO6">
        <v>0.21479999999999999</v>
      </c>
      <c r="BKP6">
        <v>0.46429999999999999</v>
      </c>
      <c r="BKQ6">
        <v>0.1971</v>
      </c>
      <c r="BKR6">
        <v>-8.4699999999999998E-2</v>
      </c>
      <c r="BKS6">
        <v>-1.38E-2</v>
      </c>
      <c r="BKT6">
        <v>6.25E-2</v>
      </c>
      <c r="BKU6">
        <v>5.7999999999999996E-3</v>
      </c>
      <c r="BKV6">
        <v>0.4128</v>
      </c>
      <c r="BKW6">
        <v>-1.9300000000000001E-2</v>
      </c>
      <c r="BKX6">
        <v>1.9699999999999999E-2</v>
      </c>
      <c r="BKY6">
        <v>0.33119999999999999</v>
      </c>
      <c r="BKZ6">
        <v>0.29389999999999999</v>
      </c>
      <c r="BLA6">
        <v>0.32250000000000001</v>
      </c>
      <c r="BLB6">
        <v>-0.31940000000000002</v>
      </c>
      <c r="BLC6">
        <v>-7.4800000000000005E-2</v>
      </c>
      <c r="BLD6">
        <v>2.5899999999999999E-2</v>
      </c>
      <c r="BLE6">
        <v>0.5827</v>
      </c>
      <c r="BLF6">
        <v>-9.0200000000000002E-2</v>
      </c>
      <c r="BLG6">
        <v>1.1506000000000001</v>
      </c>
      <c r="BLH6">
        <v>-1.7544999999999999</v>
      </c>
      <c r="BLI6">
        <v>5.45E-2</v>
      </c>
      <c r="BLJ6">
        <v>-0.55659999999999998</v>
      </c>
      <c r="BLK6">
        <v>-0.24490000000000001</v>
      </c>
      <c r="BLL6">
        <v>-0.2039</v>
      </c>
      <c r="BLM6">
        <v>-1.1423000000000001</v>
      </c>
      <c r="BLN6">
        <v>-3.855</v>
      </c>
      <c r="BLO6">
        <v>6.4000000000000001E-2</v>
      </c>
      <c r="BLP6">
        <v>9.4899999999999998E-2</v>
      </c>
      <c r="BLQ6">
        <v>2.9399999999999999E-2</v>
      </c>
      <c r="BLR6">
        <v>1.0699999999999999E-2</v>
      </c>
      <c r="BLS6">
        <v>8.1900000000000001E-2</v>
      </c>
      <c r="BLT6">
        <v>-0.19550000000000001</v>
      </c>
      <c r="BLU6">
        <v>0.48010000000000003</v>
      </c>
      <c r="BLV6">
        <v>8.0399999999999999E-2</v>
      </c>
      <c r="BLW6">
        <v>-1.2473000000000001</v>
      </c>
      <c r="BLX6">
        <v>0.33839999999999998</v>
      </c>
      <c r="BLY6">
        <v>0.2399</v>
      </c>
      <c r="BLZ6">
        <v>0.35299999999999998</v>
      </c>
      <c r="BMA6">
        <v>-0.63719999999999999</v>
      </c>
      <c r="BMB6">
        <v>0.27229999999999999</v>
      </c>
      <c r="BMC6">
        <v>-1.3688</v>
      </c>
      <c r="BMD6">
        <v>0.25240000000000001</v>
      </c>
      <c r="BME6">
        <v>0.71760000000000002</v>
      </c>
      <c r="BMF6">
        <v>0.38719999999999999</v>
      </c>
      <c r="BMG6">
        <v>1.01E-2</v>
      </c>
      <c r="BMH6">
        <v>0.42199999999999999</v>
      </c>
      <c r="BMI6">
        <v>3.4415</v>
      </c>
      <c r="BMJ6">
        <v>-0.1108</v>
      </c>
      <c r="BMK6">
        <v>0.15260000000000001</v>
      </c>
      <c r="BML6">
        <v>9.8400000000000001E-2</v>
      </c>
      <c r="BMM6">
        <v>3.2099999999999997E-2</v>
      </c>
      <c r="BMN6">
        <v>-0.13980000000000001</v>
      </c>
      <c r="BMO6">
        <v>-5.9700000000000003E-2</v>
      </c>
      <c r="BMP6">
        <v>0.41389999999999999</v>
      </c>
      <c r="BMQ6">
        <v>-9.4200000000000006E-2</v>
      </c>
      <c r="BMR6">
        <v>-4.2900000000000001E-2</v>
      </c>
      <c r="BMS6">
        <v>-4.0000000000000001E-3</v>
      </c>
      <c r="BMT6">
        <v>-8.5199999999999998E-2</v>
      </c>
      <c r="BMU6">
        <v>3.8174000000000001</v>
      </c>
      <c r="BMV6">
        <v>0.80989999999999995</v>
      </c>
      <c r="BMW6">
        <v>-1.2028000000000001</v>
      </c>
      <c r="BMX6">
        <v>8.48E-2</v>
      </c>
      <c r="BMY6">
        <v>8.8301999999999996</v>
      </c>
      <c r="BMZ6">
        <v>1.0081</v>
      </c>
      <c r="BNA6">
        <v>1.6999999999999999E-3</v>
      </c>
      <c r="BNB6">
        <v>3.5999999999999997E-2</v>
      </c>
      <c r="BNC6">
        <v>-5.5999999999999999E-3</v>
      </c>
      <c r="BND6">
        <v>-0.46650000000000003</v>
      </c>
      <c r="BNE6">
        <v>0.46789999999999998</v>
      </c>
      <c r="BNF6">
        <v>-8.9999999999999998E-4</v>
      </c>
      <c r="BNG6">
        <v>1.95E-2</v>
      </c>
      <c r="BNH6">
        <v>1.0542</v>
      </c>
      <c r="BNI6">
        <v>2.5000000000000001E-2</v>
      </c>
      <c r="BNJ6">
        <v>-4.7800000000000002E-2</v>
      </c>
      <c r="BNK6">
        <v>0.77769999999999995</v>
      </c>
      <c r="BNL6">
        <v>0.66510000000000002</v>
      </c>
      <c r="BNM6">
        <v>-5.4000000000000003E-3</v>
      </c>
      <c r="BNN6">
        <v>0.39729999999999999</v>
      </c>
      <c r="BNO6">
        <v>1.304</v>
      </c>
      <c r="BNP6">
        <v>-8.9700000000000002E-2</v>
      </c>
      <c r="BNQ6">
        <v>3.3399999999999999E-2</v>
      </c>
      <c r="BNR6">
        <v>0.59209999999999996</v>
      </c>
      <c r="BNS6">
        <v>-7.3599999999999999E-2</v>
      </c>
      <c r="BNT6">
        <v>-0.34489999999999998</v>
      </c>
      <c r="BNU6">
        <v>0.1192</v>
      </c>
      <c r="BNV6">
        <v>5.7500000000000002E-2</v>
      </c>
      <c r="BNW6">
        <v>0.1951</v>
      </c>
      <c r="BNX6">
        <v>-2.7300000000000001E-2</v>
      </c>
      <c r="BNY6">
        <v>3.9600000000000003E-2</v>
      </c>
      <c r="BNZ6">
        <v>1.4278999999999999</v>
      </c>
      <c r="BOA6">
        <v>1.5859000000000001</v>
      </c>
      <c r="BOB6">
        <v>1.0622</v>
      </c>
      <c r="BOC6">
        <v>0.29010000000000002</v>
      </c>
      <c r="BOD6">
        <v>4.1999999999999997E-3</v>
      </c>
      <c r="BOE6">
        <v>1.1880999999999999</v>
      </c>
      <c r="BOF6">
        <v>8.14E-2</v>
      </c>
      <c r="BOG6">
        <v>0.1696</v>
      </c>
      <c r="BOH6">
        <v>1.84E-2</v>
      </c>
      <c r="BOI6">
        <v>-0.71020000000000005</v>
      </c>
      <c r="BOJ6">
        <v>0.92869999999999997</v>
      </c>
      <c r="BOK6">
        <v>0.58940000000000003</v>
      </c>
      <c r="BOL6">
        <v>-6.0299999999999999E-2</v>
      </c>
      <c r="BOM6">
        <v>0.22259999999999999</v>
      </c>
      <c r="BON6">
        <v>-4.0000000000000002E-4</v>
      </c>
      <c r="BOO6">
        <v>5.9200000000000003E-2</v>
      </c>
      <c r="BOP6">
        <v>0.38179999999999997</v>
      </c>
      <c r="BOQ6">
        <v>0.2349</v>
      </c>
      <c r="BOR6">
        <v>6.3254999999999999</v>
      </c>
      <c r="BOS6">
        <v>0.17810000000000001</v>
      </c>
      <c r="BOT6">
        <v>0.19370000000000001</v>
      </c>
      <c r="BOU6">
        <v>1.8200000000000001E-2</v>
      </c>
      <c r="BOV6">
        <v>5.0091999999999999</v>
      </c>
      <c r="BOW6">
        <v>-0.26900000000000002</v>
      </c>
      <c r="BOX6">
        <v>0.29370000000000002</v>
      </c>
      <c r="BOY6">
        <v>0.60450000000000004</v>
      </c>
      <c r="BOZ6">
        <v>2.5051999999999999</v>
      </c>
      <c r="BPA6">
        <v>-3.0499999999999999E-2</v>
      </c>
      <c r="BPB6">
        <v>-4.7266000000000004</v>
      </c>
      <c r="BPC6">
        <v>-0.92469999999999997</v>
      </c>
      <c r="BPD6">
        <v>5.5599999999999997E-2</v>
      </c>
      <c r="BPE6">
        <v>-0.28089999999999998</v>
      </c>
      <c r="BPF6">
        <v>-0.3226</v>
      </c>
      <c r="BPG6">
        <v>2.3800000000000002E-2</v>
      </c>
      <c r="BPH6">
        <v>0.14180000000000001</v>
      </c>
      <c r="BPI6">
        <v>0.25609999999999999</v>
      </c>
      <c r="BPJ6">
        <v>5.1400000000000001E-2</v>
      </c>
      <c r="BPK6">
        <v>1.4019999999999999</v>
      </c>
      <c r="BPL6">
        <v>-0.56399999999999995</v>
      </c>
      <c r="BPM6">
        <v>5.0299999999999997E-2</v>
      </c>
      <c r="BPN6">
        <v>-0.31319999999999998</v>
      </c>
      <c r="BPO6">
        <v>-0.49969999999999998</v>
      </c>
      <c r="BPP6">
        <v>7.5852000000000004</v>
      </c>
      <c r="BPQ6">
        <v>-0.33129999999999998</v>
      </c>
      <c r="BPR6">
        <v>-0.46479999999999999</v>
      </c>
      <c r="BPS6">
        <v>0.30149999999999999</v>
      </c>
      <c r="BPT6">
        <v>5.6978</v>
      </c>
      <c r="BPU6">
        <v>1.2025999999999999</v>
      </c>
      <c r="BPV6">
        <v>3.1699999999999999E-2</v>
      </c>
      <c r="BPW6">
        <v>2.6284999999999998</v>
      </c>
      <c r="BPX6">
        <v>1.4095</v>
      </c>
      <c r="BPY6">
        <v>1.7777000000000001</v>
      </c>
      <c r="BPZ6">
        <v>0.79830000000000001</v>
      </c>
      <c r="BQA6">
        <v>1.2545999999999999</v>
      </c>
      <c r="BQB6">
        <v>-1.3117000000000001</v>
      </c>
      <c r="BQC6">
        <v>-0.75129999999999997</v>
      </c>
      <c r="BQD6">
        <v>1.2800000000000001E-2</v>
      </c>
      <c r="BQE6">
        <v>1.77</v>
      </c>
      <c r="BQF6">
        <v>9.0700000000000003E-2</v>
      </c>
      <c r="BQG6">
        <v>0.30919999999999997</v>
      </c>
      <c r="BQH6">
        <v>0.24399999999999999</v>
      </c>
      <c r="BQI6">
        <v>8.3599999999999994E-2</v>
      </c>
      <c r="BQJ6">
        <v>1.0787</v>
      </c>
      <c r="BQK6">
        <v>7.3000000000000001E-3</v>
      </c>
      <c r="BQL6">
        <v>0.21299999999999999</v>
      </c>
      <c r="BQM6">
        <v>0.63500000000000001</v>
      </c>
      <c r="BQN6">
        <v>6.0000000000000001E-3</v>
      </c>
      <c r="BQO6">
        <v>2.5000000000000001E-2</v>
      </c>
      <c r="BQP6">
        <v>1.3599999999999999E-2</v>
      </c>
      <c r="BQQ6">
        <v>0.16900000000000001</v>
      </c>
      <c r="BQR6">
        <v>6.2793000000000001</v>
      </c>
      <c r="BQS6">
        <v>1.7722</v>
      </c>
      <c r="BQT6">
        <v>-2.1082000000000001</v>
      </c>
      <c r="BQU6">
        <v>0.19270000000000001</v>
      </c>
      <c r="BQV6">
        <v>-0.59860000000000002</v>
      </c>
      <c r="BQW6">
        <v>-0.54479999999999995</v>
      </c>
      <c r="BQX6">
        <v>-0.11219999999999999</v>
      </c>
      <c r="BQY6">
        <v>2.8899999999999999E-2</v>
      </c>
      <c r="BQZ6">
        <v>5.5800000000000002E-2</v>
      </c>
      <c r="BRA6">
        <v>0.27829999999999999</v>
      </c>
      <c r="BRB6">
        <v>8.0100000000000005E-2</v>
      </c>
      <c r="BRC6">
        <v>6.8199999999999997E-2</v>
      </c>
      <c r="BRD6">
        <v>0.92220000000000002</v>
      </c>
      <c r="BRE6">
        <v>1.1744000000000001</v>
      </c>
      <c r="BRF6">
        <v>2.8443999999999998</v>
      </c>
      <c r="BRG6">
        <v>0.22720000000000001</v>
      </c>
      <c r="BRH6">
        <v>-0.125</v>
      </c>
      <c r="BRI6">
        <v>0.24260000000000001</v>
      </c>
      <c r="BRJ6">
        <v>-2.9596</v>
      </c>
      <c r="BRK6">
        <v>-0.20630000000000001</v>
      </c>
      <c r="BRL6">
        <v>4.1399999999999999E-2</v>
      </c>
      <c r="BRM6">
        <v>0.18479999999999999</v>
      </c>
      <c r="BRN6">
        <v>0.26219999999999999</v>
      </c>
      <c r="BRO6">
        <v>0.43809999999999999</v>
      </c>
      <c r="BRP6">
        <v>3.6600000000000001E-2</v>
      </c>
      <c r="BRQ6">
        <v>7.0800000000000002E-2</v>
      </c>
      <c r="BRR6">
        <v>-9.7699999999999995E-2</v>
      </c>
      <c r="BRS6">
        <v>0.63660000000000005</v>
      </c>
      <c r="BRT6">
        <v>6.8000000000000005E-2</v>
      </c>
      <c r="BRU6">
        <v>0.29039999999999999</v>
      </c>
      <c r="BRV6">
        <v>0.8075</v>
      </c>
      <c r="BRW6">
        <v>0.16889999999999999</v>
      </c>
      <c r="BRX6">
        <v>0.28820000000000001</v>
      </c>
      <c r="BSF6">
        <v>-5.7000000000000002E-2</v>
      </c>
      <c r="BSG6">
        <v>1.6020000000000001</v>
      </c>
      <c r="BSH6">
        <v>-1.7399999999999999E-2</v>
      </c>
      <c r="BSI6">
        <v>0.1009</v>
      </c>
      <c r="BSJ6">
        <v>1.5217000000000001</v>
      </c>
      <c r="BSK6">
        <v>1.0537000000000001</v>
      </c>
      <c r="BSL6">
        <v>-5.7000000000000002E-3</v>
      </c>
      <c r="BSM6">
        <v>1.1914</v>
      </c>
      <c r="BSN6">
        <v>-1.4671000000000001</v>
      </c>
      <c r="BSO6">
        <v>0.19819999999999999</v>
      </c>
      <c r="BSP6">
        <v>0.89249999999999996</v>
      </c>
      <c r="BSQ6">
        <v>0.13239999999999999</v>
      </c>
      <c r="BSR6">
        <v>1.4785999999999999</v>
      </c>
      <c r="BSS6">
        <v>0.52480000000000004</v>
      </c>
      <c r="BST6">
        <v>8.8800000000000004E-2</v>
      </c>
      <c r="BSU6">
        <v>-0.182</v>
      </c>
      <c r="BSV6">
        <v>1.6722999999999999</v>
      </c>
      <c r="BSW6">
        <v>5.67E-2</v>
      </c>
      <c r="BSX6">
        <v>1.1178999999999999</v>
      </c>
      <c r="BSY6">
        <v>0.30840000000000001</v>
      </c>
      <c r="BSZ6">
        <v>0.1166</v>
      </c>
      <c r="BTA6">
        <v>1.5647</v>
      </c>
      <c r="BTB6">
        <v>-5.8900000000000001E-2</v>
      </c>
      <c r="BTC6">
        <v>1.4914000000000001</v>
      </c>
      <c r="BTD6">
        <v>0.15129999999999999</v>
      </c>
      <c r="BTE6">
        <v>-3.6200000000000003E-2</v>
      </c>
      <c r="BTF6">
        <v>0.51439999999999997</v>
      </c>
      <c r="BTG6">
        <v>-0.1028</v>
      </c>
      <c r="BTH6">
        <v>2.48</v>
      </c>
      <c r="BTI6">
        <v>0.29649999999999999</v>
      </c>
      <c r="BTJ6">
        <v>1.3485</v>
      </c>
      <c r="BTK6">
        <v>0.1231</v>
      </c>
      <c r="BTL6">
        <v>-0.32950000000000002</v>
      </c>
      <c r="BTM6">
        <v>-0.1067</v>
      </c>
      <c r="BTN6">
        <v>0.2001</v>
      </c>
      <c r="BTO6">
        <v>0.4229</v>
      </c>
      <c r="BTP6">
        <v>2.6309</v>
      </c>
      <c r="BTQ6">
        <v>0.1033</v>
      </c>
      <c r="BTR6">
        <v>2.7421000000000002</v>
      </c>
      <c r="BTS6">
        <v>-9.2299999999999993E-2</v>
      </c>
      <c r="BTT6">
        <v>-7.6399999999999996E-2</v>
      </c>
      <c r="BTU6">
        <v>0.2641</v>
      </c>
      <c r="BTV6">
        <v>-0.41649999999999998</v>
      </c>
      <c r="BTW6">
        <v>1.8675999999999999</v>
      </c>
      <c r="BTX6">
        <v>6.9500000000000006E-2</v>
      </c>
      <c r="BTY6">
        <v>-0.32200000000000001</v>
      </c>
      <c r="BTZ6">
        <v>0.112</v>
      </c>
      <c r="BUA6">
        <v>0.30359999999999998</v>
      </c>
      <c r="BUB6">
        <v>2.47E-2</v>
      </c>
      <c r="BUC6">
        <v>1.1647000000000001</v>
      </c>
      <c r="BUD6">
        <v>0.111</v>
      </c>
      <c r="BUE6">
        <v>0.64800000000000002</v>
      </c>
      <c r="BUF6">
        <v>0.26600000000000001</v>
      </c>
      <c r="BUG6">
        <v>0.83120000000000005</v>
      </c>
      <c r="BUH6">
        <v>-0.1782</v>
      </c>
      <c r="BUI6">
        <v>-1.61E-2</v>
      </c>
      <c r="BUJ6">
        <v>-1E-3</v>
      </c>
      <c r="BUK6">
        <v>0.39950000000000002</v>
      </c>
      <c r="BUL6">
        <v>-1.6172</v>
      </c>
      <c r="BUM6">
        <v>-0.21440000000000001</v>
      </c>
      <c r="BUN6">
        <v>7.51E-2</v>
      </c>
      <c r="BUO6">
        <v>0.1515</v>
      </c>
      <c r="BUP6">
        <v>13.1751</v>
      </c>
      <c r="BUQ6">
        <v>0.26960000000000001</v>
      </c>
      <c r="BUR6">
        <v>-0.16900000000000001</v>
      </c>
      <c r="BUS6">
        <v>-4.2055999999999996</v>
      </c>
      <c r="BUT6">
        <v>0.95609999999999995</v>
      </c>
      <c r="BUU6">
        <v>8.2199999999999995E-2</v>
      </c>
      <c r="BUV6">
        <v>-3.6799999999999999E-2</v>
      </c>
      <c r="BUW6">
        <v>-0.13689999999999999</v>
      </c>
      <c r="BUX6">
        <v>-2.6499999999999999E-2</v>
      </c>
      <c r="BUY6">
        <v>0.14249999999999999</v>
      </c>
      <c r="BUZ6">
        <v>-0.1852</v>
      </c>
      <c r="BVA6">
        <v>-8.5300000000000001E-2</v>
      </c>
      <c r="BVB6">
        <v>0.90510000000000002</v>
      </c>
      <c r="BVC6">
        <v>0.49120000000000003</v>
      </c>
      <c r="BVD6">
        <v>0.80600000000000005</v>
      </c>
      <c r="BVE6">
        <v>8.6499999999999994E-2</v>
      </c>
      <c r="BVF6">
        <v>0.1132</v>
      </c>
      <c r="BVG6">
        <v>-2.3999999999999998E-3</v>
      </c>
      <c r="BVH6">
        <v>0.75760000000000005</v>
      </c>
      <c r="BVI6">
        <v>0.1186</v>
      </c>
      <c r="BVJ6">
        <v>1.14E-2</v>
      </c>
      <c r="BVK6">
        <v>0.18779999999999999</v>
      </c>
      <c r="BVL6">
        <v>4.7399999999999998E-2</v>
      </c>
      <c r="BVM6">
        <v>1.1106</v>
      </c>
      <c r="BVN6">
        <v>0.38059999999999999</v>
      </c>
      <c r="BVO6">
        <v>8.1799999999999998E-2</v>
      </c>
      <c r="BVP6">
        <v>5.6300000000000003E-2</v>
      </c>
      <c r="BVQ6">
        <v>0.23330000000000001</v>
      </c>
      <c r="BVR6">
        <v>3.09E-2</v>
      </c>
      <c r="BVS6">
        <v>0.3528</v>
      </c>
      <c r="BVT6">
        <v>0.31580000000000003</v>
      </c>
      <c r="BVU6">
        <v>-0.31530000000000002</v>
      </c>
      <c r="BVV6">
        <v>2.7881</v>
      </c>
      <c r="BVW6">
        <v>6.4600000000000005E-2</v>
      </c>
      <c r="BVX6">
        <v>2.9899999999999999E-2</v>
      </c>
      <c r="BVY6">
        <v>-0.3614</v>
      </c>
      <c r="BVZ6">
        <v>-2.01E-2</v>
      </c>
      <c r="BWA6">
        <v>0.1084</v>
      </c>
      <c r="BWB6">
        <v>6.6E-3</v>
      </c>
      <c r="BWC6">
        <v>7.7200000000000005E-2</v>
      </c>
      <c r="BWD6">
        <v>0.30030000000000001</v>
      </c>
      <c r="BWE6">
        <v>3.56E-2</v>
      </c>
      <c r="BWF6">
        <v>0.49769999999999998</v>
      </c>
      <c r="BWG6">
        <v>-0.80659999999999998</v>
      </c>
      <c r="BWH6">
        <v>1.2999999999999999E-2</v>
      </c>
      <c r="BWI6">
        <v>0.41010000000000002</v>
      </c>
      <c r="BWJ6">
        <v>0.13439999999999999</v>
      </c>
      <c r="BWK6">
        <v>-3.2877999999999998</v>
      </c>
      <c r="BWL6">
        <v>0.1807</v>
      </c>
      <c r="BWM6">
        <v>-0.1288</v>
      </c>
      <c r="BWN6">
        <v>-6.7199999999999996E-2</v>
      </c>
      <c r="BWO6">
        <v>1.7743</v>
      </c>
      <c r="BWP6">
        <v>-3.73E-2</v>
      </c>
      <c r="BWQ6">
        <v>0.77969999999999995</v>
      </c>
      <c r="BWR6">
        <v>-5.7000000000000002E-3</v>
      </c>
      <c r="BWS6">
        <v>-0.16389999999999999</v>
      </c>
      <c r="BWT6">
        <v>1.9641</v>
      </c>
      <c r="BWU6">
        <v>0.32969999999999999</v>
      </c>
      <c r="BWV6">
        <v>1.1776</v>
      </c>
      <c r="BWW6">
        <v>3.6900000000000002E-2</v>
      </c>
      <c r="BWX6">
        <v>1.7961</v>
      </c>
      <c r="BWY6">
        <v>0.1799</v>
      </c>
      <c r="BWZ6">
        <v>0.18110000000000001</v>
      </c>
      <c r="BXA6">
        <v>4.82E-2</v>
      </c>
      <c r="BXB6">
        <v>-8.3000000000000004E-2</v>
      </c>
      <c r="BXC6">
        <v>3.3E-3</v>
      </c>
      <c r="BXD6">
        <v>0.44729999999999998</v>
      </c>
      <c r="BXE6">
        <v>3.9699999999999999E-2</v>
      </c>
      <c r="BXF6">
        <v>0.1353</v>
      </c>
      <c r="BXG6">
        <v>-0.22689999999999999</v>
      </c>
      <c r="BXH6">
        <v>0.38940000000000002</v>
      </c>
      <c r="BXI6">
        <v>-0.29430000000000001</v>
      </c>
      <c r="BXJ6">
        <v>3.7942999999999998</v>
      </c>
      <c r="BXK6">
        <v>0.38500000000000001</v>
      </c>
      <c r="BXL6">
        <v>0.18429999999999999</v>
      </c>
      <c r="BXM6">
        <v>0.1817</v>
      </c>
      <c r="BXN6">
        <v>0.61429999999999996</v>
      </c>
      <c r="BXO6">
        <v>3.6600000000000001E-2</v>
      </c>
      <c r="BXP6">
        <v>3.9506999999999999</v>
      </c>
      <c r="BXQ6">
        <v>0.13439999999999999</v>
      </c>
      <c r="BXR6">
        <v>0.1212</v>
      </c>
      <c r="BXS6">
        <v>0.1762</v>
      </c>
      <c r="BXT6">
        <v>7.46E-2</v>
      </c>
      <c r="BXU6">
        <v>0.18279999999999999</v>
      </c>
      <c r="BXV6">
        <v>0.22439999999999999</v>
      </c>
      <c r="BYC6">
        <v>1.1333</v>
      </c>
      <c r="BYD6">
        <v>0.33489999999999998</v>
      </c>
      <c r="BYE6">
        <v>-5.1000000000000004E-3</v>
      </c>
      <c r="BYF6">
        <v>2.3300000000000001E-2</v>
      </c>
      <c r="BYG6">
        <v>1.3677999999999999</v>
      </c>
      <c r="BYH6">
        <v>0.1376</v>
      </c>
      <c r="BYI6">
        <v>-0.1231</v>
      </c>
      <c r="BYJ6">
        <v>0.4234</v>
      </c>
      <c r="BYK6">
        <v>1.0999999999999999E-2</v>
      </c>
      <c r="BYL6">
        <v>1.3428</v>
      </c>
      <c r="BYM6">
        <v>-1.1615</v>
      </c>
      <c r="BYN6">
        <v>0.41270000000000001</v>
      </c>
      <c r="BYO6">
        <v>0.30930000000000002</v>
      </c>
      <c r="BYP6">
        <v>-4.9599999999999998E-2</v>
      </c>
      <c r="BYQ6">
        <v>4.1300000000000003E-2</v>
      </c>
      <c r="BYR6">
        <v>4.9399999999999999E-2</v>
      </c>
      <c r="BYS6">
        <v>0.1148</v>
      </c>
      <c r="BYT6">
        <v>0.1434</v>
      </c>
      <c r="BYU6">
        <v>1.097</v>
      </c>
      <c r="BYV6">
        <v>1.0581</v>
      </c>
      <c r="BYW6">
        <v>0.1171</v>
      </c>
      <c r="BYX6">
        <v>-4.1700000000000001E-2</v>
      </c>
      <c r="BYY6">
        <v>0.50739999999999996</v>
      </c>
      <c r="BYZ6">
        <v>0.45989999999999998</v>
      </c>
      <c r="BZA6">
        <v>7.4200000000000002E-2</v>
      </c>
      <c r="BZB6">
        <v>-3.802</v>
      </c>
      <c r="BZC6">
        <v>0.1023</v>
      </c>
      <c r="BZD6">
        <v>7.2599999999999998E-2</v>
      </c>
      <c r="BZE6">
        <v>3.9E-2</v>
      </c>
      <c r="BZF6">
        <v>0.24460000000000001</v>
      </c>
      <c r="BZG6">
        <v>0.60840000000000005</v>
      </c>
      <c r="BZH6">
        <v>1.1153</v>
      </c>
      <c r="BZI6">
        <v>-0.19409999999999999</v>
      </c>
      <c r="BZJ6">
        <v>-0.12909999999999999</v>
      </c>
      <c r="BZK6">
        <v>0.25169999999999998</v>
      </c>
      <c r="BZL6">
        <v>7.6200000000000004E-2</v>
      </c>
      <c r="BZM6">
        <v>0.68200000000000005</v>
      </c>
      <c r="BZN6">
        <v>-11.4139</v>
      </c>
      <c r="BZO6">
        <v>-0.38069999999999998</v>
      </c>
      <c r="BZP6">
        <v>2.86E-2</v>
      </c>
      <c r="BZQ6">
        <v>1.29E-2</v>
      </c>
      <c r="BZR6">
        <v>-8.72E-2</v>
      </c>
      <c r="BZS6">
        <v>6.8000000000000005E-2</v>
      </c>
      <c r="BZT6">
        <v>0.50619999999999998</v>
      </c>
      <c r="BZU6">
        <v>1.41E-2</v>
      </c>
      <c r="BZV6">
        <v>-1.9300999999999999</v>
      </c>
      <c r="BZW6">
        <v>0.9355</v>
      </c>
      <c r="BZX6">
        <v>0.17530000000000001</v>
      </c>
      <c r="BZY6">
        <v>-1.5472999999999999</v>
      </c>
      <c r="BZZ6">
        <v>0.78080000000000005</v>
      </c>
      <c r="CAA6">
        <v>4.1000000000000002E-2</v>
      </c>
      <c r="CAB6">
        <v>0.41410000000000002</v>
      </c>
      <c r="CAC6">
        <v>0.66510000000000002</v>
      </c>
      <c r="CAD6">
        <v>0.28270000000000001</v>
      </c>
      <c r="CAE6">
        <v>1.2618</v>
      </c>
      <c r="CAF6">
        <v>0.18859999999999999</v>
      </c>
      <c r="CAG6">
        <v>-2.0638000000000001</v>
      </c>
      <c r="CAH6">
        <v>-0.25080000000000002</v>
      </c>
      <c r="CAI6">
        <v>-7.6060999999999996</v>
      </c>
      <c r="CAJ6">
        <v>3.6600000000000001E-2</v>
      </c>
      <c r="CAK6">
        <v>0.6109</v>
      </c>
      <c r="CAL6">
        <v>0.13969999999999999</v>
      </c>
      <c r="CAM6">
        <v>-6.0815999999999999</v>
      </c>
      <c r="CAN6" t="e">
        <v>#N/A</v>
      </c>
      <c r="CAO6">
        <v>0.15129999999999999</v>
      </c>
      <c r="CAP6">
        <v>-0.8175</v>
      </c>
      <c r="CAQ6">
        <v>0.17019999999999999</v>
      </c>
      <c r="CAR6">
        <v>-1.4286000000000001</v>
      </c>
      <c r="CAS6">
        <v>-1.1882999999999999</v>
      </c>
      <c r="CAT6">
        <v>3.0226999999999999</v>
      </c>
      <c r="CAU6">
        <v>0.44280000000000003</v>
      </c>
      <c r="CAV6">
        <v>0.81779999999999997</v>
      </c>
      <c r="CAW6">
        <v>8.2799999999999999E-2</v>
      </c>
      <c r="CAX6">
        <v>9.7600000000000006E-2</v>
      </c>
      <c r="CAY6" t="e">
        <v>#N/A</v>
      </c>
      <c r="CAZ6">
        <v>0.1396</v>
      </c>
      <c r="CBA6">
        <v>-0.15720000000000001</v>
      </c>
      <c r="CBB6">
        <v>0.3216</v>
      </c>
      <c r="CBC6">
        <v>0.50980000000000003</v>
      </c>
      <c r="CBD6">
        <v>-26.995200000000001</v>
      </c>
      <c r="CBE6">
        <v>0.04</v>
      </c>
      <c r="CBF6">
        <v>1.5057</v>
      </c>
      <c r="CBG6">
        <v>3.2000000000000001E-2</v>
      </c>
      <c r="CBH6">
        <v>1.0212000000000001</v>
      </c>
      <c r="CBI6">
        <v>0.10299999999999999</v>
      </c>
      <c r="CBJ6">
        <v>0.34849999999999998</v>
      </c>
      <c r="CBK6">
        <v>-9.4E-2</v>
      </c>
      <c r="CBL6">
        <v>0.11890000000000001</v>
      </c>
      <c r="CBM6">
        <v>0.123</v>
      </c>
      <c r="CBN6">
        <v>1.7000000000000001E-2</v>
      </c>
      <c r="CBO6">
        <v>0.67500000000000004</v>
      </c>
      <c r="CBP6">
        <v>-5.1400000000000001E-2</v>
      </c>
      <c r="CBQ6">
        <v>0.25879999999999997</v>
      </c>
      <c r="CBR6" t="e">
        <v>#N/A</v>
      </c>
      <c r="CBS6">
        <v>0.16300000000000001</v>
      </c>
      <c r="CBT6">
        <v>0.70009999999999994</v>
      </c>
      <c r="CBU6">
        <v>1.4608000000000001</v>
      </c>
      <c r="CBV6">
        <v>-0.28620000000000001</v>
      </c>
      <c r="CBW6">
        <v>-1.6799999999999999E-2</v>
      </c>
      <c r="CBX6">
        <v>6.83E-2</v>
      </c>
      <c r="CBY6">
        <v>7.85E-2</v>
      </c>
      <c r="CBZ6">
        <v>0.17030000000000001</v>
      </c>
      <c r="CCA6">
        <v>1.0165</v>
      </c>
      <c r="CCB6">
        <v>0.16009999999999999</v>
      </c>
      <c r="CCC6">
        <v>0.21010000000000001</v>
      </c>
      <c r="CCD6">
        <v>-3.5266000000000002</v>
      </c>
      <c r="CCE6">
        <v>0.22439999999999999</v>
      </c>
      <c r="CCF6">
        <v>7.5899999999999995E-2</v>
      </c>
      <c r="CCG6">
        <v>6.5600000000000006E-2</v>
      </c>
      <c r="CCH6">
        <v>0.93500000000000005</v>
      </c>
      <c r="CCI6">
        <v>0.105</v>
      </c>
      <c r="CCJ6">
        <v>0.31019999999999998</v>
      </c>
      <c r="CCK6">
        <v>0.80820000000000003</v>
      </c>
      <c r="CCL6">
        <v>-3.5200000000000002E-2</v>
      </c>
      <c r="CCM6">
        <v>5.8799999999999998E-2</v>
      </c>
      <c r="CCN6">
        <v>-0.23530000000000001</v>
      </c>
      <c r="CCO6">
        <v>0.71460000000000001</v>
      </c>
      <c r="CCP6">
        <v>-0.2165</v>
      </c>
      <c r="CCQ6">
        <v>1.0188999999999999</v>
      </c>
      <c r="CCR6">
        <v>1.1989000000000001</v>
      </c>
      <c r="CCS6">
        <v>2.98E-2</v>
      </c>
      <c r="CCT6">
        <v>0.22689999999999999</v>
      </c>
      <c r="CCU6">
        <v>0.13420000000000001</v>
      </c>
      <c r="CCV6">
        <v>-2.93E-2</v>
      </c>
      <c r="CCW6">
        <v>0.2341</v>
      </c>
      <c r="CCX6">
        <v>2.4E-2</v>
      </c>
      <c r="CCY6">
        <v>-0.19839999999999999</v>
      </c>
      <c r="CCZ6">
        <v>0.2555</v>
      </c>
      <c r="CDA6">
        <v>1.2800000000000001E-2</v>
      </c>
      <c r="CDB6">
        <v>0.42420000000000002</v>
      </c>
      <c r="CDC6">
        <v>0.14360000000000001</v>
      </c>
      <c r="CDD6">
        <v>5.3999999999999999E-2</v>
      </c>
      <c r="CDE6">
        <v>1.3411999999999999</v>
      </c>
      <c r="CDF6">
        <v>2.0999999999999999E-3</v>
      </c>
      <c r="CDG6">
        <v>0.15809999999999999</v>
      </c>
      <c r="CDH6">
        <v>6.2300000000000001E-2</v>
      </c>
      <c r="CDI6">
        <v>0.18590000000000001</v>
      </c>
      <c r="CDJ6">
        <v>1.9699999999999999E-2</v>
      </c>
      <c r="CDK6">
        <v>0.76249999999999996</v>
      </c>
      <c r="CDL6">
        <v>0.49990000000000001</v>
      </c>
      <c r="CDM6">
        <v>-1.1115999999999999</v>
      </c>
      <c r="CDN6">
        <v>6.3500000000000001E-2</v>
      </c>
      <c r="CDO6">
        <v>0.29870000000000002</v>
      </c>
      <c r="CDP6">
        <v>0.26029999999999998</v>
      </c>
      <c r="CDQ6">
        <v>-5.2618999999999998</v>
      </c>
      <c r="CDR6">
        <v>-6.9557000000000002</v>
      </c>
      <c r="CDS6">
        <v>1.2636000000000001</v>
      </c>
      <c r="CDT6" t="e">
        <v>#N/A</v>
      </c>
      <c r="CDU6" t="e">
        <v>#N/A</v>
      </c>
      <c r="CDV6" t="e">
        <v>#N/A</v>
      </c>
      <c r="CDW6" t="e">
        <v>#N/A</v>
      </c>
      <c r="CDX6">
        <v>4.4999999999999998E-2</v>
      </c>
      <c r="CDY6">
        <v>1.15E-2</v>
      </c>
      <c r="CDZ6">
        <v>0.15379999999999999</v>
      </c>
      <c r="CEA6">
        <v>18.3719</v>
      </c>
      <c r="CEB6">
        <v>-8.9694000000000003</v>
      </c>
      <c r="CEC6">
        <v>0.52729999999999999</v>
      </c>
      <c r="CED6">
        <v>1.3756999999999999</v>
      </c>
      <c r="CEE6">
        <v>1.3963000000000001</v>
      </c>
      <c r="CEF6">
        <v>0.52810000000000001</v>
      </c>
      <c r="CEG6">
        <v>0.29509999999999997</v>
      </c>
      <c r="CEH6">
        <v>-2.6852999999999998</v>
      </c>
      <c r="CEI6">
        <v>-1.395</v>
      </c>
      <c r="CEJ6">
        <v>-0.6613</v>
      </c>
      <c r="CEK6">
        <v>-0.91210000000000002</v>
      </c>
      <c r="CEL6" t="e">
        <v>#N/A</v>
      </c>
      <c r="CEM6">
        <v>0.39689999999999998</v>
      </c>
      <c r="CEN6">
        <v>-1.0818000000000001</v>
      </c>
      <c r="CEO6">
        <v>-5.3310000000000004</v>
      </c>
      <c r="CEP6">
        <v>-3.2122000000000002</v>
      </c>
      <c r="CEQ6">
        <v>6.4600000000000005E-2</v>
      </c>
      <c r="CER6">
        <v>-0.80659999999999998</v>
      </c>
      <c r="CES6">
        <v>-0.48759999999999998</v>
      </c>
      <c r="CET6" t="e">
        <v>#N/A</v>
      </c>
      <c r="CEU6">
        <v>9.2066999999999997</v>
      </c>
      <c r="CEV6">
        <v>0.7923</v>
      </c>
      <c r="CEW6">
        <v>-1.3520000000000001</v>
      </c>
      <c r="CEX6">
        <v>10.710599999999999</v>
      </c>
      <c r="CEY6">
        <v>-15.9636</v>
      </c>
      <c r="CEZ6">
        <v>9.1600000000000001E-2</v>
      </c>
      <c r="CFA6">
        <v>1.5761000000000001</v>
      </c>
      <c r="CFB6">
        <v>4.7199999999999999E-2</v>
      </c>
      <c r="CFC6">
        <v>0.88749999999999996</v>
      </c>
      <c r="CFD6">
        <v>0.55189999999999995</v>
      </c>
      <c r="CFE6">
        <v>4.4600000000000001E-2</v>
      </c>
      <c r="CFF6">
        <v>4.7100000000000003E-2</v>
      </c>
      <c r="CFG6">
        <v>0.12820000000000001</v>
      </c>
      <c r="CFH6">
        <v>1.46E-2</v>
      </c>
      <c r="CFI6">
        <v>3.4200000000000001E-2</v>
      </c>
      <c r="CFJ6">
        <v>0.10009999999999999</v>
      </c>
      <c r="CFK6">
        <v>1.6259999999999999</v>
      </c>
      <c r="CFL6">
        <v>-1.8515999999999999</v>
      </c>
      <c r="CFM6">
        <v>0.2772</v>
      </c>
      <c r="CFN6">
        <v>-9.7999999999999997E-3</v>
      </c>
      <c r="CFO6">
        <v>-5.8999999999999999E-3</v>
      </c>
      <c r="CFP6">
        <v>0.26329999999999998</v>
      </c>
      <c r="CFQ6">
        <v>6.0000000000000001E-3</v>
      </c>
      <c r="CFR6">
        <v>-1.8464</v>
      </c>
      <c r="CFS6">
        <v>-39.178400000000003</v>
      </c>
      <c r="CFT6">
        <v>0.21079999999999999</v>
      </c>
      <c r="CFU6">
        <v>0.29770000000000002</v>
      </c>
      <c r="CFV6">
        <v>-0.34549999999999997</v>
      </c>
      <c r="CFW6">
        <v>-1.2146999999999999</v>
      </c>
      <c r="CFX6">
        <v>-48.576500000000003</v>
      </c>
      <c r="CFY6">
        <v>0.1086</v>
      </c>
      <c r="CFZ6">
        <v>-0.51700000000000002</v>
      </c>
      <c r="CGA6">
        <v>0.1111</v>
      </c>
      <c r="CGB6">
        <v>-0.53859999999999997</v>
      </c>
      <c r="CGC6">
        <v>0.14199999999999999</v>
      </c>
      <c r="CGD6">
        <v>3.0700000000000002E-2</v>
      </c>
      <c r="CGE6">
        <v>0.25679999999999997</v>
      </c>
      <c r="CGF6" t="e">
        <v>#N/A</v>
      </c>
      <c r="CGG6">
        <v>0.38469999999999999</v>
      </c>
      <c r="CGH6">
        <v>3.3999999999999998E-3</v>
      </c>
      <c r="CGI6">
        <v>15.5916</v>
      </c>
      <c r="CGJ6">
        <v>7.9500999999999999</v>
      </c>
      <c r="CGK6">
        <v>0.85040000000000004</v>
      </c>
      <c r="CGL6">
        <v>-1.085</v>
      </c>
      <c r="CGM6">
        <v>2.5554000000000001</v>
      </c>
      <c r="CGN6">
        <v>0.42699999999999999</v>
      </c>
      <c r="CGO6">
        <v>1.0013000000000001</v>
      </c>
      <c r="CGP6">
        <v>-1.4407000000000001</v>
      </c>
      <c r="CGQ6">
        <v>-4.9776999999999996</v>
      </c>
      <c r="CGR6">
        <v>0.29520000000000002</v>
      </c>
      <c r="CGS6">
        <v>-4.4699999999999997E-2</v>
      </c>
      <c r="CGT6">
        <v>4.1007999999999996</v>
      </c>
      <c r="CGU6">
        <v>0.19769999999999999</v>
      </c>
    </row>
    <row r="7" spans="1:2231" x14ac:dyDescent="0.3">
      <c r="A7">
        <v>8.7026000000000003</v>
      </c>
      <c r="B7">
        <v>3.3607999999999998</v>
      </c>
      <c r="C7">
        <v>0.26889999999999997</v>
      </c>
      <c r="D7">
        <v>1.9702</v>
      </c>
      <c r="E7">
        <v>4.8517999999999999</v>
      </c>
      <c r="F7">
        <v>2.8769</v>
      </c>
      <c r="G7">
        <v>6.7000000000000004E-2</v>
      </c>
      <c r="H7">
        <v>1.9300000000000001E-2</v>
      </c>
      <c r="I7">
        <v>-0.15060000000000001</v>
      </c>
      <c r="J7">
        <v>1.9014</v>
      </c>
      <c r="K7">
        <v>6.9341999999999997</v>
      </c>
      <c r="L7">
        <v>2.7256999999999998</v>
      </c>
      <c r="M7">
        <v>-1.9087000000000001</v>
      </c>
      <c r="N7">
        <v>1.3321000000000001</v>
      </c>
      <c r="O7">
        <v>8.8204999999999991</v>
      </c>
      <c r="P7">
        <v>0.49590000000000001</v>
      </c>
      <c r="Q7">
        <v>6.9500000000000006E-2</v>
      </c>
      <c r="R7">
        <v>3.3132000000000001</v>
      </c>
      <c r="S7">
        <v>-0.62070000000000003</v>
      </c>
      <c r="T7">
        <v>-1.2E-2</v>
      </c>
      <c r="U7">
        <v>-2.2599999999999999E-2</v>
      </c>
      <c r="V7">
        <v>1.5276000000000001</v>
      </c>
      <c r="W7">
        <v>2.1347</v>
      </c>
      <c r="X7">
        <v>1.5968</v>
      </c>
      <c r="Y7">
        <v>0.30470000000000003</v>
      </c>
      <c r="Z7">
        <v>0.96140000000000003</v>
      </c>
      <c r="AA7">
        <v>0.13100000000000001</v>
      </c>
      <c r="AB7">
        <v>2E-3</v>
      </c>
      <c r="AC7">
        <v>0.11210000000000001</v>
      </c>
      <c r="AD7">
        <v>-0.1321</v>
      </c>
      <c r="AE7">
        <v>7.6999999999999999E-2</v>
      </c>
      <c r="AF7">
        <v>1.8774999999999999</v>
      </c>
      <c r="AG7">
        <v>0.49170000000000003</v>
      </c>
      <c r="AH7">
        <v>-0.221</v>
      </c>
      <c r="AI7">
        <v>7.3599999999999999E-2</v>
      </c>
      <c r="AJ7">
        <v>0.47489999999999999</v>
      </c>
      <c r="AK7">
        <v>-2.75E-2</v>
      </c>
      <c r="AL7">
        <v>0.18959999999999999</v>
      </c>
      <c r="AM7">
        <v>-0.68730000000000002</v>
      </c>
      <c r="AN7">
        <v>2.4299999999999999E-2</v>
      </c>
      <c r="AO7">
        <v>-7.2800000000000004E-2</v>
      </c>
      <c r="AP7">
        <v>0.21759999999999999</v>
      </c>
      <c r="AQ7">
        <v>-3.3999999999999998E-3</v>
      </c>
      <c r="AR7">
        <v>0.33189999999999997</v>
      </c>
      <c r="AS7">
        <v>-3.39E-2</v>
      </c>
      <c r="AT7">
        <v>0.3291</v>
      </c>
      <c r="AU7">
        <v>5.9960000000000004</v>
      </c>
      <c r="AV7">
        <v>-4.2200000000000001E-2</v>
      </c>
      <c r="AW7">
        <v>0.33829999999999999</v>
      </c>
      <c r="AX7">
        <v>-0.13780000000000001</v>
      </c>
      <c r="AY7">
        <v>-4.2299999999999997E-2</v>
      </c>
      <c r="AZ7">
        <v>-6.6799999999999998E-2</v>
      </c>
      <c r="BA7">
        <v>0.50480000000000003</v>
      </c>
      <c r="BB7">
        <v>0.53080000000000005</v>
      </c>
      <c r="BC7">
        <v>-1E-4</v>
      </c>
      <c r="BD7">
        <v>6.1999999999999998E-3</v>
      </c>
      <c r="BE7">
        <v>9.5999999999999992E-3</v>
      </c>
      <c r="BF7">
        <v>1.5452999999999999</v>
      </c>
      <c r="BG7">
        <v>-0.63219999999999998</v>
      </c>
      <c r="BH7">
        <v>-1.9E-3</v>
      </c>
      <c r="BI7">
        <v>0.47749999999999998</v>
      </c>
      <c r="BJ7">
        <v>-2.8000000000000001E-2</v>
      </c>
      <c r="BK7">
        <v>-0.01</v>
      </c>
      <c r="BL7">
        <v>-0.15129999999999999</v>
      </c>
      <c r="BM7">
        <v>0.10730000000000001</v>
      </c>
      <c r="BN7">
        <v>-6.7599999999999993E-2</v>
      </c>
      <c r="BO7">
        <v>-0.55010000000000003</v>
      </c>
      <c r="BP7">
        <v>-3.8300000000000001E-2</v>
      </c>
      <c r="BQ7">
        <v>1.7781</v>
      </c>
      <c r="BR7">
        <v>3.4700000000000002E-2</v>
      </c>
      <c r="BS7">
        <v>0.76029999999999998</v>
      </c>
      <c r="BT7">
        <v>-0.10199999999999999</v>
      </c>
      <c r="BU7">
        <v>6.1800000000000001E-2</v>
      </c>
      <c r="BV7">
        <v>1.4274</v>
      </c>
      <c r="BW7">
        <v>3.3132000000000001</v>
      </c>
      <c r="BX7">
        <v>4.7000000000000002E-3</v>
      </c>
      <c r="BY7">
        <v>2.2025999999999999</v>
      </c>
      <c r="BZ7">
        <v>0.27289999999999998</v>
      </c>
      <c r="CA7">
        <v>-3.7100000000000001E-2</v>
      </c>
      <c r="CB7">
        <v>-2.7300000000000001E-2</v>
      </c>
      <c r="CC7">
        <v>8.0000000000000002E-3</v>
      </c>
      <c r="CD7">
        <v>-1.9900000000000001E-2</v>
      </c>
      <c r="CE7">
        <v>0.27250000000000002</v>
      </c>
      <c r="CF7">
        <v>9.7500000000000003E-2</v>
      </c>
      <c r="CG7">
        <v>1.12E-2</v>
      </c>
      <c r="CH7">
        <v>2.5541</v>
      </c>
      <c r="CI7">
        <v>0.187</v>
      </c>
      <c r="CJ7">
        <v>0.85980000000000001</v>
      </c>
      <c r="CK7">
        <v>-5.0999999999999997E-2</v>
      </c>
      <c r="CL7">
        <v>4.2599999999999999E-2</v>
      </c>
      <c r="CM7">
        <v>0.11219999999999999</v>
      </c>
      <c r="CN7">
        <v>-3.1132</v>
      </c>
      <c r="CO7">
        <v>-0.2041</v>
      </c>
      <c r="CP7">
        <v>0.73729999999999996</v>
      </c>
      <c r="CQ7">
        <v>2.0199999999999999E-2</v>
      </c>
      <c r="CR7">
        <v>-5.6500000000000002E-2</v>
      </c>
      <c r="CS7">
        <v>9.01E-2</v>
      </c>
      <c r="CT7">
        <v>0.50970000000000004</v>
      </c>
      <c r="CU7">
        <v>-0.1012</v>
      </c>
      <c r="CV7">
        <v>-0.91559999999999997</v>
      </c>
      <c r="CW7">
        <v>0.9496</v>
      </c>
      <c r="CX7">
        <v>0.1114</v>
      </c>
      <c r="CY7">
        <v>0.1041</v>
      </c>
      <c r="CZ7">
        <v>0.67349999999999999</v>
      </c>
      <c r="DA7">
        <v>4.0000000000000001E-3</v>
      </c>
      <c r="DB7">
        <v>-6.8900000000000003E-2</v>
      </c>
      <c r="DC7">
        <v>1.4109</v>
      </c>
      <c r="DD7">
        <v>0.81930000000000003</v>
      </c>
      <c r="DE7">
        <v>3.4599999999999999E-2</v>
      </c>
      <c r="DF7">
        <v>2.5000000000000001E-3</v>
      </c>
      <c r="DG7">
        <v>-1.8428</v>
      </c>
      <c r="DH7">
        <v>-1.29E-2</v>
      </c>
      <c r="DI7">
        <v>-0.66949999999999998</v>
      </c>
      <c r="DJ7">
        <v>-0.1414</v>
      </c>
      <c r="DK7">
        <v>-0.2286</v>
      </c>
      <c r="DL7">
        <v>-9.1000000000000004E-3</v>
      </c>
      <c r="DM7">
        <v>3.2035</v>
      </c>
      <c r="DN7">
        <v>0.15440000000000001</v>
      </c>
      <c r="DO7">
        <v>1.5592999999999999</v>
      </c>
      <c r="DP7">
        <v>-0.59209999999999996</v>
      </c>
      <c r="DQ7">
        <v>-2.3199999999999998E-2</v>
      </c>
      <c r="DR7">
        <v>-0.1134</v>
      </c>
      <c r="DS7">
        <v>0.48270000000000002</v>
      </c>
      <c r="DT7">
        <v>2.1987999999999999</v>
      </c>
      <c r="DU7">
        <v>-0.105</v>
      </c>
      <c r="DV7">
        <v>0.1191</v>
      </c>
      <c r="DW7">
        <v>-5.8999999999999999E-3</v>
      </c>
      <c r="DX7">
        <v>9.7292000000000005</v>
      </c>
      <c r="DZ7">
        <v>4.8800000000000003E-2</v>
      </c>
      <c r="EB7">
        <v>1.5951</v>
      </c>
      <c r="EC7">
        <v>0.17599999999999999</v>
      </c>
      <c r="ED7">
        <v>5.3E-3</v>
      </c>
      <c r="EE7">
        <v>1.7600000000000001E-2</v>
      </c>
      <c r="EF7">
        <v>-5.0956000000000001</v>
      </c>
      <c r="EG7">
        <v>-2.2000000000000001E-3</v>
      </c>
      <c r="EH7">
        <v>0.1273</v>
      </c>
      <c r="EI7">
        <v>-0.19059999999999999</v>
      </c>
      <c r="EJ7">
        <v>-0.12759999999999999</v>
      </c>
      <c r="EK7">
        <v>0.2077</v>
      </c>
      <c r="EL7">
        <v>1.5266999999999999</v>
      </c>
      <c r="EM7">
        <v>3.7600000000000001E-2</v>
      </c>
      <c r="EN7">
        <v>-3.2399999999999998E-2</v>
      </c>
      <c r="EO7">
        <v>2.806</v>
      </c>
      <c r="EP7">
        <v>5.1200000000000002E-2</v>
      </c>
      <c r="EQ7">
        <v>-0.63019999999999998</v>
      </c>
      <c r="ER7">
        <v>1.0726</v>
      </c>
      <c r="ES7">
        <v>-1.3100000000000001E-2</v>
      </c>
      <c r="ET7">
        <v>0.57930000000000004</v>
      </c>
      <c r="EU7">
        <v>-7.0900000000000005E-2</v>
      </c>
      <c r="EV7">
        <v>0.99970000000000003</v>
      </c>
      <c r="EW7">
        <v>-0.1108</v>
      </c>
      <c r="EX7">
        <v>1.2744</v>
      </c>
      <c r="EY7">
        <v>4.8300000000000003E-2</v>
      </c>
      <c r="EZ7">
        <v>3.2000000000000002E-3</v>
      </c>
      <c r="FA7">
        <v>0.11269999999999999</v>
      </c>
      <c r="FB7">
        <v>-0.25690000000000002</v>
      </c>
      <c r="FC7">
        <v>-0.57240000000000002</v>
      </c>
      <c r="FD7">
        <v>0.25159999999999999</v>
      </c>
      <c r="FE7">
        <v>-1.8599999999999998E-2</v>
      </c>
      <c r="FF7">
        <v>-5.79E-2</v>
      </c>
      <c r="FG7">
        <v>-0.10780000000000001</v>
      </c>
      <c r="FH7">
        <v>1.1795</v>
      </c>
      <c r="FI7">
        <v>-1.9282999999999999</v>
      </c>
      <c r="FJ7">
        <v>-0.50549999999999995</v>
      </c>
      <c r="FK7">
        <v>1.1287</v>
      </c>
      <c r="FL7">
        <v>0.25609999999999999</v>
      </c>
      <c r="FM7">
        <v>-0.16320000000000001</v>
      </c>
      <c r="FN7">
        <v>-0.108</v>
      </c>
      <c r="FO7">
        <v>0.58960000000000001</v>
      </c>
      <c r="FP7">
        <v>-2.5192999999999999</v>
      </c>
      <c r="FQ7">
        <v>7.3000000000000001E-3</v>
      </c>
      <c r="FR7">
        <v>-3.2000000000000001E-2</v>
      </c>
      <c r="FS7">
        <v>-7.85E-2</v>
      </c>
      <c r="FT7">
        <v>2.2599999999999999E-2</v>
      </c>
      <c r="FU7">
        <v>4.65E-2</v>
      </c>
      <c r="FV7">
        <v>-0.37140000000000001</v>
      </c>
      <c r="FW7">
        <v>2.9100000000000001E-2</v>
      </c>
      <c r="FX7">
        <v>1.0500000000000001E-2</v>
      </c>
      <c r="FY7">
        <v>5.5941999999999998</v>
      </c>
      <c r="FZ7">
        <v>9.4600000000000004E-2</v>
      </c>
      <c r="GA7">
        <v>-1.0771999999999999</v>
      </c>
      <c r="GB7">
        <v>8.0000000000000004E-4</v>
      </c>
      <c r="GC7">
        <v>0.10100000000000001</v>
      </c>
      <c r="GD7">
        <v>1.78E-2</v>
      </c>
      <c r="GE7">
        <v>-6.13E-2</v>
      </c>
      <c r="GF7">
        <v>0.13339999999999999</v>
      </c>
      <c r="GG7">
        <v>0.41870000000000002</v>
      </c>
      <c r="GH7">
        <v>0.83040000000000003</v>
      </c>
      <c r="GI7">
        <v>-6.3700000000000007E-2</v>
      </c>
      <c r="GJ7">
        <v>0.1835</v>
      </c>
      <c r="GK7">
        <v>0.1343</v>
      </c>
      <c r="GL7">
        <v>1.014</v>
      </c>
      <c r="GM7">
        <v>-9.6100000000000005E-2</v>
      </c>
      <c r="GN7">
        <v>1.2999999999999999E-2</v>
      </c>
      <c r="GO7">
        <v>8.4099999999999994E-2</v>
      </c>
      <c r="GP7">
        <v>2.6599999999999999E-2</v>
      </c>
      <c r="GQ7">
        <v>-6.0000000000000001E-3</v>
      </c>
      <c r="GR7">
        <v>-2.9999999999999997E-4</v>
      </c>
      <c r="GS7">
        <v>-0.17580000000000001</v>
      </c>
      <c r="GT7">
        <v>5.1799999999999999E-2</v>
      </c>
      <c r="GU7">
        <v>-0.2087</v>
      </c>
      <c r="GV7">
        <v>0.1225</v>
      </c>
      <c r="GW7">
        <v>0.23719999999999999</v>
      </c>
      <c r="GX7">
        <v>-2.3900000000000001E-2</v>
      </c>
      <c r="GY7">
        <v>0.31859999999999999</v>
      </c>
      <c r="GZ7">
        <v>4.7E-2</v>
      </c>
      <c r="HA7">
        <v>-7.2999999999999995E-2</v>
      </c>
      <c r="HB7">
        <v>2.2000000000000001E-3</v>
      </c>
      <c r="HC7">
        <v>1.6031</v>
      </c>
      <c r="HD7">
        <v>-1.6000000000000001E-3</v>
      </c>
      <c r="HE7">
        <v>-5.4000000000000003E-3</v>
      </c>
      <c r="HF7">
        <v>0.1133</v>
      </c>
      <c r="HG7">
        <v>0.1176</v>
      </c>
      <c r="HH7">
        <v>0.1258</v>
      </c>
      <c r="HI7">
        <v>4.5999999999999999E-2</v>
      </c>
      <c r="HJ7">
        <v>0.36070000000000002</v>
      </c>
      <c r="HK7">
        <v>-2.3199999999999998E-2</v>
      </c>
      <c r="HL7">
        <v>1.1075999999999999</v>
      </c>
      <c r="HM7">
        <v>0.14380000000000001</v>
      </c>
      <c r="HN7">
        <v>0.27260000000000001</v>
      </c>
      <c r="HO7">
        <v>-6.7000000000000002E-3</v>
      </c>
      <c r="HP7">
        <v>-3.3000000000000002E-2</v>
      </c>
      <c r="HQ7">
        <v>-2.4199999999999999E-2</v>
      </c>
      <c r="HR7">
        <v>-5.4800000000000001E-2</v>
      </c>
      <c r="HS7">
        <v>-1.6999999999999999E-3</v>
      </c>
      <c r="HT7">
        <v>-1.167</v>
      </c>
      <c r="HU7">
        <v>2.4140000000000001</v>
      </c>
      <c r="HV7">
        <v>-0.11119999999999999</v>
      </c>
      <c r="HW7">
        <v>-0.48159999999999997</v>
      </c>
      <c r="HX7">
        <v>0.71840000000000004</v>
      </c>
      <c r="HY7">
        <v>-1.2598</v>
      </c>
      <c r="HZ7">
        <v>0.24510000000000001</v>
      </c>
      <c r="IA7">
        <v>-1.6500000000000001E-2</v>
      </c>
      <c r="IB7">
        <v>-4.02E-2</v>
      </c>
      <c r="IC7">
        <v>-1.8553999999999999</v>
      </c>
      <c r="ID7">
        <v>-0.19869999999999999</v>
      </c>
      <c r="IE7">
        <v>0.32229999999999998</v>
      </c>
      <c r="IF7">
        <v>0.309</v>
      </c>
      <c r="IG7">
        <v>6.59E-2</v>
      </c>
      <c r="IH7">
        <v>-0.1575</v>
      </c>
      <c r="II7">
        <v>1.2355</v>
      </c>
      <c r="IJ7">
        <v>1.2999999999999999E-3</v>
      </c>
      <c r="IK7">
        <v>0.33710000000000001</v>
      </c>
      <c r="IL7">
        <v>0.58699999999999997</v>
      </c>
      <c r="IM7">
        <v>1.8943000000000001</v>
      </c>
      <c r="IN7">
        <v>-8.6599999999999996E-2</v>
      </c>
      <c r="IO7">
        <v>1.7040999999999999</v>
      </c>
      <c r="IP7">
        <v>-0.36980000000000002</v>
      </c>
      <c r="IQ7">
        <v>-0.95120000000000005</v>
      </c>
      <c r="IR7">
        <v>0.14829999999999999</v>
      </c>
      <c r="IS7">
        <v>-7.5499999999999998E-2</v>
      </c>
      <c r="IT7">
        <v>-0.44109999999999999</v>
      </c>
      <c r="IU7">
        <v>0.1487</v>
      </c>
      <c r="IV7">
        <v>9.7000000000000003E-2</v>
      </c>
      <c r="IW7">
        <v>2.218</v>
      </c>
      <c r="IX7">
        <v>3.95E-2</v>
      </c>
      <c r="IY7">
        <v>0.27539999999999998</v>
      </c>
      <c r="IZ7">
        <v>5.3327999999999998</v>
      </c>
      <c r="JA7">
        <v>-8.8999999999999999E-3</v>
      </c>
      <c r="JB7">
        <v>-0.29349999999999998</v>
      </c>
      <c r="JC7">
        <v>3.1399999999999997E-2</v>
      </c>
      <c r="JD7">
        <v>-9.2999999999999992E-3</v>
      </c>
      <c r="JE7">
        <v>8.4199999999999997E-2</v>
      </c>
      <c r="JF7">
        <v>-0.21160000000000001</v>
      </c>
      <c r="JG7">
        <v>-1.7100000000000001E-2</v>
      </c>
      <c r="JH7">
        <v>0.38159999999999999</v>
      </c>
      <c r="JI7">
        <v>86.160700000000006</v>
      </c>
      <c r="JJ7">
        <v>6.7699999999999996E-2</v>
      </c>
      <c r="JK7">
        <v>8.9800000000000005E-2</v>
      </c>
      <c r="JL7">
        <v>0.10009999999999999</v>
      </c>
      <c r="JM7">
        <v>0.13830000000000001</v>
      </c>
      <c r="JN7">
        <v>0.81440000000000001</v>
      </c>
      <c r="JO7">
        <v>0.83450000000000002</v>
      </c>
      <c r="JP7">
        <v>-6.2399999999999997E-2</v>
      </c>
      <c r="JQ7">
        <v>0.98870000000000002</v>
      </c>
      <c r="JR7">
        <v>-0.82210000000000005</v>
      </c>
      <c r="JS7">
        <v>-8.1799999999999998E-2</v>
      </c>
      <c r="JU7">
        <v>1.0989</v>
      </c>
      <c r="JV7">
        <v>1.1900000000000001E-2</v>
      </c>
      <c r="JW7">
        <v>1.18E-2</v>
      </c>
      <c r="JX7">
        <v>0.1048</v>
      </c>
      <c r="JY7">
        <v>3.2399999999999998E-2</v>
      </c>
      <c r="JZ7">
        <v>0.26150000000000001</v>
      </c>
      <c r="KA7">
        <v>0.93799999999999994</v>
      </c>
      <c r="KB7">
        <v>0.23089999999999999</v>
      </c>
      <c r="KC7">
        <v>4.0899999999999999E-2</v>
      </c>
      <c r="KD7">
        <v>3.6600000000000001E-2</v>
      </c>
      <c r="KE7">
        <v>-2.4239000000000002</v>
      </c>
      <c r="KF7">
        <v>-1.7600000000000001E-2</v>
      </c>
      <c r="KG7">
        <v>-0.14849999999999999</v>
      </c>
      <c r="KH7">
        <v>1.9300000000000001E-2</v>
      </c>
      <c r="KI7">
        <v>0.89239999999999997</v>
      </c>
      <c r="KJ7">
        <v>-0.13370000000000001</v>
      </c>
      <c r="KK7">
        <v>-3.1699999999999999E-2</v>
      </c>
      <c r="KL7">
        <v>-1.4200000000000001E-2</v>
      </c>
      <c r="KN7">
        <v>0.49280000000000002</v>
      </c>
      <c r="KO7">
        <v>-0.10929999999999999</v>
      </c>
      <c r="KP7">
        <v>1.9487000000000001</v>
      </c>
      <c r="KQ7">
        <v>2.0091000000000001</v>
      </c>
      <c r="KR7">
        <v>-0.1366</v>
      </c>
      <c r="KS7">
        <v>-1.8599999999999998E-2</v>
      </c>
      <c r="KT7">
        <v>-4.5999999999999999E-3</v>
      </c>
      <c r="KU7">
        <v>-9.6082999999999998</v>
      </c>
      <c r="KV7">
        <v>3.4291999999999998</v>
      </c>
      <c r="KW7">
        <v>2.63E-2</v>
      </c>
      <c r="KX7">
        <v>0.16850000000000001</v>
      </c>
      <c r="KY7">
        <v>-0.55489999999999995</v>
      </c>
      <c r="KZ7">
        <v>1.5800000000000002E-2</v>
      </c>
      <c r="LA7">
        <v>0.63070000000000004</v>
      </c>
      <c r="LC7">
        <v>0.41420000000000001</v>
      </c>
      <c r="LD7">
        <v>-7.85E-2</v>
      </c>
      <c r="LE7">
        <v>1.9029</v>
      </c>
      <c r="LF7">
        <v>3.2899999999999999E-2</v>
      </c>
      <c r="LG7">
        <v>1.9800000000000002E-2</v>
      </c>
      <c r="LH7">
        <v>0.1333</v>
      </c>
      <c r="LI7">
        <v>-34.819099999999999</v>
      </c>
      <c r="LJ7">
        <v>-4.6199999999999998E-2</v>
      </c>
      <c r="LK7">
        <v>-2.41E-2</v>
      </c>
      <c r="LL7">
        <v>4.6199999999999998E-2</v>
      </c>
      <c r="LM7">
        <v>-1.1377999999999999</v>
      </c>
      <c r="LN7">
        <v>0.63870000000000005</v>
      </c>
      <c r="LP7">
        <v>1.3935</v>
      </c>
      <c r="LQ7">
        <v>0.13009999999999999</v>
      </c>
      <c r="LR7">
        <v>0.58819999999999995</v>
      </c>
      <c r="LS7">
        <v>-0.1694</v>
      </c>
      <c r="LT7">
        <v>9.9056999999999995</v>
      </c>
      <c r="LU7">
        <v>6.6E-3</v>
      </c>
      <c r="LV7">
        <v>1.2493000000000001</v>
      </c>
      <c r="LW7">
        <v>-6.6E-3</v>
      </c>
      <c r="LX7">
        <v>7.8590999999999998</v>
      </c>
      <c r="LY7">
        <v>2.4E-2</v>
      </c>
      <c r="LZ7">
        <v>-1.8100000000000002E-2</v>
      </c>
      <c r="MA7">
        <v>-6.7999999999999996E-3</v>
      </c>
      <c r="MB7">
        <v>5.5199999999999999E-2</v>
      </c>
      <c r="MC7">
        <v>0.74399999999999999</v>
      </c>
      <c r="MD7">
        <v>3.1300000000000001E-2</v>
      </c>
      <c r="ME7">
        <v>0.25700000000000001</v>
      </c>
      <c r="MF7">
        <v>-9.0999999999999998E-2</v>
      </c>
      <c r="MG7">
        <v>0.68100000000000005</v>
      </c>
      <c r="MH7">
        <v>0.15570000000000001</v>
      </c>
      <c r="MI7">
        <v>0.7278</v>
      </c>
      <c r="MJ7">
        <v>-3.04E-2</v>
      </c>
      <c r="MK7">
        <v>1.0913999999999999</v>
      </c>
      <c r="ML7">
        <v>-5.2200000000000003E-2</v>
      </c>
      <c r="MM7">
        <v>2.3999999999999998E-3</v>
      </c>
      <c r="MN7">
        <v>5.8999999999999997E-2</v>
      </c>
      <c r="MP7">
        <v>3.6200000000000003E-2</v>
      </c>
      <c r="MQ7">
        <v>-8.2000000000000007E-3</v>
      </c>
      <c r="MR7">
        <v>0.19700000000000001</v>
      </c>
      <c r="MS7">
        <v>-4.7600000000000003E-2</v>
      </c>
      <c r="MT7">
        <v>7.6499999999999999E-2</v>
      </c>
      <c r="MU7">
        <v>1.5661</v>
      </c>
      <c r="MV7">
        <v>-3.0800000000000001E-2</v>
      </c>
      <c r="MW7">
        <v>4.8399999999999999E-2</v>
      </c>
      <c r="MX7">
        <v>-2.5999999999999999E-2</v>
      </c>
      <c r="MY7">
        <v>-0.42430000000000001</v>
      </c>
      <c r="MZ7">
        <v>-3.5499999999999997E-2</v>
      </c>
      <c r="NA7">
        <v>1.46E-2</v>
      </c>
      <c r="NB7">
        <v>1.3299999999999999E-2</v>
      </c>
      <c r="NC7">
        <v>1.4714</v>
      </c>
      <c r="ND7">
        <v>-6.6E-3</v>
      </c>
      <c r="NE7">
        <v>4.0941999999999998</v>
      </c>
      <c r="NF7">
        <v>-0.45290000000000002</v>
      </c>
      <c r="NG7">
        <v>-2.5999999999999999E-2</v>
      </c>
      <c r="NH7">
        <v>5.7700000000000001E-2</v>
      </c>
      <c r="NI7">
        <v>-0.91790000000000005</v>
      </c>
      <c r="NJ7">
        <v>-9.1999999999999998E-3</v>
      </c>
      <c r="NK7">
        <v>-0.74450000000000005</v>
      </c>
      <c r="NL7">
        <v>7.7799999999999994E-2</v>
      </c>
      <c r="NM7">
        <v>2.76E-2</v>
      </c>
      <c r="NN7">
        <v>5.3199999999999997E-2</v>
      </c>
      <c r="NO7">
        <v>-2.5700000000000001E-2</v>
      </c>
      <c r="NP7">
        <v>-0.28149999999999997</v>
      </c>
      <c r="NQ7">
        <v>7.6300000000000007E-2</v>
      </c>
      <c r="NR7">
        <v>0.25700000000000001</v>
      </c>
      <c r="NS7">
        <v>-0.80689999999999995</v>
      </c>
      <c r="NT7">
        <v>1.9300000000000001E-2</v>
      </c>
      <c r="NU7">
        <v>-5.1400000000000001E-2</v>
      </c>
      <c r="NV7">
        <v>-3.6299999999999999E-2</v>
      </c>
      <c r="NW7">
        <v>-4.6399999999999997E-2</v>
      </c>
      <c r="NX7">
        <v>-1.29E-2</v>
      </c>
      <c r="NY7">
        <v>0.73880000000000001</v>
      </c>
      <c r="NZ7">
        <v>-6.3200000000000006E-2</v>
      </c>
      <c r="OA7">
        <v>0.38819999999999999</v>
      </c>
      <c r="OB7">
        <v>0.14810000000000001</v>
      </c>
      <c r="OC7">
        <v>-8.2699999999999996E-2</v>
      </c>
      <c r="OD7">
        <v>1.6498999999999999</v>
      </c>
      <c r="OE7">
        <v>1E-3</v>
      </c>
      <c r="OF7">
        <v>-2.1334</v>
      </c>
      <c r="OG7">
        <v>1.5928</v>
      </c>
      <c r="OH7">
        <v>-6.2700000000000006E-2</v>
      </c>
      <c r="OI7">
        <v>-0.21479999999999999</v>
      </c>
      <c r="OJ7">
        <v>-5.8400000000000001E-2</v>
      </c>
      <c r="OK7">
        <v>0.17760000000000001</v>
      </c>
      <c r="OL7">
        <v>0.1226</v>
      </c>
      <c r="OM7">
        <v>-1.4752000000000001</v>
      </c>
      <c r="ON7">
        <v>1.21E-2</v>
      </c>
      <c r="OO7">
        <v>-6.8099999999999994E-2</v>
      </c>
      <c r="OP7">
        <v>1.7999999999999999E-2</v>
      </c>
      <c r="OQ7">
        <v>0.39150000000000001</v>
      </c>
      <c r="OR7">
        <v>0.24660000000000001</v>
      </c>
      <c r="OS7">
        <v>-1.38E-2</v>
      </c>
      <c r="OT7">
        <v>-0.24479999999999999</v>
      </c>
      <c r="OU7">
        <v>-0.2112</v>
      </c>
      <c r="OV7">
        <v>-1.4765999999999999</v>
      </c>
      <c r="OW7">
        <v>0.67720000000000002</v>
      </c>
      <c r="OX7">
        <v>1.78E-2</v>
      </c>
      <c r="OY7">
        <v>-7.1000000000000004E-3</v>
      </c>
      <c r="OZ7">
        <v>0.18809999999999999</v>
      </c>
      <c r="PA7">
        <v>-5.7799999999999997E-2</v>
      </c>
      <c r="PB7">
        <v>-6.5000000000000002E-2</v>
      </c>
      <c r="PC7">
        <v>-0.32879999999999998</v>
      </c>
      <c r="PD7">
        <v>1.83E-2</v>
      </c>
      <c r="PE7">
        <v>7.7164000000000001</v>
      </c>
      <c r="PF7">
        <v>-1.7899999999999999E-2</v>
      </c>
      <c r="PG7">
        <v>-0.1656</v>
      </c>
      <c r="PH7">
        <v>-5.8099999999999999E-2</v>
      </c>
      <c r="PI7">
        <v>-0.22439999999999999</v>
      </c>
      <c r="PJ7">
        <v>0.17249999999999999</v>
      </c>
      <c r="PK7">
        <v>0.41410000000000002</v>
      </c>
      <c r="PL7">
        <v>-0.2</v>
      </c>
      <c r="PM7">
        <v>6.7900000000000002E-2</v>
      </c>
      <c r="PN7">
        <v>9.8699999999999996E-2</v>
      </c>
      <c r="PO7">
        <v>0.22509999999999999</v>
      </c>
      <c r="PP7">
        <v>0.2923</v>
      </c>
      <c r="PQ7">
        <v>9.2700000000000005E-2</v>
      </c>
      <c r="PR7">
        <v>2.3099999999999999E-2</v>
      </c>
      <c r="PS7">
        <v>-5.21E-2</v>
      </c>
      <c r="PT7">
        <v>-4.7E-2</v>
      </c>
      <c r="PU7">
        <v>5.3199999999999997E-2</v>
      </c>
      <c r="PV7">
        <v>-0.2767</v>
      </c>
      <c r="PW7">
        <v>0.60919999999999996</v>
      </c>
      <c r="PX7">
        <v>-0.1731</v>
      </c>
      <c r="PY7">
        <v>1.4403999999999999</v>
      </c>
      <c r="PZ7">
        <v>-1.5900000000000001E-2</v>
      </c>
      <c r="QA7">
        <v>0.5554</v>
      </c>
      <c r="QB7">
        <v>0.5494</v>
      </c>
      <c r="QC7">
        <v>5.5300000000000002E-2</v>
      </c>
      <c r="QD7">
        <v>-4.1000000000000003E-3</v>
      </c>
      <c r="QE7">
        <v>1.1900000000000001E-2</v>
      </c>
      <c r="QF7">
        <v>-4.2200000000000001E-2</v>
      </c>
      <c r="QG7">
        <v>0.45639999999999997</v>
      </c>
      <c r="QH7">
        <v>-8.6E-3</v>
      </c>
      <c r="QI7">
        <v>3.9300000000000002E-2</v>
      </c>
      <c r="QJ7">
        <v>0.1191</v>
      </c>
      <c r="QK7">
        <v>1.3549</v>
      </c>
      <c r="QL7">
        <v>-3.9399999999999998E-2</v>
      </c>
      <c r="QM7">
        <v>-2.8000000000000001E-2</v>
      </c>
      <c r="QN7">
        <v>-0.55589999999999995</v>
      </c>
      <c r="QO7">
        <v>0.46260000000000001</v>
      </c>
      <c r="QP7">
        <v>-0.22040000000000001</v>
      </c>
      <c r="QQ7">
        <v>-0.14230000000000001</v>
      </c>
      <c r="QR7">
        <v>-2.0899999999999998E-2</v>
      </c>
      <c r="QS7">
        <v>-4.4400000000000002E-2</v>
      </c>
      <c r="QT7">
        <v>-4.0800000000000003E-2</v>
      </c>
      <c r="QU7">
        <v>1.3216000000000001</v>
      </c>
      <c r="QV7">
        <v>-1.0085999999999999</v>
      </c>
      <c r="QW7">
        <v>0.34620000000000001</v>
      </c>
      <c r="QX7">
        <v>1.14E-2</v>
      </c>
      <c r="QY7">
        <v>0.80730000000000002</v>
      </c>
      <c r="QZ7">
        <v>-0.26840000000000003</v>
      </c>
      <c r="RA7">
        <v>0.48459999999999998</v>
      </c>
      <c r="RB7">
        <v>-4.0599999999999997E-2</v>
      </c>
      <c r="RC7">
        <v>4.95</v>
      </c>
      <c r="RD7">
        <v>0.38169999999999998</v>
      </c>
      <c r="RE7">
        <v>7.0499999999999993E-2</v>
      </c>
      <c r="RF7">
        <v>-0.1812</v>
      </c>
      <c r="RG7">
        <v>2.3715999999999999</v>
      </c>
      <c r="RH7">
        <v>-4.1799999999999997E-2</v>
      </c>
      <c r="RJ7">
        <v>-3.0146000000000002</v>
      </c>
      <c r="RK7">
        <v>0.25419999999999998</v>
      </c>
      <c r="RL7">
        <v>5.6800000000000003E-2</v>
      </c>
      <c r="RM7">
        <v>0.60470000000000002</v>
      </c>
      <c r="RN7">
        <v>1.9300000000000001E-2</v>
      </c>
      <c r="RO7">
        <v>-1.9519</v>
      </c>
      <c r="RP7">
        <v>-1.008</v>
      </c>
      <c r="RQ7">
        <v>-0.1163</v>
      </c>
      <c r="RR7">
        <v>0.1797</v>
      </c>
      <c r="RS7">
        <v>-0.30580000000000002</v>
      </c>
      <c r="RT7">
        <v>0.87480000000000002</v>
      </c>
      <c r="RU7">
        <v>0.16300000000000001</v>
      </c>
      <c r="RV7">
        <v>-0.16439999999999999</v>
      </c>
      <c r="RW7">
        <v>0.48170000000000002</v>
      </c>
      <c r="RX7">
        <v>0.53710000000000002</v>
      </c>
      <c r="RY7">
        <v>0.85250000000000004</v>
      </c>
      <c r="RZ7">
        <v>6.5500000000000003E-2</v>
      </c>
      <c r="SA7">
        <v>-2.35E-2</v>
      </c>
      <c r="SB7">
        <v>0.125</v>
      </c>
      <c r="SC7">
        <v>-0.42720000000000002</v>
      </c>
      <c r="SE7">
        <v>-0.25640000000000002</v>
      </c>
      <c r="SF7">
        <v>-5.04E-2</v>
      </c>
      <c r="SG7">
        <v>2.5000000000000001E-3</v>
      </c>
      <c r="SH7">
        <v>-0.51459999999999995</v>
      </c>
      <c r="SI7">
        <v>9.64E-2</v>
      </c>
      <c r="SJ7">
        <v>0.45219999999999999</v>
      </c>
      <c r="SK7">
        <v>-6.1499999999999999E-2</v>
      </c>
      <c r="SL7">
        <v>-5.7099999999999998E-2</v>
      </c>
      <c r="SM7">
        <v>1.5599999999999999E-2</v>
      </c>
      <c r="SN7">
        <v>-3.7400000000000003E-2</v>
      </c>
      <c r="SO7">
        <v>0.48320000000000002</v>
      </c>
      <c r="SP7">
        <v>0.17560000000000001</v>
      </c>
      <c r="SQ7">
        <v>-0.1593</v>
      </c>
      <c r="SR7">
        <v>-2.3599999999999999E-2</v>
      </c>
      <c r="SS7">
        <v>3.1892999999999998</v>
      </c>
      <c r="ST7">
        <v>2.2499999999999999E-2</v>
      </c>
      <c r="SU7">
        <v>0.1295</v>
      </c>
      <c r="SV7">
        <v>0.50249999999999995</v>
      </c>
      <c r="SW7">
        <v>7.3599999999999999E-2</v>
      </c>
      <c r="SX7">
        <v>7.0000000000000007E-2</v>
      </c>
      <c r="SY7">
        <v>0</v>
      </c>
      <c r="SZ7">
        <v>-3.2300000000000002E-2</v>
      </c>
      <c r="TA7">
        <v>-0.2823</v>
      </c>
      <c r="TB7">
        <v>-0.41010000000000002</v>
      </c>
      <c r="TC7">
        <v>-7.1499999999999994E-2</v>
      </c>
      <c r="TD7">
        <v>-1.7071000000000001</v>
      </c>
      <c r="TE7">
        <v>-6.0100000000000001E-2</v>
      </c>
      <c r="TF7">
        <v>0.33539999999999998</v>
      </c>
      <c r="TG7">
        <v>1.4565999999999999</v>
      </c>
      <c r="TH7">
        <v>-7.1999999999999998E-3</v>
      </c>
      <c r="TI7">
        <v>0.96930000000000005</v>
      </c>
      <c r="TJ7">
        <v>0.3594</v>
      </c>
      <c r="TK7">
        <v>-1.0200000000000001E-2</v>
      </c>
      <c r="TL7">
        <v>1.9300000000000001E-2</v>
      </c>
      <c r="TM7">
        <v>0.70650000000000002</v>
      </c>
      <c r="TN7">
        <v>-4.7100000000000003E-2</v>
      </c>
      <c r="TO7">
        <v>4.6399999999999997E-2</v>
      </c>
      <c r="TP7">
        <v>0.16619999999999999</v>
      </c>
      <c r="TQ7">
        <v>4.2500000000000003E-2</v>
      </c>
      <c r="TR7">
        <v>4.6665999999999999</v>
      </c>
      <c r="TS7">
        <v>-0.87649999999999995</v>
      </c>
      <c r="TT7">
        <v>1.5599999999999999E-2</v>
      </c>
      <c r="TU7">
        <v>-2.9600000000000001E-2</v>
      </c>
      <c r="TV7">
        <v>3.5000000000000001E-3</v>
      </c>
      <c r="TW7">
        <v>0.23710000000000001</v>
      </c>
      <c r="TX7">
        <v>-1.0200000000000001E-2</v>
      </c>
      <c r="TY7">
        <v>1.0999999999999999E-2</v>
      </c>
      <c r="TZ7">
        <v>-1.4319</v>
      </c>
      <c r="UA7">
        <v>-1.9662999999999999</v>
      </c>
      <c r="UB7">
        <v>-3.32E-2</v>
      </c>
      <c r="UC7">
        <v>2.2599999999999999E-2</v>
      </c>
      <c r="UD7">
        <v>-6.3E-3</v>
      </c>
      <c r="UE7">
        <v>7.1124999999999998</v>
      </c>
      <c r="UF7">
        <v>-8.0699999999999994E-2</v>
      </c>
      <c r="UG7">
        <v>1.9E-3</v>
      </c>
      <c r="UH7">
        <v>3.0300000000000001E-2</v>
      </c>
      <c r="UI7">
        <v>0</v>
      </c>
      <c r="UJ7">
        <v>4.4217000000000004</v>
      </c>
      <c r="UK7">
        <v>-5.5999999999999999E-3</v>
      </c>
      <c r="UL7">
        <v>-3.0999999999999999E-3</v>
      </c>
      <c r="UM7">
        <v>0.76880000000000004</v>
      </c>
      <c r="UN7">
        <v>0.18779999999999999</v>
      </c>
      <c r="UO7">
        <v>-0.55710000000000004</v>
      </c>
      <c r="UP7">
        <v>8.43E-2</v>
      </c>
      <c r="UQ7">
        <v>0.2271</v>
      </c>
      <c r="UR7">
        <v>-0.15190000000000001</v>
      </c>
      <c r="US7">
        <v>2.8899999999999999E-2</v>
      </c>
      <c r="UT7">
        <v>28.439399999999999</v>
      </c>
      <c r="UU7">
        <v>-1.0800000000000001E-2</v>
      </c>
      <c r="UV7">
        <v>-0.23569999999999999</v>
      </c>
      <c r="UW7">
        <v>-0.1051</v>
      </c>
      <c r="UX7">
        <v>-8.6699999999999999E-2</v>
      </c>
      <c r="UY7">
        <v>-3.1600000000000003E-2</v>
      </c>
      <c r="UZ7">
        <v>-0.95630000000000004</v>
      </c>
      <c r="VA7">
        <v>0.12039999999999999</v>
      </c>
      <c r="VB7">
        <v>0.45079999999999998</v>
      </c>
      <c r="VC7">
        <v>6.7799999999999999E-2</v>
      </c>
      <c r="VD7">
        <v>-8.2500000000000004E-2</v>
      </c>
      <c r="VE7">
        <v>5.7299999999999997E-2</v>
      </c>
      <c r="VF7">
        <v>-0.33200000000000002</v>
      </c>
      <c r="VG7">
        <v>0.6008</v>
      </c>
      <c r="VH7">
        <v>-4.4400000000000002E-2</v>
      </c>
      <c r="VI7">
        <v>-8.4000000000000005E-2</v>
      </c>
      <c r="VJ7">
        <v>0.67490000000000006</v>
      </c>
      <c r="VK7">
        <v>-1.4E-3</v>
      </c>
      <c r="VL7">
        <v>7.3400000000000007E-2</v>
      </c>
      <c r="VM7">
        <v>1.4E-3</v>
      </c>
      <c r="VN7">
        <v>-0.64449999999999996</v>
      </c>
      <c r="VO7">
        <v>6.88E-2</v>
      </c>
      <c r="VP7">
        <v>4.6600000000000003E-2</v>
      </c>
      <c r="VQ7">
        <v>-0.21179999999999999</v>
      </c>
      <c r="VR7">
        <v>0.34179999999999999</v>
      </c>
      <c r="VS7">
        <v>6.7999999999999996E-3</v>
      </c>
      <c r="VT7">
        <v>0.7974</v>
      </c>
      <c r="VU7">
        <v>0.41889999999999999</v>
      </c>
      <c r="VV7">
        <v>-0.80810000000000004</v>
      </c>
      <c r="VW7">
        <v>7.1800000000000003E-2</v>
      </c>
      <c r="VY7">
        <v>5.1000000000000004E-3</v>
      </c>
      <c r="VZ7">
        <v>1.3602000000000001</v>
      </c>
      <c r="WA7">
        <v>-4.8300000000000003E-2</v>
      </c>
      <c r="WB7">
        <v>1.5611999999999999</v>
      </c>
      <c r="WC7">
        <v>-1.9300000000000001E-2</v>
      </c>
      <c r="WD7">
        <v>0.10580000000000001</v>
      </c>
      <c r="WE7">
        <v>0.74860000000000004</v>
      </c>
      <c r="WF7">
        <v>0.1106</v>
      </c>
      <c r="WG7">
        <v>-1.4597</v>
      </c>
      <c r="WH7">
        <v>3.0646</v>
      </c>
      <c r="WI7">
        <v>-0.13919999999999999</v>
      </c>
      <c r="WJ7">
        <v>-2.1100000000000001E-2</v>
      </c>
      <c r="WK7">
        <v>7.0400000000000004E-2</v>
      </c>
      <c r="WL7">
        <v>-3.1E-2</v>
      </c>
      <c r="WM7">
        <v>5.9900000000000002E-2</v>
      </c>
      <c r="WN7">
        <v>1.9199999999999998E-2</v>
      </c>
      <c r="WO7">
        <v>0.56589999999999996</v>
      </c>
      <c r="WP7">
        <v>1.7688999999999999</v>
      </c>
      <c r="WQ7">
        <v>-5.2499999999999998E-2</v>
      </c>
      <c r="WR7">
        <v>-1.9900000000000001E-2</v>
      </c>
      <c r="WS7">
        <v>-1.12E-2</v>
      </c>
      <c r="WT7">
        <v>4.0000000000000002E-4</v>
      </c>
      <c r="WU7">
        <v>1.04E-2</v>
      </c>
      <c r="WV7">
        <v>5.0000000000000001E-3</v>
      </c>
      <c r="WW7">
        <v>2.2097000000000002</v>
      </c>
      <c r="WX7">
        <v>1.6899999999999998E-2</v>
      </c>
      <c r="WY7">
        <v>-0.32679999999999998</v>
      </c>
      <c r="WZ7">
        <v>2.31</v>
      </c>
      <c r="XA7">
        <v>0.39600000000000002</v>
      </c>
      <c r="XB7">
        <v>2.8E-3</v>
      </c>
      <c r="XC7">
        <v>5.0500000000000003E-2</v>
      </c>
      <c r="XD7">
        <v>-2.0299999999999999E-2</v>
      </c>
      <c r="XE7">
        <v>-0.1134</v>
      </c>
      <c r="XF7">
        <v>4.41E-2</v>
      </c>
      <c r="XG7">
        <v>0.104</v>
      </c>
      <c r="XH7">
        <v>0.31580000000000003</v>
      </c>
      <c r="XI7">
        <v>2.5899999999999999E-2</v>
      </c>
      <c r="XJ7">
        <v>-5.57E-2</v>
      </c>
      <c r="XK7">
        <v>-0.36170000000000002</v>
      </c>
      <c r="XL7">
        <v>-2.18E-2</v>
      </c>
      <c r="XM7">
        <v>0.247</v>
      </c>
      <c r="XN7">
        <v>0.3296</v>
      </c>
      <c r="XO7">
        <v>-4.4999999999999998E-2</v>
      </c>
      <c r="XP7">
        <v>1.2756000000000001</v>
      </c>
      <c r="XQ7">
        <v>-1.7399999999999999E-2</v>
      </c>
      <c r="XR7">
        <v>4.0625999999999998</v>
      </c>
      <c r="XS7">
        <v>-6.5699999999999995E-2</v>
      </c>
      <c r="XT7">
        <v>-1.7859</v>
      </c>
      <c r="XU7">
        <v>0.23400000000000001</v>
      </c>
      <c r="XV7">
        <v>0.44540000000000002</v>
      </c>
      <c r="XW7">
        <v>1.2682</v>
      </c>
      <c r="XX7">
        <v>1.3912</v>
      </c>
      <c r="XY7">
        <v>3.5999999999999999E-3</v>
      </c>
      <c r="XZ7">
        <v>0.1467</v>
      </c>
      <c r="YA7">
        <v>-0.28670000000000001</v>
      </c>
      <c r="YB7">
        <v>0.29399999999999998</v>
      </c>
      <c r="YC7">
        <v>8.2400000000000001E-2</v>
      </c>
      <c r="YD7">
        <v>2.63E-2</v>
      </c>
      <c r="YE7">
        <v>4.58E-2</v>
      </c>
      <c r="YF7">
        <v>0.13539999999999999</v>
      </c>
      <c r="YG7">
        <v>0.10349999999999999</v>
      </c>
      <c r="YH7">
        <v>0.25569999999999998</v>
      </c>
      <c r="YI7">
        <v>0.14660000000000001</v>
      </c>
      <c r="YJ7">
        <v>-0.11310000000000001</v>
      </c>
      <c r="YK7">
        <v>0.33110000000000001</v>
      </c>
      <c r="YL7">
        <v>0.52170000000000005</v>
      </c>
      <c r="YM7">
        <v>8.9800000000000005E-2</v>
      </c>
      <c r="YN7">
        <v>0.92559999999999998</v>
      </c>
      <c r="YO7">
        <v>-0.15509999999999999</v>
      </c>
      <c r="YP7">
        <v>7.6899999999999996E-2</v>
      </c>
      <c r="YQ7">
        <v>0.1208</v>
      </c>
      <c r="YR7">
        <v>-3.4799999999999998E-2</v>
      </c>
      <c r="YS7">
        <v>-0.79649999999999999</v>
      </c>
      <c r="YT7">
        <v>0.37240000000000001</v>
      </c>
      <c r="YU7">
        <v>1.54E-2</v>
      </c>
      <c r="YV7">
        <v>1.2200000000000001E-2</v>
      </c>
      <c r="YW7">
        <v>2.8999999999999998E-3</v>
      </c>
      <c r="YX7">
        <v>-1.1884999999999999</v>
      </c>
      <c r="YY7">
        <v>0.96330000000000005</v>
      </c>
      <c r="YZ7">
        <v>1.1706000000000001</v>
      </c>
      <c r="ZA7">
        <v>0.9274</v>
      </c>
      <c r="ZB7">
        <v>0.50360000000000005</v>
      </c>
      <c r="ZC7">
        <v>5.4600000000000003E-2</v>
      </c>
      <c r="ZD7">
        <v>0.21890000000000001</v>
      </c>
      <c r="ZE7">
        <v>4.5999999999999999E-3</v>
      </c>
      <c r="ZF7">
        <v>0.46389999999999998</v>
      </c>
      <c r="ZG7">
        <v>-8.2000000000000007E-3</v>
      </c>
      <c r="ZH7">
        <v>-0.94889999999999997</v>
      </c>
      <c r="ZI7">
        <v>4.5100000000000001E-2</v>
      </c>
      <c r="ZJ7">
        <v>2.3E-3</v>
      </c>
      <c r="ZK7">
        <v>1.3479000000000001</v>
      </c>
      <c r="ZL7">
        <v>1.4737</v>
      </c>
      <c r="ZM7">
        <v>2.8696999999999999</v>
      </c>
      <c r="ZN7">
        <v>3.6400000000000002E-2</v>
      </c>
      <c r="ZO7">
        <v>1.9699999999999999E-2</v>
      </c>
      <c r="ZP7">
        <v>-0.24179999999999999</v>
      </c>
      <c r="ZQ7">
        <v>0.56040000000000001</v>
      </c>
      <c r="ZR7">
        <v>2.7576000000000001</v>
      </c>
      <c r="ZS7">
        <v>0.1023</v>
      </c>
      <c r="ZT7">
        <v>5.0000000000000001E-4</v>
      </c>
      <c r="ZU7">
        <v>-2.8517999999999999</v>
      </c>
      <c r="ZV7">
        <v>-0.68369999999999997</v>
      </c>
      <c r="ZW7">
        <v>4.2881999999999998</v>
      </c>
      <c r="ZX7">
        <v>0.42670000000000002</v>
      </c>
      <c r="ZY7">
        <v>1.8368</v>
      </c>
      <c r="ZZ7">
        <v>1.0644</v>
      </c>
      <c r="AAA7">
        <v>-8.9999999999999993E-3</v>
      </c>
      <c r="AAB7">
        <v>3.0200000000000001E-2</v>
      </c>
      <c r="AAC7">
        <v>-0.19969999999999999</v>
      </c>
      <c r="AAD7">
        <v>1.2E-2</v>
      </c>
      <c r="AAE7">
        <v>5.0000000000000001E-4</v>
      </c>
      <c r="AAF7">
        <v>0.1608</v>
      </c>
      <c r="AAG7">
        <v>0.2203</v>
      </c>
      <c r="AAH7">
        <v>0.13969999999999999</v>
      </c>
      <c r="AAI7">
        <v>-8.8400000000000006E-2</v>
      </c>
      <c r="AAJ7">
        <v>0.50390000000000001</v>
      </c>
      <c r="AAK7">
        <v>-0.47510000000000002</v>
      </c>
      <c r="AAL7">
        <v>0.81810000000000005</v>
      </c>
      <c r="AAM7">
        <v>-0.65390000000000004</v>
      </c>
      <c r="AAN7">
        <v>-1.8466</v>
      </c>
      <c r="AAO7">
        <v>0.50060000000000004</v>
      </c>
      <c r="AAP7">
        <v>-0.2029</v>
      </c>
      <c r="AAQ7">
        <v>-0.22239999999999999</v>
      </c>
      <c r="AAR7">
        <v>4.02E-2</v>
      </c>
      <c r="AAS7">
        <v>-5.0000000000000001E-4</v>
      </c>
      <c r="AAT7">
        <v>0.1983</v>
      </c>
      <c r="AAU7">
        <v>7.5735000000000001</v>
      </c>
      <c r="AAV7">
        <v>2.1100000000000001E-2</v>
      </c>
      <c r="AAW7">
        <v>0.96040000000000003</v>
      </c>
      <c r="AAX7">
        <v>-2.1299999999999999E-2</v>
      </c>
      <c r="AAY7">
        <v>-7.6100000000000001E-2</v>
      </c>
      <c r="AAZ7">
        <v>0.86019999999999996</v>
      </c>
      <c r="ABA7">
        <v>3.2899999999999999E-2</v>
      </c>
      <c r="ABB7">
        <v>-5.7000000000000002E-3</v>
      </c>
      <c r="ABC7">
        <v>-3.5999999999999999E-3</v>
      </c>
      <c r="ABD7">
        <v>-5.3699999999999998E-2</v>
      </c>
      <c r="ABE7">
        <v>-2.9781</v>
      </c>
      <c r="ABF7">
        <v>-8.7099999999999997E-2</v>
      </c>
      <c r="ABG7">
        <v>-2.6800000000000001E-2</v>
      </c>
      <c r="ABH7">
        <v>7.7399999999999997E-2</v>
      </c>
      <c r="ABJ7">
        <v>-1.5299999999999999E-2</v>
      </c>
      <c r="ABK7">
        <v>0.42249999999999999</v>
      </c>
      <c r="ABL7">
        <v>4.1999999999999997E-3</v>
      </c>
      <c r="ABM7">
        <v>-0.69059999999999999</v>
      </c>
      <c r="ABN7">
        <v>1.4363999999999999</v>
      </c>
      <c r="ABO7">
        <v>6.8243999999999998</v>
      </c>
      <c r="ABP7">
        <v>-2.8199999999999999E-2</v>
      </c>
      <c r="ABQ7">
        <v>21.996099999999998</v>
      </c>
      <c r="ABR7">
        <v>-0.48559999999999998</v>
      </c>
      <c r="ABS7">
        <v>-0.1007</v>
      </c>
      <c r="ABT7">
        <v>3.3757999999999999</v>
      </c>
      <c r="ABU7">
        <v>0.5635</v>
      </c>
      <c r="ABV7">
        <v>-0.36780000000000002</v>
      </c>
      <c r="ABW7">
        <v>1.3899999999999999E-2</v>
      </c>
      <c r="ABX7">
        <v>0.13270000000000001</v>
      </c>
      <c r="ABY7">
        <v>0.62180000000000002</v>
      </c>
      <c r="ABZ7">
        <v>-2.87E-2</v>
      </c>
      <c r="ACA7">
        <v>4.8776999999999999</v>
      </c>
      <c r="ACB7">
        <v>2.0905999999999998</v>
      </c>
      <c r="ACC7">
        <v>0.55649999999999999</v>
      </c>
      <c r="ACD7">
        <v>-1.5100000000000001E-2</v>
      </c>
      <c r="ACE7">
        <v>6.1999999999999998E-3</v>
      </c>
      <c r="ACF7">
        <v>1.4883999999999999</v>
      </c>
      <c r="ACG7">
        <v>-0.15790000000000001</v>
      </c>
      <c r="ACH7">
        <v>-0.41620000000000001</v>
      </c>
      <c r="ACI7">
        <v>0.43730000000000002</v>
      </c>
      <c r="ACJ7">
        <v>0.13769999999999999</v>
      </c>
      <c r="ACK7">
        <v>-2.4400000000000002E-2</v>
      </c>
      <c r="ACL7">
        <v>-0.4551</v>
      </c>
      <c r="ACM7">
        <v>1.6378999999999999</v>
      </c>
      <c r="ACN7">
        <v>1.8700000000000001E-2</v>
      </c>
      <c r="ACO7">
        <v>0.20319999999999999</v>
      </c>
      <c r="ACP7">
        <v>-1.8076000000000001</v>
      </c>
      <c r="ACQ7">
        <v>-7.4553000000000003</v>
      </c>
      <c r="ACR7">
        <v>5.9999999999999995E-4</v>
      </c>
      <c r="ACS7">
        <v>4.5199999999999997E-2</v>
      </c>
      <c r="ACT7">
        <v>-0.48149999999999998</v>
      </c>
      <c r="ACU7">
        <v>-1.0200000000000001E-2</v>
      </c>
      <c r="ACV7">
        <v>7.7100000000000002E-2</v>
      </c>
      <c r="ACW7">
        <v>-0.69730000000000003</v>
      </c>
      <c r="ACX7">
        <v>1.3588</v>
      </c>
      <c r="ACY7">
        <v>-0.20930000000000001</v>
      </c>
      <c r="ACZ7">
        <v>-0.13250000000000001</v>
      </c>
      <c r="ADA7">
        <v>1.0987</v>
      </c>
      <c r="ADB7">
        <v>-3.0051000000000001</v>
      </c>
      <c r="ADC7">
        <v>-0.28570000000000001</v>
      </c>
      <c r="ADD7">
        <v>1.2962</v>
      </c>
      <c r="ADE7">
        <v>-0.39190000000000003</v>
      </c>
      <c r="ADF7">
        <v>0.1022</v>
      </c>
      <c r="ADG7">
        <v>-2.52E-2</v>
      </c>
      <c r="ADH7">
        <v>-6.5500000000000003E-2</v>
      </c>
      <c r="ADI7">
        <v>-4.4900000000000002E-2</v>
      </c>
      <c r="ADJ7">
        <v>7.2800000000000004E-2</v>
      </c>
      <c r="ADK7">
        <v>-0.60009999999999997</v>
      </c>
      <c r="ADL7">
        <v>5.4999999999999997E-3</v>
      </c>
      <c r="ADM7">
        <v>-0.18729999999999999</v>
      </c>
      <c r="ADN7">
        <v>-0.1426</v>
      </c>
      <c r="ADO7">
        <v>-9.5399999999999999E-2</v>
      </c>
      <c r="ADP7">
        <v>-5.9400000000000001E-2</v>
      </c>
      <c r="ADQ7">
        <v>-7.8200000000000006E-2</v>
      </c>
      <c r="ADR7">
        <v>-5.67E-2</v>
      </c>
      <c r="ADS7">
        <v>0.15629999999999999</v>
      </c>
      <c r="ADT7">
        <v>-22.261700000000001</v>
      </c>
      <c r="ADU7">
        <v>-3.8800000000000001E-2</v>
      </c>
      <c r="ADV7">
        <v>-7.1000000000000004E-3</v>
      </c>
      <c r="ADW7">
        <v>-0.51529999999999998</v>
      </c>
      <c r="ADX7">
        <v>1.5900000000000001E-2</v>
      </c>
      <c r="ADY7">
        <v>0.14680000000000001</v>
      </c>
      <c r="ADZ7">
        <v>1.6738999999999999</v>
      </c>
      <c r="AEA7">
        <v>2.5999999999999999E-3</v>
      </c>
      <c r="AEB7">
        <v>8.8999999999999999E-3</v>
      </c>
      <c r="AEC7">
        <v>4.9500000000000002E-2</v>
      </c>
      <c r="AED7">
        <v>1.0900000000000001</v>
      </c>
      <c r="AEE7">
        <v>5.9700000000000003E-2</v>
      </c>
      <c r="AEF7">
        <v>2.9826000000000001</v>
      </c>
      <c r="AEG7">
        <v>-3.2899999999999999E-2</v>
      </c>
      <c r="AEH7">
        <v>3.3580999999999999</v>
      </c>
      <c r="AEI7">
        <v>0.28360000000000002</v>
      </c>
      <c r="AEJ7">
        <v>-8.4400000000000003E-2</v>
      </c>
      <c r="AEK7">
        <v>0.15329999999999999</v>
      </c>
      <c r="AEL7">
        <v>-0.5333</v>
      </c>
      <c r="AEM7">
        <v>0.27229999999999999</v>
      </c>
      <c r="AEN7">
        <v>1.2048000000000001</v>
      </c>
      <c r="AEO7">
        <v>1.0552999999999999</v>
      </c>
      <c r="AEP7">
        <v>0.30740000000000001</v>
      </c>
      <c r="AEQ7">
        <v>-0.90059999999999996</v>
      </c>
      <c r="AER7">
        <v>5.21E-2</v>
      </c>
      <c r="AES7">
        <v>-3.7100000000000001E-2</v>
      </c>
      <c r="AET7">
        <v>2.06E-2</v>
      </c>
      <c r="AEV7">
        <v>0.6</v>
      </c>
      <c r="AEW7">
        <v>-5.0900000000000001E-2</v>
      </c>
      <c r="AEX7">
        <v>9.4999999999999998E-3</v>
      </c>
      <c r="AEY7">
        <v>0.58540000000000003</v>
      </c>
      <c r="AEZ7">
        <v>0.60109999999999997</v>
      </c>
      <c r="AFA7">
        <v>1.679</v>
      </c>
      <c r="AFB7">
        <v>-1.61E-2</v>
      </c>
      <c r="AFC7">
        <v>0.49259999999999998</v>
      </c>
      <c r="AFD7">
        <v>-0.5333</v>
      </c>
      <c r="AFE7">
        <v>0.89259999999999995</v>
      </c>
      <c r="AFG7">
        <v>7.6E-3</v>
      </c>
      <c r="AFH7">
        <v>-0.1507</v>
      </c>
      <c r="AFI7">
        <v>-4.8399999999999999E-2</v>
      </c>
      <c r="AFJ7">
        <v>-8.1299999999999997E-2</v>
      </c>
      <c r="AFK7">
        <v>-5.6800000000000003E-2</v>
      </c>
      <c r="AFL7">
        <v>0.4153</v>
      </c>
      <c r="AFM7">
        <v>0.1265</v>
      </c>
      <c r="AFN7">
        <v>0.2215</v>
      </c>
      <c r="AFO7">
        <v>7.4200000000000002E-2</v>
      </c>
      <c r="AFP7">
        <v>-0.2535</v>
      </c>
      <c r="AFQ7">
        <v>3.1305000000000001</v>
      </c>
      <c r="AFR7">
        <v>0.48309999999999997</v>
      </c>
      <c r="AFS7">
        <v>0.13600000000000001</v>
      </c>
      <c r="AFT7">
        <v>0.56510000000000005</v>
      </c>
      <c r="AFV7">
        <v>-0.17</v>
      </c>
      <c r="AFW7">
        <v>-5.0999999999999997E-2</v>
      </c>
      <c r="AFX7">
        <v>1.3722000000000001</v>
      </c>
      <c r="AFY7">
        <v>2.9964</v>
      </c>
      <c r="AFZ7">
        <v>0.3009</v>
      </c>
      <c r="AGA7">
        <v>-4.6800000000000001E-2</v>
      </c>
      <c r="AGB7">
        <v>-0.65959999999999996</v>
      </c>
      <c r="AGC7">
        <v>-0.14199999999999999</v>
      </c>
      <c r="AGD7">
        <v>-0.3695</v>
      </c>
      <c r="AGE7">
        <v>-0.1588</v>
      </c>
      <c r="AGF7">
        <v>0.29709999999999998</v>
      </c>
      <c r="AGG7">
        <v>0.54890000000000005</v>
      </c>
      <c r="AGH7">
        <v>5.4762000000000004</v>
      </c>
      <c r="AGI7">
        <v>6.0199999999999997E-2</v>
      </c>
      <c r="AGJ7">
        <v>0.95050000000000001</v>
      </c>
      <c r="AGK7">
        <v>5.7759999999999998</v>
      </c>
      <c r="AGL7">
        <v>1.5199</v>
      </c>
      <c r="AGM7">
        <v>2.1700000000000001E-2</v>
      </c>
      <c r="AGN7">
        <v>-5.3E-3</v>
      </c>
      <c r="AGO7">
        <v>0.1739</v>
      </c>
      <c r="AGP7">
        <v>0.34399999999999997</v>
      </c>
      <c r="AGQ7">
        <v>-0.1507</v>
      </c>
      <c r="AGR7">
        <v>5.3600000000000002E-2</v>
      </c>
      <c r="AGS7">
        <v>7.0000000000000001E-3</v>
      </c>
      <c r="AGT7">
        <v>0.15640000000000001</v>
      </c>
      <c r="AGU7">
        <v>1.5299999999999999E-2</v>
      </c>
      <c r="AGV7">
        <v>-0.22739999999999999</v>
      </c>
      <c r="AGW7">
        <v>-0.40639999999999998</v>
      </c>
      <c r="AGX7">
        <v>0.28599999999999998</v>
      </c>
      <c r="AGY7">
        <v>0.1789</v>
      </c>
      <c r="AGZ7">
        <v>-0.99770000000000003</v>
      </c>
      <c r="AHA7">
        <v>-2.5399999999999999E-2</v>
      </c>
      <c r="AHB7">
        <v>-1.0500000000000001E-2</v>
      </c>
      <c r="AHC7">
        <v>-0.11219999999999999</v>
      </c>
      <c r="AHD7">
        <v>-2.9256000000000002</v>
      </c>
      <c r="AHE7">
        <v>-4.3E-3</v>
      </c>
      <c r="AHF7">
        <v>1.61E-2</v>
      </c>
      <c r="AHG7">
        <v>-1.2616000000000001</v>
      </c>
      <c r="AHH7">
        <v>0.2455</v>
      </c>
      <c r="AHI7">
        <v>-2.3687</v>
      </c>
      <c r="AHJ7">
        <v>-7.7899999999999997E-2</v>
      </c>
      <c r="AHK7">
        <v>7.46E-2</v>
      </c>
      <c r="AHL7">
        <v>-5.57E-2</v>
      </c>
      <c r="AHM7">
        <v>1.17E-2</v>
      </c>
      <c r="AHN7">
        <v>-0.36919999999999997</v>
      </c>
      <c r="AHO7">
        <v>2.8799999999999999E-2</v>
      </c>
      <c r="AHP7">
        <v>1.5900000000000001E-2</v>
      </c>
      <c r="AHQ7">
        <v>0.19800000000000001</v>
      </c>
      <c r="AHR7">
        <v>1.72E-2</v>
      </c>
      <c r="AHS7">
        <v>0.91339999999999999</v>
      </c>
      <c r="AHT7">
        <v>-0.48699999999999999</v>
      </c>
      <c r="AHU7">
        <v>9.9099999999999994E-2</v>
      </c>
      <c r="AHV7">
        <v>1E-3</v>
      </c>
      <c r="AHW7">
        <v>2.29E-2</v>
      </c>
      <c r="AHX7">
        <v>2.7E-2</v>
      </c>
      <c r="AHY7">
        <v>-0.2097</v>
      </c>
      <c r="AHZ7">
        <v>-4.2999999999999997E-2</v>
      </c>
      <c r="AIA7">
        <v>-0.48570000000000002</v>
      </c>
      <c r="AIB7">
        <v>3.3399999999999999E-2</v>
      </c>
      <c r="AIC7">
        <v>-2.69E-2</v>
      </c>
      <c r="AID7">
        <v>4.1920999999999999</v>
      </c>
      <c r="AIE7">
        <v>-4.6699999999999998E-2</v>
      </c>
      <c r="AIF7">
        <v>-2.12E-2</v>
      </c>
      <c r="AIG7">
        <v>-6.4100000000000004E-2</v>
      </c>
      <c r="AIH7">
        <v>3.0000000000000001E-3</v>
      </c>
      <c r="AII7">
        <v>0.93810000000000004</v>
      </c>
      <c r="AIJ7">
        <v>-0.18</v>
      </c>
      <c r="AIK7">
        <v>-8.1799999999999998E-2</v>
      </c>
      <c r="AIL7">
        <v>4.5400000000000003E-2</v>
      </c>
      <c r="AIM7">
        <v>1.37E-2</v>
      </c>
      <c r="AIN7">
        <v>4.58E-2</v>
      </c>
      <c r="AIO7">
        <v>1.1395999999999999</v>
      </c>
      <c r="AIP7">
        <v>-1.7500000000000002E-2</v>
      </c>
      <c r="AIQ7">
        <v>1.9291</v>
      </c>
      <c r="AIR7">
        <v>-2.7000000000000001E-3</v>
      </c>
      <c r="AIS7">
        <v>-4.2299999999999997E-2</v>
      </c>
      <c r="AIU7">
        <v>1.3391</v>
      </c>
      <c r="AIV7">
        <v>2.8195999999999999</v>
      </c>
      <c r="AIW7">
        <v>-9.7866999999999997</v>
      </c>
      <c r="AIX7">
        <v>-4.4999999999999997E-3</v>
      </c>
      <c r="AIY7">
        <v>8.5000000000000006E-2</v>
      </c>
      <c r="AIZ7">
        <v>0.03</v>
      </c>
      <c r="AJA7">
        <v>0.83150000000000002</v>
      </c>
      <c r="AJB7">
        <v>0.1396</v>
      </c>
      <c r="AJC7">
        <v>-0.26919999999999999</v>
      </c>
      <c r="AJD7">
        <v>-0.1575</v>
      </c>
      <c r="AJE7">
        <v>5.96E-2</v>
      </c>
      <c r="AJF7">
        <v>5.79E-2</v>
      </c>
      <c r="AJG7">
        <v>0.1404</v>
      </c>
      <c r="AJH7">
        <v>6.9800000000000001E-2</v>
      </c>
      <c r="AJI7">
        <v>2.2000000000000001E-3</v>
      </c>
      <c r="AJJ7">
        <v>0.6179</v>
      </c>
      <c r="AJK7">
        <v>0.91080000000000005</v>
      </c>
      <c r="AJL7">
        <v>-0.20300000000000001</v>
      </c>
      <c r="AJM7">
        <v>1.06</v>
      </c>
      <c r="AJN7">
        <v>-0.86890000000000001</v>
      </c>
      <c r="AJO7">
        <v>6.6100000000000006E-2</v>
      </c>
      <c r="AJP7">
        <v>-1.29E-2</v>
      </c>
      <c r="AJQ7">
        <v>0.1802</v>
      </c>
      <c r="AJR7">
        <v>12.457700000000001</v>
      </c>
      <c r="AJS7">
        <v>-1.26E-2</v>
      </c>
      <c r="AJT7">
        <v>-8.09E-2</v>
      </c>
      <c r="AJU7">
        <v>-2.06E-2</v>
      </c>
      <c r="AJV7">
        <v>1.23E-2</v>
      </c>
      <c r="AJW7">
        <v>0.12620000000000001</v>
      </c>
      <c r="AJX7">
        <v>-0.28599999999999998</v>
      </c>
      <c r="AJY7">
        <v>-13.773300000000001</v>
      </c>
      <c r="AJZ7">
        <v>8.6999999999999994E-2</v>
      </c>
      <c r="AKA7">
        <v>-2.07E-2</v>
      </c>
      <c r="AKB7">
        <v>-3.5000000000000001E-3</v>
      </c>
      <c r="AKC7">
        <v>-1.3259000000000001</v>
      </c>
      <c r="AKD7">
        <v>2.0024999999999999</v>
      </c>
      <c r="AKE7">
        <v>0.47120000000000001</v>
      </c>
      <c r="AKF7">
        <v>-3.5200000000000002E-2</v>
      </c>
      <c r="AKG7">
        <v>6.88E-2</v>
      </c>
      <c r="AKH7">
        <v>1.7439</v>
      </c>
      <c r="AKI7">
        <v>-7.9399999999999998E-2</v>
      </c>
      <c r="AKJ7">
        <v>0.15770000000000001</v>
      </c>
      <c r="AKK7">
        <v>-3.4500000000000003E-2</v>
      </c>
      <c r="AKL7">
        <v>1.8800000000000001E-2</v>
      </c>
      <c r="AKM7">
        <v>-6.8400000000000002E-2</v>
      </c>
      <c r="AKN7">
        <v>-0.38129999999999997</v>
      </c>
      <c r="AKO7">
        <v>-0.26700000000000002</v>
      </c>
      <c r="AKP7">
        <v>-6.1999999999999998E-3</v>
      </c>
      <c r="AKQ7">
        <v>5.7000000000000002E-3</v>
      </c>
      <c r="AKR7">
        <v>0.4924</v>
      </c>
      <c r="AKS7">
        <v>1.6000000000000001E-3</v>
      </c>
      <c r="AKT7">
        <v>-0.26190000000000002</v>
      </c>
      <c r="AKU7">
        <v>0.53739999999999999</v>
      </c>
      <c r="AKV7">
        <v>0.76049999999999995</v>
      </c>
      <c r="AKW7">
        <v>-5.33E-2</v>
      </c>
      <c r="AKX7">
        <v>-0.112</v>
      </c>
      <c r="AKY7">
        <v>-5.91E-2</v>
      </c>
      <c r="AKZ7">
        <v>6.2096</v>
      </c>
      <c r="ALA7">
        <v>8.9999999999999998E-4</v>
      </c>
      <c r="ALB7">
        <v>3.3099999999999997E-2</v>
      </c>
      <c r="ALC7">
        <v>1.1283000000000001</v>
      </c>
      <c r="ALD7">
        <v>-1.0633999999999999</v>
      </c>
      <c r="ALE7">
        <v>-0.107</v>
      </c>
      <c r="ALF7">
        <v>1.24E-2</v>
      </c>
      <c r="ALG7">
        <v>-8.4599999999999995E-2</v>
      </c>
      <c r="ALH7">
        <v>0.17</v>
      </c>
      <c r="ALI7">
        <v>0.35289999999999999</v>
      </c>
      <c r="ALJ7">
        <v>1.35E-2</v>
      </c>
      <c r="ALK7">
        <v>-0.35460000000000003</v>
      </c>
      <c r="ALL7">
        <v>-2.29E-2</v>
      </c>
      <c r="ALM7">
        <v>-0.12039999999999999</v>
      </c>
      <c r="ALN7">
        <v>8.5199999999999998E-2</v>
      </c>
      <c r="ALO7">
        <v>0.3352</v>
      </c>
      <c r="ALP7">
        <v>0.20319999999999999</v>
      </c>
      <c r="ALQ7">
        <v>0.78300000000000003</v>
      </c>
      <c r="ALR7">
        <v>4.4400000000000002E-2</v>
      </c>
      <c r="ALS7">
        <v>9.6500000000000002E-2</v>
      </c>
      <c r="ALT7">
        <v>0.21679999999999999</v>
      </c>
      <c r="ALU7">
        <v>0.2344</v>
      </c>
      <c r="ALV7">
        <v>1.5599999999999999E-2</v>
      </c>
      <c r="ALW7">
        <v>-9.7799999999999998E-2</v>
      </c>
      <c r="ALY7">
        <v>0.1396</v>
      </c>
      <c r="ALZ7">
        <v>2.0199999999999999E-2</v>
      </c>
      <c r="AMA7">
        <v>8.1799999999999998E-2</v>
      </c>
      <c r="AMB7">
        <v>-1.24E-2</v>
      </c>
      <c r="AMC7">
        <v>0.2374</v>
      </c>
      <c r="AMD7">
        <v>3.3965999999999998</v>
      </c>
      <c r="AME7">
        <v>0.42209999999999998</v>
      </c>
      <c r="AMF7">
        <v>-2.7000000000000001E-3</v>
      </c>
      <c r="AMG7">
        <v>1.1123000000000001</v>
      </c>
      <c r="AMH7">
        <v>-8.5800000000000001E-2</v>
      </c>
      <c r="AMI7">
        <v>-1.9E-3</v>
      </c>
      <c r="AMJ7">
        <v>0.36699999999999999</v>
      </c>
      <c r="AMK7">
        <v>-1.2495000000000001</v>
      </c>
      <c r="AML7">
        <v>3.7100000000000001E-2</v>
      </c>
      <c r="AMM7">
        <v>-0.1769</v>
      </c>
      <c r="AMN7">
        <v>8.8999999999999999E-3</v>
      </c>
      <c r="AMO7">
        <v>-3.5499999999999997E-2</v>
      </c>
      <c r="AMP7">
        <v>-0.1125</v>
      </c>
      <c r="AMQ7">
        <v>-6.0000000000000001E-3</v>
      </c>
      <c r="AMR7">
        <v>-0.1038</v>
      </c>
      <c r="AMS7">
        <v>0.60350000000000004</v>
      </c>
      <c r="AMT7">
        <v>-2.6100000000000002E-2</v>
      </c>
      <c r="AMU7">
        <v>0.28449999999999998</v>
      </c>
      <c r="AMV7">
        <v>-2.8E-3</v>
      </c>
      <c r="AMW7">
        <v>4.7914000000000003</v>
      </c>
      <c r="AMX7">
        <v>-3.5000000000000001E-3</v>
      </c>
      <c r="AMY7">
        <v>0.58530000000000004</v>
      </c>
      <c r="AMZ7">
        <v>-4.3499999999999997E-2</v>
      </c>
      <c r="ANA7">
        <v>-5.5399999999999998E-2</v>
      </c>
      <c r="ANB7">
        <v>8.3999999999999995E-3</v>
      </c>
      <c r="ANC7">
        <v>0.1429</v>
      </c>
      <c r="AND7">
        <v>5.2499999999999998E-2</v>
      </c>
      <c r="ANE7">
        <v>1.5631999999999999</v>
      </c>
      <c r="ANF7">
        <v>-6.4000000000000001E-2</v>
      </c>
      <c r="ANG7">
        <v>0.247</v>
      </c>
      <c r="ANH7">
        <v>-4.2200000000000001E-2</v>
      </c>
      <c r="ANI7">
        <v>1.11E-2</v>
      </c>
      <c r="ANJ7">
        <v>-1.24E-2</v>
      </c>
      <c r="ANK7">
        <v>0.56769999999999998</v>
      </c>
      <c r="ANL7">
        <v>0.34849999999999998</v>
      </c>
      <c r="ANM7">
        <v>-6.6199999999999995E-2</v>
      </c>
      <c r="ANN7">
        <v>0.35070000000000001</v>
      </c>
      <c r="ANO7">
        <v>0.11890000000000001</v>
      </c>
      <c r="ANP7">
        <v>-0.10730000000000001</v>
      </c>
      <c r="ANQ7">
        <v>0.43819999999999998</v>
      </c>
      <c r="ANR7">
        <v>-6.8599999999999994E-2</v>
      </c>
      <c r="ANS7">
        <v>-0.1134</v>
      </c>
      <c r="ANT7">
        <v>1.0335000000000001</v>
      </c>
      <c r="ANU7">
        <v>0.30769999999999997</v>
      </c>
      <c r="ANV7">
        <v>0.13320000000000001</v>
      </c>
      <c r="ANW7">
        <v>-6.4999999999999997E-3</v>
      </c>
      <c r="ANX7">
        <v>2.1356000000000002</v>
      </c>
      <c r="ANY7">
        <v>0.71279999999999999</v>
      </c>
      <c r="ANZ7">
        <v>-0.42859999999999998</v>
      </c>
      <c r="AOA7">
        <v>0.54420000000000002</v>
      </c>
      <c r="AOB7">
        <v>0.40579999999999999</v>
      </c>
      <c r="AOC7">
        <v>-0.1056</v>
      </c>
      <c r="AOD7">
        <v>0.83160000000000001</v>
      </c>
      <c r="AOE7">
        <v>-0.40629999999999999</v>
      </c>
      <c r="AOF7">
        <v>3.3799999999999997E-2</v>
      </c>
      <c r="AOG7">
        <v>-6.5100000000000005E-2</v>
      </c>
      <c r="AOH7">
        <v>-2.5999999999999999E-3</v>
      </c>
      <c r="AOI7">
        <v>0.38009999999999999</v>
      </c>
      <c r="AOJ7">
        <v>5.4999999999999997E-3</v>
      </c>
      <c r="AOK7">
        <v>-1.3240000000000001</v>
      </c>
      <c r="AOL7">
        <v>3.1E-2</v>
      </c>
      <c r="AOM7">
        <v>1.1454</v>
      </c>
      <c r="AON7">
        <v>4.6600000000000003E-2</v>
      </c>
      <c r="AOO7">
        <v>-27.039100000000001</v>
      </c>
      <c r="AOP7">
        <v>-2.1399999999999999E-2</v>
      </c>
      <c r="AOQ7">
        <v>6.4999999999999997E-3</v>
      </c>
      <c r="AOR7">
        <v>2.6499999999999999E-2</v>
      </c>
      <c r="AOS7">
        <v>81357.765299999999</v>
      </c>
      <c r="AOT7">
        <v>5.0999999999999997E-2</v>
      </c>
      <c r="AOU7">
        <v>2.2599999999999999E-2</v>
      </c>
      <c r="AOV7">
        <v>0.2238</v>
      </c>
      <c r="AOW7">
        <v>2.35E-2</v>
      </c>
      <c r="AOX7">
        <v>0.46400000000000002</v>
      </c>
      <c r="AOY7">
        <v>-1.2999999999999999E-3</v>
      </c>
      <c r="AOZ7">
        <v>0.1172</v>
      </c>
      <c r="APA7">
        <v>8.8000000000000005E-3</v>
      </c>
      <c r="APB7">
        <v>0.98880000000000001</v>
      </c>
      <c r="APC7">
        <v>8.3999999999999995E-3</v>
      </c>
      <c r="APD7">
        <v>-3.1600000000000003E-2</v>
      </c>
      <c r="APE7">
        <v>0.12670000000000001</v>
      </c>
      <c r="APF7">
        <v>6.3799999999999996E-2</v>
      </c>
      <c r="APG7">
        <v>0.33079999999999998</v>
      </c>
      <c r="APH7">
        <v>1.7999999999999999E-2</v>
      </c>
      <c r="API7">
        <v>4.0300000000000002E-2</v>
      </c>
      <c r="APJ7">
        <v>6.7799999999999999E-2</v>
      </c>
      <c r="APK7">
        <v>7.4999999999999997E-3</v>
      </c>
      <c r="APL7">
        <v>-0.16619999999999999</v>
      </c>
      <c r="APM7">
        <v>2.0299999999999999E-2</v>
      </c>
      <c r="APN7">
        <v>3.9300000000000002E-2</v>
      </c>
      <c r="APO7">
        <v>-3.78E-2</v>
      </c>
      <c r="APP7">
        <v>1.2500000000000001E-2</v>
      </c>
      <c r="APQ7">
        <v>4.36E-2</v>
      </c>
      <c r="APR7">
        <v>0.38090000000000002</v>
      </c>
      <c r="APS7">
        <v>0.10100000000000001</v>
      </c>
      <c r="APT7">
        <v>-7.0300000000000001E-2</v>
      </c>
      <c r="APU7">
        <v>7.7100000000000002E-2</v>
      </c>
      <c r="APV7">
        <v>-0.03</v>
      </c>
      <c r="APW7">
        <v>4.7399999999999998E-2</v>
      </c>
      <c r="APX7">
        <v>0.37819999999999998</v>
      </c>
      <c r="APY7">
        <v>0.1784</v>
      </c>
      <c r="APZ7">
        <v>0.21199999999999999</v>
      </c>
      <c r="AQA7">
        <v>9.4000000000000004E-3</v>
      </c>
      <c r="AQB7">
        <v>0.24579999999999999</v>
      </c>
      <c r="AQC7">
        <v>6.4000000000000003E-3</v>
      </c>
      <c r="AQD7">
        <v>-4.1500000000000002E-2</v>
      </c>
      <c r="AQE7">
        <v>-1.14E-2</v>
      </c>
      <c r="AQF7">
        <v>0.18679999999999999</v>
      </c>
      <c r="AQG7">
        <v>-8.0999999999999996E-3</v>
      </c>
      <c r="AQH7">
        <v>1.2E-2</v>
      </c>
      <c r="AQI7">
        <v>3.7000000000000002E-3</v>
      </c>
      <c r="AQJ7">
        <v>0.28739999999999999</v>
      </c>
      <c r="AQK7">
        <v>0.12920000000000001</v>
      </c>
      <c r="AQL7">
        <v>-0.5161</v>
      </c>
      <c r="AQM7">
        <v>0.88190000000000002</v>
      </c>
      <c r="AQN7">
        <v>0.19270000000000001</v>
      </c>
      <c r="AQO7">
        <v>1.6000000000000001E-3</v>
      </c>
      <c r="AQP7">
        <v>4.8899999999999999E-2</v>
      </c>
      <c r="AQQ7">
        <v>-3.8999999999999998E-3</v>
      </c>
      <c r="AQR7">
        <v>-0.48830000000000001</v>
      </c>
      <c r="AQS7">
        <v>0.8024</v>
      </c>
      <c r="AQT7">
        <v>4.3799999999999999E-2</v>
      </c>
      <c r="AQU7">
        <v>5.3499999999999999E-2</v>
      </c>
      <c r="AQV7">
        <v>-5.1999999999999998E-3</v>
      </c>
      <c r="AQW7">
        <v>-0.3095</v>
      </c>
      <c r="AQX7">
        <v>-1.0800000000000001E-2</v>
      </c>
      <c r="AQY7">
        <v>7.4899999999999994E-2</v>
      </c>
      <c r="AQZ7">
        <v>1.0379</v>
      </c>
      <c r="ARA7">
        <v>0.44440000000000002</v>
      </c>
      <c r="ARB7">
        <v>0.18049999999999999</v>
      </c>
      <c r="ARC7">
        <v>2.2902</v>
      </c>
      <c r="ARD7">
        <v>0.40100000000000002</v>
      </c>
      <c r="ARE7">
        <v>0.4965</v>
      </c>
      <c r="ARF7">
        <v>-0.253</v>
      </c>
      <c r="ARG7">
        <v>-2.7400000000000001E-2</v>
      </c>
      <c r="ARH7">
        <v>6.9900000000000004E-2</v>
      </c>
      <c r="ARI7">
        <v>8.9399999999999993E-2</v>
      </c>
      <c r="ARJ7">
        <v>0.15229999999999999</v>
      </c>
      <c r="ARK7">
        <v>0.52229999999999999</v>
      </c>
      <c r="ARL7">
        <v>0.1376</v>
      </c>
      <c r="ARM7">
        <v>0.184</v>
      </c>
      <c r="ARN7">
        <v>0.63190000000000002</v>
      </c>
      <c r="ARO7">
        <v>-2.5600000000000001E-2</v>
      </c>
      <c r="ARP7">
        <v>0.78259999999999996</v>
      </c>
      <c r="ARQ7">
        <v>-2.1100000000000001E-2</v>
      </c>
      <c r="ARR7">
        <v>-1.1999999999999999E-3</v>
      </c>
      <c r="ARS7">
        <v>0.14990000000000001</v>
      </c>
      <c r="ART7">
        <v>-0.22800000000000001</v>
      </c>
      <c r="ARU7">
        <v>3.6799999999999999E-2</v>
      </c>
      <c r="ARV7">
        <v>0.72499999999999998</v>
      </c>
      <c r="ARW7">
        <v>6.3299999999999995E-2</v>
      </c>
      <c r="ARX7">
        <v>1.3899999999999999E-2</v>
      </c>
      <c r="ARY7">
        <v>5.3E-3</v>
      </c>
      <c r="ARZ7">
        <v>3.3799999999999997E-2</v>
      </c>
      <c r="ASA7">
        <v>-1.3315999999999999</v>
      </c>
      <c r="ASB7">
        <v>1.5699999999999999E-2</v>
      </c>
      <c r="ASC7">
        <v>0.27039999999999997</v>
      </c>
      <c r="ASD7">
        <v>6.4999999999999997E-3</v>
      </c>
      <c r="ASE7">
        <v>0.32229999999999998</v>
      </c>
      <c r="ASF7">
        <v>-0.12470000000000001</v>
      </c>
      <c r="ASG7">
        <v>4.4499999999999998E-2</v>
      </c>
      <c r="ASH7">
        <v>-4.5900000000000003E-2</v>
      </c>
      <c r="ASI7">
        <v>-0.80489999999999995</v>
      </c>
      <c r="ASJ7">
        <v>-4.2099999999999999E-2</v>
      </c>
      <c r="ASK7">
        <v>-5.79E-2</v>
      </c>
      <c r="ASL7">
        <v>-0.33019999999999999</v>
      </c>
      <c r="ASM7">
        <v>6.3399999999999998E-2</v>
      </c>
      <c r="ASN7">
        <v>4.4999999999999997E-3</v>
      </c>
      <c r="ASO7">
        <v>-0.99380000000000002</v>
      </c>
      <c r="ASP7">
        <v>0.17199999999999999</v>
      </c>
      <c r="ASQ7">
        <v>0.1648</v>
      </c>
      <c r="ASR7">
        <v>-0.78669999999999995</v>
      </c>
      <c r="ASS7">
        <v>0.25869999999999999</v>
      </c>
      <c r="AST7">
        <v>1.8200000000000001E-2</v>
      </c>
      <c r="ASU7">
        <v>-0.1585</v>
      </c>
      <c r="ASV7">
        <v>0.51429999999999998</v>
      </c>
      <c r="ASW7">
        <v>7.46E-2</v>
      </c>
      <c r="ASX7">
        <v>0.63449999999999995</v>
      </c>
      <c r="ASY7">
        <v>0.94199999999999995</v>
      </c>
      <c r="ASZ7">
        <v>-0.10589999999999999</v>
      </c>
      <c r="ATA7">
        <v>5.0900000000000001E-2</v>
      </c>
      <c r="ATB7">
        <v>9.5100000000000004E-2</v>
      </c>
      <c r="ATC7">
        <v>-0.129</v>
      </c>
      <c r="ATD7">
        <v>0.57669999999999999</v>
      </c>
      <c r="ATE7">
        <v>0.10390000000000001</v>
      </c>
      <c r="ATF7">
        <v>0.1525</v>
      </c>
      <c r="ATG7">
        <v>-0.74439999999999995</v>
      </c>
      <c r="ATH7">
        <v>-1.1000000000000001E-3</v>
      </c>
      <c r="ATI7">
        <v>-3.7600000000000001E-2</v>
      </c>
      <c r="ATJ7">
        <v>-4.7500000000000001E-2</v>
      </c>
      <c r="ATK7">
        <v>0.33029999999999998</v>
      </c>
      <c r="ATL7">
        <v>0.1016</v>
      </c>
      <c r="ATM7">
        <v>3.09E-2</v>
      </c>
      <c r="ATN7">
        <v>0.76119999999999999</v>
      </c>
      <c r="ATO7">
        <v>1.2064999999999999</v>
      </c>
      <c r="ATP7">
        <v>0.17710000000000001</v>
      </c>
      <c r="ATQ7">
        <v>0.37390000000000001</v>
      </c>
      <c r="ATR7">
        <v>1.72E-2</v>
      </c>
      <c r="ATS7">
        <v>-0.14710000000000001</v>
      </c>
      <c r="ATT7">
        <v>-0.14199999999999999</v>
      </c>
      <c r="ATU7">
        <v>0.46029999999999999</v>
      </c>
      <c r="ATV7">
        <v>9.2799999999999994E-2</v>
      </c>
      <c r="ATW7">
        <v>-9.1499999999999998E-2</v>
      </c>
      <c r="ATX7">
        <v>-1.0699999999999999E-2</v>
      </c>
      <c r="ATY7">
        <v>-0.22309999999999999</v>
      </c>
      <c r="ATZ7">
        <v>-6.0400000000000002E-2</v>
      </c>
      <c r="AUA7">
        <v>0.48709999999999998</v>
      </c>
      <c r="AUB7">
        <v>-6.3100000000000003E-2</v>
      </c>
      <c r="AUC7">
        <v>9.1999999999999998E-3</v>
      </c>
      <c r="AUD7">
        <v>0.3</v>
      </c>
      <c r="AUE7">
        <v>3.1399999999999997E-2</v>
      </c>
      <c r="AUF7">
        <v>-7.6999999999999999E-2</v>
      </c>
      <c r="AUG7">
        <v>6.1400000000000003E-2</v>
      </c>
      <c r="AUH7">
        <v>0.1424</v>
      </c>
      <c r="AUI7">
        <v>5.7799999999999997E-2</v>
      </c>
      <c r="AUJ7">
        <v>-8.3000000000000001E-3</v>
      </c>
      <c r="AUK7">
        <v>3.3700000000000001E-2</v>
      </c>
      <c r="AUL7">
        <v>-7.0000000000000001E-3</v>
      </c>
      <c r="AUM7">
        <v>1.6299999999999999E-2</v>
      </c>
      <c r="AUN7">
        <v>0.12379999999999999</v>
      </c>
      <c r="AUO7">
        <v>-3.61E-2</v>
      </c>
      <c r="AUP7">
        <v>2.93E-2</v>
      </c>
      <c r="AUQ7">
        <v>0.97230000000000005</v>
      </c>
      <c r="AUR7">
        <v>1.2999999999999999E-3</v>
      </c>
      <c r="AUS7">
        <v>0.1643</v>
      </c>
      <c r="AUT7">
        <v>6.2799999999999995E-2</v>
      </c>
      <c r="AUU7">
        <v>-5.1999999999999998E-3</v>
      </c>
      <c r="AUV7">
        <v>1.49E-2</v>
      </c>
      <c r="AUW7">
        <v>2.1259999999999999</v>
      </c>
      <c r="AUX7">
        <v>2.6100000000000002E-2</v>
      </c>
      <c r="AUY7">
        <v>4.9500000000000002E-2</v>
      </c>
      <c r="AUZ7">
        <v>-8.4000000000000005E-2</v>
      </c>
      <c r="AVA7">
        <v>0.3377</v>
      </c>
      <c r="AVB7">
        <v>1.5299999999999999E-2</v>
      </c>
      <c r="AVC7">
        <v>0.92490000000000006</v>
      </c>
      <c r="AVD7">
        <v>6.1000000000000004E-3</v>
      </c>
      <c r="AVE7">
        <v>-3.6200000000000003E-2</v>
      </c>
      <c r="AVF7">
        <v>7.9000000000000001E-2</v>
      </c>
      <c r="AVG7">
        <v>0.12759999999999999</v>
      </c>
      <c r="AVH7">
        <v>9.1399999999999995E-2</v>
      </c>
      <c r="AVI7">
        <v>0.4773</v>
      </c>
      <c r="AVJ7">
        <v>-6.3E-2</v>
      </c>
      <c r="AVK7">
        <v>9.3899999999999997E-2</v>
      </c>
      <c r="AVL7">
        <v>0.1313</v>
      </c>
      <c r="AVM7">
        <v>3.3E-3</v>
      </c>
      <c r="AVN7">
        <v>-0.2185</v>
      </c>
      <c r="AVO7">
        <v>2.87E-2</v>
      </c>
      <c r="AVP7">
        <v>1.0314000000000001</v>
      </c>
      <c r="AVQ7">
        <v>-1.163</v>
      </c>
      <c r="AVR7">
        <v>-6.0900000000000003E-2</v>
      </c>
      <c r="AVS7">
        <v>-0.192</v>
      </c>
      <c r="AVT7">
        <v>0.88729999999999998</v>
      </c>
      <c r="AVU7">
        <v>-1.61E-2</v>
      </c>
      <c r="AVW7">
        <v>1.9300000000000001E-2</v>
      </c>
      <c r="AVX7">
        <v>0.36220000000000002</v>
      </c>
      <c r="AVY7">
        <v>5.2699999999999997E-2</v>
      </c>
      <c r="AVZ7">
        <v>7.3000000000000001E-3</v>
      </c>
      <c r="AWA7">
        <v>0.9607</v>
      </c>
      <c r="AWB7">
        <v>0.29670000000000002</v>
      </c>
      <c r="AWD7">
        <v>-5.8999999999999999E-3</v>
      </c>
      <c r="AWE7">
        <v>0.53659999999999997</v>
      </c>
      <c r="AWF7">
        <v>0.1212</v>
      </c>
      <c r="AWG7">
        <v>1.0992</v>
      </c>
      <c r="AWH7">
        <v>4.4999999999999997E-3</v>
      </c>
      <c r="AWI7">
        <v>-4.8899999999999999E-2</v>
      </c>
      <c r="AWJ7">
        <v>0.51639999999999997</v>
      </c>
      <c r="AWK7">
        <v>-2.7799999999999998E-2</v>
      </c>
      <c r="AWL7">
        <v>1.5E-3</v>
      </c>
      <c r="AWM7">
        <v>1.14E-2</v>
      </c>
      <c r="AWN7">
        <v>-8.5000000000000006E-3</v>
      </c>
      <c r="AWO7">
        <v>-9.01E-2</v>
      </c>
      <c r="AWP7">
        <v>7.8100000000000003E-2</v>
      </c>
      <c r="AWQ7">
        <v>-1.06E-2</v>
      </c>
      <c r="AWR7">
        <v>5.1999999999999998E-3</v>
      </c>
      <c r="AWS7">
        <v>1.0800000000000001E-2</v>
      </c>
      <c r="AWT7">
        <v>0.3024</v>
      </c>
      <c r="AWU7">
        <v>-3.56E-2</v>
      </c>
      <c r="AWV7">
        <v>-6.0499999999999998E-2</v>
      </c>
      <c r="AWW7">
        <v>0.73</v>
      </c>
      <c r="AWX7">
        <v>-1.37E-2</v>
      </c>
      <c r="AWY7">
        <v>1.2E-2</v>
      </c>
      <c r="AWZ7">
        <v>4.82E-2</v>
      </c>
      <c r="AXA7">
        <v>-1.8200000000000001E-2</v>
      </c>
      <c r="AXB7">
        <v>-2.0199999999999999E-2</v>
      </c>
      <c r="AXC7">
        <v>4.8599999999999997E-2</v>
      </c>
      <c r="AXD7">
        <v>-0.21229999999999999</v>
      </c>
      <c r="AXE7">
        <v>-7.1999999999999995E-2</v>
      </c>
      <c r="AXF7">
        <v>-0.23669999999999999</v>
      </c>
      <c r="AXG7">
        <v>-1.6121000000000001</v>
      </c>
      <c r="AXH7">
        <v>9.0899999999999995E-2</v>
      </c>
      <c r="AXI7">
        <v>0.63939999999999997</v>
      </c>
      <c r="AXJ7">
        <v>2.7E-2</v>
      </c>
      <c r="AXK7">
        <v>1.2800000000000001E-2</v>
      </c>
      <c r="AXL7">
        <v>1.1509</v>
      </c>
      <c r="AXM7">
        <v>5.8700000000000002E-2</v>
      </c>
      <c r="AXN7">
        <v>-6.0499999999999998E-2</v>
      </c>
      <c r="AXO7">
        <v>3.2500000000000001E-2</v>
      </c>
      <c r="AXP7">
        <v>-9.9400000000000002E-2</v>
      </c>
      <c r="AXQ7">
        <v>7.8E-2</v>
      </c>
      <c r="AXR7">
        <v>-4.41E-2</v>
      </c>
      <c r="AXS7">
        <v>-2.6599999999999999E-2</v>
      </c>
      <c r="AXT7">
        <v>-1.7000000000000001E-2</v>
      </c>
      <c r="AXU7">
        <v>-0.4526</v>
      </c>
      <c r="AXV7">
        <v>-2.2000000000000001E-3</v>
      </c>
      <c r="AXW7">
        <v>5.8999999999999997E-2</v>
      </c>
      <c r="AXX7">
        <v>3.04E-2</v>
      </c>
      <c r="AXY7">
        <v>0.1118</v>
      </c>
      <c r="AXZ7">
        <v>-1.12E-2</v>
      </c>
      <c r="AYA7">
        <v>-5.5300000000000002E-2</v>
      </c>
      <c r="AYB7">
        <v>-3.0999999999999999E-3</v>
      </c>
      <c r="AYC7">
        <v>-1.37E-2</v>
      </c>
      <c r="AYD7">
        <v>0.747</v>
      </c>
      <c r="AYE7">
        <v>0.2601</v>
      </c>
      <c r="AYF7">
        <v>2.5000000000000001E-3</v>
      </c>
      <c r="AYG7">
        <v>1.1599999999999999E-2</v>
      </c>
      <c r="AYH7">
        <v>5.3900000000000003E-2</v>
      </c>
      <c r="AYI7">
        <v>0.22389999999999999</v>
      </c>
      <c r="AYJ7">
        <v>-0.28089999999999998</v>
      </c>
      <c r="AYK7">
        <v>5.3999999999999999E-2</v>
      </c>
      <c r="AYL7">
        <v>1.2649999999999999</v>
      </c>
      <c r="AYM7">
        <v>6.6600000000000006E-2</v>
      </c>
      <c r="AYN7">
        <v>0.43269999999999997</v>
      </c>
      <c r="AYO7">
        <v>1.9800000000000002E-2</v>
      </c>
      <c r="AYP7">
        <v>-5.8200000000000002E-2</v>
      </c>
      <c r="AYQ7">
        <v>0.69469999999999998</v>
      </c>
      <c r="AYR7">
        <v>3.2130000000000001</v>
      </c>
      <c r="AYS7">
        <v>5.5100000000000003E-2</v>
      </c>
      <c r="AYT7">
        <v>-5.0999999999999997E-2</v>
      </c>
      <c r="AYU7">
        <v>1.7164999999999999</v>
      </c>
      <c r="AYV7">
        <v>0.19040000000000001</v>
      </c>
      <c r="AYW7">
        <v>0.39219999999999999</v>
      </c>
      <c r="AYX7">
        <v>1.6400000000000001E-2</v>
      </c>
      <c r="AYY7">
        <v>7.6E-3</v>
      </c>
      <c r="AYZ7">
        <v>-2.4199999999999999E-2</v>
      </c>
      <c r="AZA7">
        <v>0.44729999999999998</v>
      </c>
      <c r="AZB7">
        <v>3.9899999999999998E-2</v>
      </c>
      <c r="AZC7">
        <v>-0.1153</v>
      </c>
      <c r="AZD7">
        <v>0.114</v>
      </c>
      <c r="AZE7">
        <v>0.1003</v>
      </c>
      <c r="AZF7">
        <v>0.1153</v>
      </c>
      <c r="AZG7">
        <v>1.8E-3</v>
      </c>
      <c r="AZH7">
        <v>1.7899999999999999E-2</v>
      </c>
      <c r="AZI7">
        <v>7.0599999999999996E-2</v>
      </c>
      <c r="AZJ7">
        <v>-8.3999999999999995E-3</v>
      </c>
      <c r="AZK7">
        <v>-0.64680000000000004</v>
      </c>
      <c r="AZL7">
        <v>0.2172</v>
      </c>
      <c r="AZM7">
        <v>4.1763000000000003</v>
      </c>
      <c r="AZN7">
        <v>1.254</v>
      </c>
      <c r="AZO7">
        <v>-2.5981999999999998</v>
      </c>
      <c r="AZP7">
        <v>-0.1215</v>
      </c>
      <c r="AZQ7">
        <v>-2.7799999999999998E-2</v>
      </c>
      <c r="AZR7">
        <v>-0.5746</v>
      </c>
      <c r="AZS7">
        <v>0.52329999999999999</v>
      </c>
      <c r="AZT7">
        <v>0.93500000000000005</v>
      </c>
      <c r="AZU7">
        <v>0.3347</v>
      </c>
      <c r="AZV7">
        <v>0.67979999999999996</v>
      </c>
      <c r="AZW7">
        <v>0.91739999999999999</v>
      </c>
      <c r="AZX7">
        <v>1E-4</v>
      </c>
      <c r="AZY7">
        <v>0.23230000000000001</v>
      </c>
      <c r="AZZ7">
        <v>-0.11840000000000001</v>
      </c>
      <c r="BAA7">
        <v>1.24E-2</v>
      </c>
      <c r="BAB7">
        <v>0.1749</v>
      </c>
      <c r="BAC7">
        <v>0.88870000000000005</v>
      </c>
      <c r="BAD7">
        <v>-0.8014</v>
      </c>
      <c r="BAE7">
        <v>0.25259999999999999</v>
      </c>
      <c r="BAF7">
        <v>-0.19420000000000001</v>
      </c>
      <c r="BAG7">
        <v>2.5999999999999999E-2</v>
      </c>
      <c r="BAH7">
        <v>6.3500000000000001E-2</v>
      </c>
      <c r="BAI7">
        <v>0.248</v>
      </c>
      <c r="BAJ7">
        <v>-0.2445</v>
      </c>
      <c r="BAK7">
        <v>-0.1285</v>
      </c>
      <c r="BAL7">
        <v>-1.6811</v>
      </c>
      <c r="BAM7">
        <v>-0.30830000000000002</v>
      </c>
      <c r="BAN7">
        <v>0.88039999999999996</v>
      </c>
      <c r="BAO7">
        <v>4.7699999999999999E-2</v>
      </c>
      <c r="BAP7">
        <v>-11.770099999999999</v>
      </c>
      <c r="BAQ7">
        <v>0.57850000000000001</v>
      </c>
      <c r="BAR7">
        <v>2.9399999999999999E-2</v>
      </c>
      <c r="BAS7">
        <v>-1.2999999999999999E-3</v>
      </c>
      <c r="BAT7">
        <v>2.0400000000000001E-2</v>
      </c>
      <c r="BAU7">
        <v>-1.12E-2</v>
      </c>
      <c r="BAV7">
        <v>0.40670000000000001</v>
      </c>
      <c r="BAW7">
        <v>1.9E-3</v>
      </c>
      <c r="BAX7">
        <v>0.72189999999999999</v>
      </c>
      <c r="BAY7">
        <v>7.9000000000000008E-3</v>
      </c>
      <c r="BAZ7">
        <v>-8.6999999999999994E-3</v>
      </c>
      <c r="BBA7">
        <v>9.3200000000000005E-2</v>
      </c>
      <c r="BBB7">
        <v>0.317</v>
      </c>
      <c r="BBC7">
        <v>-7.7000000000000002E-3</v>
      </c>
      <c r="BBD7">
        <v>0.1255</v>
      </c>
      <c r="BBE7">
        <v>-9.1600000000000001E-2</v>
      </c>
      <c r="BBF7">
        <v>0.41959999999999997</v>
      </c>
      <c r="BBG7">
        <v>1.0109999999999999</v>
      </c>
      <c r="BBH7">
        <v>3.73E-2</v>
      </c>
      <c r="BBI7">
        <v>-0.1237</v>
      </c>
      <c r="BBJ7">
        <v>7.7399999999999997E-2</v>
      </c>
      <c r="BBK7">
        <v>0.10009999999999999</v>
      </c>
      <c r="BBL7">
        <v>0.1512</v>
      </c>
      <c r="BBM7">
        <v>6.4000000000000003E-3</v>
      </c>
      <c r="BBN7">
        <v>1.3311999999999999</v>
      </c>
      <c r="BBO7">
        <v>-1.6799999999999999E-2</v>
      </c>
      <c r="BBP7">
        <v>-0.15659999999999999</v>
      </c>
      <c r="BBQ7">
        <v>-9.2399999999999996E-2</v>
      </c>
      <c r="BBR7">
        <v>-0.33579999999999999</v>
      </c>
      <c r="BBS7">
        <v>-1.04E-2</v>
      </c>
      <c r="BBT7">
        <v>6.4199999999999993E-2</v>
      </c>
      <c r="BBU7">
        <v>0.18129999999999999</v>
      </c>
      <c r="BBV7">
        <v>-0.54910000000000003</v>
      </c>
      <c r="BBW7">
        <v>0.55859999999999999</v>
      </c>
      <c r="BBX7">
        <v>-0.97619999999999996</v>
      </c>
      <c r="BBY7">
        <v>-0.40870000000000001</v>
      </c>
      <c r="BBZ7">
        <v>5.9589999999999996</v>
      </c>
      <c r="BCA7">
        <v>2.3047</v>
      </c>
      <c r="BCB7">
        <v>0.29260000000000003</v>
      </c>
      <c r="BCC7">
        <v>3.8E-3</v>
      </c>
      <c r="BCD7">
        <v>-0.45250000000000001</v>
      </c>
      <c r="BCE7">
        <v>2.1736</v>
      </c>
      <c r="BCF7">
        <v>3.5000000000000001E-3</v>
      </c>
      <c r="BCG7">
        <v>0.4219</v>
      </c>
      <c r="BCH7">
        <v>4.7800000000000002E-2</v>
      </c>
      <c r="BCI7">
        <v>1.6E-2</v>
      </c>
      <c r="BCJ7">
        <v>0.27550000000000002</v>
      </c>
      <c r="BCK7">
        <v>0.3896</v>
      </c>
      <c r="BCL7">
        <v>5.8299999999999998E-2</v>
      </c>
      <c r="BCM7">
        <v>1.3375999999999999</v>
      </c>
      <c r="BCN7">
        <v>0.16220000000000001</v>
      </c>
      <c r="BCO7">
        <v>5.4300000000000001E-2</v>
      </c>
      <c r="BCP7">
        <v>-0.28670000000000001</v>
      </c>
      <c r="BCQ7">
        <v>0.1188</v>
      </c>
      <c r="BCR7">
        <v>4.6199999999999998E-2</v>
      </c>
      <c r="BCS7">
        <v>0.19339999999999999</v>
      </c>
      <c r="BCT7">
        <v>-6.6E-3</v>
      </c>
      <c r="BCU7">
        <v>0.73370000000000002</v>
      </c>
      <c r="BCV7">
        <v>3.0628000000000002</v>
      </c>
      <c r="BCW7">
        <v>0.1004</v>
      </c>
      <c r="BCX7">
        <v>7.7399999999999997E-2</v>
      </c>
      <c r="BCY7">
        <v>3.9468999999999999</v>
      </c>
      <c r="BCZ7">
        <v>1.9900000000000001E-2</v>
      </c>
      <c r="BDA7">
        <v>1.0565</v>
      </c>
      <c r="BDB7">
        <v>9.1999999999999998E-3</v>
      </c>
      <c r="BDC7">
        <v>0.41420000000000001</v>
      </c>
      <c r="BDD7">
        <v>-5.7599999999999998E-2</v>
      </c>
      <c r="BDE7">
        <v>8.7904</v>
      </c>
      <c r="BDF7">
        <v>6.7344999999999997</v>
      </c>
      <c r="BDG7">
        <v>-3.2000000000000001E-2</v>
      </c>
      <c r="BDH7">
        <v>6.6600000000000006E-2</v>
      </c>
      <c r="BDI7">
        <v>0.40010000000000001</v>
      </c>
      <c r="BDJ7">
        <v>0.14580000000000001</v>
      </c>
      <c r="BDK7">
        <v>4.3700000000000003E-2</v>
      </c>
      <c r="BDL7">
        <v>-1.0065999999999999</v>
      </c>
      <c r="BDM7">
        <v>0.67120000000000002</v>
      </c>
      <c r="BDN7">
        <v>3.8699999999999998E-2</v>
      </c>
      <c r="BDO7">
        <v>0.159</v>
      </c>
      <c r="BDP7">
        <v>-5.9499999999999997E-2</v>
      </c>
      <c r="BDQ7">
        <v>5.3900000000000003E-2</v>
      </c>
      <c r="BDR7">
        <v>0.2455</v>
      </c>
      <c r="BDS7">
        <v>4.5199999999999997E-2</v>
      </c>
      <c r="BDT7">
        <v>2.9600000000000001E-2</v>
      </c>
      <c r="BDU7">
        <v>-0.1125</v>
      </c>
      <c r="BDV7">
        <v>1.6899999999999998E-2</v>
      </c>
      <c r="BDW7">
        <v>-2.69E-2</v>
      </c>
      <c r="BDX7">
        <v>9.1399999999999995E-2</v>
      </c>
      <c r="BDY7">
        <v>3.7699999999999997E-2</v>
      </c>
      <c r="BDZ7">
        <v>-3.3799999999999997E-2</v>
      </c>
      <c r="BEA7">
        <v>4.48E-2</v>
      </c>
      <c r="BEB7">
        <v>0.627</v>
      </c>
      <c r="BEC7">
        <v>-1.78E-2</v>
      </c>
      <c r="BED7">
        <v>-2.7000000000000001E-3</v>
      </c>
      <c r="BEE7">
        <v>0.1653</v>
      </c>
      <c r="BEF7">
        <v>-4.1454000000000004</v>
      </c>
      <c r="BEG7">
        <v>1.9099999999999999E-2</v>
      </c>
      <c r="BEH7">
        <v>0.25929999999999997</v>
      </c>
      <c r="BEI7">
        <v>2.7799999999999998E-2</v>
      </c>
      <c r="BEJ7">
        <v>0.58009999999999995</v>
      </c>
      <c r="BEK7">
        <v>6.4000000000000003E-3</v>
      </c>
      <c r="BEL7">
        <v>1.9199999999999998E-2</v>
      </c>
      <c r="BEM7">
        <v>-0.18770000000000001</v>
      </c>
      <c r="BEN7">
        <v>7.8799999999999995E-2</v>
      </c>
      <c r="BEO7">
        <v>1.5421</v>
      </c>
      <c r="BEP7">
        <v>0.17119999999999999</v>
      </c>
      <c r="BEQ7">
        <v>0.87629999999999997</v>
      </c>
      <c r="BER7">
        <v>3.49E-2</v>
      </c>
      <c r="BES7">
        <v>-1.8599999999999998E-2</v>
      </c>
      <c r="BET7">
        <v>0.55300000000000005</v>
      </c>
      <c r="BEU7">
        <v>0.85680000000000001</v>
      </c>
      <c r="BEV7">
        <v>0.37159999999999999</v>
      </c>
      <c r="BEW7">
        <v>1.2173</v>
      </c>
      <c r="BEX7">
        <v>0.2412</v>
      </c>
      <c r="BEY7">
        <v>0.22489999999999999</v>
      </c>
      <c r="BEZ7">
        <v>0.11260000000000001</v>
      </c>
      <c r="BFA7">
        <v>0.37840000000000001</v>
      </c>
      <c r="BFB7">
        <v>0.1241</v>
      </c>
      <c r="BFC7">
        <v>4.1799999999999997E-2</v>
      </c>
      <c r="BFD7">
        <v>0.11550000000000001</v>
      </c>
      <c r="BFE7">
        <v>0.3256</v>
      </c>
      <c r="BFF7">
        <v>0.1066</v>
      </c>
      <c r="BFG7">
        <v>0.26529999999999998</v>
      </c>
      <c r="BFH7">
        <v>1.1000000000000001E-3</v>
      </c>
      <c r="BFI7">
        <v>0.8548</v>
      </c>
      <c r="BFJ7">
        <v>-2.2800000000000001E-2</v>
      </c>
      <c r="BFL7">
        <v>-2.7092000000000001</v>
      </c>
      <c r="BFM7">
        <v>-0.3861</v>
      </c>
      <c r="BFN7">
        <v>0.4415</v>
      </c>
      <c r="BFO7">
        <v>0.45069999999999999</v>
      </c>
      <c r="BFP7">
        <v>1.4462999999999999</v>
      </c>
      <c r="BFQ7">
        <v>0.56899999999999995</v>
      </c>
      <c r="BFR7">
        <v>-0.106</v>
      </c>
      <c r="BFS7">
        <v>0.47449999999999998</v>
      </c>
      <c r="BFT7">
        <v>0.76419999999999999</v>
      </c>
      <c r="BFU7">
        <v>2.9119000000000002</v>
      </c>
      <c r="BFV7">
        <v>0.25990000000000002</v>
      </c>
      <c r="BFW7">
        <v>1.4682999999999999</v>
      </c>
      <c r="BFX7">
        <v>-9.1399999999999995E-2</v>
      </c>
      <c r="BFY7">
        <v>0.33100000000000002</v>
      </c>
      <c r="BFZ7">
        <v>-3.7699999999999997E-2</v>
      </c>
      <c r="BGA7">
        <v>4.2599999999999999E-2</v>
      </c>
      <c r="BGB7">
        <v>-0.39290000000000003</v>
      </c>
      <c r="BGC7">
        <v>-0.20899999999999999</v>
      </c>
      <c r="BGD7">
        <v>0.66810000000000003</v>
      </c>
      <c r="BGE7">
        <v>6.1199999999999997E-2</v>
      </c>
      <c r="BGF7">
        <v>1.3149999999999999</v>
      </c>
      <c r="BGG7">
        <v>0.42</v>
      </c>
      <c r="BGH7">
        <v>3.4584000000000001</v>
      </c>
      <c r="BGI7">
        <v>-1.41E-2</v>
      </c>
      <c r="BGJ7">
        <v>8.6999999999999994E-2</v>
      </c>
      <c r="BGK7">
        <v>5.5100000000000003E-2</v>
      </c>
      <c r="BGL7">
        <v>-4.9399999999999999E-2</v>
      </c>
      <c r="BGM7">
        <v>0.29599999999999999</v>
      </c>
      <c r="BGN7">
        <v>-1.1000000000000001E-3</v>
      </c>
      <c r="BGO7">
        <v>1.5900000000000001E-2</v>
      </c>
      <c r="BGP7">
        <v>5.4399999999999997E-2</v>
      </c>
      <c r="BGQ7">
        <v>1.4897</v>
      </c>
      <c r="BGR7">
        <v>-8.0225000000000009</v>
      </c>
      <c r="BGS7">
        <v>-0.2324</v>
      </c>
      <c r="BGT7">
        <v>6.9888000000000003</v>
      </c>
      <c r="BGU7">
        <v>0.30470000000000003</v>
      </c>
      <c r="BGV7">
        <v>5.5100000000000003E-2</v>
      </c>
      <c r="BGW7">
        <v>-0.441</v>
      </c>
      <c r="BGX7">
        <v>-0.28410000000000002</v>
      </c>
      <c r="BGY7">
        <v>3.1699999999999999E-2</v>
      </c>
      <c r="BGZ7">
        <v>-6.6699999999999995E-2</v>
      </c>
      <c r="BHA7">
        <v>6.6E-3</v>
      </c>
      <c r="BHB7">
        <v>0.69630000000000003</v>
      </c>
      <c r="BHC7">
        <v>-0.1358</v>
      </c>
      <c r="BHD7">
        <v>5.2423999999999999</v>
      </c>
      <c r="BHE7">
        <v>1.2200000000000001E-2</v>
      </c>
      <c r="BHF7">
        <v>0.2054</v>
      </c>
      <c r="BHG7">
        <v>4.5100000000000001E-2</v>
      </c>
      <c r="BHH7">
        <v>0.61699999999999999</v>
      </c>
      <c r="BHI7">
        <v>4.2900000000000001E-2</v>
      </c>
      <c r="BHJ7">
        <v>3.3000000000000002E-2</v>
      </c>
      <c r="BHK7">
        <v>7.4999999999999997E-3</v>
      </c>
      <c r="BHL7">
        <v>0.38640000000000002</v>
      </c>
      <c r="BHM7">
        <v>-0.2954</v>
      </c>
      <c r="BHN7">
        <v>-2.9899999999999999E-2</v>
      </c>
      <c r="BHO7">
        <v>2.98E-2</v>
      </c>
      <c r="BHP7">
        <v>2.93E-2</v>
      </c>
      <c r="BHQ7">
        <v>0.64229999999999998</v>
      </c>
      <c r="BHR7">
        <v>-0.17910000000000001</v>
      </c>
      <c r="BHS7">
        <v>0.1113</v>
      </c>
      <c r="BHT7">
        <v>1.1039000000000001</v>
      </c>
      <c r="BHU7">
        <v>-1.3717999999999999</v>
      </c>
      <c r="BHV7">
        <v>2E-3</v>
      </c>
      <c r="BHW7">
        <v>0.30270000000000002</v>
      </c>
      <c r="BHX7">
        <v>-2.1175000000000002</v>
      </c>
      <c r="BHY7">
        <v>0.34870000000000001</v>
      </c>
      <c r="BHZ7">
        <v>1.1914</v>
      </c>
      <c r="BIA7">
        <v>1.3299999999999999E-2</v>
      </c>
      <c r="BIB7">
        <v>0.32890000000000003</v>
      </c>
      <c r="BIC7">
        <v>0.17730000000000001</v>
      </c>
      <c r="BID7">
        <v>2.58E-2</v>
      </c>
      <c r="BIE7">
        <v>-0.22420000000000001</v>
      </c>
      <c r="BIF7">
        <v>-1.0200000000000001E-2</v>
      </c>
      <c r="BIG7">
        <v>0.11799999999999999</v>
      </c>
      <c r="BIH7">
        <v>-11.43</v>
      </c>
      <c r="BII7">
        <v>0.17130000000000001</v>
      </c>
      <c r="BIJ7">
        <v>4.5600000000000002E-2</v>
      </c>
      <c r="BIK7">
        <v>-1.4621999999999999</v>
      </c>
      <c r="BIL7">
        <v>1.2851999999999999</v>
      </c>
      <c r="BIM7">
        <v>0.28610000000000002</v>
      </c>
      <c r="BIN7">
        <v>-3.9586000000000001</v>
      </c>
      <c r="BIO7">
        <v>0.66849999999999998</v>
      </c>
      <c r="BIP7">
        <v>4.9500000000000002E-2</v>
      </c>
      <c r="BIQ7">
        <v>0.51239999999999997</v>
      </c>
      <c r="BIR7">
        <v>0.16220000000000001</v>
      </c>
      <c r="BIS7">
        <v>-0.73470000000000002</v>
      </c>
      <c r="BIT7">
        <v>-0.96550000000000002</v>
      </c>
      <c r="BIU7">
        <v>3.09E-2</v>
      </c>
      <c r="BIV7">
        <v>-9.4700000000000006E-2</v>
      </c>
      <c r="BIW7">
        <v>2.76E-2</v>
      </c>
      <c r="BIX7">
        <v>-16.748100000000001</v>
      </c>
      <c r="BIY7">
        <v>8.0199999999999994E-2</v>
      </c>
      <c r="BIZ7">
        <v>0.2979</v>
      </c>
      <c r="BJA7">
        <v>0.43819999999999998</v>
      </c>
      <c r="BJB7">
        <v>0.1234</v>
      </c>
      <c r="BJC7">
        <v>0.44429999999999997</v>
      </c>
      <c r="BJD7">
        <v>9.3299999999999994E-2</v>
      </c>
      <c r="BJE7">
        <v>-0.63300000000000001</v>
      </c>
      <c r="BJF7">
        <v>-10.075200000000001</v>
      </c>
      <c r="BJG7">
        <v>0.05</v>
      </c>
      <c r="BJH7">
        <v>0.30470000000000003</v>
      </c>
      <c r="BJI7">
        <v>6.9500000000000006E-2</v>
      </c>
      <c r="BJJ7">
        <v>0.246</v>
      </c>
      <c r="BJK7">
        <v>-6.0999999999999999E-2</v>
      </c>
      <c r="BJL7">
        <v>-1.6540999999999999</v>
      </c>
      <c r="BJM7">
        <v>0.80830000000000002</v>
      </c>
      <c r="BJN7">
        <v>-8.5300000000000001E-2</v>
      </c>
      <c r="BJO7">
        <v>0.15529999999999999</v>
      </c>
      <c r="BJP7">
        <v>1.4712000000000001</v>
      </c>
      <c r="BJQ7">
        <v>-1.7858000000000001</v>
      </c>
      <c r="BJR7">
        <v>-4.7E-2</v>
      </c>
      <c r="BJS7">
        <v>3.2899999999999999E-2</v>
      </c>
      <c r="BJT7">
        <v>2.4199999999999999E-2</v>
      </c>
      <c r="BJU7">
        <v>9.8900000000000002E-2</v>
      </c>
      <c r="BJV7">
        <v>-0.81689999999999996</v>
      </c>
      <c r="BJW7">
        <v>7.9500000000000001E-2</v>
      </c>
      <c r="BJX7">
        <v>8.7999999999999995E-2</v>
      </c>
      <c r="BJY7">
        <v>2.8000000000000001E-2</v>
      </c>
      <c r="BJZ7">
        <v>2.2267999999999999</v>
      </c>
      <c r="BKA7">
        <v>-6.7091000000000003</v>
      </c>
      <c r="BKB7">
        <v>0.39</v>
      </c>
      <c r="BKC7">
        <v>0.42530000000000001</v>
      </c>
      <c r="BKD7">
        <v>2.3361000000000001</v>
      </c>
      <c r="BKE7">
        <v>-6.4399999999999999E-2</v>
      </c>
      <c r="BKF7">
        <v>0.1668</v>
      </c>
      <c r="BKG7">
        <v>0.31059999999999999</v>
      </c>
      <c r="BKH7">
        <v>0.95050000000000001</v>
      </c>
      <c r="BKI7">
        <v>-5.79E-2</v>
      </c>
      <c r="BKJ7">
        <v>0.68</v>
      </c>
      <c r="BKK7">
        <v>-0.51580000000000004</v>
      </c>
      <c r="BKL7">
        <v>-3.3999999999999998E-3</v>
      </c>
      <c r="BKM7">
        <v>0.1164</v>
      </c>
      <c r="BKN7">
        <v>-3.4805000000000001</v>
      </c>
      <c r="BKO7">
        <v>0.15179999999999999</v>
      </c>
      <c r="BKP7">
        <v>0.53080000000000005</v>
      </c>
      <c r="BKQ7">
        <v>0.31209999999999999</v>
      </c>
      <c r="BKR7">
        <v>5.3E-3</v>
      </c>
      <c r="BKS7">
        <v>1.6999999999999999E-3</v>
      </c>
      <c r="BKT7">
        <v>4.6300000000000001E-2</v>
      </c>
      <c r="BKU7">
        <v>-1E-3</v>
      </c>
      <c r="BKV7">
        <v>0.3826</v>
      </c>
      <c r="BKW7">
        <v>-2.53E-2</v>
      </c>
      <c r="BKX7">
        <v>2.1999999999999999E-2</v>
      </c>
      <c r="BKY7">
        <v>0.1585</v>
      </c>
      <c r="BKZ7">
        <v>0.44490000000000002</v>
      </c>
      <c r="BLA7">
        <v>0.35120000000000001</v>
      </c>
      <c r="BLB7">
        <v>-0.1363</v>
      </c>
      <c r="BLC7">
        <v>-2.7400000000000001E-2</v>
      </c>
      <c r="BLD7">
        <v>4.02E-2</v>
      </c>
      <c r="BLE7">
        <v>0.88300000000000001</v>
      </c>
      <c r="BLF7">
        <v>0.2392</v>
      </c>
      <c r="BLG7">
        <v>1.0056</v>
      </c>
      <c r="BLH7">
        <v>-2.6080999999999999</v>
      </c>
      <c r="BLI7">
        <v>6.2899999999999998E-2</v>
      </c>
      <c r="BLJ7">
        <v>-2.1240999999999999</v>
      </c>
      <c r="BLK7">
        <v>-0.76380000000000003</v>
      </c>
      <c r="BLL7">
        <v>0.1273</v>
      </c>
      <c r="BLM7">
        <v>-3.1381999999999999</v>
      </c>
      <c r="BLN7">
        <v>-18.805800000000001</v>
      </c>
      <c r="BLO7">
        <v>6.93E-2</v>
      </c>
      <c r="BLP7">
        <v>0.12590000000000001</v>
      </c>
      <c r="BLQ7">
        <v>2.5999999999999999E-3</v>
      </c>
      <c r="BLR7">
        <v>1.2800000000000001E-2</v>
      </c>
      <c r="BLS7">
        <v>0.13159999999999999</v>
      </c>
      <c r="BLT7">
        <v>-5.0299999999999997E-2</v>
      </c>
      <c r="BLU7">
        <v>0.97850000000000004</v>
      </c>
      <c r="BLV7">
        <v>8.8400000000000006E-2</v>
      </c>
      <c r="BLW7">
        <v>-2.6524999999999999</v>
      </c>
      <c r="BLX7">
        <v>0.51849999999999996</v>
      </c>
      <c r="BLY7">
        <v>6.2100000000000002E-2</v>
      </c>
      <c r="BLZ7">
        <v>0.35360000000000003</v>
      </c>
      <c r="BMA7">
        <v>-0.61009999999999998</v>
      </c>
      <c r="BMB7">
        <v>0.33910000000000001</v>
      </c>
      <c r="BMC7">
        <v>-1.0121</v>
      </c>
      <c r="BMD7">
        <v>0.34010000000000001</v>
      </c>
      <c r="BME7">
        <v>2.7740999999999998</v>
      </c>
      <c r="BMF7">
        <v>0.15809999999999999</v>
      </c>
      <c r="BMG7">
        <v>-9.2899999999999996E-2</v>
      </c>
      <c r="BMH7">
        <v>0.25840000000000002</v>
      </c>
      <c r="BMI7">
        <v>3.1503999999999999</v>
      </c>
      <c r="BMJ7">
        <v>-1.17E-2</v>
      </c>
      <c r="BMK7">
        <v>0.14660000000000001</v>
      </c>
      <c r="BML7">
        <v>6.9500000000000006E-2</v>
      </c>
      <c r="BMM7">
        <v>9.7000000000000003E-3</v>
      </c>
      <c r="BMN7">
        <v>-0.6542</v>
      </c>
      <c r="BMO7">
        <v>-0.27110000000000001</v>
      </c>
      <c r="BMP7">
        <v>1.0008999999999999</v>
      </c>
      <c r="BMQ7">
        <v>4.8999999999999998E-3</v>
      </c>
      <c r="BMR7">
        <v>5.2900000000000003E-2</v>
      </c>
      <c r="BMS7">
        <v>-2.0999999999999999E-3</v>
      </c>
      <c r="BMT7">
        <v>-1.9199999999999998E-2</v>
      </c>
      <c r="BMU7">
        <v>2.7033</v>
      </c>
      <c r="BMV7">
        <v>0.71870000000000001</v>
      </c>
      <c r="BMW7">
        <v>-1.6439999999999999</v>
      </c>
      <c r="BMX7">
        <v>5.62E-2</v>
      </c>
      <c r="BMY7">
        <v>6.9558</v>
      </c>
      <c r="BMZ7">
        <v>1.5355000000000001</v>
      </c>
      <c r="BNA7">
        <v>-0.5171</v>
      </c>
      <c r="BNB7">
        <v>4.5900000000000003E-2</v>
      </c>
      <c r="BNC7">
        <v>-6.4999999999999997E-3</v>
      </c>
      <c r="BND7">
        <v>-0.20449999999999999</v>
      </c>
      <c r="BNE7">
        <v>0.74870000000000003</v>
      </c>
      <c r="BNF7">
        <v>-2.9999999999999997E-4</v>
      </c>
      <c r="BNG7">
        <v>1.4200000000000001E-2</v>
      </c>
      <c r="BNH7">
        <v>1.2116</v>
      </c>
      <c r="BNI7">
        <v>6.1899999999999997E-2</v>
      </c>
      <c r="BNJ7">
        <v>-0.9133</v>
      </c>
      <c r="BNK7">
        <v>1.9296</v>
      </c>
      <c r="BNL7">
        <v>0.89490000000000003</v>
      </c>
      <c r="BNM7">
        <v>-5.4000000000000003E-3</v>
      </c>
      <c r="BNN7">
        <v>0.56840000000000002</v>
      </c>
      <c r="BNO7">
        <v>1.3257000000000001</v>
      </c>
      <c r="BNP7">
        <v>-1.6199999999999999E-2</v>
      </c>
      <c r="BNQ7">
        <v>4.6199999999999998E-2</v>
      </c>
      <c r="BNR7">
        <v>0.58109999999999995</v>
      </c>
      <c r="BNS7">
        <v>-0.21429999999999999</v>
      </c>
      <c r="BNT7">
        <v>1.3914</v>
      </c>
      <c r="BNU7">
        <v>4.9700000000000001E-2</v>
      </c>
      <c r="BNV7">
        <v>-4.0000000000000002E-4</v>
      </c>
      <c r="BNW7">
        <v>0.2883</v>
      </c>
      <c r="BNX7">
        <v>-5.3400000000000003E-2</v>
      </c>
      <c r="BNY7">
        <v>7.5600000000000001E-2</v>
      </c>
      <c r="BNZ7">
        <v>2.327</v>
      </c>
      <c r="BOA7">
        <v>1.6920999999999999</v>
      </c>
      <c r="BOB7">
        <v>1.1791</v>
      </c>
      <c r="BOC7">
        <v>0.37030000000000002</v>
      </c>
      <c r="BOD7">
        <v>3.0000000000000001E-3</v>
      </c>
      <c r="BOE7">
        <v>2.1057000000000001</v>
      </c>
      <c r="BOF7">
        <v>0.10979999999999999</v>
      </c>
      <c r="BOG7">
        <v>0.21110000000000001</v>
      </c>
      <c r="BOH7">
        <v>7.4300000000000005E-2</v>
      </c>
      <c r="BOI7">
        <v>-0.74729999999999996</v>
      </c>
      <c r="BOJ7">
        <v>1</v>
      </c>
      <c r="BOK7">
        <v>0.51570000000000005</v>
      </c>
      <c r="BOL7">
        <v>-6.1699999999999998E-2</v>
      </c>
      <c r="BOM7">
        <v>0.19370000000000001</v>
      </c>
      <c r="BON7">
        <v>6.3E-3</v>
      </c>
      <c r="BOO7">
        <v>5.3800000000000001E-2</v>
      </c>
      <c r="BOP7">
        <v>0.68520000000000003</v>
      </c>
      <c r="BOQ7">
        <v>0.42180000000000001</v>
      </c>
      <c r="BOR7">
        <v>-6.0396999999999998</v>
      </c>
      <c r="BOS7">
        <v>-0.65090000000000003</v>
      </c>
      <c r="BOT7">
        <v>-7.9399999999999998E-2</v>
      </c>
      <c r="BOU7">
        <v>1.4200000000000001E-2</v>
      </c>
      <c r="BOV7">
        <v>5.5019999999999998</v>
      </c>
      <c r="BOW7">
        <v>-2.8799999999999999E-2</v>
      </c>
      <c r="BOX7">
        <v>0.28129999999999999</v>
      </c>
      <c r="BOY7">
        <v>0.5796</v>
      </c>
      <c r="BOZ7">
        <v>2.1726000000000001</v>
      </c>
      <c r="BPA7">
        <v>-6.4999999999999997E-3</v>
      </c>
      <c r="BPB7">
        <v>-5.9218999999999999</v>
      </c>
      <c r="BPC7">
        <v>-2.7875999999999999</v>
      </c>
      <c r="BPD7">
        <v>3.1199999999999999E-2</v>
      </c>
      <c r="BPE7">
        <v>1.6999999999999999E-3</v>
      </c>
      <c r="BPF7">
        <v>-9.0800000000000006E-2</v>
      </c>
      <c r="BPG7">
        <v>-2.2410000000000001</v>
      </c>
      <c r="BPH7">
        <v>0.20130000000000001</v>
      </c>
      <c r="BPI7">
        <v>0.48330000000000001</v>
      </c>
      <c r="BPJ7">
        <v>6.0199999999999997E-2</v>
      </c>
      <c r="BPK7">
        <v>-0.17799999999999999</v>
      </c>
      <c r="BPL7">
        <v>-1.5307999999999999</v>
      </c>
      <c r="BPM7">
        <v>6.3500000000000001E-2</v>
      </c>
      <c r="BPN7">
        <v>0.2576</v>
      </c>
      <c r="BPO7">
        <v>-1.0267999999999999</v>
      </c>
      <c r="BPP7">
        <v>5.1803999999999997</v>
      </c>
      <c r="BPQ7">
        <v>8.0399999999999999E-2</v>
      </c>
      <c r="BPR7">
        <v>-0.41</v>
      </c>
      <c r="BPS7">
        <v>0.34789999999999999</v>
      </c>
      <c r="BPT7">
        <v>6.2866999999999997</v>
      </c>
      <c r="BPU7">
        <v>-8.5300000000000001E-2</v>
      </c>
      <c r="BPV7">
        <v>0.3448</v>
      </c>
      <c r="BPW7">
        <v>3.3616999999999999</v>
      </c>
      <c r="BPX7">
        <v>1.7221</v>
      </c>
      <c r="BPY7">
        <v>2.1598999999999999</v>
      </c>
      <c r="BPZ7">
        <v>0.1928</v>
      </c>
      <c r="BQA7">
        <v>1.9906999999999999</v>
      </c>
      <c r="BQB7">
        <v>-1.986</v>
      </c>
      <c r="BQC7">
        <v>-3.8466999999999998</v>
      </c>
      <c r="BQD7">
        <v>-6.8999999999999999E-3</v>
      </c>
      <c r="BQE7">
        <v>1.8016000000000001</v>
      </c>
      <c r="BQF7">
        <v>9.2700000000000005E-2</v>
      </c>
      <c r="BQG7">
        <v>0.33189999999999997</v>
      </c>
      <c r="BQH7">
        <v>0.5958</v>
      </c>
      <c r="BQI7">
        <v>1.9199999999999998E-2</v>
      </c>
      <c r="BQJ7">
        <v>1.1893</v>
      </c>
      <c r="BQK7">
        <v>-1.5E-3</v>
      </c>
      <c r="BQL7">
        <v>0.29930000000000001</v>
      </c>
      <c r="BQM7">
        <v>3.5301999999999998</v>
      </c>
      <c r="BQN7">
        <v>-5.6300000000000003E-2</v>
      </c>
      <c r="BQO7">
        <v>4.0800000000000003E-2</v>
      </c>
      <c r="BQP7">
        <v>9.6799999999999997E-2</v>
      </c>
      <c r="BQQ7">
        <v>0.28960000000000002</v>
      </c>
      <c r="BQR7">
        <v>8.2959999999999994</v>
      </c>
      <c r="BQS7">
        <v>0.84389999999999998</v>
      </c>
      <c r="BQT7">
        <v>-2.2010000000000001</v>
      </c>
      <c r="BQU7">
        <v>0.61980000000000002</v>
      </c>
      <c r="BQV7">
        <v>-0.55430000000000001</v>
      </c>
      <c r="BQW7">
        <v>-0.1077</v>
      </c>
      <c r="BQX7">
        <v>3.2300000000000002E-2</v>
      </c>
      <c r="BQY7">
        <v>-0.47320000000000001</v>
      </c>
      <c r="BQZ7">
        <v>9.7000000000000003E-2</v>
      </c>
      <c r="BRA7">
        <v>-0.76859999999999995</v>
      </c>
      <c r="BRB7">
        <v>2.12E-2</v>
      </c>
      <c r="BRC7">
        <v>0.1246</v>
      </c>
      <c r="BRD7">
        <v>0.49109999999999998</v>
      </c>
      <c r="BRE7">
        <v>0.90939999999999999</v>
      </c>
      <c r="BRF7">
        <v>-5.2896999999999998</v>
      </c>
      <c r="BRG7">
        <v>0.2656</v>
      </c>
      <c r="BRH7">
        <v>-0.1933</v>
      </c>
      <c r="BRI7">
        <v>0.2273</v>
      </c>
      <c r="BRJ7">
        <v>1.1599999999999999E-2</v>
      </c>
      <c r="BRK7">
        <v>5.4999999999999997E-3</v>
      </c>
      <c r="BRL7">
        <v>2.6100000000000002E-2</v>
      </c>
      <c r="BRM7">
        <v>0.45090000000000002</v>
      </c>
      <c r="BRN7">
        <v>0.31490000000000001</v>
      </c>
      <c r="BRO7">
        <v>0.88849999999999996</v>
      </c>
      <c r="BRP7">
        <v>7.4300000000000005E-2</v>
      </c>
      <c r="BRQ7">
        <v>9.64E-2</v>
      </c>
      <c r="BRR7">
        <v>-0.35210000000000002</v>
      </c>
      <c r="BRS7">
        <v>7.9100000000000004E-2</v>
      </c>
      <c r="BRT7">
        <v>4.2500000000000003E-2</v>
      </c>
      <c r="BRU7">
        <v>0.29559999999999997</v>
      </c>
      <c r="BRV7">
        <v>4.7641999999999998</v>
      </c>
      <c r="BRW7">
        <v>0.26740000000000003</v>
      </c>
      <c r="BRX7">
        <v>0.72040000000000004</v>
      </c>
      <c r="BSF7">
        <v>0.53320000000000001</v>
      </c>
      <c r="BSG7">
        <v>0.92700000000000005</v>
      </c>
      <c r="BSH7">
        <v>7.6300000000000007E-2</v>
      </c>
      <c r="BSI7">
        <v>8.0000000000000002E-3</v>
      </c>
      <c r="BSJ7">
        <v>1.3566</v>
      </c>
      <c r="BSK7">
        <v>1.1716</v>
      </c>
      <c r="BSL7">
        <v>1.9E-2</v>
      </c>
      <c r="BSM7">
        <v>1.3493999999999999</v>
      </c>
      <c r="BSN7">
        <v>-2.3719000000000001</v>
      </c>
      <c r="BSO7">
        <v>0.20230000000000001</v>
      </c>
      <c r="BSP7">
        <v>1.4029</v>
      </c>
      <c r="BSQ7">
        <v>0.20469999999999999</v>
      </c>
      <c r="BSR7">
        <v>2.0110999999999999</v>
      </c>
      <c r="BSS7">
        <v>0.59989999999999999</v>
      </c>
      <c r="BST7">
        <v>-5.6500000000000002E-2</v>
      </c>
      <c r="BSU7">
        <v>-5.1700000000000003E-2</v>
      </c>
      <c r="BSV7">
        <v>2.3174000000000001</v>
      </c>
      <c r="BSW7">
        <v>2.87E-2</v>
      </c>
      <c r="BSX7">
        <v>1.3303</v>
      </c>
      <c r="BSY7">
        <v>9.6000000000000002E-2</v>
      </c>
      <c r="BSZ7">
        <v>0.18129999999999999</v>
      </c>
      <c r="BTA7">
        <v>1.3647</v>
      </c>
      <c r="BTB7">
        <v>-4.0399999999999998E-2</v>
      </c>
      <c r="BTC7">
        <v>0.68859999999999999</v>
      </c>
      <c r="BTD7">
        <v>0.192</v>
      </c>
      <c r="BTE7">
        <v>0.03</v>
      </c>
      <c r="BTF7">
        <v>0.35909999999999997</v>
      </c>
      <c r="BTG7">
        <v>-6.3600000000000004E-2</v>
      </c>
      <c r="BTH7">
        <v>4.0086000000000004</v>
      </c>
      <c r="BTI7">
        <v>0.26329999999999998</v>
      </c>
      <c r="BTJ7">
        <v>1.6395999999999999</v>
      </c>
      <c r="BTK7">
        <v>0.38769999999999999</v>
      </c>
      <c r="BTL7">
        <v>-1.7907999999999999</v>
      </c>
      <c r="BTM7">
        <v>-8.0500000000000002E-2</v>
      </c>
      <c r="BTN7">
        <v>0.224</v>
      </c>
      <c r="BTO7">
        <v>0.43290000000000001</v>
      </c>
      <c r="BTP7">
        <v>2.1913999999999998</v>
      </c>
      <c r="BTQ7">
        <v>0.14990000000000001</v>
      </c>
      <c r="BTR7">
        <v>2.0834999999999999</v>
      </c>
      <c r="BTS7">
        <v>7.1000000000000004E-3</v>
      </c>
      <c r="BTT7">
        <v>-2.41E-2</v>
      </c>
      <c r="BTU7">
        <v>0.32800000000000001</v>
      </c>
      <c r="BTV7">
        <v>-8.1900000000000001E-2</v>
      </c>
      <c r="BTW7">
        <v>2.9655</v>
      </c>
      <c r="BTX7">
        <v>-0.15870000000000001</v>
      </c>
      <c r="BTY7">
        <v>-0.33200000000000002</v>
      </c>
      <c r="BTZ7">
        <v>0.37690000000000001</v>
      </c>
      <c r="BUA7">
        <v>0.24660000000000001</v>
      </c>
      <c r="BUB7">
        <v>-0.17280000000000001</v>
      </c>
      <c r="BUC7">
        <v>1.4764999999999999</v>
      </c>
      <c r="BUD7">
        <v>-0.40360000000000001</v>
      </c>
      <c r="BUE7">
        <v>0.72609999999999997</v>
      </c>
      <c r="BUF7">
        <v>0.30819999999999997</v>
      </c>
      <c r="BUG7">
        <v>1.0145</v>
      </c>
      <c r="BUH7">
        <v>-0.15820000000000001</v>
      </c>
      <c r="BUI7">
        <v>-2.0799999999999999E-2</v>
      </c>
      <c r="BUJ7">
        <v>8.9999999999999998E-4</v>
      </c>
      <c r="BUK7">
        <v>0.442</v>
      </c>
      <c r="BUL7">
        <v>-0.68259999999999998</v>
      </c>
      <c r="BUM7">
        <v>-0.55510000000000004</v>
      </c>
      <c r="BUN7">
        <v>-0.4168</v>
      </c>
      <c r="BUO7">
        <v>0.24560000000000001</v>
      </c>
      <c r="BUP7">
        <v>22.678100000000001</v>
      </c>
      <c r="BUQ7">
        <v>0.38740000000000002</v>
      </c>
      <c r="BUR7">
        <v>-4.6600000000000003E-2</v>
      </c>
      <c r="BUS7">
        <v>3.4950000000000001</v>
      </c>
      <c r="BUT7">
        <v>1.5161</v>
      </c>
      <c r="BUU7">
        <v>0.1066</v>
      </c>
      <c r="BUV7">
        <v>-0.22850000000000001</v>
      </c>
      <c r="BUW7">
        <v>-0.34910000000000002</v>
      </c>
      <c r="BUX7">
        <v>0.20200000000000001</v>
      </c>
      <c r="BUY7">
        <v>9.6299999999999997E-2</v>
      </c>
      <c r="BUZ7">
        <v>2.1899999999999999E-2</v>
      </c>
      <c r="BVA7">
        <v>0.33989999999999998</v>
      </c>
      <c r="BVB7">
        <v>-4.6985999999999999</v>
      </c>
      <c r="BVC7">
        <v>0.55220000000000002</v>
      </c>
      <c r="BVD7">
        <v>0.92179999999999995</v>
      </c>
      <c r="BVE7">
        <v>8.9200000000000002E-2</v>
      </c>
      <c r="BVF7">
        <v>0.26819999999999999</v>
      </c>
      <c r="BVG7">
        <v>-2.5999999999999999E-3</v>
      </c>
      <c r="BVH7">
        <v>1.0091000000000001</v>
      </c>
      <c r="BVI7">
        <v>0.1394</v>
      </c>
      <c r="BVJ7">
        <v>-1.7899999999999999E-2</v>
      </c>
      <c r="BVK7">
        <v>7.51E-2</v>
      </c>
      <c r="BVL7">
        <v>-1.18E-2</v>
      </c>
      <c r="BVM7">
        <v>1.6858</v>
      </c>
      <c r="BVN7">
        <v>0.3962</v>
      </c>
      <c r="BVO7">
        <v>7.6899999999999996E-2</v>
      </c>
      <c r="BVP7">
        <v>0.19489999999999999</v>
      </c>
      <c r="BVQ7">
        <v>0.40870000000000001</v>
      </c>
      <c r="BVR7">
        <v>5.5999999999999999E-3</v>
      </c>
      <c r="BVS7">
        <v>0.47939999999999999</v>
      </c>
      <c r="BVT7">
        <v>0.32790000000000002</v>
      </c>
      <c r="BVU7">
        <v>0.24929999999999999</v>
      </c>
      <c r="BVV7">
        <v>1.8866000000000001</v>
      </c>
      <c r="BVW7">
        <v>8.2699999999999996E-2</v>
      </c>
      <c r="BVX7">
        <v>-8.0299999999999996E-2</v>
      </c>
      <c r="BVZ7">
        <v>-5.9900000000000002E-2</v>
      </c>
      <c r="BWA7">
        <v>-0.1283</v>
      </c>
      <c r="BWB7">
        <v>-6.5500000000000003E-2</v>
      </c>
      <c r="BWC7">
        <v>0.28120000000000001</v>
      </c>
      <c r="BWD7">
        <v>0.52839999999999998</v>
      </c>
      <c r="BWE7">
        <v>6.9500000000000006E-2</v>
      </c>
      <c r="BWF7">
        <v>0.60029999999999994</v>
      </c>
      <c r="BWG7">
        <v>0.2359</v>
      </c>
      <c r="BWH7">
        <v>-3.5299999999999998E-2</v>
      </c>
      <c r="BWI7">
        <v>0.63780000000000003</v>
      </c>
      <c r="BWJ7">
        <v>0.17330000000000001</v>
      </c>
      <c r="BWK7">
        <v>-2.4481000000000002</v>
      </c>
      <c r="BWL7">
        <v>0.2203</v>
      </c>
      <c r="BWM7">
        <v>-5.45E-2</v>
      </c>
      <c r="BWN7">
        <v>-4.0000000000000001E-3</v>
      </c>
      <c r="BWO7">
        <v>2.4590999999999998</v>
      </c>
      <c r="BWP7">
        <v>2.8999999999999998E-3</v>
      </c>
      <c r="BWQ7">
        <v>0.34820000000000001</v>
      </c>
      <c r="BWR7">
        <v>-6.3E-2</v>
      </c>
      <c r="BWS7">
        <v>-0.30399999999999999</v>
      </c>
      <c r="BWT7">
        <v>1.4676</v>
      </c>
      <c r="BWU7">
        <v>0.53849999999999998</v>
      </c>
      <c r="BWV7">
        <v>1.5734999999999999</v>
      </c>
      <c r="BWW7">
        <v>2.01E-2</v>
      </c>
      <c r="BWX7">
        <v>2.6023999999999998</v>
      </c>
      <c r="BWY7">
        <v>0.40310000000000001</v>
      </c>
      <c r="BWZ7">
        <v>-0.26079999999999998</v>
      </c>
      <c r="BXA7">
        <v>1.5100000000000001E-2</v>
      </c>
      <c r="BXB7">
        <v>-0.13500000000000001</v>
      </c>
      <c r="BXC7">
        <v>9.5200000000000007E-2</v>
      </c>
      <c r="BXD7">
        <v>0.6472</v>
      </c>
      <c r="BXE7">
        <v>-8.0999999999999996E-3</v>
      </c>
      <c r="BXF7">
        <v>0.28770000000000001</v>
      </c>
      <c r="BXG7">
        <v>3.2012999999999998</v>
      </c>
      <c r="BXH7">
        <v>0.7681</v>
      </c>
      <c r="BXI7">
        <v>-1.3757999999999999</v>
      </c>
      <c r="BXJ7">
        <v>5.5582000000000003</v>
      </c>
      <c r="BXK7">
        <v>0.37269999999999998</v>
      </c>
      <c r="BXL7">
        <v>-0.52010000000000001</v>
      </c>
      <c r="BXM7">
        <v>0.39150000000000001</v>
      </c>
      <c r="BXN7">
        <v>0.69950000000000001</v>
      </c>
      <c r="BXO7">
        <v>4.3099999999999999E-2</v>
      </c>
      <c r="BXP7">
        <v>3.669</v>
      </c>
      <c r="BXQ7">
        <v>0.1608</v>
      </c>
      <c r="BXR7">
        <v>0.28689999999999999</v>
      </c>
      <c r="BXS7">
        <v>0.188</v>
      </c>
      <c r="BXT7">
        <v>-7.7999999999999996E-3</v>
      </c>
      <c r="BXU7">
        <v>0.2321</v>
      </c>
      <c r="BXV7">
        <v>0.18440000000000001</v>
      </c>
      <c r="BYC7">
        <v>2.0920000000000001</v>
      </c>
      <c r="BYD7">
        <v>0.28000000000000003</v>
      </c>
      <c r="BYE7">
        <v>6.7000000000000002E-3</v>
      </c>
      <c r="BYF7">
        <v>3.6799999999999999E-2</v>
      </c>
      <c r="BYG7">
        <v>1.8420000000000001</v>
      </c>
      <c r="BYH7">
        <v>1.0161</v>
      </c>
      <c r="BYI7">
        <v>0.01</v>
      </c>
      <c r="BYJ7">
        <v>0.95489999999999997</v>
      </c>
      <c r="BYK7">
        <v>-1.1299999999999999E-2</v>
      </c>
      <c r="BYL7">
        <v>1.2494000000000001</v>
      </c>
      <c r="BYM7">
        <v>5.33E-2</v>
      </c>
      <c r="BYN7">
        <v>0.51939999999999997</v>
      </c>
      <c r="BYO7">
        <v>0.8609</v>
      </c>
      <c r="BYP7">
        <v>4.7000000000000002E-3</v>
      </c>
      <c r="BYQ7">
        <v>3.04E-2</v>
      </c>
      <c r="BYR7">
        <v>0.15840000000000001</v>
      </c>
      <c r="BYS7">
        <v>0.3624</v>
      </c>
      <c r="BYT7">
        <v>0.188</v>
      </c>
      <c r="BYU7">
        <v>1.5478000000000001</v>
      </c>
      <c r="BYV7">
        <v>1.5026999999999999</v>
      </c>
      <c r="BYW7">
        <v>0.31730000000000003</v>
      </c>
      <c r="BYX7">
        <v>-1.6999999999999999E-3</v>
      </c>
      <c r="BYY7">
        <v>0.47720000000000001</v>
      </c>
      <c r="BYZ7">
        <v>-0.70130000000000003</v>
      </c>
      <c r="BZA7">
        <v>8.9800000000000005E-2</v>
      </c>
      <c r="BZB7">
        <v>-1.8191999999999999</v>
      </c>
      <c r="BZC7">
        <v>0.1222</v>
      </c>
      <c r="BZD7">
        <v>0.65200000000000002</v>
      </c>
      <c r="BZE7">
        <v>2.5600000000000001E-2</v>
      </c>
      <c r="BZF7">
        <v>0.26819999999999999</v>
      </c>
      <c r="BZG7">
        <v>0.65759999999999996</v>
      </c>
      <c r="BZH7">
        <v>1.3013999999999999</v>
      </c>
      <c r="BZI7">
        <v>-0.10979999999999999</v>
      </c>
      <c r="BZJ7">
        <v>-2.9100000000000001E-2</v>
      </c>
      <c r="BZK7">
        <v>0.23250000000000001</v>
      </c>
      <c r="BZL7">
        <v>0.03</v>
      </c>
      <c r="BZM7">
        <v>0.22320000000000001</v>
      </c>
      <c r="BZN7">
        <v>-9.1076999999999995</v>
      </c>
      <c r="BZO7">
        <v>0.11899999999999999</v>
      </c>
      <c r="BZP7">
        <v>4.4000000000000003E-3</v>
      </c>
      <c r="BZQ7">
        <v>2.5499999999999998E-2</v>
      </c>
      <c r="BZR7">
        <v>-0.17519999999999999</v>
      </c>
      <c r="BZS7">
        <v>0.29220000000000002</v>
      </c>
      <c r="BZT7">
        <v>0.75570000000000004</v>
      </c>
      <c r="BZU7">
        <v>1.72E-2</v>
      </c>
      <c r="BZV7">
        <v>9.3240999999999996</v>
      </c>
      <c r="BZW7">
        <v>0.92800000000000005</v>
      </c>
      <c r="BZX7">
        <v>-5.87</v>
      </c>
      <c r="BZY7">
        <v>-2.8919000000000001</v>
      </c>
      <c r="BZZ7">
        <v>0.86539999999999995</v>
      </c>
      <c r="CAA7">
        <v>5.1999999999999998E-3</v>
      </c>
      <c r="CAB7">
        <v>0.40189999999999998</v>
      </c>
      <c r="CAC7">
        <v>0.73599999999999999</v>
      </c>
      <c r="CAD7">
        <v>0.30609999999999998</v>
      </c>
      <c r="CAE7">
        <v>1.7073</v>
      </c>
      <c r="CAF7">
        <v>8.7400000000000005E-2</v>
      </c>
      <c r="CAG7">
        <v>-9.8242999999999991</v>
      </c>
      <c r="CAH7">
        <v>-9.2261000000000006</v>
      </c>
      <c r="CAI7">
        <v>-7.4806999999999997</v>
      </c>
      <c r="CAJ7">
        <v>4.6800000000000001E-2</v>
      </c>
      <c r="CAK7">
        <v>6.3E-3</v>
      </c>
      <c r="CAL7">
        <v>0.19159999999999999</v>
      </c>
      <c r="CAM7">
        <v>-0.41799999999999998</v>
      </c>
      <c r="CAN7">
        <v>-6.2244000000000002</v>
      </c>
      <c r="CAO7">
        <v>0.33119999999999999</v>
      </c>
      <c r="CAP7">
        <v>-4.7508999999999997</v>
      </c>
      <c r="CAQ7">
        <v>-1.1516999999999999</v>
      </c>
      <c r="CAR7">
        <v>-1.3937999999999999</v>
      </c>
      <c r="CAS7">
        <v>-1.4742999999999999</v>
      </c>
      <c r="CAT7">
        <v>3.1168999999999998</v>
      </c>
      <c r="CAU7">
        <v>-0.71819999999999995</v>
      </c>
      <c r="CAV7">
        <v>0.72140000000000004</v>
      </c>
      <c r="CAW7">
        <v>7.0699999999999999E-2</v>
      </c>
      <c r="CAX7">
        <v>0.29559999999999997</v>
      </c>
      <c r="CAY7">
        <v>0.47620000000000001</v>
      </c>
      <c r="CAZ7">
        <v>0.2228</v>
      </c>
      <c r="CBA7">
        <v>-0.30409999999999998</v>
      </c>
      <c r="CBB7">
        <v>0.44690000000000002</v>
      </c>
      <c r="CBC7">
        <v>0.78339999999999999</v>
      </c>
      <c r="CBD7">
        <v>47.156999999999996</v>
      </c>
      <c r="CBE7">
        <v>0.75249999999999995</v>
      </c>
      <c r="CBF7">
        <v>1.6978</v>
      </c>
      <c r="CBG7">
        <v>7.2999999999999995E-2</v>
      </c>
      <c r="CBH7">
        <v>2.3288000000000002</v>
      </c>
      <c r="CBI7">
        <v>6.0199999999999997E-2</v>
      </c>
      <c r="CBJ7">
        <v>0.45240000000000002</v>
      </c>
      <c r="CBL7">
        <v>9.9400000000000002E-2</v>
      </c>
      <c r="CBM7">
        <v>3.6799999999999999E-2</v>
      </c>
      <c r="CBN7">
        <v>3.2000000000000002E-3</v>
      </c>
      <c r="CBO7">
        <v>0.86109999999999998</v>
      </c>
      <c r="CBP7">
        <v>-0.19889999999999999</v>
      </c>
      <c r="CBQ7">
        <v>0.1522</v>
      </c>
      <c r="CBR7">
        <v>3.7877999999999998</v>
      </c>
      <c r="CBS7">
        <v>0.1356</v>
      </c>
      <c r="CBT7">
        <v>0.63490000000000002</v>
      </c>
      <c r="CBU7">
        <v>2.4102999999999999</v>
      </c>
      <c r="CBV7">
        <v>-2.12E-2</v>
      </c>
      <c r="CBW7">
        <v>6.1999999999999998E-3</v>
      </c>
      <c r="CBX7">
        <v>3.4500000000000003E-2</v>
      </c>
      <c r="CBY7">
        <v>9.3700000000000006E-2</v>
      </c>
      <c r="CBZ7">
        <v>-1.1000000000000001E-3</v>
      </c>
      <c r="CCA7">
        <v>1.1833</v>
      </c>
      <c r="CCB7">
        <v>0.15740000000000001</v>
      </c>
      <c r="CCC7">
        <v>-1.012</v>
      </c>
      <c r="CCD7">
        <v>-3.7035999999999998</v>
      </c>
      <c r="CCE7">
        <v>0.70820000000000005</v>
      </c>
      <c r="CCF7">
        <v>-0.3286</v>
      </c>
      <c r="CCG7">
        <v>-0.9446</v>
      </c>
      <c r="CCH7">
        <v>1.1931</v>
      </c>
      <c r="CCI7">
        <v>0.11899999999999999</v>
      </c>
      <c r="CCJ7">
        <v>0.39479999999999998</v>
      </c>
      <c r="CCK7">
        <v>1.1295999999999999</v>
      </c>
      <c r="CCL7">
        <v>-2.7799999999999998E-2</v>
      </c>
      <c r="CCM7">
        <v>7.3700000000000002E-2</v>
      </c>
      <c r="CCN7">
        <v>-0.21340000000000001</v>
      </c>
      <c r="CCO7">
        <v>1.173</v>
      </c>
      <c r="CCP7">
        <v>-0.30980000000000002</v>
      </c>
      <c r="CCQ7">
        <v>1.0951</v>
      </c>
      <c r="CCR7">
        <v>1.4744999999999999</v>
      </c>
      <c r="CCS7">
        <v>3.1300000000000001E-2</v>
      </c>
      <c r="CCT7">
        <v>0.46929999999999999</v>
      </c>
      <c r="CCU7">
        <v>0.19500000000000001</v>
      </c>
      <c r="CCV7">
        <v>-1.09E-2</v>
      </c>
      <c r="CCW7">
        <v>0.30590000000000001</v>
      </c>
      <c r="CCX7">
        <v>2.01E-2</v>
      </c>
      <c r="CCY7">
        <v>3.0300000000000001E-2</v>
      </c>
      <c r="CCZ7">
        <v>0.1454</v>
      </c>
      <c r="CDA7">
        <v>-1.1113999999999999</v>
      </c>
      <c r="CDB7">
        <v>0.88290000000000002</v>
      </c>
      <c r="CDC7">
        <v>0.1391</v>
      </c>
      <c r="CDD7">
        <v>6.0400000000000002E-2</v>
      </c>
      <c r="CDE7">
        <v>0.80149999999999999</v>
      </c>
      <c r="CDF7">
        <v>1.5E-3</v>
      </c>
      <c r="CDG7">
        <v>-8.8999999999999999E-3</v>
      </c>
      <c r="CDH7">
        <v>7.2599999999999998E-2</v>
      </c>
      <c r="CDI7">
        <v>0.20280000000000001</v>
      </c>
      <c r="CDJ7">
        <v>2.1899999999999999E-2</v>
      </c>
      <c r="CDK7">
        <v>0.35549999999999998</v>
      </c>
      <c r="CDL7">
        <v>1.0669999999999999</v>
      </c>
      <c r="CDM7">
        <v>-0.8296</v>
      </c>
      <c r="CDN7">
        <v>0.113</v>
      </c>
      <c r="CDO7">
        <v>0.50290000000000001</v>
      </c>
      <c r="CDP7">
        <v>0.1749</v>
      </c>
      <c r="CDQ7">
        <v>-1.2641</v>
      </c>
      <c r="CDR7">
        <v>-2.1059000000000001</v>
      </c>
      <c r="CDS7">
        <v>0.57340000000000002</v>
      </c>
      <c r="CDV7">
        <v>-8.0000000000000004E-4</v>
      </c>
      <c r="CDX7">
        <v>1.9800000000000002E-2</v>
      </c>
      <c r="CDY7">
        <v>2.06E-2</v>
      </c>
      <c r="CDZ7">
        <v>0.51359999999999995</v>
      </c>
      <c r="CEA7">
        <v>-1.3807</v>
      </c>
      <c r="CEB7">
        <v>-21.538499999999999</v>
      </c>
      <c r="CEC7">
        <v>0.76749999999999996</v>
      </c>
      <c r="CEE7">
        <v>1.9517</v>
      </c>
      <c r="CEF7">
        <v>0.52110000000000001</v>
      </c>
      <c r="CEG7">
        <v>0.31909999999999999</v>
      </c>
      <c r="CEH7">
        <v>-5.8883999999999999</v>
      </c>
      <c r="CEI7">
        <v>1.5266</v>
      </c>
      <c r="CEJ7">
        <v>-1.0899000000000001</v>
      </c>
      <c r="CEK7">
        <v>-1.1605000000000001</v>
      </c>
      <c r="CEL7">
        <v>0.20369999999999999</v>
      </c>
      <c r="CEM7">
        <v>0.52639999999999998</v>
      </c>
      <c r="CEN7">
        <v>-3.0013999999999998</v>
      </c>
      <c r="CEO7">
        <v>-8.1019000000000005</v>
      </c>
      <c r="CEP7">
        <v>-3.5674999999999999</v>
      </c>
      <c r="CEQ7">
        <v>-0.22739999999999999</v>
      </c>
      <c r="CER7">
        <v>-1.446</v>
      </c>
      <c r="CES7">
        <v>-0.5202</v>
      </c>
      <c r="CET7">
        <v>-1.4177</v>
      </c>
      <c r="CEU7">
        <v>4.3156999999999996</v>
      </c>
      <c r="CEV7">
        <v>1.1176999999999999</v>
      </c>
      <c r="CEW7">
        <v>0.62949999999999995</v>
      </c>
      <c r="CEX7">
        <v>14.5501</v>
      </c>
      <c r="CEY7">
        <v>-19.184999999999999</v>
      </c>
      <c r="CEZ7">
        <v>3.5799999999999998E-2</v>
      </c>
      <c r="CFA7">
        <v>-5.4589999999999996</v>
      </c>
      <c r="CFB7">
        <v>7.3499999999999996E-2</v>
      </c>
      <c r="CFC7">
        <v>1.0263</v>
      </c>
      <c r="CFD7">
        <v>0.83499999999999996</v>
      </c>
      <c r="CFE7">
        <v>-0.3453</v>
      </c>
      <c r="CFF7">
        <v>3.8800000000000001E-2</v>
      </c>
      <c r="CFG7">
        <v>0.1643</v>
      </c>
      <c r="CFH7">
        <v>0.20119999999999999</v>
      </c>
      <c r="CFI7">
        <v>0.1507</v>
      </c>
      <c r="CFJ7">
        <v>0.28189999999999998</v>
      </c>
      <c r="CFK7">
        <v>1.2004999999999999</v>
      </c>
      <c r="CFL7">
        <v>-1.5878000000000001</v>
      </c>
      <c r="CFM7">
        <v>0.37790000000000001</v>
      </c>
      <c r="CFN7">
        <v>-2.3999999999999998E-3</v>
      </c>
      <c r="CFO7">
        <v>0.1575</v>
      </c>
      <c r="CFP7">
        <v>0.41</v>
      </c>
      <c r="CFQ7">
        <v>1.4E-3</v>
      </c>
      <c r="CFR7">
        <v>-2.8477000000000001</v>
      </c>
      <c r="CFS7">
        <v>-51.674199999999999</v>
      </c>
      <c r="CFT7">
        <v>-6.1262999999999996</v>
      </c>
      <c r="CFU7">
        <v>-0.30180000000000001</v>
      </c>
      <c r="CFV7">
        <v>-7.3331</v>
      </c>
      <c r="CFW7">
        <v>-3.5369000000000002</v>
      </c>
      <c r="CFX7">
        <v>-1.0454000000000001</v>
      </c>
      <c r="CFY7">
        <v>-0.33579999999999999</v>
      </c>
      <c r="CFZ7">
        <v>-0.53129999999999999</v>
      </c>
      <c r="CGA7">
        <v>5.8799999999999998E-2</v>
      </c>
      <c r="CGB7">
        <v>-5.6899999999999999E-2</v>
      </c>
      <c r="CGC7">
        <v>4.3799999999999999E-2</v>
      </c>
      <c r="CGD7">
        <v>6.0900000000000003E-2</v>
      </c>
      <c r="CGE7">
        <v>0.3543</v>
      </c>
      <c r="CGF7">
        <v>0.29389999999999999</v>
      </c>
      <c r="CGG7">
        <v>0.59130000000000005</v>
      </c>
      <c r="CGH7">
        <v>-8.8099999999999998E-2</v>
      </c>
      <c r="CGI7">
        <v>18.2348</v>
      </c>
      <c r="CGJ7">
        <v>3.4864000000000002</v>
      </c>
      <c r="CGK7">
        <v>0.1978</v>
      </c>
      <c r="CGL7">
        <v>-0.4632</v>
      </c>
      <c r="CGM7">
        <v>-1.2244999999999999</v>
      </c>
      <c r="CGN7">
        <v>0.74719999999999998</v>
      </c>
      <c r="CGO7">
        <v>0.97570000000000001</v>
      </c>
      <c r="CGP7">
        <v>0.61170000000000002</v>
      </c>
      <c r="CGQ7">
        <v>-1.0459000000000001</v>
      </c>
      <c r="CGR7">
        <v>0.44969999999999999</v>
      </c>
      <c r="CGS7">
        <v>-2.8E-3</v>
      </c>
      <c r="CGT7">
        <v>6.1085000000000003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1615388"><![CDATA[{"80737-HK^FF_EPS(ANN,-5AY,0)":[null,null,0.1986,0.2235,0.1977],"9999-HK^FF_EPS(ANN,-5AY,0)":[3.9243,3.5736,2.1091,6.9698,4.1008,6.1085],"9998-HK^FF_EPS(ANN,-5AY,0)":[0.0303,0.0534,0.0425,-0.1194,-0.0447,-0.0028],"9997-HK^FF_EPS(ANN,-5AY,0)":[null,0.1084,0.1388,0.1869,0.2952,0.4497],"9996-HK^FF_EPS(ANN,-5AY,0)":[null,null,-0.1546,-0.9531,-4.9777,-1.0459],"9995-HK^FF_EPS(ANN,-5AY,0)":[null,null,-0.5875,-0.8964,-1.4407,0.6117],"9993-HK^FF_EPS(ANN,-5AY,0)":[null,0.5789,0.5879,0.703,1.0013,0.9757],"9992-HK^FF_EPS(ANN,-5AY,0)":[null,0.0013,0.0856,0.3713,0.427,0.7472],"9991-HK^FF_EPS(ANN,-5AY,0)":[0.6777,1.4875,1.8805,1.8338,2.5554,-1.2245],"9990-HK^FF_EPS(ANN,-5AY,0)":[null,-0.2335,-0.1123,0.1722,-1.085,-0.4632],"9989-HK^FF_EPS(ANN,-5AY,0)":[0.3718,0.1836,0.5054,null,0.8504,0.1978],"9988-HK^FF_EPS(ANN,-5AY,0)":[2.5252,3.6915,4.9592,7.9683,7.9501,3.4864],"9987-HK^FF_EPS(ANN,-5AY,0)":[10.6346,8.0143,14.4505,14.8183,15.5916,18.2348],"9986-HK^FF_EPS(ANN,-5AY,0)":[null,0.0405,0.0665,0.0694,0.0034,-0.0881],"9983-HK^FF_EPS(ANN,-5AY,0)":[0.0103,0.0217,0.0185,0.2054,0.3847,0.5913],"9982-HK^FF_EPS(ANN,-5AY,0)":[null,null,null,null,null,0.2939],"9979-HK^FF_EPS(ANN,-5AY,0)":[null,0.1481,0.2064,0.1916,0.2568,0.3543],"9978-HK^FF_EPS(ANN,-5AY,0)":[null,-0.0244,0.0892,0.0628,0.0307,0.0609],"9977-HK^FF_EPS(ANN,-5AY,0)":[0.1002,0.0309,0.1188,0.6783,0.142,0.0438],"9969-HK^FF_EPS(ANN,-5AY,0)":[null,-0.3057,-0.5053,-1.8835,-0.5386,-0.0569],"9968-HK^FF_EPS(ANN,-5AY,0)":[0.0753,0.0347,0.0908,0.1328,0.1111,0.0588],"9966-HK^FF_EPS(ANN,-5AY,0)":[null,-0.0425,-0.1979,-1.0527,-0.517,-0.5313],"9963-HK^FF_EPS(ANN,-5AY,0)":[0.2458,0.4651,0.306,0.1375,0.1086,-0.3358],"9961-HK^FF_EPS(ANN,-5AY,0)":[-28.2524,37.2562,19.2551,111.9955,-48.5765,-1.0454],"9960-HK^FF_EPS(ANN,-5AY,0)":[null,null,-0.0692,-0.2137,-1.2147,-3.5369],"9959-HK^FF_EPS(ANN,-5AY,0)":[null,null,-0.7162,-0.5259,-0.3455,-7.3331],"9958-HK^FF_EPS(ANN,-5AY,0)":[0.0803,0.2182,0.2669,0.2912,0.2977,-0.3018],"9956-HK^FF_EPS(ANN,-5AY,0)":[null,null,-2.1536,-0.2096,0.2108,-6.1263],"9955-HK^FF_EPS(ANN,-5AY,0)":[null,null,-2.2903,-8.7326,-39.1784,-51.6742],"9939-HK^FF_EPS(ANN,-5AY,0)":[null,-0.1407,-0.3501,-0.7185,-1.8464,-2.8477],"9938-HK^FF_EPS(ANN,-5AY,0)":[0.0264,0.0272,0.0332,0.0345,0.006,0.0014],"9936-HK^FF_EPS(ANN,-5AY,0)":[0.0926,0.1483,0.3043,0.2633,0.2633,0.41],"9933-HK^FF_EPS(ANN,-5AY,0)":[0.0224,0.0902,0.088,0.033,-0.0059,0.1575],"9929-HK^FF_EPS(ANN,-5AY,0)":[0.0093,0.0189,0.0201,0.0098,-0.0098,-0.0024],"9928-HK^FF_EPS(ANN,-5AY,0)":[0.0257,0.0429,0.0828,0.1451,0.2772,0.3779],"9926-HK^FF_EPS(ANN,-5AY,0)":[null,-0.0056,-0.2142,-0.4832,-1.8516,-1.5878],"9923-HK^FF_EPS(ANN,-5AY,0)":[-0.5489,-1.0171,-0.5584,0.2476,1.626,1.2005],"9922-HK^FF_EPS(ANN,-5AY,0)":[0.0438,0.0557,0.0596,0.1348,0.1001,0.2819],"9919-HK^FF_EPS(ANN,-5AY,0)":[0.0491,0.0313,0.057,0.044,0.0342,0.1507],"9918-HK^FF_EPS(ANN,-5AY,0)":[0.0098,0.7418,0.788,0.334,0.0146,0.2012],"9916-HK^FF_EPS(ANN,-5AY,0)":[0.0323,0.0536,0.0977,0.0961,0.1282,0.1643],"9913-HK^FF_EPS(ANN,-5AY,0)":[0.0565,0.0616,0.0416,0.0396,0.0471,0.0388],"9911-HK^FF_EPS(ANN,-5AY,0)":[0.0482,0.0369,0.0708,0.0776,0.0446,-0.3453],"9909-HK^FF_EPS(ANN,-5AY,0)":[0.1226,0.151,0.2632,0.3376,0.5519,0.835],"9908-HK^FF_EPS(ANN,-5AY,0)":[null,null,0.5894,0.7148,0.8875,1.0263],"9906-HK^FF_EPS(ANN,-5AY,0)":[0.1478,0.1365,0.1436,0.0933,0.0472,0.0735],"9901-HK^FF_EPS(ANN,-5AY,0)":[1.351,1.4642,1.1793,2.0352,1.5761,-5.459],"9900-HK^FF_EPS(ANN,-5AY,0)":[0.0635,0.0333,0.1029,0.0659,0.0916,0.0358],"9899-HK^FF_EPS(ANN,-5AY,0)":[null,null,-11.4379,-11.0018,-15.9636,-19.185],"9898-HK^FF_EPS(ANN,-5AY,0)":[3.8812,12.4685,20.0298,17.1916,10.7106,14.5501],"9896-HK^FF_EPS(ANN,-5AY,0)":[null,null,-0.2706,-0.2453,-1.352,0.6295],"9889-HK^FF_EPS(ANN,-5AY,0)":[null,0.6907,0.7707,0.8125,0.7923,1.1177],"9888-HK^FF_EPS(ANN,-5AY,0)":[4.6659,7.6033,11.6426,0.8056,9.2067,4.3157],"9886-HK^FF_EPS(ANN,-5AY,0)":[null,null,null,null,null,-1.4177],"9878-HK^FF_EPS(ANN,-5AY,0)":[null,null,-0.4045,-0.5048,-0.4876,-0.5202],"9877-HK^FF_EPS(ANN,-5AY,0)":[null,null,null,-0.0746,-0.8066,-1.446],"9869-HK^FF_EPS(ANN,-5AY,0)":[null,null,0.0095,0.0736,0.0646,-0.2274],"9868-HK^FF_EPS(ANN,-5AY,0)":[null,null,-1.5614,-3.0777,-3.2122,-3.5675],"9866-HK^FF_EPS(ANN,-5AY,0)":[-3.9142,-8.304,-83.1868,-12.5654,-5.331,-8.1019],"9863-HK^FF_EPS(ANN,-5AY,0)":[null,null,null,-0.8942,-1.0818,-3.0014],"9858-HK^FF_EPS(ANN,-5AY,0)":[null,0.0844,0.2037,0.2396,0.3969,0.5264],"9857-HK^FF_EPS(ANN,-5AY,0)":[null,null,null,null,null,0.2037],"9699-HK^FF_EPS(ANN,-5AY,0)":[null,null,-0.4167,-0.5707,-0.9121,-1.1605],"9698-HK^FF_EPS(ANN,-5AY,0)":[-0.3152,-0.2521,-0.3409,-0.3793,-0.6613,-1.0899],"9696-HK^FF_EPS(ANN,-5AY,0)":[1.3322,1.8165,1.9138,-4.5932,-1.395,1.5266],"9688-HK^FF_EPS(ANN,-5AY,0)":[-0.3316,-0.4471,-1.2413,-1.7406,-2.6853,-5.8884],"9677-HK^FF_EPS(ANN,-5AY,0)":[null,0.4332,0.2733,0.3284,0.2951,0.3191],"9668-HK^FF_EPS(ANN,-5AY,0)":[0.5492,0.4384,0.4721,0.523,0.5281,0.5211],"9666-HK^FF_EPS(ANN,-5AY,0)":[null,0.2006,0.2935,0.6365,1.3963,1.9517],"9638-HK^FF_EPS(ANN,-5AY,0)":[null,1.5759,1.1514,0.776,1.3757],"9633-HK^FF_EPS(ANN,-5AY,0)":[null,0.3466,0.3798,0.4989,0.5273,0.7675],"9626-HK^FF_EPS(ANN,-5AY,0)":[-3.6541,-1.7391,-1.9263,-3.8568,-8.9694,-21.5385],"9618-HK^FF_EPS(ANN,-5AY,0)":[-1.4451,-0.057,-0.9588,4.4887,18.3719,-1.3807],"9616-HK^FF_EPS(ANN,-5AY,0)":[null,null,null,0.2368,0.1538,0.5136],"9608-HK^FF_EPS(ANN,-5AY,0)":[null,0.005,0.0077,0.0125,0.0115,0.0206],"9600-HK^FF_EPS(ANN,-5AY,0)":[null,0.0022,0.0461,0.0469,0.045,0.0198],"7841-HK^FF_EPS(ANN,-5AY,0)":[null,null,null,null,null],"7836-HK^FF_EPS(ANN,-5AY,0)":[null,null,null,null,null,-0.0008],"7827-HK^FF_EPS(ANN,-5AY,0)":[null,null,null,null,null],"7801-HK^FF_EPS(ANN,-5AY,0)":[null,null,null,null,null],"6999-HK^FF_EPS(ANN,-5AY,0)":[null,null,null,null,1.2636,0.5734],"6998-HK^FF_EPS(ANN,-5AY,0)":[null,null,-0.6977,-1.2106,-6.9557,-2.1059],"6996-HK^FF_EPS(ANN,-5AY,0)":[null,null,-0.2764,-0.587,-5.2619,-1.2641],"6993-HK^FF_EPS(ANN,-5AY,0)":[null,0.015,0.0964,0.1878,0.2603,0.1749],"6989-HK^FF_EPS(ANN,-5AY,0)":[null,0.1029,0.1219,0.1656,0.2987,0.5029],"6988-HK^FF_EPS(ANN,-5AY,0)":[null,0.0169,0.0246,0.035,0.0635,0.113],"6978-HK^FF_EPS(ANN,-5AY,0)":[null,-0.0364,-0.08,-0.2397,-1.1116,-0.8296],"6969-HK^FF_EPS(ANN,-5AY,0)":[0.0212,0.0372,0.1482,0.4203,0.4999,1.067],"6968-HK^FF_EPS(ANN,-5AY,0)":[0.0282,0.0222,0.2577,0.4646,0.7625,0.3555],"6966-HK^FF_EPS(ANN,-5AY,0)":[null,0.0104,0.0335,0.0267,0.0197,0.0219],"6958-HK^FF_EPS(ANN,-5AY,0)":[null,0.0234,0.0469,0.1195,0.1859,0.2028],"6939-HK^FF_EPS(ANN,-5AY,0)":[null,0.141,0.1431,0.0903,0.0623,0.0726],"6933-HK^FF_EPS(ANN,-5AY,0)":[0.0104,0.1209,0.1555,0.1909,0.1581,-0.0089],"6928-HK^FF_EPS(ANN,-5AY,0)":[0.0377,0.0056,0.0548,0.0286,0.0021,0.0015],"6919-HK^FF_EPS(ANN,-5AY,0)":[-0.2749,-0.3371,-1.0774,-14.0853,1.3412,0.8015],"6918-HK^FF_EPS(ANN,-5AY,0)":[0.075,0.0799,0.0745,0.0772,0.054,0.0604],"6913-HK^FF_EPS(ANN,-5AY,0)":[null,0.0911,0.1169,0.1275,0.1436,0.1391],"6909-HK^FF_EPS(ANN,-5AY,0)":[null,null,0.3938,0.2912,0.4242,0.8829],"6908-HK^FF_EPS(ANN,-5AY,0)":[0.0229,0.037,0.0708,0.049,0.0128,-1.1114],"6900-HK^FF_EPS(ANN,-5AY,0)":[null,0.0278,0.0883,0.1201,0.2555,0.1454],"6899-HK^FF_EPS(ANN,-5AY,0)":[0.2207,-0.0351,-0.6806,-0.439,-0.1984,0.0303],"6898-HK^FF_EPS(ANN,-5AY,0)":[0.153,0.092,0.0851,0.0419,0.024,0.0201],"6896-HK^FF_EPS(ANN,-5AY,0)":[0.1609,0.0957,0.1637,0.2571,0.2341,0.3059],"6893-HK^FF_EPS(ANN,-5AY,0)":[0.0096,0.0005,0.0043,-0.0181,-0.0293,-0.0109],"6890-HK^FF_EPS(ANN,-5AY,0)":[0.0654,0.1258,0.1289,0.0462,0.1342,0.195],"6889-HK^FF_EPS(ANN,-5AY,0)":[0.8763,0.9999,1.1629,1.1965,0.2269,0.4693],"6888-HK^FF_EPS(ANN,-5AY,0)":[0.0406,-0.2496,-0.131,0.0039,0.0298,0.0313],"6886-HK^FF_EPS(ANN,-5AY,0)":[0.8755,1.2951,0.6605,1.0363,1.1989,1.4745],"6885-HK^FF_EPS(ANN,-5AY,0)":[0.5842,1.4298,1.8414,1.2436,1.0189,1.0951],"6882-HK^FF_EPS(ANN,-5AY,0)":[0.0372,0.0568,0.0693,0.0279,-0.2165,-0.3098],"6881-HK^FF_EPS(ANN,-5AY,0)":[0.5404,0.39,0.2848,0.5158,0.7146,1.173],"6880-HK^FF_EPS(ANN,-5AY,0)":[-0.05,0.07,-0.097,-0.7057,-0.2353,-0.2134],"6878-HK^FF_EPS(ANN,-5AY,0)":[0.0374,0.0436,0.0659,0.0604,0.0588,0.0737],"6877-HK^FF_EPS(ANN,-5AY,0)":[0.019,0.0135,0.0168,-0.0885,-0.0352,-0.0278],"6869-HK^FF_EPS(ANN,-5AY,0)":[1.2035,2.1441,2.4755,1.2019,0.8082,1.1296],"6868-HK^FF_EPS(ANN,-5AY,0)":[0.1519,0.2306,0.2602,0.268,0.3102,0.3948],"6866-HK^FF_EPS(ANN,-5AY,0)":[0.1402,0.1499,0.1375,0.1264,0.105,0.119],"6865-HK^FF_EPS(ANN,-5AY,0)":[0.3934,0.2751,0.2704,0.4171,0.935,1.1931],"6862-HK^FF_EPS(ANN,-5AY,0)":[0.1621,0.2236,0.3909,0.5016,0.0656,-0.9446],"6860-HK^FF_EPS(ANN,-5AY,0)":[0.1271,0.1395,0.1103,0.0231,0.0759,-0.3286],"6858-HK^FF_EPS(ANN,-5AY,0)":[0.6069,0.4552,0.4887,-0.0865,0.2244,0.7082],"6855-HK^FF_EPS(ANN,-5AY,0)":[-0.6406,-0.6943,-2.0789,-14.384,-3.5266,-3.7036],"6839-HK^FF_EPS(ANN,-5AY,0)":[0.3797,0.4082,0.3948,0.3784,0.2101,-1.012],"6838-HK^FF_EPS(ANN,-5AY,0)":[0.0808,0.1942,0.2569,0.2307,0.1601,0.1574],"6837-HK^FF_EPS(ANN,-5AY,0)":[0.8171,0.75,0.4531,0.9389,1.0165,1.1833],"6836-HK^FF_EPS(ANN,-5AY,0)":[0.1511,0.1454,0.1784,0.195,0.1703,-0.0011],"6833-HK^FF_EPS(ANN,-5AY,0)":[0.0152,-0.1326,-0.1968,0.0153,0.0785,0.0937],"6830-HK^FF_EPS(ANN,-5AY,0)":[0.0695,0.0901,0.0929,0.0539,0.0683,0.0345],"6829-HK^FF_EPS(ANN,-5AY,0)":[0.0394,0.0541,0.0082,-0.0168,-0.0168,0.0062],"6828-HK^FF_EPS(ANN,-5AY,0)":[0.0128,-0.0087,0.0227,-0.0008,-0.2862,-0.0212],"6826-HK^FF_EPS(ANN,-5AY,0)":[2.0041,2.4146,2.7608,2.364,1.4608,2.4103],"6823-HK^FF_EPS(ANN,-5AY,0)":[0.6462,0.6734,0.6373,0.6891,0.7001,0.6349],"6822-HK^FF_EPS(ANN,-5AY,0)":[0.191,0.205,0.1686,0.1785,0.163,0.1356],"6821-HK^FF_EPS(ANN,-5AY,0)":[0.9347,1.2437,1.5906,null,null,3.7878],"6820-HK^FF_EPS(ANN,-5AY,0)":[0.0434,0.0621,0.182,0.215,0.2588,0.1522],"6819-HK^FF_EPS(ANN,-5AY,0)":[0.1354,0.0531,null,0.0412,-0.0514,-0.1989],"6818-HK^FF_EPS(ANN,-5AY,0)":[0.627,0.7434,0.6136,0.684,0.675,0.8611],"6816-HK^FF_EPS(ANN,-5AY,0)":[0.1013,0.0806,0.038,0.0151,0.017,0.0032],"6812-HK^FF_EPS(ANN,-5AY,0)":[0.019,0.0363,0.0347,0.0345,0.123,0.0368],"6811-HK^FF_EPS(ANN,-5AY,0)":[0.1086,0.1157,0.3049,0.0865,0.1189,0.0994],"6808-HK^FF_EPS(ANN,-5AY,0)":[0.3344,0.3213,0.3369,0.4282,-0.094],"6806-HK^FF_EPS(ANN,-5AY,0)":[0.3155,null,null,0.2687,0.3485,0.4524],"6805-HK^FF_EPS(ANN,-5AY,0)":[0.0171,0.0208,0.0507,0.0558,0.103,0.0602],"6699-HK^FF_EPS(ANN,-5AY,0)":[null,null,0.4269,0.4708,1.0212,2.3288],"6696-HK^FF_EPS(ANN,-5AY,0)":[null,null,null,0.0814,0.032,0.073],"6690-HK^FF_EPS(ANN,-5AY,0)":[0.9651,1.3132,1.4418,1.4582,1.5057,1.6978],"6689-HK^FF_EPS(ANN,-5AY,0)":[null,null,0.4997,0.6364,0.04,0.7525],"6686-HK^FF_EPS(ANN,-5AY,0)":[26.7232,31.1122,32.8097,30.745,-26.9952,47.157],"6680-HK^FF_EPS(ANN,-5AY,0)":[0.1943,0.3887,null,null,0.5098,0.7834],"6677-HK^FF_EPS(ANN,-5AY,0)":[null,0.1014,0.1372,0.1978,0.3216,0.4469],"6669-HK^FF_EPS(ANN,-5AY,0)":[null,null,null,0.0836,-0.1572,-0.3041],"6668-HK^FF_EPS(ANN,-5AY,0)":[null,0.0462,0.0769,0.094,0.1396,0.2228],"6667-HK^FF_EPS(ANN,-5AY,0)":[null,null,null,null,null,0.4762],"6666-HK^FF_EPS(ANN,-5AY,0)":[null,null,0.0114,0.0262,0.0976,0.2956],"6663-HK^FF_EPS(ANN,-5AY,0)":[null,null,0.0222,0.0589,0.0828,0.0707],"6661-HK^FF_EPS(ANN,-5AY,0)":[null,null,0.3943,0.5384,0.8178,0.7214],"6660-HK^FF_EPS(ANN,-5AY,0)":[null,null,0.0166,0.1596,0.4428,-0.7182],"6655-HK^FF_EPS(ANN,-5AY,0)":[0.2504,1.1449,2.9272,3.4301,3.0227,3.1169],"6639-HK^FF_EPS(ANN,-5AY,0)":[null,null,-0.6101,-0.6163,-1.1883,-1.4743],"6638-HK^FF_EPS(ANN,-5AY,0)":[null,-0.6297,-1.2744,-2.0047,-1.4286,-1.3938],"6633-HK^FF_EPS(ANN,-5AY,0)":[null,null,0.043,0.0325,0.1702,-1.1517],"6628-HK^FF_EPS(ANN,-5AY,0)":[null,null,null,-1.0299,-0.8175,-4.7509],"6626-HK^FF_EPS(ANN,-5AY,0)":[null,null,0.0364,0.07,0.1513,0.3312],"6622-HK^FF_EPS(ANN,-5AY,0)":[null,null,null,null,null,-6.2244],"6618-HK^FF_EPS(ANN,-5AY,0)":[null,0.0647,0.0799,-0.346,-6.0816,-0.418],"6616-HK^FF_EPS(ANN,-5AY,0)":[null,0.0378,0.0769,0.0978,0.1397,0.1916],"6611-HK^FF_EPS(ANN,-5AY,0)":[0.0679,-0.0096,0.101,0.7421,0.6109,0.0063],"6610-HK^FF_EPS(ANN,-5AY,0)":[null,null,0.0282,0.0262,0.0366,0.0468],"6609-HK^FF_EPS(ANN,-5AY,0)":[null,null,null,-2.7121,-7.6061,-7.4807],"6608-HK^FF_EPS(ANN,-5AY,0)":[null,-0.8025,-0.4283,-0.2133,-0.2508,-9.2261],"6606-HK^FF_EPS(ANN,-5AY,0)":[null,null,-0.6202,-0.2811,-2.0638,-9.8243],"6601-HK^FF_EPS(ANN,-5AY,0)":[null,0.1472,0.1573,0.1575,0.1886,0.0874],"6600-HK^FF_EPS(ANN,-5AY,0)":[null,0.0336,0.9443,1.0383,1.2618,1.7073],"6199-HK^FF_EPS(ANN,-5AY,0)":[0.1571,0.1782,0.2336,0.3259,0.2827,0.3061],"6198-HK^FF_EPS(ANN,-5AY,0)":[0.5346,0.6342,0.7051,0.6621,0.6651,0.736],"6196-HK^FF_EPS(ANN,-5AY,0)":[0.7242,0.7664,0.4226,0.4387,0.4141,0.4019],"6193-HK^FF_EPS(ANN,-5AY,0)":[0.0276,0.0763,0.0927,0.0707,0.041,0.0052],"6190-HK^FF_EPS(ANN,-5AY,0)":[0.766,0.8461,0.9494,0.8654,0.7808,0.8654],"6189-HK^FF_EPS(ANN,-5AY,0)":[0.7691,0.6329,0.7306,0.3475,-1.5473,-2.8919],"6188-HK^FF_EPS(ANN,-5AY,0)":[0.6193,0.5535,0.5697,0.4379,0.1753,-5.87],"6186-HK^FF_EPS(ANN,-5AY,0)":[0.0545,0.1498,0.2973,0.5469,0.9355,0.928],"6185-HK^FF_EPS(ANN,-5AY,0)":[-0.2616,-0.3338,-0.7356,-0.8746,-1.9301,9.3241],"6182-HK^FF_EPS(ANN,-5AY,0)":[0.0354,0.0036,0.001,-0.0298,0.0141,0.0172],"6178-HK^FF_EPS(ANN,-5AY,0)":[0.7391,0.6542,0.0224,0.1232,0.5062,0.7557],"6169-HK^FF_EPS(ANN,-5AY,0)":[0.1239,0.1368,0.1993,0.1712,0.068,0.2922],"6168-HK^FF_EPS(ANN,-5AY,0)":[0.0342,-0.1607,-0.1068,-0.0753,-0.0872,-0.1752],"6163-HK^FF_EPS(ANN,-5AY,0)":[0.0657,0.0374,-0.0454,0.1154,0.0129,0.0255],"6162-HK^FF_EPS(ANN,-5AY,0)":[0.0146,0.0202,0.0166,0.0254,0.0286,0.0044],"6161-HK^FF_EPS(ANN,-5AY,0)":[0.1095,-0.0095,0.0386,-0.2432,-0.3807,0.119],"6160-HK^FF_EPS(ANN,-5AY,0)":[-1.2002,-0.941,-7.3266,-9.5205,-11.4139,-9.1077],"6158-HK^FF_EPS(ANN,-5AY,0)":[0.3353,0.394,0.6173,0.6724,0.682,0.2232],"6138-HK^FF_EPS(ANN,-5AY,0)":[0.5141,0.5535,0.5977,0.367,0.0762,0.03],"6136-HK^FF_EPS(ANN,-5AY,0)":[0.1891,0.2312,0.1757,0.2103,0.2517,0.2325],"6133-HK^FF_EPS(ANN,-5AY,0)":[0.0234,-0.1499,0.0203,-0.0074,-0.1291,-0.0291],"6128-HK^FF_EPS(ANN,-5AY,0)":[-0.023,-0.139,-0.0847,-0.1286,-0.1941,-0.1098],"6127-HK^FF_EPS(ANN,-5AY,0)":[0.1922,null,null,null,1.1153,1.3014],"6123-HK^FF_EPS(ANN,-5AY,0)":[0.012,0.2356,0.2514,0.0632,0.6084,0.6576],"6122-HK^FF_EPS(ANN,-5AY,0)":[0.4345,0.2915,0.2294,0.2329,0.2446,0.2682],"6119-HK^FF_EPS(ANN,-5AY,0)":[0.0241,0.037,0.0129,0.0273,0.039,0.0256],"6118-HK^FF_EPS(ANN,-5AY,0)":[-0.0467,-0.1268,0.0002,0.0179,0.0726,0.652],"6117-HK^FF_EPS(ANN,-5AY,0)":[0.0552,0.0882,0.1064,0.1109,0.1023,0.1222],"6116-HK^FF_EPS(ANN,-5AY,0)":[1.2619,1.13,-0.345,-4.4855,-3.802,-1.8192],"6113-HK^FF_EPS(ANN,-5AY,0)":[0.075,0.0274,0.0735,0.0632,0.0742,0.0898],"6111-HK^FF_EPS(ANN,-5AY,0)":[0.0349,0.1915,0.8692,0.7065,0.4599,-0.7013],"6110-HK^FF_EPS(ANN,-5AY,0)":[0.2462,0.2706,0.4164,0.4608,0.5074,0.4772],"6108-HK^FF_EPS(ANN,-5AY,0)":[-0.0546,-0.0722,0.0199,-0.0264,-0.0417,-0.0017],"6100-HK^FF_EPS(ANN,-5AY,0)":[-0.3282,0.0209,0.0202,0.265,0.1171,0.3173],"6099-HK^FF_EPS(ANN,-5AY,0)":[0.8951,0.7409,0.5136,0.9191,1.0581,1.5027],"6098-HK^FF_EPS(ANN,-5AY,0)":[0.1515,0.1853,0.4374,0.7114,1.097,1.5478],"6093-HK^FF_EPS(ANN,-5AY,0)":[0.0547,0.0631,0.05,0.045,0.1434,0.188],"6090-HK^FF_EPS(ANN,-5AY,0)":[0.217,0.2354,0.548,0.6828,0.1148,0.3624],"6088-HK^FF_EPS(ANN,-5AY,0)":[0.1943,0.2299,0.2746,0.2801,0.0494,0.1584],"6083-HK^FF_EPS(ANN,-5AY,0)":[0.049,0.0492,0.0231,0.0461,0.0413,0.0304],"6080-HK^FF_EPS(ANN,-5AY,0)":[0.026,0.015,-0.037,-0.0147,-0.0496,0.0047],"6078-HK^FF_EPS(ANN,-5AY,0)":[null,-0.0866,0.005,0.073,0.3093,0.8609],"6069-HK^FF_EPS(ANN,-5AY,0)":[0.0758,0.1614,0.3063,0.3616,0.4127,0.5194],"6068-HK^FF_EPS(ANN,-5AY,0)":[0.1254,0.1828,0.1962,0.2776,-1.1615,0.0533],"6066-HK^FF_EPS(ANN,-5AY,0)":[0.9411,0.5881,0.3751,0.6709,1.3428,1.2494],"6063-HK^FF_EPS(ANN,-5AY,0)":[0.0082,0.0163,0.0182,0.0171,0.011,-0.0113],"6060-HK^FF_EPS(ANN,-5AY,0)":[0.0075,-0.8879,-1.4053,-0.3503,0.4234,0.9549],"6058-HK^FF_EPS(ANN,-5AY,0)":[0.042,0.04,0.036,-0.1155,-0.1231,0.01],"6055-HK^FF_EPS(ANN,-5AY,0)":[0.5018,0.5165,0.3892,0.527,0.1376,1.0161],"6049-HK^FF_EPS(ANN,-5AY,0)":[0.3073,0.4573,0.7031,1.0052,1.3678,1.842],"6038-HK^FF_EPS(ANN,-5AY,0)":[0.05,0.059,0.0369,0.0264,0.0233,0.0368],"6036-HK^FF_EPS(ANN,-5AY,0)":[0.0397,0.035,0.0226,-0.017,-0.0051,0.0067],"6033-HK^FF_EPS(ANN,-5AY,0)":[0.24,0.32,0.3263,0.1986,0.3349,0.28],"6030-HK^FF_EPS(ANN,-5AY,0)":[0.8366,0.9193,0.7579,0.987,1.1333,2.092],"4621-HK^FF_EPS(ANN,-5AY,0)":null,"4620-HK^FF_EPS(ANN,-5AY,0)":null,"4619-HK^FF_EPS(ANN,-5AY,0)":null,"4618-HK^FF_EPS(ANN,-5AY,0)":null,"4617-HK^FF_EPS(ANN,-5AY,0)":null,"4616-HK^FF_EPS(ANN,-5AY,0)":null,"3999-HK^FF_EPS(ANN,-5AY,0)":[0.0622,0.0331,0.0153,0.1492,0.2244,0.1844],"3998-HK^FF_EPS(ANN,-5AY,0)":[0.0487,0.0686,0.1089,0.1264,0.1828,0.2321],"3997-HK^FF_EPS(ANN,-5AY,0)":[0.1863,0.1972,0.0733,0.0195,0.0746,-0.0078],"3996-HK^FF_EPS(ANN,-5AY,0)":[0.1636,0.2076,0.1818,0.1929,0.1762,0.188],"3993-HK^FF_EPS(ANN,-5AY,0)":[0.0701,0.1614,0.2542,0.0975,0.1212,0.2869],"3991-HK^FF_EPS(ANN,-5AY,0)":[0.0876,0.0951,0.1051,0.1125,0.1344,0.1608],"3990-HK^FF_EPS(ANN,-5AY,0)":[0.9886,1.8522,3.6487,4.0932,3.9507,3.669],"3989-HK^FF_EPS(ANN,-5AY,0)":[0.0036,0.012,0.0151,0.024,0.0366,0.0431],"3988-HK^FF_EPS(ANN,-5AY,0)":[0.6266,0.56,0.5887,0.6134,0.6143,0.6995],"3983-HK^FF_EPS(ANN,-5AY,0)":[-0.0584,0.0115,0.3543,0.173,0.1817,0.3915],"3978-HK^FF_EPS(ANN,-5AY,0)":[0.0639,0.0666,0.086,0.1959,0.1843,-0.5201],"3969-HK^FF_EPS(ANN,-5AY,0)":[0.4089,0.4227,0.4718,0.4536,0.385,0.3727],"3968-HK^FF_EPS(ANN,-5AY,0)":[2.4616,2.78,3.1285,3.6161,3.7943,5.5582],"3963-HK^FF_EPS(ANN,-5AY,0)":[-0.67,-0.85,-0.2216,-0.1593,-0.2943,-1.3758],"3958-HK^FF_EPS(ANN,-5AY,0)":[0.41,0.57,0.176,0.3482,0.3894,0.7681],"3948-HK^FF_EPS(ANN,-5AY,0)":[0.713,1.7412,1.5058,1.3205,-0.2269,3.2013],"3939-HK^FF_EPS(ANN,-5AY,0)":[0.0432,0.1338,0.1201,0.0875,0.1353,0.2877],"3938-HK^FF_EPS(ANN,-5AY,0)":[0.0884,0.1238,0.1207,0.0385,0.0397,-0.0081],"3933-HK^FF_EPS(ANN,-5AY,0)":[-0.1913,0.058,0.4951,0.4438,0.4473,0.6472],"3931-HK^FF_EPS(ANN,-5AY,0)":[null,null,null,-0.0759,0.0033,0.0952],"3928-HK^FF_EPS(ANN,-5AY,0)":[0.0303,0.046,0.0823,0.058,-0.083,-0.135],"3919-HK^FF_EPS(ANN,-5AY,0)":[0.1123,0.0959,0.0242,0.0289,0.0482,0.0151],"3918-HK^FF_EPS(ANN,-5AY,0)":[0.6067,0.6129,0.6985,0.932,0.1811,-0.2608],"3913-HK^FF_EPS(ANN,-5AY,0)":[null,0.0252,0.0468,0.1039,0.1799,0.4031],"3908-HK^FF_EPS(ANN,-5AY,0)":[0.888,0.8763,0.9866,1.1002,1.7961,2.6024],"3903-HK^FF_EPS(ANN,-5AY,0)":[0.0584,0.0692,0.0745,0.0596,0.0369,0.0201],"3900-HK^FF_EPS(ANN,-5AY,0)":[0.8179,0.8879,0.214,0.6247,1.1776,1.5735],"3899-HK^FF_EPS(ANN,-5AY,0)":[-0.5608,0.2479,0.4777,0.5259,0.3297,0.5385],"3898-HK^FF_EPS(ANN,-5AY,0)":[2.886,2.4791,2.1849,2.1291,1.9641,1.4676],"3893-HK^FF_EPS(ANN,-5AY,0)":[-0.364,-0.384,-0.004,-0.4516,-0.1639,-0.304],"3889-HK^FF_EPS(ANN,-5AY,0)":[-0.106,-0.092,-0.1365,-0.1064,-0.0057,-0.063],"3888-HK^FF_EPS(ANN,-5AY,0)":[-0.2454,0.8678,0.3383,-1.284,0.7797,0.3482],"3886-HK^FF_EPS(ANN,-5AY,0)":[0.0081,-0.0192,0.0085,-0.0011,-0.0373,0.0029],"3883-HK^FF_EPS(ANN,-5AY,0)":[0.3599,0.3774,0.7074,1.0649,1.7743,2.4591],"3882-HK^FF_EPS(ANN,-5AY,0)":[0.066,-0.575,-0.2975,-0.0877,-0.0672,-0.004],"3878-HK^FF_EPS(ANN,-5AY,0)":[0.0755,0.0557,0.0729,0.0593,-0.1288,-0.0545],"3877-HK^FF_EPS(ANN,-5AY,0)":[0.0707,0.0992,0.1499,0.1625,0.1807,0.2203],"3869-HK^FF_EPS(ANN,-5AY,0)":[0.2035,-0.2454,-0.4357,1.2385,-3.2878,-2.4481],"3868-HK^FF_EPS(ANN,-5AY,0)":[0.0976,0.1066,0.1103,0.1319,0.1344,0.1733],"3866-HK^FF_EPS(ANN,-5AY,0)":[0.4515,0.4108,0.3649,0.3847,0.4101,0.6378],"3860-HK^FF_EPS(ANN,-5AY,0)":[0.0163,0.0294,0.0545,0.0455,0.013,-0.0353],"3848-HK^FF_EPS(ANN,-5AY,0)":[0.2399,0.2421,0.1945,0.271,-0.8066,0.2359],"3839-HK^FF_EPS(ANN,-5AY,0)":[0.2468,0.5026,0.6547,0.4887,0.4977,0.6003],"3838-HK^FF_EPS(ANN,-5AY,0)":[0.0416,0.0746,0.0456,0.0183,0.0356,0.0695],"3836-HK^FF_EPS(ANN,-5AY,0)":[-0.2804,0.761,0.5297,0.3845,0.3003,0.5284],"3833-HK^FF_EPS(ANN,-5AY,0)":[-0.1098,-0.0427,-0.029,0.0141,0.0772,0.2812],"3830-HK^FF_EPS(ANN,-5AY,0)":[0.0226,-0.015,-0.0094,0.1638,0.0066,-0.0655],"3828-HK^FF_EPS(ANN,-5AY,0)":[0.222,0.151,0.1386,0.1347,0.1084,-0.1283],"3822-HK^FF_EPS(ANN,-5AY,0)":[0.047,0.0033,-0.03,0.0435,-0.0201,-0.0599],"3818-HK^FF_EPS(ANN,-5AY,0)":[0.1673,0.1393,0.0701,0.3531,-0.3614],"3816-HK^FF_EPS(ANN,-5AY,0)":[-0.0258,0.0584,0.0828,0.0011,0.0299,-0.0803],"3813-HK^FF_EPS(ANN,-5AY,0)":[0.1253,0.0865,0.1231,0.18,0.0646,0.0827],"3808-HK^FF_EPS(ANN,-5AY,0)":[0.222,1.2569,1.8638,1.3692,2.7881,1.8866],"3800-HK^FF_EPS(ANN,-5AY,0)":[0.1362,0.118,-0.0452,-0.0119,-0.3153,0.2493],"3799-HK^FF_EPS(ANN,-5AY,0)":[0.2687,0.2883,0.3215,0.318,0.3158,0.3279],"3798-HK^FF_EPS(ANN,-5AY,0)":[0.0216,0.1089,0.1925,0.2291,0.3528,0.4794],"3789-HK^FF_EPS(ANN,-5AY,0)":[0.0629,0.0467,0.0362,0.0225,0.0309,0.0056],"3788-HK^FF_EPS(ANN,-5AY,0)":[-0.132,0.0888,0.1163,0.2039,0.2333,0.4087],"3778-HK^FF_EPS(ANN,-5AY,0)":[0.0139,0.0464,0.076,-0.0013,0.0563,0.1949],"3773-HK^FF_EPS(ANN,-5AY,0)":[0.0935,-0.0577,-0.0737,0.0018,0.0818,0.0769],"3768-HK^FF_EPS(ANN,-5AY,0)":[0.3122,0.3805,0.4012,0.4059,0.3806,0.3962],"3759-HK^FF_EPS(ANN,-5AY,0)":[0.2665,0.2896,0.3389,0.6262,1.1106,1.6858],"3738-HK^FF_EPS(ANN,-5AY,0)":[0.013,-0.0117,-0.0116,-0.0291,0.0474,-0.0118],"3737-HK^FF_EPS(ANN,-5AY,0)":[0.0793,0.1011,0.1209,0.1561,0.1878,0.0751],"3728-HK^FF_EPS(ANN,-5AY,0)":[0.0255,0.0197,0.0109,0.012,0.0114,-0.0179],"3718-HK^FF_EPS(ANN,-5AY,0)":[-0.0075,-0.0074,0.0323,0.0764,0.1186,0.1394],"3709-HK^FF_EPS(ANN,-5AY,0)":[0.5492,0.5996,0.6643,0.7856,0.7576,1.0091],"3708-HK^FF_EPS(ANN,-5AY,0)":[0.002,0.002,0.0002,0.0007,-0.0024,-0.0026],"3700-HK^FF_EPS(ANN,-5AY,0)":[-0.8348,-0.1344,0.9243,0.0307,0.1132,0.2682],"3699-HK^FF_EPS(ANN,-5AY,0)":[0.0818,0.0634,0.0991,0.0958,0.0865,0.0892],"3698-HK^FF_EPS(ANN,-5AY,0)":[0.6586,0.6919,0.8156,0.916,0.806,0.9218],"3692-HK^FF_EPS(ANN,-5AY,0)":[0.3022,0.3224,0.395,0.5293,0.4912,0.5522],"3690-HK^FF_EPS(ANN,-5AY,0)":[-1.2318,-3.9717,-24.9016,0.4401,0.9051,-4.6986],"3689-HK^FF_EPS(ANN,-5AY,0)":[0.6286,0.5396,0.5949,0.2518,-0.0853,0.3399],"3688-HK^FF_EPS(ANN,-5AY,0)":[0.61,3.23,0.0671,-0.3812,-0.1852,0.0219],"3686-HK^FF_EPS(ANN,-5AY,0)":[0.0304,0.0646,0.0853,0.107,0.1425,0.0963],"3683-HK^FF_EPS(ANN,-5AY,0)":[-0.1854,-0.0234,0.084,-0.0838,-0.0265,0.202],"3681-HK^FF_EPS(ANN,-5AY,0)":[null,-0.055,-0.0984,-0.3113,-0.1369,-0.3491],"3680-HK^FF_EPS(ANN,-5AY,0)":[0.0396,0.0599,0.0686,0.0153,-0.0368,-0.2285],"3678-HK^FF_EPS(ANN,-5AY,0)":[0.1017,0.1294,0.1155,0.0266,0.0822,0.1066],"3669-HK^FF_EPS(ANN,-5AY,0)":[0.6777,1.0493,0.8081,0.9082,0.9561,1.5161],"3668-HK^FF_EPS(ANN,-5AY,0)":[-28.5718,2.0907,3.9577,2.965,-4.2056,3.495],"3666-HK^FF_EPS(ANN,-5AY,0)":[0.0234,0.053,-0.0408,-0.0846,-0.169,-0.0466],"3662-HK^FF_EPS(ANN,-5AY,0)":[0.0457,0.066,0.1107,0.1274,0.2696,0.3874],"3660-HK^FF_EPS(ANN,-5AY,0)":[null,-0.6669,-11.1255,9.8211,13.1751,22.6781],"3658-HK^FF_EPS(ANN,-5AY,0)":[null,null,0.0598,0.089,0.1515,0.2456],"3639-HK^FF_EPS(ANN,-5AY,0)":[0.2571,0.4382,0.3823,0.1975,0.0751,-0.4168],"3638-HK^FF_EPS(ANN,-5AY,0)":[0.015,0.024,-0.081,0.0129,-0.2144,-0.5551],"3636-HK^FF_EPS(ANN,-5AY,0)":[1.4722,1.1992,1.1637,0.2289,-1.6172,-0.6826],"3633-HK^FF_EPS(ANN,-5AY,0)":[0.0816,0.221,0.2452,0.1693,0.3995,0.442],"3628-HK^FF_EPS(ANN,-5AY,0)":[-0.016,-0.004,0.0115,0.0009,-0.001,0.0009],"3626-HK^FF_EPS(ANN,-5AY,0)":[0.058,0.0691,0.0091,-0.0528,-0.0161,-0.0208],"3623-HK^FF_EPS(ANN,-5AY,0)":[0.0467,0.0346,0.0127,-0.9295,-0.1782,-0.1582],"3618-HK^FF_EPS(ANN,-5AY,0)":[0.9981,1.0839,1.0729,1.0767,0.8312,1.0145],"3616-HK^FF_EPS(ANN,-5AY,0)":[0.0827,0.1309,0.2828,0.2769,0.266,0.3082],"3613-HK^FF_EPS(ANN,-5AY,0)":[0.5,0.59,0.6937,0.6643,0.648,0.7261],"3608-HK^FF_EPS(ANN,-5AY,0)":[0.2313,0.2652,0.2413,0.1457,0.111,-0.4036],"3606-HK^FF_EPS(ANN,-5AY,0)":[1.2534,1.26,1.6425,1.1554,1.1647,1.4765],"3603-HK^FF_EPS(ANN,-5AY,0)":[0.0459,0.0591,0.1494,0.0778,0.0247,-0.1728],"3601-HK^FF_EPS(ANN,-5AY,0)":[0.138,0.2283,0.3194,0.551,0.3036,0.2466],"3600-HK^FF_EPS(ANN,-5AY,0)":[0.1023,0.156,0.0856,0.1648,0.112,0.3769],"3399-HK^FF_EPS(ANN,-5AY,0)":[0.5141,null,0.4363,0.4324,-0.322,-0.332],"3398-HK^FF_EPS(ANN,-5AY,0)":[0.039,0.0713,0.01,-0.026,0.0695,-0.1587],"3396-HK^FF_EPS(ANN,-5AY,0)":[2.6406,2.4907,2.2105,1.747,1.8676,2.9655],"3395-HK^FF_EPS(ANN,-5AY,0)":[-0.0481,-0.2401,-0.1582,-1.0161,-0.4165,-0.0819],"3393-HK^FF_EPS(ANN,-5AY,0)":[0.3505,0.3459,0.3242,0.3217,0.2641,0.328],"3390-HK^FF_EPS(ANN,-5AY,0)":[0.055,0.0799,0.1261,0.0681,-0.0764,-0.0241],"3389-HK^FF_EPS(ANN,-5AY,0)":[-0.0783,0.0381,0.0174,-0.081,-0.0923,0.0071],"3383-HK^FF_EPS(ANN,-5AY,0)":[0.687,1.7896,2.1736,2.1938,2.7421,2.0835],"3382-HK^FF_EPS(ANN,-5AY,0)":[0.086,0.126,0.0699,0.0631,0.1033,0.1499],"3380-HK^FF_EPS(ANN,-5AY,0)":[0.9471,1.3495,1.7524,2.2932,2.6309,2.1914],"3377-HK^FF_EPS(ANN,-5AY,0)":[0.5765,0.7841,0.5604,0.3955,0.4229,0.4329],"3369-HK^FF_EPS(ANN,-5AY,0)":[0.0818,0.2076,0.1718,0.189,0.2001,0.224],"3368-HK^FF_EPS(ANN,-5AY,0)":[0.0654,-0.06,-0.0356,-0.0959,-0.1067,-0.0805],"3366-HK^FF_EPS(ANN,-5AY,0)":[0.666,1.8334,0.8271,0.043,-0.3295,-1.7908],"3363-HK^FF_EPS(ANN,-5AY,0)":[0.2103,0.4266,0.2591,0.1864,0.1231,0.3877],"3360-HK^FF_EPS(ANN,-5AY,0)":[0.8646,0.9686,1.2119,1.2919,1.3485,1.6396],"3348-HK^FF_EPS(ANN,-5AY,0)":[0.0744,0.1354,0.1718,0.2289,0.2965,0.2633],"3347-HK^FF_EPS(ANN,-5AY,0)":[0.3,0.6018,0.944,1.13,2.48,4.0086],"3344-HK^FF_EPS(ANN,-5AY,0)":[-0.46,-0.0237,-0.0509,-0.094,-0.1028,-0.0636],"3339-HK^FF_EPS(ANN,-5AY,0)":[0.1285,0.2767,0.3165,0.4354,0.5144,0.3591],"3337-HK^FF_EPS(ANN,-5AY,0)":[-0.0841,0.0238,0.0938,0.1013,-0.0362,0.03],"3336-HK^FF_EPS(ANN,-5AY,0)":[0.451,0.07,0.141,0.1586,0.1513,0.192],"3333-HK^FF_EPS(ANN,-5AY,0)":[0.8795,0.4347,2.1136,3.3742,1.4914,0.6886],"3332-HK^FF_EPS(ANN,-5AY,0)":[0.1168,0.0051,-0.1412,-0.2332,-0.0589,-0.0404],"3331-HK^FF_EPS(ANN,-5AY,0)":[0.598,0.526,0.5436,0.9525,1.5647,1.3647],"3330-HK^FF_EPS(ANN,-5AY,0)":[-0.1168,0.1199,-1.208,-0.3064,0.1166,0.1813],"3329-HK^FF_EPS(ANN,-5AY,0)":[0.1282,0.16,0.15,0.1831,0.3084,0.096],"3328-HK^FF_EPS(ANN,-5AY,0)":[0.8931,0.91,0.9562,1.0047,1.1179,1.3303],"3326-HK^FF_EPS(ANN,-5AY,0)":[0.0257,0.0362,0.0409,0.1267,0.0567,0.0287],"3323-HK^FF_EPS(ANN,-5AY,0)":[0.2337,0.6884,1.1328,1.4753,1.6723,2.3174],"3322-HK^FF_EPS(ANN,-5AY,0)":[0.112,0.016,0.0329,0.05,-0.182,-0.0517],"3321-HK^FF_EPS(ANN,-5AY,0)":[0.0515,0.0689,0.0618,0.0736,0.0888,-0.0565],"3320-HK^FF_EPS(ANN,-5AY,0)":[0.57,0.55,0.6425,0.5229,0.5248,0.5999],"3319-HK^FF_EPS(ANN,-5AY,0)":[0.1357,0.2415,0.7317,1.0467,1.4786,2.0111],"3318-HK^FF_EPS(ANN,-5AY,0)":[0.1636,0.2191,0.192,0.1523,0.1324,0.2047],"3316-HK^FF_EPS(ANN,-5AY,0)":[0.0943,0.2385,0.3007,0.4993,0.8925,1.4029],"3315-HK^FF_EPS(ANN,-5AY,0)":[0.2874,0.2306,0.2512,0.2431,0.1982,0.2023],"3313-HK^FF_EPS(ANN,-5AY,0)":[-0.0084,0.0922,-4.0693,-0.7053,-1.4671,-2.3719],"3311-HK^FF_EPS(ANN,-5AY,0)":[1.1974,1.1885,0.8913,1.0721,1.1914,1.3494],"3309-HK^FF_EPS(ANN,-5AY,0)":[0.05,0.039,0.0416,0.0396,-0.0057,0.019],"3308-HK^FF_EPS(ANN,-5AY,0)":[0.2851,0.8798,0.637,0.8004,1.0537,1.1716],"3306-HK^FF_EPS(ANN,-5AY,0)":[0.8096,0.9621,1.0902,0.7551,1.5217,1.3566],"3303-HK^FF_EPS(ANN,-5AY,0)":[0.0169,0.0498,0.0193,0.0031,0.1009,0.008],"3302-HK^FF_EPS(ANN,-5AY,0)":[0.0203,0.0528,0.0692,-0.0109,-0.0174,0.0763],"3301-HK^FF_EPS(ANN,-5AY,0)":[1.1217,1.4068,1.6396,2.1174,1.602,0.927],"3300-HK^FF_EPS(ANN,-5AY,0)":[0.0136,0.0414,0.0646,0.0553,-0.057,0.5332],"2990-HK^FF_EPS(ANN,-5AY,0)":null,"2985-HK^FF_EPS(ANN,-5AY,0)":null,"2984-HK^FF_EPS(ANN,-5AY,0)":null,"2983-HK^FF_EPS(ANN,-5AY,0)":null,"2975-HK^FF_EPS(ANN,-5AY,0)":null,"2973-HK^FF_EPS(ANN,-5AY,0)":null,"2906-HK^FF_EPS(ANN,-5AY,0)":null,"2899-HK^FF_EPS(ANN,-5AY,0)":[0.1052,0.1756,0.2105,0.2086,0.2882,0.7204],"2892-HK^FF_EPS(ANN,-5AY,0)":[0.106,0.0593,0.0695,0.0271,0.1689,0.2674],"2888-HK^FF_EPS(ANN,-5AY,0)":[-1.1256,1.8313,1.4651,4.4639,0.8075,4.7642],"2886-HK^FF_EPS(ANN,-5AY,0)":[0.147,0.189,0.0886,0.0691,0.2904,0.2956],"2885-HK^FF_EPS(ANN,-5AY,0)":[0.0651,0.0862,0.0288,0.0763,0.068,0.0425],"2883-HK^FF_EPS(ANN,-5AY,0)":[-2.4009,0.008,0.0148,0.5244,0.6366,0.0791],"2882-HK^FF_EPS(ANN,-5AY,0)":[-1.64,-0.64,-1.7148,-0.4904,-0.0977,-0.3521],"2880-HK^FF_EPS(ANN,-5AY,0)":[0.0467,0.0461,0.0481,0.0632,0.0708,0.0964],"2878-HK^FF_EPS(ANN,-5AY,0)":[-0.0217,-0.032,-0.0432,-0.0862,0.0366,0.0743],"2877-HK^FF_EPS(ANN,-5AY,0)":[0.8296,0.6342,0.7339,0.7307,0.4381,0.8885],"2869-HK^FF_EPS(ANN,-5AY,0)":[0.1414,0.1614,0.2061,0.1947,0.2622,0.3149],"2866-HK^FF_EPS(ANN,-5AY,0)":[0.0316,0.1251,0.1187,0.1508,0.1848,0.4509],"2863-HK^FF_EPS(ANN,-5AY,0)":[0.06,0.05,0.05,0.0405,0.0414,0.0261],"2858-HK^FF_EPS(ANN,-5AY,0)":[-0.2571,-3.3678,-0.0318,0.0056,-0.2063,0.0055],"2799-HK^FF_EPS(ANN,-5AY,0)":[0.5842,0.6457,0.0478,0.0413,-2.9596,0.0116],"2798-HK^FF_EPS(ANN,-5AY,0)":[0.0373,0.0597,0.1956,0.1545,0.2426,0.2273],"2789-HK^FF_EPS(ANN,-5AY,0)":[0.0164,0.0113,0.015,0.0164,-0.125,-0.1933],"2779-HK^FF_EPS(ANN,-5AY,0)":[0.1253,0.1233,0.2004,0.1908,0.2272,0.2656],"2777-HK^FF_EPS(ANN,-5AY,0)":[2.4533,7.5813,3.077,3.4019,2.8444,-5.2897],"2772-HK^FF_EPS(ANN,-5AY,0)":[-0.0558,0.1618,0.6387,1.3308,1.1744,0.9094],"2768-HK^FF_EPS(ANN,-5AY,0)":[0.5358,0.7189,0.8553,0.59,0.9222,0.4911],"2738-HK^FF_EPS(ANN,-5AY,0)":[0.1979,0.178,0.0127,0.0347,0.0682,0.1246],"2728-HK^FF_EPS(ANN,-5AY,0)":[0.0082,0.0152,-0.1151,-0.1816,0.0801,0.0212],"2727-HK^FF_EPS(ANN,-5AY,0)":[0.1817,0.2185,0.2426,0.2663,0.2783,-0.7686],"2722-HK^FF_EPS(ANN,-5AY,0)":[0.1402,0.1038,0.1428,0.0569,0.0558,0.097],"2718-HK^FF_EPS(ANN,-5AY,0)":[0.0953,0.1405,0.2505,0.2064,0.0289,-0.4732],"2708-HK^FF_EPS(ANN,-5AY,0)":[0.0849,0.1283,0.0992,-0.1444,-0.1122,0.0323],"2700-HK^FF_EPS(ANN,-5AY,0)":[-1.3214,-3.1736,-2.6701,-0.5338,-0.5448,-0.1077],"2699-HK^FF_EPS(ANN,-5AY,0)":[0.0117,0.1499,0.0271,-0.0706,-0.5986,-0.5543],"2698-HK^FF_EPS(ANN,-5AY,0)":[0.9698,0.5074,0.6386,0.2073,0.1927,0.6198],"2696-HK^FF_EPS(ANN,-5AY,0)":[-0.1669,-0.5742,-1.1229,-1.9968,-2.1082,-2.201],"2689-HK^FF_EPS(ANN,-5AY,0)":[1.0703,2.0192,0.9473,0.9847,1.7722,0.8439],"2688-HK^FF_EPS(ANN,-5AY,0)":[2.3252,2.9865,3.0354,5.7253,6.2793,8.296],"2686-HK^FF_EPS(ANN,-5AY,0)":[0.0351,0.0634,0.1456,0.2364,0.169,0.2896],"2683-HK^FF_EPS(ANN,-5AY,0)":[0.1373,0.142,0.0995,0.0271,0.0136,0.0968],"2682-HK^FF_EPS(ANN,-5AY,0)":[0.0222,0.0324,0.0143,0.0097,0.025,0.0408],"2680-HK^FF_EPS(ANN,-5AY,0)":[0.0421,0.0848,0.0354,0.004,0.006,-0.0563],"2678-HK^FF_EPS(ANN,-5AY,0)":[1.554,1.4529,1.5056,1.0952,0.635,3.5302],"2669-HK^FF_EPS(ANN,-5AY,0)":[0.0688,0.0933,0.1223,0.1636,0.213,0.2993],"2668-HK^FF_EPS(ANN,-5AY,0)":[null,0.0292,-0.0031,0.0064,0.0073,-0.0015],"2666-HK^FF_EPS(ANN,-5AY,0)":[0.5959,0.7726,0.9332,0.9836,1.0787,1.1893],"2663-HK^FF_EPS(ANN,-5AY,0)":[0.0516,0.0437,0.0472,0.0896,0.0836,0.0192],"2660-HK^FF_EPS(ANN,-5AY,0)":[0.0462,0.0749,0.1261,0.1892,0.244,0.5958],"2638-HK^FF_EPS(ANN,-5AY,0)":[0.4073,0.3781,0.3453,0.2633,0.3092,0.3319],"2633-HK^FF_EPS(ANN,-5AY,0)":[0.1139,0.1114,0.1298,0.1087,0.0907,0.0927],"2628-HK^FF_EPS(ANN,-5AY,0)":[0.66,1.1277,0.3896,2.05,1.77,1.8016],"2623-HK^FF_EPS(ANN,-5AY,0)":[-0.0351,-0.0184,-0.0236,-0.0161,0.0128,-0.0069],"2618-HK^FF_EPS(ANN,-5AY,0)":[null,null,-0.5296,-0.4097,-0.7513,-3.8467],"2616-HK^FF_EPS(ANN,-5AY,0)":[-0.1368,-0.1065,-0.5717,-2.7065,-1.3117,-1.986],"2611-HK^FF_EPS(ANN,-5AY,0)":[1.0617,1.134,0.7698,0.9767,1.2546,1.9907],"2608-HK^FF_EPS(ANN,-5AY,0)":[0.333,0.0935,0.2883,-0.0136,0.7983,0.1928],"2607-HK^FF_EPS(ANN,-5AY,0)":[1.3889,1.5097,1.6248,1.6282,1.7777,2.1599],"2602-HK^FF_EPS(ANN,-5AY,0)":[null,null,null,0.9909,1.4095,1.7221],"2601-HK^FF_EPS(ANN,-5AY,0)":[1.3305,1.62,1.9884,3.0612,2.6285,3.3617],"2600-HK^FF_EPS(ANN,-5AY,0)":[0.0229,0.09,0.044,0.0371,0.0317,0.3448],"2599-HK^FF_EPS(ANN,-5AY,0)":[null,-0.1137,0.1265,0.8615,1.2026,-0.0853],"2588-HK^FF_EPS(ANN,-5AY,0)":[4.968,6.6239,7.0067,7.9284,5.6978,6.2867],"2558-HK^FF_EPS(ANN,-5AY,0)":[0.2054,0.2423,0.2658,0.2881,0.3015,0.3479],"2552-HK^FF_EPS(ANN,-5AY,0)":[-0.4499,-0.3351,-11.9242,-0.5119,-0.4648,-0.41],"2528-HK^FF_EPS(ANN,-5AY,0)":[0.0198,0.152,0.2599,0.0929,-0.3313,0.0804],"2518-HK^FF_EPS(ANN,-5AY,0)":[12.5605,4.5753,6.741,7.1928,7.5852,5.1804],"2500-HK^FF_EPS(ANN,-5AY,0)":[null,-0.4463,-0.8798,-1.0673,-0.4997,-1.0268],"2488-HK^FF_EPS(ANN,-5AY,0)":[0.0633,0.1675,0.1553,-0.3592,-0.3132,0.2576],"2448-HK^FF_EPS(ANN,-5AY,0)":[0.0815,0.1068,0.0795,0.0791,0.0503,0.0635],"2436-HK^FF_EPS(ANN,-5AY,0)":[null,null,null,-0.1932,-0.564,-1.5308],"2423-HK^FF_EPS(ANN,-5AY,0)":[null,-0.1931,-0.1615,-0.7218,1.402,-0.178],"2422-HK^FF_EPS(ANN,-5AY,0)":[null,null,0.027,0.03,0.0514,0.0602],"2420-HK^FF_EPS(ANN,-5AY,0)":[null,null,0.1895,0.1839,0.2561,0.4833],"2418-HK^FF_EPS(ANN,-5AY,0)":[null,null,0.0805,0.1083,0.1418,0.2013],"2400-HK^FF_EPS(ANN,-5AY,0)":[0.0708,0.3236,0.8125,1.1062,0.0238,-2.241],"2399-HK^FF_EPS(ANN,-5AY,0)":[0.0789,0.0133,-0.0274,-0.1833,-0.3226,-0.0908],"2393-HK^FF_EPS(ANN,-5AY,0)":[0.1075,0.1326,0.1366,0.0961,-0.2809,0.0017],"2392-HK^FF_EPS(ANN,-5AY,0)":[null,null,0.0634,0.0291,0.0556,0.0312],"2391-HK^FF_EPS(ANN,-5AY,0)":[null,null,null,-1.0317,-0.9247,-2.7876],"2390-HK^FF_EPS(ANN,-5AY,0)":[null,null,null,-5.6959,-4.7266,-5.9219],"2389-HK^FF_EPS(ANN,-5AY,0)":[-0.0109,0.0347,0.0072,-0.0696,-0.0305,-0.0065],"2388-HK^FF_EPS(ANN,-5AY,0)":[2.4163,2.7018,3.0266,3.044,2.5052,2.1726],"2386-HK^FF_EPS(ANN,-5AY,0)":[0.444,0.2998,0.4492,0.5591,0.6045,0.5796],"2385-HK^FF_EPS(ANN,-5AY,0)":[null,null,0.0903,0.2237,0.2937,0.2813],"2383-HK^FF_EPS(ANN,-5AY,0)":[-0.0711,-0.0623,-0.0406,-0.0499,-0.269,-0.0288],"2382-HK^FF_EPS(ANN,-5AY,0)":[1.3741,3.076,2.6996,4.1366,5.0092,5.502],"2381-HK^FF_EPS(ANN,-5AY,0)":[0.0638,0.0156,0.0173,0.0227,0.0182,0.0142],"2380-HK^FF_EPS(ANN,-5AY,0)":[0.3493,0.1153,0.1327,0.1485,0.1937,-0.0794],"2379-HK^FF_EPS(ANN,-5AY,0)":[-0.0382,0.1753,0.2352,-0.1316,0.1781,-0.6509],"2378-HK^FF_EPS(ANN,-5AY,0)":[7.8554,9.3433,12.216,2.3715,6.3255,-6.0397],"2377-HK^FF_EPS(ANN,-5AY,0)":[0.1758,-0.0415,0.5172,0.2053,0.2349,0.4218],"2376-HK^FF_EPS(ANN,-5AY,0)":[null,null,0.2173,0.246,0.3818,0.6852],"2372-HK^FF_EPS(ANN,-5AY,0)":[null,null,0.0464,0.0486,0.0592,0.0538],"2371-HK^FF_EPS(ANN,-5AY,0)":[-0.0476,-0.0064,0.0018,-0.0043,-0.0004,0.0063],"2370-HK^FF_EPS(ANN,-5AY,0)":[null,null,0.0627,0.1582,0.2226,0.1937],"2369-HK^FF_EPS(ANN,-5AY,0)":[-0.8254,-0.4883,-0.0747,0.0204,-0.0603,-0.0617],"2368-HK^FF_EPS(ANN,-5AY,0)":[0.31,0.46,0.2776,0.42,0.5894,0.5157],"2367-HK^FF_EPS(ANN,-5AY,0)":[null,null,null,0.6262,0.9287,1.0],"2363-HK^FF_EPS(ANN,-5AY,0)":[0.1036,0.0982,0.0183,-0.2927,-0.7102,-0.7473],"2362-HK^FF_EPS(ANN,-5AY,0)":[0.0147,0.0694,0.0565,0.0054,0.0184,0.0743],"2361-HK^FF_EPS(ANN,-5AY,0)":[null,null,0.1648,0.1413,0.1696,0.2111],"2360-HK^FF_EPS(ANN,-5AY,0)":[0.0251,0.0536,0.0742,0.0121,0.0814,0.1098],"2359-HK^FF_EPS(ANN,-5AY,0)":[0.3578,0.4504,0.8296,0.6786,1.1881,2.1057],"2358-HK^FF_EPS(ANN,-5AY,0)":[-0.0086,0.006,0.008,0.0048,0.0042,0.003],"2357-HK^FF_EPS(ANN,-5AY,0)":[0.2197,0.2364,0.2551,0.25,0.2901,0.3703],"2356-HK^FF_EPS(ANN,-5AY,0)":[1.53,1.56,1.7654,1.5935,1.0622,1.1791],"2355-HK^FF_EPS(ANN,-5AY,0)":[1.0048,1.1877,1.8104,1.7265,1.5859,1.6921],"2352-HK^FF_EPS(ANN,-5AY,0)":[null,null,0.5157,0.4366,1.4279,2.327],"2350-HK^FF_EPS(ANN,-5AY,0)":[null,null,0.0401,0.0418,0.0396,0.0756],"2349-HK^FF_EPS(ANN,-5AY,0)":[-0.2075,-0.108,-0.0567,-0.0566,-0.0273,-0.0534],"2348-HK^FF_EPS(ANN,-5AY,0)":[0.1936,0.2118,0.227,0.1839,0.1951,0.2883],"2347-HK^FF_EPS(ANN,-5AY,0)":[null,null,0.0245,0.0366,0.0575,-0.0004],"2346-HK^FF_EPS(ANN,-5AY,0)":[0.0557,0.0713,0.0903,0.1208,0.1192,0.0497],"2343-HK^FF_EPS(ANN,-5AY,0)":[-0.2042,0.007,0.1288,0.0431,-0.3449,1.3914],"2342-HK^FF_EPS(ANN,-5AY,0)":[0.0623,0.0112,-0.0707,0.0618,-0.0736,-0.2143],"2341-HK^FF_EPS(ANN,-5AY,0)":[0.2617,0.3091,0.329,0.3364,0.5921,0.5811],"2340-HK^FF_EPS(ANN,-5AY,0)":[-0.117,-0.138,-0.3766,0.0885,0.0334,0.0462],"2339-HK^FF_EPS(ANN,-5AY,0)":[0.1873,-0.0149,0.2105,0.0085,-0.0897,-0.0162],"2338-HK^FF_EPS(ANN,-5AY,0)":[0.3564,0.9801,1.2925,1.3013,1.304,1.3257],"2337-HK^FF_EPS(ANN,-5AY,0)":[0.1703,0.0455,0.217,0.1723,0.3973,0.5684],"2336-HK^FF_EPS(ANN,-5AY,0)":[-0.0099,0.0033,-0.0003,-0.006,-0.0054,-0.0054],"2333-HK^FF_EPS(ANN,-5AY,0)":[1.3535,0.6364,0.6772,0.5598,0.6651,0.8949],"2331-HK^FF_EPS(ANN,-5AY,0)":[0.174,0.2476,0.351,0.7024,0.7777,1.9296],"2330-HK^FF_EPS(ANN,-5AY,0)":[0.0351,0.3379,-0.2554,0.4611,-0.0478,-0.9133],"2329-HK^FF_EPS(ANN,-5AY,0)":[0.4134,0.455,0.2688,0.2194,0.025,0.0619],"2328-HK^FF_EPS(ANN,-5AY,0)":[0.9464,1.027,0.8246,1.2379,1.0542,1.2116],"2327-HK^FF_EPS(ANN,-5AY,0)":[0.0126,0.024,0.0215,-0.0048,0.0195,0.0142],"2326-HK^FF_EPS(ANN,-5AY,0)":[0.0032,0.0111,-0.0033,-0.0008,-0.0009,-0.0003],"2325-HK^FF_EPS(ANN,-5AY,0)":[null,null,-0.0954,-0.0573,0.4679,0.7487],"2323-HK^FF_EPS(ANN,-5AY,0)":[0.1493,0.2992,-0.194,-0.2983,-0.4665,-0.2045],"2322-HK^FF_EPS(ANN,-5AY,0)":[-0.0048,-0.0132,-0.0087,-0.0058,-0.0056,-0.0065],"2321-HK^FF_EPS(ANN,-5AY,0)":[null,null,0.0369,0.0346,0.036,0.0459],"2320-HK^FF_EPS(ANN,-5AY,0)":[0.0966,0.1728,0.0382,-0.0098,0.0017,-0.5171],"2319-HK^FF_EPS(ANN,-5AY,0)":[-0.2255,0.6065,0.9232,1.1896,1.0081,1.5355],"2318-HK^FF_EPS(ANN,-5AY,0)":[4.0853,5.7592,7.1333,9.5343,8.8302,6.9558],"2317-HK^FF_EPS(ANN,-5AY,0)":[0.1149,0.0974,0.0735,0.0801,0.0848,0.0562],"2315-HK^FF_EPS(ANN,-5AY,0)":[null,null,null,-4.1786,-1.2028,-1.644],"2314-HK^FF_EPS(ANN,-5AY,0)":[0.6264,1.1147,1.0992,0.7395,0.8099,0.7187],"2313-HK^FF_EPS(ANN,-5AY,0)":[2.4654,2.975,3.5776,3.8434,3.8174,2.7033],"2310-HK^FF_EPS(ANN,-5AY,0)":[-0.1861,-0.1122,-0.0376,-0.0392,-0.0852,-0.0192],"2309-HK^FF_EPS(ANN,-5AY,0)":[-0.0361,-0.0468,-0.0266,-0.0147,-0.004,-0.0021],"2307-HK^FF_EPS(ANN,-5AY,0)":[0.086,0.074,0.0837,0.0691,-0.0429,0.0529],"2302-HK^FF_EPS(ANN,-5AY,0)":[-0.058,0.001,0.0483,-0.4484,-0.0942,0.0049],"2299-HK^FF_EPS(ANN,-5AY,0)":[0.1753,0.2767,0.4313,0.4556,0.4139,1.0009],"2298-HK^FF_EPS(ANN,-5AY,0)":[0.1484,0.1782,0.2031,-0.6549,-0.0597,-0.2711],"2297-HK^FF_EPS(ANN,-5AY,0)":[null,null,null,-4.6005,-0.1398,-0.6542],"2296-HK^FF_EPS(ANN,-5AY,0)":[0.0034,0.0121,0.0241,0.0235,0.0321,0.0097],"2295-HK^FF_EPS(ANN,-5AY,0)":[null,0.0348,0.0402,0.0225,0.0984,0.0695],"2293-HK^FF_EPS(ANN,-5AY,0)":[0.0815,0.1056,0.0973,0.0767,0.1526,0.1466],"2292-HK^FF_EPS(ANN,-5AY,0)":[0.3345,0.25,0.0709,-0.2582,-0.1108,-0.0117],"2291-HK^FF_EPS(ANN,-5AY,0)":[null,null,2.0366,2.6213,3.4415,3.1504],"2289-HK^FF_EPS(ANN,-5AY,0)":[0.642,0.4778,0.4983,0.4216,0.422,0.2584],"2288-HK^FF_EPS(ANN,-5AY,0)":[0.112,0.065,0.6911,-0.1619,0.0101,-0.0929],"2286-HK^FF_EPS(ANN,-5AY,0)":[0.3476,0.3887,0.2934,0.2057,0.3872,0.1581],"2285-HK^FF_EPS(ANN,-5AY,0)":[null,null,-0.2303,0.5553,0.7176,2.7741],"2283-HK^FF_EPS(ANN,-5AY,0)":[0.25,0.36,0.4203,0.3623,0.2524,0.3401],"2282-HK^FF_EPS(ANN,-5AY,0)":[0.8,0.611,0.2812,0.5082,-1.3688,-1.0121],"2281-HK^FF_EPS(ANN,-5AY,0)":[0.1721,0.1845,0.2123,0.2514,0.2723,0.3391],"2280-HK^FF_EPS(ANN,-5AY,0)":[0.2199,0.3057,0.2916,-0.381,-0.6372,-0.6101],"2279-HK^FF_EPS(ANN,-5AY,0)":[null,null,0.1219,0.0777,0.353,0.3536],"2278-HK^FF_EPS(ANN,-5AY,0)":[0.2921,0.9686,0.7088,-0.0714,0.2399,0.0621],"2276-HK^FF_EPS(ANN,-5AY,0)":[null,null,0.2178,0.2974,0.3384,0.5185],"2273-HK^FF_EPS(ANN,-5AY,0)":[null,null,-0.8893,-0.7278,-1.2473,-2.6525],"2270-HK^FF_EPS(ANN,-5AY,0)":[null,null,0.062,0.0587,0.0804,0.0884],"2269-HK^FF_EPS(ANN,-5AY,0)":[0.0472,0.0904,0.2057,0.3093,0.4801,0.9785],"2266-HK^FF_EPS(ANN,-5AY,0)":[0.0734,0.0447,0.0056,0.0155,-0.1955,-0.0503],"2265-HK^FF_EPS(ANN,-5AY,0)":[null,null,0.0364,0.055,0.0819,0.1316],"2263-HK^FF_EPS(ANN,-5AY,0)":[null,null,null,0.0136,0.0107,0.0128],"2262-HK^FF_EPS(ANN,-5AY,0)":[0.0526,0.0634,0.057,0.0339,0.0294,0.0026],"2260-HK^FF_EPS(ANN,-5AY,0)":[null,0.0666,0.0848,0.0818,0.0949,0.1259],"2258-HK^FF_EPS(ANN,-5AY,0)":[0.1061,0.1219,0.1916,0.139,0.064,0.0693],"2257-HK^FF_EPS(ANN,-5AY,0)":[null,null,null,-1.4574,-3.855,-18.8058],"2256-HK^FF_EPS(ANN,-5AY,0)":[null,null,null,-0.2184,-1.1423,-3.1382],"2255-HK^FF_EPS(ANN,-5AY,0)":[0.0293,0.0403,0.0059,0.0036,-0.2039,0.1273],"2252-HK^FF_EPS(ANN,-5AY,0)":[null,null,null,-0.0826,-0.2449,-0.7638],"2251-HK^FF_EPS(ANN,-5AY,0)":[null,null,null,-0.5298,-0.5566,-2.1241],"2250-HK^FF_EPS(ANN,-5AY,0)":[null,null,0.0099,0.0241,0.0545,0.0629],"2246-HK^FF_EPS(ANN,-5AY,0)":[null,null,-3.1038,-0.4945,-1.7545,-2.6081],"2245-HK^FF_EPS(ANN,-5AY,0)":[null,null,null,1.2624,1.1506,1.0056],"2239-HK^FF_EPS(ANN,-5AY,0)":[0.2096,0.2883,0.0333,0.2615,-0.0902,0.2392],"2238-HK^FF_EPS(ANN,-5AY,0)":[0.8149,1.1786,1.0655,0.6465,0.5827,0.883],"2237-HK^FF_EPS(ANN,-5AY,0)":[null,null,0.0191,0.0174,0.0259,0.0402],"2236-HK^FF_EPS(ANN,-5AY,0)":[0.0124,0.0392,0.0164,0.0141,-0.0748,-0.0274],"2235-HK^FF_EPS(ANN,-5AY,0)":[null,null,null,-0.2094,-0.3194,-0.1363],"2233-HK^FF_EPS(ANN,-5AY,0)":[0.0023,0.1511,0.2527,0.3758,0.3225,0.3512],"2232-HK^FF_EPS(ANN,-5AY,0)":[0.3361,0.4832,0.411,0.4178,0.2939,0.4449],"2231-HK^FF_EPS(ANN,-5AY,0)":[0.06,0.0629,0.2781,0.4627,0.3312,0.1585],"2230-HK^FF_EPS(ANN,-5AY,0)":[0.0269,0.0471,0.053,0.0187,0.0197,0.022],"2227-HK^FF_EPS(ANN,-5AY,0)":[0.077,0.0474,0.0051,-0.0517,-0.0193,-0.0253],"2226-HK^FF_EPS(ANN,-5AY,0)":[0.5261,0.544,0.4487,0.3724,0.4128,0.3826],"2225-HK^FF_EPS(ANN,-5AY,0)":[0.0302,0.0119,-0.0167,-0.0032,0.0058,-0.001],"2223-HK^FF_EPS(ANN,-5AY,0)":[0.0307,0.1046,0.0303,0.0716,0.0625,0.0463],"2222-HK^FF_EPS(ANN,-5AY,0)":[0.0556,0.1059,-0.1012,0.9858,-0.0138,0.0017],"2221-HK^FF_EPS(ANN,-5AY,0)":[0.1,-0.4361,-0.1638,-0.5161,-0.0847,0.0053],"2219-HK^FF_EPS(ANN,-5AY,0)":[null,null,0.0648,0.1212,0.1971,0.3121],"2218-HK^FF_EPS(ANN,-5AY,0)":[0.3797,0.3056,0.4544,0.5361,0.4643,0.5308],"2217-HK^FF_EPS(ANN,-5AY,0)":[null,null,0.1475,0.1425,0.2148,0.1518],"2216-HK^FF_EPS(ANN,-5AY,0)":[null,null,null,-0.4751,-0.7105,-3.4805],"2215-HK^FF_EPS(ANN,-5AY,0)":[null,null,0.026,0.0551,0.1074,0.1164],"2212-HK^FF_EPS(ANN,-5AY,0)":[-0.0199,-0.0669,-0.0758,-0.028,-0.017,-0.0034],"2211-HK^FF_EPS(ANN,-5AY,0)":[null,-2.7127,-0.9853,-1.4127,-2.0473,-0.5158],"2210-HK^FF_EPS(ANN,-5AY,0)":[null,null,0.2977,0.2933,0.4406,0.68],"2209-HK^FF_EPS(ANN,-5AY,0)":[null,0.044,0.079,0.0667,0.2198,-0.0579],"2208-HK^FF_EPS(ANN,-5AY,0)":[0.9442,0.9258,1.0025,0.5806,0.7565,0.9505],"2207-HK^FF_EPS(ANN,-5AY,0)":[null,0.0137,0.0848,0.1563,0.1825,0.3106],"2205-HK^FF_EPS(ANN,-5AY,0)":[null,null,0.0369,0.0975,0.1419,0.1668],"2203-HK^FF_EPS(ANN,-5AY,0)":[0.0572,0.0567,0.0433,-0.0624,-0.0734,-0.0644],"2202-HK^FF_EPS(ANN,-5AY,0)":[2.2251,2.54,3.0594,3.9304,3.6227,2.3361],"2199-HK^FF_EPS(ANN,-5AY,0)":[0.08,0.196,0.2307,0.2368,0.1025,0.4253],"2198-HK^FF_EPS(ANN,-5AY,0)":[0.6554,0.776,0.4607,0.5281,1.0686,0.39],"2197-HK^FF_EPS(ANN,-5AY,0)":[null,null,null,-0.051,-0.9492,-6.7091],"2196-HK^FF_EPS(ANN,-5AY,0)":[1.2052,1.27,1.0735,1.296,1.6059,2.2268],"2195-HK^FF_EPS(ANN,-5AY,0)":[0.0146,0.0184,0.0432,0.0296,0.0377,0.028],"2193-HK^FF_EPS(ANN,-5AY,0)":[0.0205,0.0167,-0.0063,0.007,0.0375,0.088],"2192-HK^FF_EPS(ANN,-5AY,0)":[null,null,0.0314,0.0663,0.1789,0.0795],"2190-HK^FF_EPS(ANN,-5AY,0)":[null,null,null,-0.2277,-0.3401,-0.8169],"2189-HK^FF_EPS(ANN,-5AY,0)":[0.0335,0.0364,0.0379,0.0504,0.0799,0.0989],"2188-HK^FF_EPS(ANN,-5AY,0)":[0.0092,0.2041,-0.0514,-0.0584,-0.036,0.0242],"2187-HK^FF_EPS(ANN,-5AY,0)":[null,0.0248,0.0433,0.0634,0.0941,0.0329],"2186-HK^FF_EPS(ANN,-5AY,0)":[0.3136,0.3474,0.4812,0.5198,0.2491,-0.047],"2185-HK^FF_EPS(ANN,-5AY,0)":[null,null,null,-0.1103,-1.4995,-1.7858],"2183-HK^FF_EPS(ANN,-5AY,0)":[-0.074,0.0,-0.4705,0.178,1.8535,1.4712],"2182-HK^FF_EPS(ANN,-5AY,0)":[0.0546,0.0324,0.128,0.2051,0.1189,0.1553],"2181-HK^FF_EPS(ANN,-5AY,0)":[-0.0064,-0.0087,-0.0359,-0.0557,-0.0503,-0.0853],"2180-HK^FF_EPS(ANN,-5AY,0)":[0.3682,0.4689,0.5589,0.7057,0.6843,0.8083],"2179-HK^FF_EPS(ANN,-5AY,0)":[null,null,null,-0.1548,-0.1929,-1.6541],"2178-HK^FF_EPS(ANN,-5AY,0)":[-0.29,-0.1,-0.3608,-0.0504,-0.0423,-0.061],"2177-HK^FF_EPS(ANN,-5AY,0)":[null,-0.2491,0.0004,-0.5842,-0.0074,0.246],"2176-HK^FF_EPS(ANN,-5AY,0)":[0.0199,0.0323,0.0488,0.0962,0.0341,0.0695],"2175-HK^FF_EPS(ANN,-5AY,0)":[null,null,0.344,0.3111,0.3125,0.3047],"2172-HK^FF_EPS(ANN,-5AY,0)":[null,null,0.0595,0.0914,0.0873,0.05],"2171-HK^FF_EPS(ANN,-5AY,0)":[null,null,null,-0.517,-2.056,-10.0752],"2170-HK^FF_EPS(ANN,-5AY,0)":[null,null,-0.6707,-2.2027,-3.6031,-0.633],"2169-HK^FF_EPS(ANN,-5AY,0)":[null,null,null,null,0.0896,0.0933],"2168-HK^FF_EPS(ANN,-5AY,0)":[0.485,0.5884,0.5981,1.3275,1.6927,0.4443],"2167-HK^FF_EPS(ANN,-5AY,0)":[null,null,0.3927,0.3854,0.4531,0.1234],"2166-HK^FF_EPS(ANN,-5AY,0)":[0.1802,0.155,0.1614,0.1096,0.1442,0.4382],"2165-HK^FF_EPS(ANN,-5AY,0)":[null,null,0.0495,0.1274,0.2565,0.2979],"2163-HK^FF_EPS(ANN,-5AY,0)":[0.4736,0.3982,1.1326,1.5741,0.4987,0.0802],"2162-HK^FF_EPS(ANN,-5AY,0)":[null,null,null,-0.679,-3.2882,-16.7481],"2161-HK^FF_EPS(ANN,-5AY,0)":[null,null,null,null,0.0253,0.0276],"2160-HK^FF_EPS(ANN,-5AY,0)":[null,null,-0.0297,-0.0683,-0.1863,-0.0947],"2159-HK^FF_EPS(ANN,-5AY,0)":[0.0613,0.171,0.2253,0.1182,0.1182,0.0309],"2158-HK^FF_EPS(ANN,-5AY,0)":[null,-1.4864,-1.4065,-2.1843,-8.284,-0.9655],"2157-HK^FF_EPS(ANN,-5AY,0)":[null,null,null,-0.3056,-0.3942,-0.7347],"2156-HK^FF_EPS(ANN,-5AY,0)":[null,0.0301,0.0481,0.0657,0.1013,0.1622],"2155-HK^FF_EPS(ANN,-5AY,0)":[null,0.0079,0.1327,0.163,0.3134,0.5124],"2153-HK^FF_EPS(ANN,-5AY,0)":[0.0358,0.0516,0.0684,0.0735,0.1235,0.0495],"2152-HK^FF_EPS(ANN,-5AY,0)":[null,null,0.4192,0.4822,0.5319,0.6685],"2150-HK^FF_EPS(ANN,-5AY,0)":[null,null,null,null,null,-3.9586],"2148-HK^FF_EPS(ANN,-5AY,0)":[null,0.0129,0.0304,0.0444,0.524,0.2861],"2146-HK^FF_EPS(ANN,-5AY,0)":[null,0.1287,0.2357,0.3328,0.7882,1.2852],"2142-HK^FF_EPS(ANN,-5AY,0)":[null,null,-0.3581,-0.6984,-3.0374,-1.4622],"2139-HK^FF_EPS(ANN,-5AY,0)":[0.2225,0.3846,0.4089,0.0573,0.062,0.0456],"2138-HK^FF_EPS(ANN,-5AY,0)":[0.21,0.285,0.367,0.2909,0.1879,0.1713],"2137-HK^FF_EPS(ANN,-5AY,0)":[null,null,null,-0.8202,-1.8558,-11.43],"2136-HK^FF_EPS(ANN,-5AY,0)":[0.202,0.1937,0.2633,-0.0647,0.1633,0.118],"2135-HK^FF_EPS(ANN,-5AY,0)":[null,0.0098,0.0103,0.0055,0.0028,-0.0102],"2133-HK^FF_EPS(ANN,-5AY,0)":[0.0753,-0.5781,-0.7457,-0.1845,-0.0285,-0.2242],"2132-HK^FF_EPS(ANN,-5AY,0)":[0.0146,0.0194,0.0147,0.0253,0.0299,0.0258],"2131-HK^FF_EPS(ANN,-5AY,0)":[null,0.0868,0.1877,0.1886,0.1916,0.1773],"2130-HK^FF_EPS(ANN,-5AY,0)":[null,0.1117,0.092,0.0945,0.2221,0.3289],"2129-HK^FF_EPS(ANN,-5AY,0)":[null,null,0.0168,0.0279,0.0192,0.0133],"2128-HK^FF_EPS(ANN,-5AY,0)":[0.7244,0.8533,0.9513,1.1133,1.3687,1.1914],"2127-HK^FF_EPS(ANN,-5AY,0)":[0.1148,0.1287,0.1522,0.2148,0.2025,0.3487],"2126-HK^FF_EPS(ANN,-5AY,0)":[null,null,-0.8563,-1.9043,-4.9582,-2.1175],"2125-HK^FF_EPS(ANN,-5AY,0)":[null,0.1015,0.0214,0.0825,0.0301,0.3027],"2122-HK^FF_EPS(ANN,-5AY,0)":[0.1115,0.094,-0.122,-0.1165,-0.1785,0.002],"2121-HK^FF_EPS(ANN,-5AY,0)":[null,null,-0.1496,-0.4951,-0.7253,-1.3718],"2120-HK^FF_EPS(ANN,-5AY,0)":[1.2705,1.0983,0.7726,1.301,0.8894,1.1039],"2119-HK^FF_EPS(ANN,-5AY,0)":[0.0853,0.0606,0.1071,0.0989,0.1032,0.1113],"2118-HK^FF_EPS(ANN,-5AY,0)":[0.1653,0.1387,0.1225,0.1999,-0.1193,-0.1791],"2117-HK^FF_EPS(ANN,-5AY,0)":[0.116,0.3667,0.6073,0.604,0.6029,0.6423],"2116-HK^FF_EPS(ANN,-5AY,0)":[0.0812,0.0658,0.0602,0.0637,0.0516,0.0293],"2115-HK^FF_EPS(ANN,-5AY,0)":[0.013,0.0115,0.0175,0.0147,0.0105,0.0298],"2113-HK^FF_EPS(ANN,-5AY,0)":[2.9267,0.011,-0.1132,-0.0104,-0.0396,-0.0299],"2112-HK^FF_EPS(ANN,-5AY,0)":[0.0225,0.0179,0.0132,-0.2983,-0.153,-0.2954],"2111-HK^FF_EPS(ANN,-5AY,0)":[0.4437,0.2945,0.2734,0.2892,0.2479,0.3864],"2110-HK^FF_EPS(ANN,-5AY,0)":[null,null,null,null,0.0169,0.0075],"2108-HK^FF_EPS(ANN,-5AY,0)":[0.0439,0.039,0.029,0.0387,0.0154,0.033],"2107-HK^FF_EPS(ANN,-5AY,0)":[null,null,null,null,0.1334,0.0429],"2103-HK^FF_EPS(ANN,-5AY,0)":[null,0.0204,0.0307,0.1372,0.6218,0.617],"2102-HK^FF_EPS(ANN,-5AY,0)":[0.0161,0.0549,0.0386,0.0513,0.0526,0.0451],"2101-HK^FF_EPS(ANN,-5AY,0)":[null,0.2252,0.186,0.2286,0.4127,0.2054],"2100-HK^FF_EPS(ANN,-5AY,0)":[0.0152,-0.006,0.0448,0.0642,0.1168,0.0122],"2099-HK^FF_EPS(ANN,-5AY,0)":[-0.2608,1.2414,-0.0956,-0.6491,2.1906,5.2424],"2098-HK^FF_EPS(ANN,-5AY,0)":[0.2232,0.2448,0.1393,0.009,-0.1204,-0.1358],"2096-HK^FF_EPS(ANN,-5AY,0)":[null,0.1549,0.3331,0.4363,0.3144,0.6963],"2088-HK^FF_EPS(ANN,-5AY,0)":[-0.013,-0.0071,0.0403,-0.0419,-0.0089,0.0066],"2086-HK^FF_EPS(ANN,-5AY,0)":[-0.0627,0.0178,-0.0734,-0.0258,-0.0633,-0.0667],"2080-HK^FF_EPS(ANN,-5AY,0)":[-0.091,-0.072,-0.0257,0.0352,-0.023,0.0317],"2078-HK^FF_EPS(ANN,-5AY,0)":[-0.1544,-0.13,-0.1946,-0.4132,0.7677,-0.2841],"2068-HK^FF_EPS(ANN,-5AY,0)":[0.5021,0.2652,0.1224,0.0134,-0.7504,-0.441],"2066-HK^FF_EPS(ANN,-5AY,0)":[1.3787,1.5105,1.048,1.0158,0.1538,0.0551],"2060-HK^FF_EPS(ANN,-5AY,0)":[0.0841,0.1017,0.1692,0.1576,0.2095,0.3047],"2057-HK^FF_EPS(ANN,-5AY,0)":[2.7069,4.3955,6.2631,7.7621,6.0867,6.9888],"2051-HK^FF_EPS(ANN,-5AY,0)":[-2.1829,-1.3238,4.5438,-1.2804,-1.7535,-0.2324],"2048-HK^FF_EPS(ANN,-5AY,0)":[0.387,0.2761,0.9536,0.6859,0.2372,-8.0225],"2039-HK^FF_EPS(ANN,-5AY,0)":[0.0909,0.5189,0.7281,0.2832,1.0596,1.4897],"2038-HK^FF_EPS(ANN,-5AY,0)":[0.1374,-0.5151,-0.8284,-0.0118,-0.1655,0.0544],"2033-HK^FF_EPS(ANN,-5AY,0)":[0.113,0.14,0.1468,0.0439,0.1246,0.0159],"2031-HK^FF_EPS(ANN,-5AY,0)":[0.0046,0.0167,0.0416,0.016,0.005,-0.0011],"2030-HK^FF_EPS(ANN,-5AY,0)":[0.2984,0.3376,0.3756,0.2674,0.3264,0.296],"2028-HK^FF_EPS(ANN,-5AY,0)":[0.1145,0.0242,-0.053,-0.0667,-0.046,-0.0494],"2025-HK^FF_EPS(ANN,-5AY,0)":[0.1369,0.1366,0.152,0.0427,0.0472,0.0551],"2023-HK^FF_EPS(ANN,-5AY,0)":[0.0584,0.0577,0.0563,0.0548,0.0926,0.087],"2022-HK^FF_EPS(ANN,-5AY,0)":[0.0291,0.0101,0.004,-0.0244,-0.0152,-0.0141],"2020-HK^FF_EPS(ANN,-5AY,0)":[1.1142,1.3492,1.8101,2.2531,2.1566,3.4584],"2019-HK^FF_EPS(ANN,-5AY,0)":[0.1431,0.3148,0.6373,0.6775,0.4961,0.42],"2018-HK^FF_EPS(ANN,-5AY,0)":[3.8324,5.0159,3.6811,2.0823,1.401,1.315],"2017-HK^FF_EPS(ANN,-5AY,0)":[0.1986,0.1603,0.0326,0.0756,0.0418,0.0612],"2016-HK^FF_EPS(ANN,-5AY,0)":[0.6605,0.703,0.7271,0.7214,0.6011,0.6681],"2015-HK^FF_EPS(ANN,-5AY,0)":[null,null,-1.2109,-2.0567,-0.5025,-0.209],"2013-HK^FF_EPS(ANN,-5AY,0)":[-0.0453,0.0016,-0.647,0.1728,-0.5817,-0.3929],"2012-HK^FF_EPS(ANN,-5AY,0)":[-0.1172,-15.0092,-6.458,-3.8146,0.0996,0.0426],"2011-HK^FF_EPS(ANN,-5AY,0)":[0.051,-0.1014,-0.0714,-0.095,-0.1009,-0.0377],"2009-HK^FF_EPS(ANN,-5AY,0)":[0.2921,0.3113,0.3617,0.3922,0.2993,0.331],"2008-HK^FF_EPS(ANN,-5AY,0)":[0.0461,0.0573,0.0488,0.0246,-0.2077,-0.0914],"2007-HK^FF_EPS(ANN,-5AY,0)":[0.6096,1.416,1.9096,2.0981,1.8185,1.4683],"2005-HK^FF_EPS(ANN,-5AY,0)":[0.173,0.2337,0.3044,0.3755,0.2019,0.2599],"2003-HK^FF_EPS(ANN,-5AY,0)":[-1.3276,-2.3259,-3.473,0.1461,-1.9863,2.9119],"2002-HK^FF_EPS(ANN,-5AY,0)":[0.1753,0.565,0.4813,0.4844,0.6826,0.7642],"2001-HK^FF_EPS(ANN,-5AY,0)":[0.1997,0.2007,0.2904,0.1256,0.427,0.4745],"2000-HK^FF_EPS(ANN,-5AY,0)":[0.0302,0.0436,0.0933,-0.0311,-0.0161,-0.106],"1999-HK^FF_EPS(ANN,-5AY,0)":[0.4564,0.4022,0.3562,0.4289,0.5026,0.569],"1997-HK^FF_EPS(ANN,-5AY,0)":[3.2662,5.67,5.94,1.2938,-2.587,1.4463],"1996-HK^FF_EPS(ANN,-5AY,0)":[0.3277,0.424,0.7855,0.5012,0.5623,0.4507],"1995-HK^FF_EPS(ANN,-5AY,0)":[0.0262,0.0588,0.1048,0.1653,0.2726,0.4415],"1993-HK^FF_EPS(ANN,-5AY,0)":[0.036,0.1016,0.1397,-0.2969,-0.3549,-0.3861],"1992-HK^FF_EPS(ANN,-5AY,0)":[-0.3346,-0.1853,0.3614,0.5792,-2.4112,-2.7092],"1991-HK^FF_EPS(ANN,-5AY,0)":[-0.0787,-0.004,-0.0654,-0.1027,-0.0752],"1989-HK^FF_EPS(ANN,-5AY,0)":[0.02,0.018,0.0149,0.015,0.0065,-0.0228],"1988-HK^FF_EPS(ANN,-5AY,0)":[1.0927,1.1258,1.1495,1.2293,0.7836,0.8548],"1987-HK^FF_EPS(ANN,-5AY,0)":[null,null,0.0179,0.0236,-0.0674,0.0011],"1986-HK^FF_EPS(ANN,-5AY,0)":[0.1402,0.1499,0.2528,0.5651,0.1572,0.2653],"1985-HK^FF_EPS(ANN,-5AY,0)":[0.0665,0.1,0.0963,0.1354,0.1578,0.1066],"1983-HK^FF_EPS(ANN,-5AY,0)":[0.2331,0.2625,0.2869,0.2648,0.2382,0.3256],"1982-HK^FF_EPS(ANN,-5AY,0)":[0.1597,0.1532,-0.131,0.0689,0.1376,0.1155],"1981-HK^FF_EPS(ANN,-5AY,0)":[0.0594,0.1141,0.0971,0.1211,0.2523,0.0418],"1980-HK^FF_EPS(ANN,-5AY,0)":[0.2138,0.2894,0.2032,0.0847,0.0714,0.1241],"1979-HK^FF_EPS(ANN,-5AY,0)":[0.194,0.158,0.0554,0.1767,0.2889,0.3784],"1978-HK^FF_EPS(ANN,-5AY,0)":[0.0454,0.028,0.049,-0.014,0.1754,0.1126],"1977-HK^FF_EPS(ANN,-5AY,0)":[0.0863,0.3097,0.2252,0.2015,0.2152,0.2249],"1975-HK^FF_EPS(ANN,-5AY,0)":[0.0766,0.0207,0.0672,0.0934,0.1621,0.2412],"1972-HK^FF_EPS(ANN,-5AY,0)":[2.57,5.8,4.9,2.2945,0.7002,1.2173],"1971-HK^FF_EPS(ANN,-5AY,0)":[null,0.0798,0.0942,0.1614,0.1889,0.3716],"1970-HK^FF_EPS(ANN,-5AY,0)":[0.7762,0.9351,0.9355,0.9549,-0.5954,0.8568],"1969-HK^FF_EPS(ANN,-5AY,0)":[0.1441,0.1191,0.1582,0.1303,0.6003,0.553],"1968-HK^FF_EPS(ANN,-5AY,0)":[0.1435,0.1976,0.1314,0.0082,-0.0641,-0.0186],"1967-HK^FF_EPS(ANN,-5AY,0)":[0.1653,0.1476,0.1934,0.158,0.0527,0.0349],"1966-HK^FF_EPS(ANN,-5AY,0)":[0.7069,0.9213,1.0401,0.9627,1.0185,0.8763],"1965-HK^FF_EPS(ANN,-5AY,0)":[null,null,0.0729,0.0939,0.1793,0.1712],"1963-HK^FF_EPS(ANN,-5AY,0)":[1.3086,1.3739,1.4279,1.5257,1.4793,1.5421],"1962-HK^FF_EPS(ANN,-5AY,0)":[0.1,0.24,0.1819,0.1453,-0.0242,0.0788],"1961-HK^FF_EPS(ANN,-5AY,0)":[0.078,0.0985,0.1035,0.0773,-0.0029,-0.1877],"1960-HK^FF_EPS(ANN,-5AY,0)":[0.0311,0.0352,0.031,0.0239,0.0011,0.0192],"1959-HK^FF_EPS(ANN,-5AY,0)":[0.0373,0.0731,0.0816,0.075,0.0482,0.0064],"1958-HK^FF_EPS(ANN,-5AY,0)":[0.9815,0.3459,0.6494,0.5617,0.2687,0.5801],"1957-HK^FF_EPS(ANN,-5AY,0)":[0.0592,0.0601,0.0631,0.057,0.0013,0.0278],"1955-HK^FF_EPS(ANN,-5AY,0)":[0.0887,0.0719,0.0436,0.0658,0.3771,0.2593],"1953-HK^FF_EPS(ANN,-5AY,0)":[0.016,0.0428,0.0269,0.0183,0.0091,0.0191],"1952-HK^FF_EPS(ANN,-5AY,0)":[null,null,-4.0058,-0.8295,-21.6833,-4.1454],"1951-HK^FF_EPS(ANN,-5AY,0)":[0.0432,0.0481,0.0834,0.1919,0.1178,0.1653],"1950-HK^FF_EPS(ANN,-5AY,0)":[0.0297,0.0403,0.0365,0.0274,-0.0036,-0.0027],"1949-HK^FF_EPS(ANN,-5AY,0)":[0.0517,0.0452,0.0688,-0.0272,0.0026,-0.0178],"1948-HK^FF_EPS(ANN,-5AY,0)":[null,null,0.099,0.1548,0.2494,0.627],"1945-HK^FF_EPS(ANN,-5AY,0)":[null,0.0694,0.1051,0.1279,0.1359,0.0448],"1943-HK^FF_EPS(ANN,-5AY,0)":[0.0184,0.0372,0.0293,-0.0145,0.0141,-0.0338],"1942-HK^FF_EPS(ANN,-5AY,0)":[0.0384,0.0494,0.0794,0.0409,0.0372,0.0377],"1941-HK^FF_EPS(ANN,-5AY,0)":[0.0506,0.1021,0.108,0.0724,0.0574,0.0914],"1940-HK^FF_EPS(ANN,-5AY,0)":[0.0437,0.0769,0.1183,0.1265,-0.0345,-0.0269],"1939-HK^FF_EPS(ANN,-5AY,0)":[0.0616,0.0881,0.0199,0.0169,0.0167,0.0169],"1938-HK^FF_EPS(ANN,-5AY,0)":[-1.7293,-0.9917,-0.5843,-0.1558,0.6923,-0.1125],"1937-HK^FF_EPS(ANN,-5AY,0)":[0.0224,0.0236,0.0291,0.0217,0.0008,0.0296],"1936-HK^FF_EPS(ANN,-5AY,0)":[0.0382,0.0379,0.0595,0.05,0.0343,0.0452],"1935-HK^FF_EPS(ANN,-5AY,0)":[0.0705,0.0879,0.1155,0.1407,0.1867,0.2455],"1933-HK^FF_EPS(ANN,-5AY,0)":[0.0545,0.0673,0.0607,-0.1558,0.0481,0.0539],"1932-HK^FF_EPS(ANN,-5AY,0)":[0.0554,0.0199,-0.1393,-0.028,-0.0108,-0.0595],"1931-HK^FF_EPS(ANN,-5AY,0)":[0.0493,0.0958,0.0919,0.275,0.1341,0.159],"1930-HK^FF_EPS(ANN,-5AY,0)":[0.037,0.0656,0.0563,0.0464,0.0483,0.0387],"1929-HK^FF_EPS(ANN,-5AY,0)":[0.306,0.409,0.4577,0.2901,0.6026,0.6712],"1928-HK^FF_EPS(ANN,-5AY,0)":[1.1776,1.5477,1.8189,1.9702,-1.4603,-1.0066],"1927-HK^FF_EPS(ANN,-5AY,0)":[0.0424,0.0614,0.0526,0.0562,0.0568,0.0437],"1925-HK^FF_EPS(ANN,-5AY,0)":[0.1317,0.1072,0.2257,0.0779,0.1146,0.1458],"1922-HK^FF_EPS(ANN,-5AY,0)":[0.1031,0.0889,0.1212,0.1786,0.283,0.4001],"1921-HK^FF_EPS(ANN,-5AY,0)":[-0.0413,0.1785,0.2378,0.2523,-0.0872,0.0666],"1920-HK^FF_EPS(ANN,-5AY,0)":[0.0044,0.0082,0.0155,0.0163,0.0028,-0.032],"1919-HK^FF_EPS(ANN,-5AY,0)":[-0.7459,0.2,0.0926,0.4308,0.6229,6.7345],"1918-HK^FF_EPS(ANN,-5AY,0)":[1.1984,0.8352,3.1788,4.4836,6.7918,8.7904],"1917-HK^FF_EPS(ANN,-5AY,0)":[0.012,0.0174,0.0223,0.0055,-0.0362,-0.0576],"1916-HK^FF_EPS(ANN,-5AY,0)":[0.3176,0.5484,0.6036,0.386,0.3468,0.4142],"1915-HK^FF_EPS(ANN,-5AY,0)":[0.0818,0.0922,0.1357,0.0947,0.0688,0.0092],"1913-HK^FF_EPS(ANN,-5AY,0)":[null,0.8151,0.7424,0.8766,-0.1871,1.0565],"1912-HK^FF_EPS(ANN,-5AY,0)":[0.0131,0.0245,0.0241,0.0233,0.0185,0.0199],"1911-HK^FF_EPS(ANN,-5AY,0)":[0.4543,0.0005,-6.0786,0.5596,2.3737,3.9469],"1910-HK^FF_EPS(ANN,-5AY,0)":[1.405,1.8391,1.2993,0.7253,-6.9134,0.0774],"1909-HK^FF_EPS(ANN,-5AY,0)":[0.0028,0.0069,0.013,0.0277,0.0617,0.1004],"1908-HK^FF_EPS(ANN,-5AY,0)":[0.0467,0.8371,2.2895,2.2591,2.1551,3.0628],"1907-HK^FF_EPS(ANN,-5AY,0)":[0.1026,0.2128,0.6049,0.3916,0.4671,0.7337],"1906-HK^FF_EPS(ANN,-5AY,0)":[0.0188,0.0177,0.0264,-0.0125,0.0452,-0.0066],"1905-HK^FF_EPS(ANN,-5AY,0)":[null,0.1696,0.1748,0.1744,0.1454,0.1934],"1903-HK^FF_EPS(ANN,-5AY,0)":[0.077,0.0886,0.095,0.008,-0.0354,0.0462],"1902-HK^FF_EPS(ANN,-5AY,0)":[0.2871,0.3419,0.3698,0.1245,0.1429,0.1188],"1901-HK^FF_EPS(ANN,-5AY,0)":[0.0369,0.0607,0.0489,0.0372,-0.1706,-0.2867],"1900-HK^FF_EPS(ANN,-5AY,0)":[0.0584,0.0115,-0.0833,-0.0303,-0.1203,0.0543],"1899-HK^FF_EPS(ANN,-5AY,0)":[0.2191,0.2242,0.2111,0.2164,0.0831,0.1622],"1898-HK^FF_EPS(ANN,-5AY,0)":[0.1529,0.3035,0.259,0.4244,0.4535,1.3376],"1897-HK^FF_EPS(ANN,-5AY,0)":[0.1268,0.1148,1.0634,0.0556,0.0891,0.0583],"1896-HK^FF_EPS(ANN,-5AY,0)":[-0.5364,-0.0786,-0.1467,0.473,-0.641,0.3896],"1895-HK^FF_EPS(ANN,-5AY,0)":[0.0607,0.1601,0.1803,0.1844,0.3031,0.2755],"1894-HK^FF_EPS(ANN,-5AY,0)":[null,0.0383,0.0496,0.068,0.0244,0.016],"1891-HK^FF_EPS(ANN,-5AY,0)":[null,null,0.0478,0.0133,0.0155,0.0478],"1890-HK^FF_EPS(ANN,-5AY,0)":[0.1331,0.2024,0.2629,0.3172,0.1614,0.4219],"1889-HK^FF_EPS(ANN,-5AY,0)":[-0.2337,-0.5512,-0.0913,-0.0559,0.0023,0.0035],"1888-HK^FF_EPS(ANN,-5AY,0)":[1.449,1.225,1.055,0.7797,0.9063,2.1736],"1885-HK^FF_EPS(ANN,-5AY,0)":[0.0925,0.0818,0.0646,0.0825,0.0814,-0.4525],"1884-HK^FF_EPS(ANN,-5AY,0)":[0.0315,0.0401,0.0316,0.0103,0.0346,0.0038],"1883-HK^FF_EPS(ANN,-5AY,0)":[0.249,0.249,0.2671,0.2755,0.2793,0.2926],"1882-HK^FF_EPS(ANN,-5AY,0)":[1.1334,1.4529,1.4226,1.2437,1.6813,2.3047],"1880-HK^FF_EPS(ANN,-5AY,0)":[null,1.4946,1.8386,2.1975,null,5.959],"1878-HK^FF_EPS(ANN,-5AY,0)":[-1.863,-1.1689,-1.1821,0.1207,-0.5714,-0.4087],"1877-HK^FF_EPS(ANN,-5AY,0)":[-0.2997,-0.4667,-1.092,-1.0808,-2.149,-0.9762],"1876-HK^FF_EPS(ANN,-5AY,0)":[null,0.3377,0.567,0.5313,0.3016,0.5586],"1875-HK^FF_EPS(ANN,-5AY,0)":[null,-0.3007,-0.558,-0.5954,-0.5684,-0.5491],"1873-HK^FF_EPS(ANN,-5AY,0)":[0.0183,0.0563,0.0687,0.2153,-0.2766,0.1813],"1872-HK^FF_EPS(ANN,-5AY,0)":[null,0.0501,0.048,0.0199,0.0203,0.0642],"1871-HK^FF_EPS(ANN,-5AY,0)":[null,0.0487,0.063,0.0679,0.0192,-0.0104],"1870-HK^FF_EPS(ANN,-5AY,0)":[0.0961,0.1013,0.1541,0.1001,-0.092,-0.3358],"1869-HK^FF_EPS(ANN,-5AY,0)":[0.016,0.0287,0.0028,-0.0729,-0.0398,-0.0924],"1868-HK^FF_EPS(ANN,-5AY,0)":[0.0071,0.066,0.0824,-0.0124,-0.0151,-0.1566],"1867-HK^FF_EPS(ANN,-5AY,0)":[0.0145,0.0194,0.0142,0.0009,0.0009,-0.0168],"1866-HK^FF_EPS(ANN,-5AY,0)":[0.0299,0.3915,0.6318,0.3063,0.3334,1.3312],"1865-HK^FF_EPS(ANN,-5AY,0)":[0.0198,0.0282,0.0057,0.0097,0.0201,0.0064],"1863-HK^FF_EPS(ANN,-5AY,0)":[0.0305,0.0384,0.0432,0.0538,0.0594,0.1512],"1862-HK^FF_EPS(ANN,-5AY,0)":[0.0935,0.7149,0.9094,0.7346,0.7678,0.1001],"1861-HK^FF_EPS(ANN,-5AY,0)":[0.2958,0.1672,0.1777,0.1595,0.2276,0.0774],"1860-HK^FF_EPS(ANN,-5AY,0)":[0.1008,0.1394,0.1496,0.1175,-0.0268,-0.1237],"1859-HK^FF_EPS(ANN,-5AY,0)":[0.0101,0.0405,0.0639,0.1048,-0.1467,0.0373],"1858-HK^FF_EPS(ANN,-5AY,0)":[0.215,0.2283,0.3618,0.7763,0.9207,1.011],"1857-HK^FF_EPS(ANN,-5AY,0)":[0.134,0.196,0.2558,0.3007,0.358,0.4196],"1856-HK^FF_EPS(ANN,-5AY,0)":[-0.4174,-0.5678,-0.2811,-0.2275,0.0038,-0.0916],"1855-HK^FF_EPS(ANN,-5AY,0)":[0.1638,0.2207,0.3033,0.2041,0.2799,0.1255],"1854-HK^FF_EPS(ANN,-5AY,0)":[0.0031,0.0179,0.0126,-0.0037,-0.0065,-0.0077],"1853-HK^FF_EPS(ANN,-5AY,0)":[0.2243,0.261,0.3208,0.3255,0.3978,0.317],"1851-HK^FF_EPS(ANN,-5AY,0)":[0.0932,0.095,0.059,0.0728,0.038,0.0932],"1850-HK^FF_EPS(ANN,-5AY,0)":[0.0031,0.0301,0.0238,-0.0258,0.0061,-0.0087],"1849-HK^FF_EPS(ANN,-5AY,0)":[null,null,0.0257,0.0175,0.0556,0.0079],"1848-HK^FF_EPS(ANN,-5AY,0)":[1.009,1.088,1.1936,1.323,0.4819,0.7219],"1847-HK^FF_EPS(ANN,-5AY,0)":[0.4589,0.5126,0.4346,0.6899,0.5198,0.0019],"1846-HK^FF_EPS(ANN,-5AY,0)":[0.062,0.2325,0.1076,-0.0134,0.1993,0.4067],"1845-HK^FF_EPS(ANN,-5AY,0)":[0.0171,0.0261,0.0442,0.057,-0.0092,-0.0112],"1843-HK^FF_EPS(ANN,-5AY,0)":[0.0219,0.0226,0.0163,0.0254,0.0074,0.0204],"1842-HK^FF_EPS(ANN,-5AY,0)":[0.0246,0.0283,0.0271,-0.0295,-0.0145,-0.0013],"1841-HK^FF_EPS(ANN,-5AY,0)":[0.0699,0.1017,0.0693,0.0648,0.069,0.0294],"1839-HK^FF_EPS(ANN,-5AY,0)":[0.4833,0.63,0.767,0.6804,0.7204,0.5785],"1838-HK^FF_EPS(ANN,-5AY,0)":[0.4791,0.1845,0.2357,-0.1774,-8.9918,-11.7701],"1837-HK^FF_EPS(ANN,-5AY,0)":[0.0461,0.0964,0.0767,0.0651,-0.0074,0.0477],"1836-HK^FF_EPS(ANN,-5AY,0)":[0.7995,0.6078,0.6472,0.9481,0.0164,0.8804],"1835-HK^FF_EPS(ANN,-5AY,0)":[0.3285,0.4889,0.4549,0.0699,0.0324,-0.3083],"1833-HK^FF_EPS(ANN,-5AY,0)":[-0.8301,-1.0822,-1.1435,-0.8313,-1.0355,-1.6811],"1832-HK^FF_EPS(ANN,-5AY,0)":[0.3422,0.3596,0.3258,0.2422,-0.2008,-0.1285],"1831-HK^FF_EPS(ANN,-5AY,0)":[-0.2052,-0.1799,-0.3744,-0.23,-0.0999,-0.2445],"1830-HK^FF_EPS(ANN,-5AY,0)":[0.082,0.18,0.2891,0.3225,0.2435,0.248],"1827-HK^FF_EPS(ANN,-5AY,0)":[0.0002,0.0663,0.0545,0.0339,-0.0316,0.0635],"1826-HK^FF_EPS(ANN,-5AY,0)":[0.025,0.025,0.026,0.0166,-0.184,0.026],"1825-HK^FF_EPS(ANN,-5AY,0)":[0.1556,0.1001,-0.1314,-0.2932,-0.1663,-0.1942],"1823-HK^FF_EPS(ANN,-5AY,0)":[-0.0254,0.0384,0.1856,0.1222,0.1704,0.2526],"1822-HK^FF_EPS(ANN,-5AY,0)":[-0.1,-0.014,-0.6734,-2.031,-3.0931,-0.8014],"1821-HK^FF_EPS(ANN,-5AY,0)":[0.2257,0.478,0.5241,0.6326,0.7292,0.8887],"1820-HK^FF_EPS(ANN,-5AY,0)":[0.1173,0.3294,0.4695,0.2873,0.2931,0.1749],"1818-HK^FF_EPS(ANN,-5AY,0)":[0.1402,0.2306,0.1744,0.1687,0.3615,0.0124],"1817-HK^FF_EPS(ANN,-5AY,0)":[0.3381,0.4629,0.4739,0.2733,-0.3711,-0.1184],"1816-HK^FF_EPS(ANN,-5AY,0)":[0.1869,0.241,0.2268,0.2279,0.2128,0.2323],"1815-HK^FF_EPS(ANN,-5AY,0)":[0.0557,0.1109,0.1672,-0.0052,-0.0323,0.0001],"1813-HK^FF_EPS(ANN,-5AY,0)":[1.3437,1.3491,1.5114,3.5028,2.3614,0.9174],"1812-HK^FF_EPS(ANN,-5AY,0)":[0.8335,1.3068,0.605,0.5298,0.401,0.6798],"1811-HK^FF_EPS(ANN,-5AY,0)":[0.1436,0.1122,0.1611,0.2031,0.293,0.3347],"1810-HK^FF_EPS(ANN,-5AY,0)":[0.0274,-2.139,0.999,0.4796,0.9536,0.935],"1809-HK^FF_EPS(ANN,-5AY,0)":[0.5358,0.3154,1.0674,0.8566,1.07,0.5233],"1808-HK^FF_EPS(ANN,-5AY,0)":[-16.9803,-3.9269,-1.0242,-3.2107,-0.5402,-0.5746],"1803-HK^FF_EPS(ANN,-5AY,0)":[-0.046,-0.02,-0.0424,-0.0486,-0.0091,-0.0278],"1802-HK^FF_EPS(ANN,-5AY,0)":[0.0954,0.1118,0.1211,0.0765,0.0399,-0.1215],"1801-HK^FF_EPS(ANN,-5AY,0)":[-0.5107,-0.5621,-5.9258,-1.656,-0.8268,-2.5982],"1800-HK^FF_EPS(ANN,-5AY,0)":[0.9722,1.21,1.1538,1.1638,0.9044,1.254],"1799-HK^FF_EPS(ANN,-5AY,0)":[0.8997,1.1761,1.2556,0.3888,0.6512,4.1763],"1798-HK^FF_EPS(ANN,-5AY,0)":[0.0318,0.097,0.178,0.1279,0.1433,0.2172],"1797-HK^FF_EPS(ANN,-5AY,0)":[0.1147,0.1168,-0.0703,-0.8796,-1.993,-0.6468],"1796-HK^FF_EPS(ANN,-5AY,0)":[0.0565,0.0804,0.0922,-0.0166,-0.0677,-0.0084],"1795-HK^FF_EPS(ANN,-5AY,0)":[0.0058,0.0587,0.0969,0.0995,0.0674,0.0706],"1793-HK^FF_EPS(ANN,-5AY,0)":[0.0398,0.0518,0.0465,0.0631,0.0241,0.0179],"1792-HK^FF_EPS(ANN,-5AY,0)":[0.0054,0.0148,0.009,-0.0033,-0.0211,0.0018],"1790-HK^FF_EPS(ANN,-5AY,0)":[0.0462,0.0589,0.07,0.1077,0.1265,0.1153],"1789-HK^FF_EPS(ANN,-5AY,0)":[0.0904,0.1614,0.1655,0.2907,0.3201,0.1003],"1788-HK^FF_EPS(ANN,-5AY,0)":[0.141,0.177,0.1051,0.117,0.1686,0.114],"1787-HK^FF_EPS(ANN,-5AY,0)":[null,null,0.2296,0.3,0.5787,-0.1153],"1786-HK^FF_EPS(ANN,-5AY,0)":[0.3622,0.0461,0.1219,0.0911,0.0164,0.0399],"1785-HK^FF_EPS(ANN,-5AY,0)":[0.1965,0.236,0.2972,0.3004,0.2338,0.4473],"1783-HK^FF_EPS(ANN,-5AY,0)":[0.0281,0.0292,0.0233,-0.0026,-0.0154,-0.0242],"1782-HK^FF_EPS(ANN,-5AY,0)":[0.0265,0.0453,0.0572,0.0246,0.0021,0.0076],"1780-HK^FF_EPS(ANN,-5AY,0)":[0.052,0.0811,0.0539,0.0508,-0.0644,0.0164],"1778-HK^FF_EPS(ANN,-5AY,0)":[0.2077,0.2194,0.3712,0.4489,0.4136,0.3922],"1777-HK^FF_EPS(ANN,-5AY,0)":[0.259,0.1636,0.2306,0.1497,0.1718,0.1904],"1776-HK^FF_EPS(ANN,-5AY,0)":[1.0537,1.13,0.5642,0.9892,1.3172,1.7165],"1775-HK^FF_EPS(ANN,-5AY,0)":[0.0688,0.0678,0.0239,-0.0385,-0.0539,-0.051],"1773-HK^FF_EPS(ANN,-5AY,0)":[0.0729,0.1303,0.1468,0.2085,-1.1161,0.0551],"1772-HK^FF_EPS(ANN,-5AY,0)":[null,1.1365,0.9052,0.226,0.6309,3.213],"1771-HK^FF_EPS(ANN,-5AY,0)":[0.0935,0.2883,0.4208,0.2266,0.2719,0.6947],"1769-HK^FF_EPS(ANN,-5AY,0)":[0.0218,0.0594,0.1489,0.2162,0.099,-0.0582],"1767-HK^FF_EPS(ANN,-5AY,0)":[0.0321,0.0337,0.0124,0.0168,0.0384,0.0198],"1766-HK^FF_EPS(ANN,-5AY,0)":[0.4836,0.4346,0.4666,0.466,0.4437,0.4327],"1765-HK^FF_EPS(ANN,-5AY,0)":[0.0366,0.0351,null,0.0196,0.0944,0.0666],"1763-HK^FF_EPS(ANN,-5AY,0)":[0.9574,0.9785,1.3704,1.1664,0.7503,1.265],"1762-HK^FF_EPS(ANN,-5AY,0)":[-0.0998,-0.1457,-0.6419,0.099,0.0593,0.054],"1761-HK^FF_EPS(ANN,-5AY,0)":[-0.6467,-0.6222,0.3468,-0.332,-0.3181,-0.2809],"1760-HK^FF_EPS(ANN,-5AY,0)":[0.1058,0.1362,0.2181,0.1299,0.1028,0.2239],"1759-HK^FF_EPS(ANN,-5AY,0)":[0.4371,0.4391,0.2742,0.1157,0.0657,0.0539],"1758-HK^FF_EPS(ANN,-5AY,0)":[0.0359,0.0492,0.0485,0.0324,0.0369,0.0116],"1757-HK^FF_EPS(ANN,-5AY,0)":[0.0215,0.0178,-0.0597,-0.0215,0.0005,0.0025],"1756-HK^FF_EPS(ANN,-5AY,0)":[0.2181,0.1935,0.2125,0.2828,0.1419,0.2601],"1755-HK^FF_EPS(ANN,-5AY,0)":[0.0618,0.1032,0.2818,0.3904,0.621,0.747],"1753-HK^FF_EPS(ANN,-5AY,0)":[-0.092,0.1019,-0.3111,-0.2486,-0.0681,-0.0137],"1752-HK^FF_EPS(ANN,-5AY,0)":[0.0104,0.0048,0.009,0.0092,0.0005,-0.0031],"1751-HK^FF_EPS(ANN,-5AY,0)":[0.007,0.0372,0.03,-0.0367,-0.0983,-0.0553],"1750-HK^FF_EPS(ANN,-5AY,0)":[0.0146,0.0069,0.0061,0.0064,-0.0175,-0.0112],"1749-HK^FF_EPS(ANN,-5AY,0)":[0.3087,0.3887,0.3662,-0.1387,-0.5754,0.1118],"1748-HK^FF_EPS(ANN,-5AY,0)":[0.0852,0.1069,0.1587,0.1176,0.1577,0.0304],"1747-HK^FF_EPS(ANN,-5AY,0)":[0.0886,0.0817,0.057,0.0429,0.0576,0.059],"1746-HK^FF_EPS(ANN,-5AY,0)":[0.0177,0.0234,0.0145,0.001,-0.0085,-0.0022],"1745-HK^FF_EPS(ANN,-5AY,0)":[0.0032,0.0209,0.0838,0.1293,-0.0804,-0.4526],"1742-HK^FF_EPS(ANN,-5AY,0)":[0.0879,0.0955,0.0574,0.0531,-0.0161,-0.017],"1741-HK^FF_EPS(ANN,-5AY,0)":[0.0254,0.0296,0.0124,-0.014,0.0129,-0.0266],"1740-HK^FF_EPS(ANN,-5AY,0)":[0.0369,0.0074,0.0736,0.0271,0.0013,-0.0441],"1739-HK^FF_EPS(ANN,-5AY,0)":[-0.3873,-0.7851,1.0766,0.0582,0.0387,0.078],"1738-HK^FF_EPS(ANN,-5AY,0)":[-0.1753,0.1499,0.1721,-0.0851,-0.2898,-0.0994],"1737-HK^FF_EPS(ANN,-5AY,0)":[0.0342,0.016,0.0005,-0.0088,0.0405,0.0325],"1736-HK^FF_EPS(ANN,-5AY,0)":[0.0511,0.0389,0.0348,-0.0015,-0.1054,-0.0605],"1735-HK^FF_EPS(ANN,-5AY,0)":[0.0255,0.0135,-0.0102,-0.012,null,0.0587],"1733-HK^FF_EPS(ANN,-5AY,0)":[1.488,0.293,0.286,0.1025,0.1521,1.1509],"1732-HK^FF_EPS(ANN,-5AY,0)":[0.0048,0.014,0.0319,0.0131,0.0162,0.0128],"1731-HK^FF_EPS(ANN,-5AY,0)":[0.1289,0.1467,0.0594,-0.004,0.0207,0.027],"1730-HK^FF_EPS(ANN,-5AY,0)":[0.0357,0.0804,0.1166,0.3371,0.4019,0.6394],"1729-HK^FF_EPS(ANN,-5AY,0)":[0.0444,0.0868,0.0668,0.0696,0.123,0.0909],"1728-HK^FF_EPS(ANN,-5AY,0)":[0.2606,0.6204,0.591,0.307,-3.7622,-1.6121],"1727-HK^FF_EPS(ANN,-5AY,0)":[0.5141,0.8994,0.7483,0.496,0.4848,-0.2367],"1726-HK^FF_EPS(ANN,-5AY,0)":[0.0359,0.0082,0.0163,0.0004,0.0018,-0.072],"1725-HK^FF_EPS(ANN,-5AY,0)":[0.086,0.1096,0.0963,0.0962,0.0649,-0.2123],"1723-HK^FF_EPS(ANN,-5AY,0)":[0.0658,0.0485,0.0444,0.0664,0.0269,0.0486],"1722-HK^FF_EPS(ANN,-5AY,0)":[0.0252,0.0076,0.0163,0.0138,0.0125,-0.0202],"1721-HK^FF_EPS(ANN,-5AY,0)":[0.0124,0.0344,0.0138,0.0003,-0.0146,-0.0182],"1720-HK^FF_EPS(ANN,-5AY,0)":[0.0553,0.0773,0.0915,0.0688,0.033,0.0482],"1719-HK^FF_EPS(ANN,-5AY,0)":[0.04,0.0387,0.0413,0.02,0.015,0.012],"1718-HK^FF_EPS(ANN,-5AY,0)":[-0.0012,-0.0732,-0.0575,-0.0629,-0.013,-0.0137],"1717-HK^FF_EPS(ANN,-5AY,0)":[0.1991,0.2838,0.559,0.6228,0.6847,0.73],"1716-HK^FF_EPS(ANN,-5AY,0)":[0.1343,0.034,0.0576,0.0493,0.0346,-0.0605],"1715-HK^FF_EPS(ANN,-5AY,0)":[0.0186,0.0157,0.0204,0.0142,-0.0158,-0.0356],"1713-HK^FF_EPS(ANN,-5AY,0)":[0.1331,0.1221,0.248,0.186,0.2815,0.3024],"1712-HK^FF_EPS(ANN,-5AY,0)":[0.2229,-0.0251,-0.5778,0.2475,0.392,0.0108],"1711-HK^FF_EPS(ANN,-5AY,0)":[0.0377,0.0134,-0.005,-0.0145,0.021,0.0052],"1710-HK^FF_EPS(ANN,-5AY,0)":[0.08,0.0901,0.0424,0.0224,0.0289,-0.0106],"1709-HK^FF_EPS(ANN,-5AY,0)":[0.0247,0.0154,0.0167,-0.045,0.1481,0.0781],"1708-HK^FF_EPS(ANN,-5AY,0)":[0.2818,0.304,0.2931,0.1532,-0.1977,-0.0901],"1707-HK^FF_EPS(ANN,-5AY,0)":[0.0146,0.0079,0.0038,-0.008,-0.0167,-0.0085],"1706-HK^FF_EPS(ANN,-5AY,0)":[0.0396,0.0186,0.0181,0.0315,0.0032,0.0114],"1705-HK^FF_EPS(ANN,-5AY,0)":[0.0684,0.0462,0.0337,0.0028,0.0015,0.0015],"1703-HK^FF_EPS(ANN,-5AY,0)":[0.0404,0.053,0.0483,-0.1124,-0.1158,-0.0278],"1702-HK^FF_EPS(ANN,-5AY,0)":[0.0354,0.1003,0.1903,0.2951,0.2267,0.5164],"1701-HK^FF_EPS(ANN,-5AY,0)":[0.0178,0.025,0.0083,0.0331,-0.0509,-0.0489],"1699-HK^FF_EPS(ANN,-5AY,0)":[-0.0084,0.0133,0.0057,-0.0229,0.0348,0.0045],"1698-HK^FF_EPS(ANN,-5AY,0)":[0.0291,0.464,0.7057,1.3796,1.4091,1.0992],"1697-HK^FF_EPS(ANN,-5AY,0)":[0.2089,0.2812,0.3992,0.1616,0.1514,0.1212],"1696-HK^FF_EPS(ANN,-5AY,0)":[0.1414,0.3024,0.3869,0.3683,0.2341,0.5366],"1695-HK^FF_EPS(ANN,-5AY,0)":[0.0232,0.0007,0.0113,-0.0032,-0.0051,-0.0059],"1693-HK^FF_EPS(ANN,-5AY,0)":[0.0694,0.0016,-0.0557,-0.1982,-0.0213],"1692-HK^FF_EPS(ANN,-5AY,0)":[0.0574,0.1236,0.0952,0.1907,0.2753,0.2967],"1691-HK^FF_EPS(ANN,-5AY,0)":[0.1183,0.1103,0.0803,0.0969,0.8082,0.9607],"1690-HK^FF_EPS(ANN,-5AY,0)":[0.0211,0.0213,0.0139,-0.0242,-0.0013,0.0073],"1689-HK^FF_EPS(ANN,-5AY,0)":[0.071,0.0475,null,0.1564,0.1344,0.0527],"1686-HK^FF_EPS(ANN,-5AY,0)":[0.1558,0.192,0.3721,0.3369,0.3375,0.3622],"1685-HK^FF_EPS(ANN,-5AY,0)":[-1.0983,-0.3344,-1.5148,0.0053,0.0237,0.0193],"1683-HK^FF_EPS(ANN,-5AY,0)":[-0.0163,-0.0348,-0.0084,-0.0198,0.0082],"1682-HK^FF_EPS(ANN,-5AY,0)":[-0.022,0.0142,0.0007,-0.0366,-0.0059,-0.0161],"1681-HK^FF_EPS(ANN,-5AY,0)":[0.3739,0.5307,0.6448,0.1066,0.6858,0.8873],"1680-HK^FF_EPS(ANN,-5AY,0)":[-0.044,-0.081,0.314,-0.0305,-0.3151,-0.192],"1679-HK^FF_EPS(ANN,-5AY,0)":[0.0818,0.0199,0.0061,-0.3125,-0.1435,-0.0609],"1676-HK^FF_EPS(ANN,-5AY,0)":[0.7145,0.9363,0.905,0.3497,-0.3624,-1.163],"1675-HK^FF_EPS(ANN,-5AY,0)":[-0.3271,0.5304,0.3843,0.6401,0.9534,1.0314],"1673-HK^FF_EPS(ANN,-5AY,0)":[0.055,0.0582,0.0863,-0.2024,-0.1171,0.0287],"1672-HK^FF_EPS(ANN,-5AY,0)":[-0.0279,-0.0555,-0.0099,-0.1032,-0.2261,-0.2185],"1671-HK^FF_EPS(ANN,-5AY,0)":[0.3969,0.2183,0.2117,0.0732,0.123,0.0033],"1669-HK^FF_EPS(ANN,-5AY,0)":[0.191,0.158,0.171,0.1562,0.1604,0.1313],"1668-HK^FF_EPS(ANN,-5AY,0)":[0.5399,0.5635,0.4033,0.3247,0.2985,0.0939],"1667-HK^FF_EPS(ANN,-5AY,0)":[0.0102,0.0169,0.0183,-0.0213,-0.0588,-0.063],"1666-HK^FF_EPS(ANN,-5AY,0)":[0.5492,0.5996,0.6268,0.3698,0.4102,0.4773],"1665-HK^FF_EPS(ANN,-5AY,0)":[0.025,0.03,0.0814,0.1035,0.0876,0.0914],"1663-HK^FF_EPS(ANN,-5AY,0)":[0.0246,0.0024,0.0098,0.0259,0.0267,0.1276],"1662-HK^FF_EPS(ANN,-5AY,0)":[0.05,0.06,0.0821,0.0492,0.0986,0.079],"1661-HK^FF_EPS(ANN,-5AY,0)":[0.0701,0.0231,0.0345,-0.324,-0.031,-0.0362],"1660-HK^FF_EPS(ANN,-5AY,0)":[0.0036,0.0046,0.0049,0.006,0.0142,0.0061],"1658-HK^FF_EPS(ANN,-5AY,0)":[0.5739,0.6785,0.7646,0.8146,0.7966,0.9249],"1657-HK^FF_EPS(ANN,-5AY,0)":[0.25,0.74,0.5725,0.495,-0.0028,0.0153],"1656-HK^FF_EPS(ANN,-5AY,0)":[0.0815,0.1372,0.1611,0.0967,0.1972,0.3377],"1655-HK^FF_EPS(ANN,-5AY,0)":[0.0803,0.0712,0.1057,0.0848,-0.9172,-0.084],"1653-HK^FF_EPS(ANN,-5AY,0)":[0.153,0.085,0.0338,-0.0033,0.0433,0.0495],"1652-HK^FF_EPS(ANN,-5AY,0)":[0.1389,0.1395,0.1737,0.0757,0.1003,0.0261],"1651-HK^FF_EPS(ANN,-5AY,0)":[0.3606,0.6717,1.1263,0.4584,1.1767,2.126],"1650-HK^FF_EPS(ANN,-5AY,0)":[0.0195,0.0147,0.0192,0.0076,0.0247,0.0149],"1647-HK^FF_EPS(ANN,-5AY,0)":[0.032,0.019,0.0273,-0.005,0.0291,-0.0052],"1645-HK^FF_EPS(ANN,-5AY,0)":[0.0215,0.0737,0.0974,0.0637,0.0955,0.0628],"1643-HK^FF_EPS(ANN,-5AY,0)":[null,0.0497,0.0952,0.0874,0.1191,0.1643],"1640-HK^FF_EPS(ANN,-5AY,0)":[0.0461,0.1159,0.1367,0.1314,0.008,0.0013],"1638-HK^FF_EPS(ANN,-5AY,0)":[-0.2616,-0.1353,0.6737,0.5214,0.8321,0.9723],"1637-HK^FF_EPS(ANN,-5AY,0)":[0.03,0.089,0.0567,0.0651,0.1103,0.0293],"1636-HK^FF_EPS(ANN,-5AY,0)":[-0.1636,0.0922,0.0094,-0.0932,-0.1633,-0.0361],"1635-HK^FF_EPS(ANN,-5AY,0)":[0.2204,0.16,0.1621,0.1783,0.1961,0.1238],"1633-HK^FF_EPS(ANN,-5AY,0)":[0.061,-0.0376,-0.0662,0.0019,-0.0211,0.0163],"1632-HK^FF_EPS(ANN,-5AY,0)":[-0.0119,-0.0019,-0.0537,-0.0245,0.0298,-0.007],"1631-HK^FF_EPS(ANN,-5AY,0)":[0.1782,0.2515,0.1435,0.131,0.0714,0.0337],"1630-HK^FF_EPS(ANN,-5AY,0)":[0.045,0.0189,-0.0129,-0.0072,0.0018,-0.0083],"1629-HK^FF_EPS(ANN,-5AY,0)":[-0.0284,0.0108,-0.011,0.0176,-0.0012,0.0578],"1628-HK^FF_EPS(ANN,-5AY,0)":[0.4778,0.7023,0.8083,0.7018,0.0009,0.1424],"1627-HK^FF_EPS(ANN,-5AY,0)":[0.0653,0.0875,0.0707,0.012,0.0474,0.0614],"1626-HK^FF_EPS(ANN,-5AY,0)":[0.0085,0.0084,0.0375,0.0117,-0.0717,-0.077],"1623-HK^FF_EPS(ANN,-5AY,0)":[0.0859,0.0809,0.1039,0.1182,-0.1979,0.0314],"1622-HK^FF_EPS(ANN,-5AY,0)":[0.1429,0.28,0.3304,0.3304,0.41,0.3],"1621-HK^FF_EPS(ANN,-5AY,0)":[0.021,0.0096,0.018,0.016,0.0183,0.0092],"1620-HK^FF_EPS(ANN,-5AY,0)":[0.0292,0.0103,0.0105,0.009,-0.04,-0.0631],"1618-HK^FF_EPS(ANN,-5AY,0)":[0.2921,0.3373,0.3642,0.3611,0.4263,0.4871],"1617-HK^FF_EPS(ANN,-5AY,0)":[0.1402,0.1342,0.1496,0.0343,-0.0192,-0.0604],"1616-HK^FF_EPS(ANN,-5AY,0)":[0.0112,0.0284,-0.0895,-0.1388,0.0199,-0.2231],"1615-HK^FF_EPS(ANN,-5AY,0)":[0.0975,0.0579,0.0483,0.0327,-0.0822,-0.0107],"1613-HK^FF_EPS(ANN,-5AY,0)":[-0.3,-0.8,0.2538,-0.0411,-0.0147,-0.0915],"1612-HK^FF_EPS(ANN,-5AY,0)":[0.0527,0.0206,0.0485,0.0181,0.3384,0.0928],"1611-HK^FF_EPS(ANN,-5AY,0)":[0.0489,0.0178,0.0219,-0.0199,-0.1066,0.4603],"1610-HK^FF_EPS(ANN,-5AY,0)":[0.3232,0.1334,-0.1905,0.4573,1.1505,-0.142],"1609-HK^FF_EPS(ANN,-5AY,0)":[0.0632,0.0419,-0.1275,-0.2577,-0.1344,-0.1471],"1608-HK^FF_EPS(ANN,-5AY,0)":[0.1079,0.1299,0.0836,0.1112,0.1997,0.0172],"1606-HK^FF_EPS(ANN,-5AY,0)":[0.1636,0.196,0.2349,0.2635,0.2905,0.3739],"1601-HK^FF_EPS(ANN,-5AY,0)":[0.0724,0.0843,0.1057,0.1176,0.138,0.1771],"1600-HK^FF_EPS(ANN,-5AY,0)":[0.3622,0.4728,0.6812,0.9031,1.1711,1.2065],"1599-HK^FF_EPS(ANN,-5AY,0)":[0.4323,0.4497,0.4939,0.5533,0.6553,0.7612],"1598-HK^FF_EPS(ANN,-5AY,0)":[0.0386,0.042,0.0768,0.0768,0.0731,0.0309],"1597-HK^FF_EPS(ANN,-5AY,0)":[null,0.0295,0.1272,0.193,0.2259,0.1016],"1596-HK^FF_EPS(ANN,-5AY,0)":[0.5258,0.2306,0.2377,0.2448,0.3157,0.3303],"1593-HK^FF_EPS(ANN,-5AY,0)":[0.0807,0.0986,0.0948,0.0907,-0.0231,-0.0475],"1592-HK^FF_EPS(ANN,-5AY,0)":[0.0228,0.0211,0.0196,0.0017,-0.0282,-0.0376],"1591-HK^FF_EPS(ANN,-5AY,0)":[0.005,0.0014,-0.0063,-0.0083,-0.0015,-0.0011],"1588-HK^FF_EPS(ANN,-5AY,0)":[-0.4736,0.8418,0.4028,0.3269,0.1164,-0.7444],"1587-HK^FF_EPS(ANN,-5AY,0)":[0.0512,0.0462,0.0558,0.05,0.0577,0.1525],"1586-HK^FF_EPS(ANN,-5AY,0)":[0.0936,0.0848,0.0343,0.0566,0.0987,0.1039],"1585-HK^FF_EPS(ANN,-5AY,0)":[0.1893,0.1557,0.1702,0.1981,0.3757,0.5767],"1583-HK^FF_EPS(ANN,-5AY,0)":[0.0771,-0.0161,0.0691,0.1419,0.0294,-0.129],"1582-HK^FF_EPS(ANN,-5AY,0)":[0.0915,0.1151,0.127,0.1499,0.1786,0.0951],"1581-HK^FF_EPS(ANN,-5AY,0)":[0.1172,0.024,-0.1911,-0.0655,0.0157,0.0509],"1580-HK^FF_EPS(ANN,-5AY,0)":[0.0818,0.0546,0.0183,-0.0656,-0.195,-0.1059],"1579-HK^FF_EPS(ANN,-5AY,0)":[0.2734,0.3102,0.6324,0.8402,1.014,0.942],"1578-HK^FF_EPS(ANN,-5AY,0)":[0.8997,0.7495,0.8158,0.8495,0.7974,0.6345],"1577-HK^FF_EPS(ANN,-5AY,0)":[0.1869,0.1499,0.1533,0.1074,0.0679,0.0746],"1576-HK^FF_EPS(ANN,-5AY,0)":[0.2589,0.3045,0.2803,0.2928,0.3488,0.5143],"1575-HK^FF_EPS(ANN,-5AY,0)":[0.0943,0.1858,0.1023,-0.1595,-0.1075,-0.1585],"1572-HK^FF_EPS(ANN,-5AY,0)":[0.0896,0.1158,0.1016,0.0739,0.0294,0.0182],"1571-HK^FF_EPS(ANN,-5AY,0)":[0.3505,0.5074,0.4648,0.2317,0.3725,0.2587],"1570-HK^FF_EPS(ANN,-5AY,0)":[0.3893,0.683,1.0048,-0.1786,0.1334,-0.7867],"1569-HK^FF_EPS(ANN,-5AY,0)":[0.0701,0.0791,0.0981,0.0964,0.0357,0.1648],"1568-HK^FF_EPS(ANN,-5AY,0)":[0.1983,0.1951,0.1766,0.1914,0.1883,0.172],"1566-HK^FF_EPS(ANN,-5AY,0)":[0.1076,0.0196,0.0621,0.1119,0.0851,-0.9938],"1565-HK^FF_EPS(ANN,-5AY,0)":[0.1153,0.1367,0.1458,0.082,-0.0829,0.0045],"1563-HK^FF_EPS(ANN,-5AY,0)":[0.0228,0.0281,0.0321,-0.064,0.0124,0.0634],"1561-HK^FF_EPS(ANN,-5AY,0)":[0.069,0.01,0.0143,-0.0375,-0.9339,-0.3302],"1560-HK^FF_EPS(ANN,-5AY,0)":[0.0533,0.189,0.306,0.009,0.4785,-0.0579],"1559-HK^FF_EPS(ANN,-5AY,0)":[0.0341,0.026,0.0217,0.0126,-0.0151,-0.0421],"1558-HK^FF_EPS(ANN,-5AY,0)":[0.4907,0.8245,1.2349,2.4218,1.0701,-0.8049],"1557-HK^FF_EPS(ANN,-5AY,0)":[-0.085,-0.063,-0.0728,0.0025,0.0027,-0.0459],"1556-HK^FF_EPS(ANN,-5AY,0)":[0.068,0.0544,0.0384,0.0384,0.0514,0.0445],"1555-HK^FF_EPS(ANN,-5AY,0)":[-0.3973,-0.4497,-0.4869,-0.4067,-0.4662,-0.1247],"1553-HK^FF_EPS(ANN,-5AY,0)":[0.0123,0.1059,0.1424,0.2022,0.2578,0.3223],"1552-HK^FF_EPS(ANN,-5AY,0)":[0.0541,0.0446,0.0228,0.0004,0.0195,0.0065],"1551-HK^FF_EPS(ANN,-5AY,0)":[0.5987,0.7264,0.7881,0.8694,0.506,0.2704],"1549-HK^FF_EPS(ANN,-5AY,0)":[-0.0059,-0.0008,-0.0037,0.0011,0.0187,0.0157],"1548-HK^FF_EPS(ANN,-5AY,0)":[0.1219,0.1185,0.0928,-0.4095,-0.8363,-1.3316],"1547-HK^FF_EPS(ANN,-5AY,0)":[0.016,0.023,0.0261,0.027,0.068,0.0338],"1546-HK^FF_EPS(ANN,-5AY,0)":[0.0312,0.0765,0.0469,0.0159,0.0264,0.0053],"1545-HK^FF_EPS(ANN,-5AY,0)":[0.0118,0.0199,0.0164,0.019,0.0209,0.0139],"1543-HK^FF_EPS(ANN,-5AY,0)":[0.1285,0.1153,0.1048,0.0967,0.0767,0.0633],"1542-HK^FF_EPS(ANN,-5AY,0)":[0.4643,1.0003,0.6305,0.6989,0.5791,0.725],"1540-HK^FF_EPS(ANN,-5AY,0)":[0.0739,0.0669,0.1022,0.0645,0.0557,0.0368],"1539-HK^FF_EPS(ANN,-5AY,0)":[0.148,0.251,0.0811,-0.2061,-0.4556,-0.228],"1538-HK^FF_EPS(ANN,-5AY,0)":[-0.0093,0.1303,0.1404,0.1506,0.1765,0.1499],"1536-HK^FF_EPS(ANN,-5AY,0)":[-0.0073,-0.0061,0.0365,0.036,-0.0116,-0.0012],"1532-HK^FF_EPS(ANN,-5AY,0)":[0.0876,0.0213,-0.016,-0.0912,-0.0857,-0.0211],"1530-HK^FF_EPS(ANN,-5AY,0)":[0.3272,0.4266,0.5954,0.4355,0.3705,0.7826],"1529-HK^FF_EPS(ANN,-5AY,0)":[0.0083,0.0125,0.0329,0.0132,0.0035,-0.0256],"1528-HK^FF_EPS(ANN,-5AY,0)":[1.179,1.1845,1.2921,1.3008,0.498,0.6319],"1527-HK^FF_EPS(ANN,-5AY,0)":[0.9815,0.7149,0.2741,0.288,0.0374,0.184],"1526-HK^FF_EPS(ANN,-5AY,0)":[0.0467,-0.045,-0.04,-0.0493,-0.0056,0.1376],"1525-HK^FF_EPS(ANN,-5AY,0)":[0.0363,0.1279,0.3099,0.3427,0.5301,0.5223],"1523-HK^FF_EPS(ANN,-5AY,0)":[0.0466,0.0678,0.0816,0.0914,0.1043,0.1523],"1522-HK^FF_EPS(ANN,-5AY,0)":[0.017,0.018,0.023,0.0461,0.0802,0.0894],"1521-HK^FF_EPS(ANN,-5AY,0)":[0.0257,0.0394,0.0439,0.0776,0.0661,0.0699],"1520-HK^FF_EPS(ANN,-5AY,0)":[-0.0289,-0.0111,-0.0355,-0.0454,-0.0403,-0.0274],"1518-HK^FF_EPS(ANN,-5AY,0)":[0.222,0.1845,0.1019,-0.0621,-0.8602,-0.253],"1516-HK^FF_EPS(ANN,-5AY,0)":[null,0.016,0.0375,0.0986,0.2818,0.4965],"1515-HK^FF_EPS(ANN,-5AY,0)":[-1.9513,0.3805,0.4028,0.3536,0.2775,0.401],"1513-HK^FF_EPS(ANN,-5AY,0)":[0.9786,5.4619,1.3712,1.5805,2.0584,2.2902],"1508-HK^FF_EPS(ANN,-5AY,0)":[0.1402,0.1384,0.104,0.1615,0.1511,0.1805],"1502-HK^FF_EPS(ANN,-5AY,0)":[null,0.2452,0.2761,0.3194,0.3142,0.4444],"1501-HK^FF_EPS(ANN,-5AY,0)":[0.2393,0.2832,0.4171,0.6804,0.8215,1.0379],"1500-HK^FF_EPS(ANN,-5AY,0)":[0.129,0.028,0.0127,0.0045,0.0346,0.0749],"1499-HK^FF_EPS(ANN,-5AY,0)":[0.0016,0.0048,-0.0052,-0.0117,-0.0175,-0.0108],"1498-HK^FF_EPS(ANN,-5AY,0)":[0.1322,0.0075,0.0802,-0.8232,0.0855,-0.3095],"1496-HK^FF_EPS(ANN,-5AY,0)":[0.0141,0.0244,-0.0029,-0.0228,-0.0066,-0.0052],"1495-HK^FF_EPS(ANN,-5AY,0)":[0.2276,0.1123,0.1404,0.1072,0.0771,0.0535],"1490-HK^FF_EPS(ANN,-5AY,0)":[0.0121,0.0274,0.0488,0.0508,0.0629,0.0438],"1489-HK^FF_EPS(ANN,-5AY,0)":[null,null,0.4023,0.6618,1.1805,0.8024],"1488-HK^FF_EPS(ANN,-5AY,0)":[0.0192,0.0186,-0.009,-0.0539,-0.1003,-0.4883],"1486-HK^FF_EPS(ANN,-5AY,0)":[0.107,0.129,0.163,-0.0406,0.0329,-0.0039],"1483-HK^FF_EPS(ANN,-5AY,0)":[-0.12,-0.11,-0.0511,-0.1227,0.0186,0.0489],"1481-HK^FF_EPS(ANN,-5AY,0)":[0.0107,-0.0002,0.0178,0.0231,0.016,0.0016],"1480-HK^FF_EPS(ANN,-5AY,0)":[0.097,0.101,0.2433,0.2329,0.1613,0.1927],"1478-HK^FF_EPS(ANN,-5AY,0)":[0.215,0.4589,0.0151,0.5397,0.8081,0.8819],"1477-HK^FF_EPS(ANN,-5AY,0)":[null,null,-0.416,-2.5173,-4.3053,-0.5161],"1476-HK^FF_EPS(ANN,-5AY,0)":[0.1636,0.2652,-0.3526,0.278,0.183,0.1292],"1475-HK^FF_EPS(ANN,-5AY,0)":[0.0845,0.2381,0.1913,0.2336,0.2811,0.2874],"1473-HK^FF_EPS(ANN,-5AY,0)":[0.0254,0.035,0.0277,0.0334,0.0501,0.0037],"1472-HK^FF_EPS(ANN,-5AY,0)":[0.0404,0.035,0.041,0.048,0.0264,0.012],"1470-HK^FF_EPS(ANN,-5AY,0)":[-0.0346,-0.0253,-0.0336,-0.0738,-0.001,-0.0081],"1469-HK^FF_EPS(ANN,-5AY,0)":[0.11,0.11,0.0532,0.0559,0.0853,0.1868],"1468-HK^FF_EPS(ANN,-5AY,0)":[-0.0329,-0.0015,-0.0187,-0.0149,-0.0017,-0.0114],"1466-HK^FF_EPS(ANN,-5AY,0)":[-0.1422,-0.7318,-0.2399,-1.4769,-0.2195,-0.0415],"1463-HK^FF_EPS(ANN,-5AY,0)":[0.0216,0.0253,0.0286,0.0309,-0.0124,0.0064],"1461-HK^FF_EPS(ANN,-5AY,0)":[0.1285,0.1845,0.1392,0.0337,0.0637,0.2458],"1460-HK^FF_EPS(ANN,-5AY,0)":[0.076,-0.027,0.1849,0.1344,0.012,0.0094],"1459-HK^FF_EPS(ANN,-5AY,0)":[0.1986,0.2652,0.38,0.2843,0.243,0.212],"1458-HK^FF_EPS(ANN,-5AY,0)":[0.4323,0.369,0.2707,0.1993,0.0733,0.1784],"1456-HK^FF_EPS(ANN,-5AY,0)":[0.3739,0.1753,0.0252,0.2486,0.3146,0.3782],"1455-HK^FF_EPS(ANN,-5AY,0)":[0.0275,0.0241,0.0271,0.0347,0.0525,0.0474],"1452-HK^FF_EPS(ANN,-5AY,0)":[-0.1402,-0.173,-0.0943,-0.0917,-0.0478,-0.03],"1451-HK^FF_EPS(ANN,-5AY,0)":[0.1569,0.0875,-0.0174,0.0631,0.07,0.0771],"1450-HK^FF_EPS(ANN,-5AY,0)":[0.0592,-0.168,-0.0411,-0.0925,-0.1053,-0.0703],"1449-HK^FF_EPS(ANN,-5AY,0)":[0.0806,0.1014,0.1204,0.0703,0.0926,0.101],"1448-HK^FF_EPS(ANN,-5AY,0)":[0.1893,0.226,0.2633,0.2935,0.3079,0.3809],"1447-HK^FF_EPS(ANN,-5AY,0)":[0.265,0.355,0.3242,-0.0721,-0.0476,0.0436],"1446-HK^FF_EPS(ANN,-5AY,0)":[0.0137,0.0124,0.0143,0.0153,0.0953,0.0125],"1443-HK^FF_EPS(ANN,-5AY,0)":[0.0637,0.0327,0.0196,-0.4904,-0.1295,-0.0378],"1442-HK^FF_EPS(ANN,-5AY,0)":[0.0111,0.0081,0.0219,0.0184,0.0235,0.0393],"1440-HK^FF_EPS(ANN,-5AY,0)":[null,0.0154,0.0297,0.0377,0.0391,0.0203],"1439-HK^FF_EPS(ANN,-5AY,0)":[0.009,-0.0482,-0.3009,-0.3633,-0.1949,-0.1662],"1433-HK^FF_EPS(ANN,-5AY,0)":[0.0092,0.012,0.016,0.0127,0.0008,0.0075],"1432-HK^FF_EPS(ANN,-5AY,0)":[0.125,-0.1787,-0.4148,-0.0104,0.0601,0.0678],"1431-HK^FF_EPS(ANN,-5AY,0)":[-0.0265,-0.0168,-0.1405,0.0539,0.1385,0.0403],"1429-HK^FF_EPS(ANN,-5AY,0)":[0.0244,0.0261,0.0403,0.0238,0.0379,0.018],"1428-HK^FF_EPS(ANN,-5AY,0)":[0.1602,0.3041,0.2598,0.2775,0.4147,0.3308],"1427-HK^FF_EPS(ANN,-5AY,0)":[0.0536,0.0847,0.1583,0.4451,0.4691,0.0638],"1425-HK^FF_EPS(ANN,-5AY,0)":[null,0.0372,0.0297,0.055,0.0845,0.1267],"1421-HK^FF_EPS(ANN,-5AY,0)":[-0.28,-0.0105,-0.0413,-0.0539,-0.0217,-0.0316],"1420-HK^FF_EPS(ANN,-5AY,0)":[0.0455,0.0305,0.0171,0.0055,-0.0454,0.0084],"1419-HK^FF_EPS(ANN,-5AY,0)":[0.037,0.067,0.0717,-0.1064,0.3806,0.9888],"1418-HK^FF_EPS(ANN,-5AY,0)":[0.0592,0.0227,-0.0033,-0.1237,0.0334,0.0088],"1417-HK^FF_EPS(ANN,-5AY,0)":[0.0905,0.1384,0.0743,0.0508,0.0742,0.1172],"1416-HK^FF_EPS(ANN,-5AY,0)":[null,0.0222,0.0269,0.0302,-0.0137,-0.0013],"1415-HK^FF_EPS(ANN,-5AY,0)":[0.2639,0.2572,0.131,0.2759,0.3954,0.464],"1413-HK^FF_EPS(ANN,-5AY,0)":[null,null,null,null,0.0311,0.0235],"1412-HK^FF_EPS(ANN,-5AY,0)":[0.1688,0.1481,0.0958,0.1584,0.2456,0.2238],"1410-HK^FF_EPS(ANN,-5AY,0)":[-0.005,0.0184,0.0262,0.0233,0.0346,0.0226],"1408-HK^FF_EPS(ANN,-5AY,0)":[0.0384,0.058,0.0533,0.0787,0.0518,0.051],"1407-HK^FF_EPS(ANN,-5AY,0)":[null,null,null,39939.9402,56275.6876,81357.7653],"1406-HK^FF_EPS(ANN,-5AY,0)":[0.0109,0.0533,0.0601,0.0528,0.0715,0.0265],"1402-HK^FF_EPS(ANN,-5AY,0)":[0.0192,0.0169,0.0235,0.0026,0.0128,0.0065],"1401-HK^FF_EPS(ANN,-5AY,0)":[0.0499,0.0377,0.0538,0.0564,0.0347,-0.0214],"1400-HK^FF_EPS(ANN,-5AY,0)":[-24.3384,-52.3271,-24.5826,-16.8307,-8.5275,-27.0391],"1399-HK^FF_EPS(ANN,-5AY,0)":[-0.1275,0.0223,0.1014,0.0547,-0.0543,0.0466],"1398-HK^FF_EPS(ANN,-5AY,0)":[0.8976,0.79,0.8226,0.8633,0.9681,1.1454],"1397-HK^FF_EPS(ANN,-5AY,0)":[0.06,0.05,0.0431,-0.0266,0.1238,0.031],"1396-HK^FF_EPS(ANN,-5AY,0)":[1.0165,0.7034,0.3157,-0.766,0.9441,-1.324],"1395-HK^FF_EPS(ANN,-5AY,0)":[0.0105,-0.055,-0.1258,0.0009,-0.0045,0.0055],"1393-HK^FF_EPS(ANN,-5AY,0)":[-0.5711,-0.6059,-0.2394,-0.1407,-0.1484,0.3801],"1389-HK^FF_EPS(ANN,-5AY,0)":[-0.0011,0.0028,-0.0004,-0.0106,-0.0015,-0.0026],"1388-HK^FF_EPS(ANN,-5AY,0)":[0.2362,1.1821,0.3579,0.1901,-0.0067,-0.0651],"1387-HK^FF_EPS(ANN,-5AY,0)":[-0.2278,-0.0334,-0.0856,0.1127,0.0332,0.0338],"1386-HK^FF_EPS(ANN,-5AY,0)":[-0.1402,-0.2318,-0.3196,-0.2914,-0.3583,-0.4063],"1385-HK^FF_EPS(ANN,-5AY,0)":[0.4017,0.3907,0.1528,-0.2264,0.1833,0.8316],"1383-HK^FF_EPS(ANN,-5AY,0)":[-0.3341,0.0374,-0.2824,-0.2524,0.1196,-0.1056],"1382-HK^FF_EPS(ANN,-5AY,0)":[0.67,0.51,0.5958,0.515,0.5112,0.4058],"1381-HK^FF_EPS(ANN,-5AY,0)":[0.198,0.24,0.3072,0.3655,0.4338,0.5442],"1380-HK^FF_EPS(ANN,-5AY,0)":[-4.98,0.1153,-0.1611,-0.5486,-0.2416,-0.4286],"1379-HK^FF_EPS(ANN,-5AY,0)":[0.6818,0.6471,0.5472,0.4599,0.5249,0.7128],"1378-HK^FF_EPS(ANN,-5AY,0)":[1.1217,0.8037,0.7365,0.8037,1.3721,2.1356],"1376-HK^FF_EPS(ANN,-5AY,0)":[0.0325,0.0448,0.0374,0.0266,-0.0982,-0.0065],"1375-HK^FF_EPS(ANN,-5AY,0)":[0.2571,0.1299,0.0201,0.0171,0.028,0.1332],"1373-HK^FF_EPS(ANN,-5AY,0)":[0.122,0.146,0.1661,0.2113,0.3561,0.3077],"1372-HK^FF_EPS(ANN,-5AY,0)":[0.601,0.189,-3.5188,-4.5271,1.5101,1.0335],"1371-HK^FF_EPS(ANN,-5AY,0)":[-0.2874,-0.1853,-0.1484,-0.4263,-0.4591,-0.1134],"1370-HK^FF_EPS(ANN,-5AY,0)":[0.214,-0.1974,0.0584,-0.2619,0.0301,-0.0686],"1368-HK^FF_EPS(ANN,-5AY,0)":[0.2791,0.2169,0.3576,0.3484,0.2341,0.4382],"1366-HK^FF_EPS(ANN,-5AY,0)":[0.1527,0.0295,0.0532,0.0982,0.0314,-0.1073],"1362-HK^FF_EPS(ANN,-5AY,0)":[-0.0276,0.0047,0.0004,-0.0179,0.0387,0.1189],"1361-HK^FF_EPS(ANN,-5AY,0)":[0.2278,0.2548,0.174,0.2371,0.2256,0.3507],"1360-HK^FF_EPS(ANN,-5AY,0)":[-0.0285,0.0649,0.0739,0.093,-0.0005,-0.0662],"1359-HK^FF_EPS(ANN,-5AY,0)":[0.5024,0.5189,0.3401,0.3545,0.2547,0.3485],"1358-HK^FF_EPS(ANN,-5AY,0)":[0.1972,0.0892,0.0867,0.0592,0.4524,0.5677],"1357-HK^FF_EPS(ANN,-5AY,0)":[-3.5403,-0.0577,-0.3522,-0.1068,-0.0107,-0.0124],"1355-HK^FF_EPS(ANN,-5AY,0)":[-0.2498,-0.1118,-0.0098,-0.0334,0.0046,0.0111],"1351-HK^FF_EPS(ANN,-5AY,0)":[0.0043,0.0712,0.1004,0.0872,0.1928,-0.0422],"1349-HK^FF_EPS(ANN,-5AY,0)":[0.1756,0.0941,0.1938,0.2793,0.187,0.247],"1348-HK^FF_EPS(ANN,-5AY,0)":[-0.0648,-0.0333,-0.0243,-0.0595,-0.0242,-0.064],"1347-HK^FF_EPS(ANN,-5AY,0)":[0.9315,1.091,1.3407,0.9888,0.5964,1.5632],"1346-HK^FF_EPS(ANN,-5AY,0)":[0.0472,0.0549,0.0792,0.0756,0.0013,0.0525],"1345-HK^FF_EPS(ANN,-5AY,0)":[0.2103,0.2537,0.0802,0.0973,0.0487,0.1429],"1343-HK^FF_EPS(ANN,-5AY,0)":[0.0243,0.0253,0.0491,0.0365,-0.0202,0.0084],"1341-HK^FF_EPS(ANN,-5AY,0)":[0.0001,-0.0053,-0.002,0.0166,0.0188,-0.0554],"1340-HK^FF_EPS(ANN,-5AY,0)":[0.1554,-0.0003,-0.4655,-0.2465,-0.0467,-0.0435],"1339-HK^FF_EPS(ANN,-5AY,0)":[0.3241,0.3764,0.3159,0.5065,0.4538,0.5853],"1338-HK^FF_EPS(ANN,-5AY,0)":[0.0167,0.007,-0.0005,-0.0022,-0.0014,-0.0035],"1336-HK^FF_EPS(ANN,-5AY,0)":[1.58,1.73,2.5395,4.667,4.5821,4.7914],"1335-HK^FF_EPS(ANN,-5AY,0)":[0.017,-0.069,-0.0108,-0.0196,0.0077,-0.0028],"1333-HK^FF_EPS(ANN,-5AY,0)":[0.4934,0.4791,0.5765,0.703,0.4848,0.2845],"1332-HK^FF_EPS(ANN,-5AY,0)":[-0.707,-0.1,-0.1036,-0.0819,-0.0632,-0.0261],"1330-HK^FF_EPS(ANN,-5AY,0)":[0.3973,0.2306,0.2911,0.4063,0.4059,0.6035],"1329-HK^FF_EPS(ANN,-5AY,0)":[0.2687,0.0461,-0.1184,-0.0995,-0.1413,-0.1038],"1328-HK^FF_EPS(ANN,-5AY,0)":[-0.0037,-0.0054,-0.0072,-0.0034,0.0015,-0.006],"1327-HK^FF_EPS(ANN,-5AY,0)":[-1.5224,-0.6108,-0.3661,-0.4168,-0.4408,-0.1125],"1326-HK^FF_EPS(ANN,-5AY,0)":[-0.0156,-0.0731,-0.0137,-0.0488,-0.0029,-0.0355],"1323-HK^FF_EPS(ANN,-5AY,0)":[-0.0754,-0.0212,-0.0065,-0.0292,-0.0005,0.0089],"1321-HK^FF_EPS(ANN,-5AY,0)":[0.0935,0.3113,-0.1568,0.0148,0.0248,-0.1769],"1319-HK^FF_EPS(ANN,-5AY,0)":[0.048,0.048,0.0511,0.0554,0.0482,0.0371],"1317-HK^FF_EPS(ANN,-5AY,0)":[0.1371,0.1746,0.2285,0.2538,0.1882,-1.2495],"1316-HK^FF_EPS(ANN,-5AY,0)":[0.9315,1.091,1.1857,0.7265,0.3612,0.367],"1315-HK^FF_EPS(ANN,-5AY,0)":[0.0,-0.0035,-0.0227,-0.003,0.0011,-0.0019],"1314-HK^FF_EPS(ANN,-5AY,0)":[0.0641,0.0568,0.0034,-0.2302,-0.09,-0.0858],"1313-HK^FF_EPS(ANN,-5AY,0)":[0.204,0.557,1.1786,1.2341,1.2831,1.1123],"1312-HK^FF_EPS(ANN,-5AY,0)":[-0.0075,-0.0004,0.006,0.0065,-0.0479,-0.0027],"1310-HK^FF_EPS(ANN,-5AY,0)":[0.171,0.396,0.1938,0.0741,0.1578,0.4221],"1308-HK^FF_EPS(ANN,-5AY,0)":[0.3648,0.5572,0.5831,0.6493,1.0253,3.3966],"1305-HK^FF_EPS(ANN,-5AY,0)":[0.03,0.1,0.208,0.1713,0.1428,0.2374],"1303-HK^FF_EPS(ANN,-5AY,0)":[-0.0257,-0.0328,-0.0302,-0.0112,-0.0116,-0.0124],"1302-HK^FF_EPS(ANN,-5AY,0)":[0.0421,0.0438,0.0331,0.0354,0.056,0.0818],"1301-HK^FF_EPS(ANN,-5AY,0)":[-0.0537,0.0393,-0.0924,-0.064,-0.0312,0.0202],"1300-HK^FF_EPS(ANN,-5AY,0)":[0.1439,0.1889,0.2284,0.2272,-0.0874,0.1396],"1299-HK^FF_EPS(ANN,-5AY,0)":[3.9722,1.881,4.3256,3.7166,4.7844],"1298-HK^FF_EPS(ANN,-5AY,0)":[0.0287,0.0374,-0.2221,-0.0719,-0.2258,-0.0978],"1297-HK^FF_EPS(ANN,-5AY,0)":[0.1805,0.2138,0.2281,0.2628,0.4132,0.0156],"1293-HK^FF_EPS(ANN,-5AY,0)":[0.1869,0.3459,0.2363,0.2514,0.0837,0.2344],"1292-HK^FF_EPS(ANN,-5AY,0)":[0.8179,0.9109,0.337,-0.3916,0.0029,0.2168],"1290-HK^FF_EPS(ANN,-5AY,0)":[0.0467,0.0577,0.0665,0.0526,0.0023,0.0965],"1289-HK^FF_EPS(ANN,-5AY,0)":[0.2571,0.2998,0.4447,0.0716,0.0212,0.0444],"1288-HK^FF_EPS(ANN,-5AY,0)":[0.6452,0.6687,0.6957,0.6723,0.6627,0.783],"1286-HK^FF_EPS(ANN,-5AY,0)":[0.1851,0.219,0.2234,0.3182,-0.0787,0.2032],"1285-HK^FF_EPS(ANN,-5AY,0)":[0.2524,0.2961,0.2468,0.2994,0.3863,0.3352],"1283-HK^FF_EPS(ANN,-5AY,0)":[0.0391,0.0451,0.0567,0.1052,0.0916,0.0852],"1282-HK^FF_EPS(ANN,-5AY,0)":[0.43,0.78,0.5198,0.49,-0.142,-0.1204],"1281-HK^FF_EPS(ANN,-5AY,0)":[0.0804,0.1639,0.0973,-0.202,0.0008,-0.0229],"1280-HK^FF_EPS(ANN,-5AY,0)":[-10.5742,-8.9385,-1.5296,-0.9724,-0.6207,-0.3546],"1278-HK^FF_EPS(ANN,-5AY,0)":[0.0026,0.0398,0.0102,0.0111,-0.029,0.0135],"1277-HK^FF_EPS(ANN,-5AY,0)":[0.0192,0.0739,0.1134,0.1121,0.1086,0.3529],"1273-HK^FF_EPS(ANN,-5AY,0)":[0.112,0.121,0.1016,0.1337,0.1764,0.17],"1272-HK^FF_EPS(ANN,-5AY,0)":[0.4018,0.3344,0.306,0.0837,0.1147,-0.0846],"1271-HK^FF_EPS(ANN,-5AY,0)":[0.1432,0.121,0.105,0.0238,0.105,0.0124],"1270-HK^FF_EPS(ANN,-5AY,0)":[0.198,0.5481,0.4285,-1.2344,-1.1212,-0.107],"1269-HK^FF_EPS(ANN,-5AY,0)":[0.3153,-0.375,-1.6694,-2.4676,-0.4177,-1.0634],"1268-HK^FF_EPS(ANN,-5AY,0)":[0.1632,0.2913,0.374,0.5406,0.6988,1.1283],"1266-HK^FF_EPS(ANN,-5AY,0)":[0.1936,0.5091,0.506,0.0099,0.0087,0.0331],"1265-HK^FF_EPS(ANN,-5AY,0)":[0.0234,0.0231,0.0256,0.0027,-0.0083,0.0009],"1263-HK^FF_EPS(ANN,-5AY,0)":[0.36,0.76,0.6615,0.0276,0.557,6.2096],"1262-HK^FF_EPS(ANN,-5AY,0)":[-0.5258,-0.2537,-0.1601,-0.1451,-0.0249,-0.0591],"1260-HK^FF_EPS(ANN,-5AY,0)":[0.227,0.113,0.1353,0.0634,0.1028,-0.112],"1259-HK^FF_EPS(ANN,-5AY,0)":[-0.1285,-0.1787,-0.3999,-0.039,-0.021,-0.0533],"1258-HK^FF_EPS(ANN,-5AY,0)":[0.0264,0.3179,0.3285,0.3029,0.2778,0.7605],"1257-HK^FF_EPS(ANN,-5AY,0)":[0.3046,0.517,0.6412,0.7848,0.7272,0.5374],"1255-HK^FF_EPS(ANN,-5AY,0)":[-0.17,-0.22,-0.0083,-0.2847,-0.7097,-0.2619],"1253-HK^FF_EPS(ANN,-5AY,0)":[0.0584,0.0577,0.021,0.0242,0.0263,0.0016],"1252-HK^FF_EPS(ANN,-5AY,0)":[0.1402,0.4266,0.4888,0.7021,0.7115,0.4924],"1251-HK^FF_EPS(ANN,-5AY,0)":[-0.222,0.0046,0.0557,0.1219,-0.0553,0.0057],"1250-HK^FF_EPS(ANN,-5AY,0)":[0.0138,0.0272,0.0199,0.0096,0.0092,-0.0062],"1247-HK^FF_EPS(ANN,-5AY,0)":[-2.1032,-2.1909,-2.4819,-2.9764,-0.8932,-0.267],"1246-HK^FF_EPS(ANN,-5AY,0)":[-1.2,-0.2069,-0.2205,-0.2088,-0.127,-0.3813],"1245-HK^FF_EPS(ANN,-5AY,0)":[0.0294,-0.0009,0.0361,0.0108,-0.335,-0.0684],"1243-HK^FF_EPS(ANN,-5AY,0)":[0.0026,0.119,0.0329,0.0301,0.0307,0.0188],"1241-HK^FF_EPS(ANN,-5AY,0)":[-0.0292,-0.03,-0.0241,-0.0547,-0.0089,-0.0345],"1240-HK^FF_EPS(ANN,-5AY,0)":[0.404,0.306,0.1374,0.1454,0.1327,0.1577],"1239-HK^FF_EPS(ANN,-5AY,0)":[0.0708,-0.0087,-1.3016,-0.1368,-0.086,-0.0794],"1238-HK^FF_EPS(ANN,-5AY,0)":[0.7282,0.9698,0.8406,1.1383,1.6528,1.7439],"1237-HK^FF_EPS(ANN,-5AY,0)":[-0.0508,-0.0773,-0.3546,-0.1184,-0.144,0.0688],"1235-HK^FF_EPS(ANN,-5AY,0)":[-0.001,0.003,-0.0224,-0.0889,-0.0645,-0.0352],"1234-HK^FF_EPS(ANN,-5AY,0)":[0.5218,0.5847,0.7432,0.7691,0.5229,0.4712],"1233-HK^FF_EPS(ANN,-5AY,0)":[1.3203,1.7412,2.8414,3.1001,2.8594,2.0025],"1232-HK^FF_EPS(ANN,-5AY,0)":[0.1718,0.3102,0.2249,0.1589,0.0217,-1.3259],"1231-HK^FF_EPS(ANN,-5AY,0)":[-0.1572,-0.0134,-0.0314,-0.0198,0.0016,-0.0035],"1230-HK^FF_EPS(ANN,-5AY,0)":[-0.0783,-0.0438,0.0131,0.0269,0.0239,-0.0207],"1229-HK^FF_EPS(ANN,-5AY,0)":[0.0631,0.0479,0.0377,-0.0331,-0.0038,0.087],"1228-HK^FF_EPS(ANN,-5AY,0)":[null,null,null,-0.5819,-2.2412,-13.7733],"1225-HK^FF_EPS(ANN,-5AY,0)":[-2.104,-2.323,-0.2956,-0.3741,-0.0599,-0.286],"1224-HK^FF_EPS(ANN,-5AY,0)":[-0.1358,0.0842,0.0441,0.1066,0.1515,0.1262],"1223-HK^FF_EPS(ANN,-5AY,0)":[0.0103,0.0141,0.0399,0.0241,-0.0727,0.0123],"1222-HK^FF_EPS(ANN,-5AY,0)":[0.0222,0.0652,0.023,0.0161,0.0077,-0.0206],"1221-HK^FF_EPS(ANN,-5AY,0)":[0.1708,0.1822,0.1783,-0.0675,-0.0834,-0.0809],"1220-HK^FF_EPS(ANN,-5AY,0)":[-0.0069,0.0013,-0.0051,-0.0402,-0.0027,-0.0126],"1218-HK^FF_EPS(ANN,-5AY,0)":[-3.07,3.74,3.5177,-3.2606,0.2456,12.4577],"1216-HK^FF_EPS(ANN,-5AY,0)":[0.1955,0.2421,0.1425,0.144,0.1848,0.1802],"1215-HK^FF_EPS(ANN,-5AY,0)":[-0.0267,0.0004,0.0003,-0.0024,-0.026,-0.0129],"1213-HK^FF_EPS(ANN,-5AY,0)":[-0.0188,-0.0857,-0.0384,-0.0286,0.0608,0.0661],"1212-HK^FF_EPS(ANN,-5AY,0)":[1.08,1.7962,1.0781,1.2588,0.0922,-0.8689],"1211-HK^FF_EPS(ANN,-5AY,0)":[1.88,1.4906,1.0191,0.5918,1.5521,1.06],"1210-HK^FF_EPS(ANN,-5AY,0)":[-0.1402,-0.1464,-0.2722,-0.2518,-0.1228,-0.203],"1209-HK^FF_EPS(ANN,-5AY,0)":[null,0.1962,0.2195,0.1813,0.5448,0.9108],"1208-HK^FF_EPS(ANN,-5AY,0)":[-0.1941,0.1442,0.0529,-0.2242,-0.0623,0.6179],"1207-HK^FF_EPS(ANN,-5AY,0)":[-0.0117,0.0346,0.0118,-0.1244,-0.0502,0.0022],"1206-HK^FF_EPS(ANN,-5AY,0)":[0.3429,0.3769,0.3953,0.1636,0.1876,0.0698],"1205-HK^FF_EPS(ANN,-5AY,0)":[0.0462,0.066,0.1152,0.0764,-0.0463,0.1404],"1204-HK^FF_EPS(ANN,-5AY,0)":[null,null,0.0346,0.0572,0.0671,0.0579],"1203-HK^FF_EPS(ANN,-5AY,0)":[0.12,0.072,0.1304,0.0597,0.077,0.0596],"1202-HK^FF_EPS(ANN,-5AY,0)":[-0.0467,0.0922,-0.0445,-0.1421,-0.1213,-0.1575],"1201-HK^FF_EPS(ANN,-5AY,0)":[0.0082,0.0184,-0.1593,-0.0877,-0.0211,-0.2692],"1200-HK^FF_EPS(ANN,-5AY,0)":[0.0147,0.2694,0.081,-0.096,0.1836,0.1396],"1199-HK^FF_EPS(ANN,-5AY,0)":[0.4906,1.3193,0.8293,0.7698,0.8387,0.8315],"1198-HK^FF_EPS(ANN,-5AY,0)":[0.0245,0.0258,0.0263,0.0274,0.2751,0.03],"1196-HK^FF_EPS(ANN,-5AY,0)":[0.0695,0.0811,0.2689,-0.2889,0.6155,0.085],"1195-HK^FF_EPS(ANN,-5AY,0)":[-0.0359,-0.0083,-0.0034,-0.0051,-0.0026,-0.0045],"1194-HK^FF_EPS(ANN,-5AY,0)":[-9.4367,-12.4408,-9.1755,-4.0798,-2.1566,-9.7867],"1193-HK^FF_EPS(ANN,-5AY,0)":[1.51,1.68,2.043,2.3154,2.3076,2.8196],"1192-HK^FF_EPS(ANN,-5AY,0)":[13.1709,-0.8421,3.1264,-0.3696,-1.9255,1.3391],"1191-HK^FF_EPS(ANN,-5AY,0)":[-0.009,0.0083,-0.017,-0.0958,-0.1488],"1189-HK^FF_EPS(ANN,-5AY,0)":[-0.11,-0.15,-0.0048,-0.1209,-0.0908,-0.0423],"1188-HK^FF_EPS(ANN,-5AY,0)":[-0.0175,-0.0158,-0.0142,-0.0316,-0.0036,-0.0027],"1186-HK^FF_EPS(ANN,-5AY,0)":[1.2035,1.3376,1.4888,1.583,1.6855,1.9291],"1185-HK^FF_EPS(ANN,-5AY,0)":[0.0174,-0.0543,-0.3062,-0.2393,-0.2429,-0.0175],"1184-HK^FF_EPS(ANN,-5AY,0)":[0.3233,0.485,0.5003,0.3778,0.4185,1.1396],"1183-HK^FF_EPS(ANN,-5AY,0)":[0.0245,0.0281,0.0203,0.0203,0.0184,0.0458],"1182-HK^FF_EPS(ANN,-5AY,0)":[-1.6935,-1.1989,-0.3278,-0.0946,-0.084,0.0137],"1181-HK^FF_EPS(ANN,-5AY,0)":[0.1114,0.1425,0.1279,0.0966,0.0046,0.0454],"1180-HK^FF_EPS(ANN,-5AY,0)":[-0.361,-0.029,0.0553,0.0009,-0.1798,-0.0818],"1179-HK^FF_EPS(ANN,-5AY,0)":[0.3412,0.5108,0.301,0.7055,-0.8414,-0.18],"1177-HK^FF_EPS(ANN,-5AY,0)":[0.1147,0.1501,0.5777,0.1632,0.1656,0.9381],"1176-HK^FF_EPS(ANN,-5AY,0)":[-0.0368,0.0271,-0.0006,0.0972,0.305,0.003],"1175-HK^FF_EPS(ANN,-5AY,0)":[0.1377,0.122,0.0461,0.0064,-0.0705,-0.0641],"1173-HK^FF_EPS(ANN,-5AY,0)":[-0.0108,0.0022,-0.032,-0.1026,-0.0734,-0.0212],"1172-HK^FF_EPS(ANN,-5AY,0)":[0.0025,0.0044,0.0008,-0.0185,0.0005,-0.0467],"1171-HK^FF_EPS(ANN,-5AY,0)":[0.4203,1.3784,1.6101,1.7646,1.4589,4.1921],"1170-HK^FF_EPS(ANN,-5AY,0)":[0.1905,0.3649,0.0514,-0.075,0.1305,-0.0269],"1168-HK^FF_EPS(ANN,-5AY,0)":[-0.0558,0.025,-0.0608,-0.0719,-0.1029,0.0334],"1167-HK^FF_EPS(ANN,-5AY,0)":[null,null,-0.2291,-0.6244,-2.2048,-0.4857],"1166-HK^FF_EPS(ANN,-5AY,0)":[-0.03,-0.036,-0.1273,-0.0599,0.0658,-0.043],"1165-HK^FF_EPS(ANN,-5AY,0)":[-0.5809,-0.2224,-0.4511,-0.442,-0.1246,-0.2097],"1164-HK^FF_EPS(ANN,-5AY,0)":[0.0705,0.0079,0.0154,0.0242,0.0235,0.027],"1163-HK^FF_EPS(ANN,-5AY,0)":[0.0125,0.0459,0.0404,0.0365,0.0061,0.0229],"1162-HK^FF_EPS(ANN,-5AY,0)":[0.0204,0.0221,0.0402,0.0286,-0.0008,0.001],"1161-HK^FF_EPS(ANN,-5AY,0)":[0.091,0.1285,0.1583,0.0408,0.2503,0.0991],"1159-HK^FF_EPS(ANN,-5AY,0)":[-0.0806,-0.4915,-0.0736,0.1337,-0.2,-0.487],"1157-HK^FF_EPS(ANN,-5AY,0)":[-0.1218,0.17,0.2626,0.5795,0.9172,0.9134],"1156-HK^FF_EPS(ANN,-5AY,0)":[0.0105,0.0807,0.1208,0.151,0.0988,0.0172],"1153-HK^FF_EPS(ANN,-5AY,0)":[null,0.0353,0.0706,0.0949,0.1225,0.198],"1152-HK^FF_EPS(ANN,-5AY,0)":[-0.0437,-0.0111,-0.0224,-0.019,0.0046,0.0159],"1150-HK^FF_EPS(ANN,-5AY,0)":[-0.3767,-0.3621,-0.1799,-0.1056,-0.0119,0.0288],"1148-HK^FF_EPS(ANN,-5AY,0)":[0.1694,0.1153,0.0099,0.0061,-0.7087,-0.3692],"1147-HK^FF_EPS(ANN,-5AY,0)":[0.007,0.0129,0.0161,0.0139,0.0099,0.0117],"1146-HK^FF_EPS(ANN,-5AY,0)":[0.0154,0.0184,0.0208,0.0066,-0.0414,-0.0557],"1145-HK^FF_EPS(ANN,-5AY,0)":[-0.0983,0.1416,0.0166,0.0022,-0.049,0.0746],"1143-HK^FF_EPS(ANN,-5AY,0)":[-0.3254,-0.4892,-0.1902,-0.5635,-0.4498,-0.0779],"1142-HK^FF_EPS(ANN,-5AY,0)":[31.3,-4.2,-0.5108,-11.6005,2.3833,-2.3687],"1141-HK^FF_EPS(ANN,-5AY,0)":[null,0.1587,0.212,0.2992,0.33,0.2455],"1138-HK^FF_EPS(ANN,-5AY,0)":[0.2803,0.4381,0.0261,0.107,0.5843,-1.2616],"1137-HK^FF_EPS(ANN,-5AY,0)":[-0.32,-0.25,-0.1639,-0.3546,0.2045,0.0161],"1134-HK^FF_EPS(ANN,-5AY,0)":[0.0884,0.0647,0.0608,0.0193,-0.0268,-0.0043],"1133-HK^FF_EPS(ANN,-5AY,0)":[0.3508,0.1614,0.0495,0.0706,-0.0048,-2.9256],"1132-HK^FF_EPS(ANN,-5AY,0)":[-0.0215,0.8045,0.0188,-0.0125,-0.1029,-0.1122],"1130-HK^FF_EPS(ANN,-5AY,0)":[-0.03,-0.09,-0.0601,-0.0273,-0.0226,-0.0105],"1129-HK^FF_EPS(ANN,-5AY,0)":[0.018,-0.0283,0.0038,0.0666,0.0064,-0.0254],"1128-HK^FF_EPS(ANN,-5AY,0)":[0.28,0.71,1.2044,0.9751,-1.3916,-0.9977],"1127-HK^FF_EPS(ANN,-5AY,0)":[0.1898,0.1918,0.22,0.1803,0.1359,0.1789],"1126-HK^FF_EPS(ANN,-5AY,0)":[0.4366,0.6003,0.4912,0.7054,0.403,0.286],"1125-HK^FF_EPS(ANN,-5AY,0)":[4.55,3.615,2.0432,-3.0489,-1.6281,-0.4064],"1124-HK^FF_EPS(ANN,-5AY,0)":[0.1739,0.0552,0.0317,-0.0812,-0.0678,-0.2274],"1123-HK^FF_EPS(ANN,-5AY,0)":[-0.0164,0.0322,-0.0394,-0.0245,0.0284,0.0153],"1122-HK^FF_EPS(ANN,-5AY,0)":[0.222,0.2306,0.2165,0.1577,0.1363,0.1564],"1121-HK^FF_EPS(ANN,-5AY,0)":[-0.3388,-0.4612,-0.2977,-0.2452,-0.0822,0.007],"1120-HK^FF_EPS(ANN,-5AY,0)":[2.18,-1.76,-0.0997,-0.3528,-1.3251,0.0536],"1119-HK^FF_EPS(ANN,-5AY,0)":[0.0053,0.1447,0.2752,0.3313,-0.4057,-0.1507],"1118-HK^FF_EPS(ANN,-5AY,0)":[0.1293,0.0755,-0.1509,-0.011,0.1629,0.344],"1117-HK^FF_EPS(ANN,-5AY,0)":[-0.1635,-0.1867,-0.0966,0.0628,0.1356,0.1739],"1116-HK^FF_EPS(ANN,-5AY,0)":[-0.0308,-0.0965,0.0021,0.0083,-0.0035,-0.0053],"1115-HK^FF_EPS(ANN,-5AY,0)":[0.1349,0.1369,0.1448,-0.3253,0.0073,0.0217],"1114-HK^FF_EPS(ANN,-5AY,0)":[1.3531,0.8577,0.8541,1.0006,1.3666,1.5199],"1113-HK^FF_EPS(ANN,-5AY,0)":[5.05,8.07,10.8537,7.8881,4.4219,5.776],"1112-HK^FF_EPS(ANN,-5AY,0)":[1.776,1.7066,1.5662,1.7776,1.9837,0.9505],"1110-HK^FF_EPS(ANN,-5AY,0)":[0.0848,0.0946,0.078,0.0793,0.0214,0.0602],"1109-HK^FF_EPS(ANN,-5AY,0)":[2.814,3.32,4.1456,4.6684,4.6975,5.4762],"1108-HK^FF_EPS(ANN,-5AY,0)":[0.0234,0.0461,0.0332,0.1094,0.6663,0.5489],"1107-HK^FF_EPS(ANN,-5AY,0)":[0.342,0.3261,0.2952,0.2233,0.2967,0.2971],"1105-HK^FF_EPS(ANN,-5AY,0)":[0.0391,0.0477,0.028,-0.0261,-0.092,-0.1588],"1104-HK^FF_EPS(ANN,-5AY,0)":[0.5787,0.3715,0.6804,-0.3523,1.1135,-0.3695],"1103-HK^FF_EPS(ANN,-5AY,0)":[0.0502,-0.2064,-0.2513,-0.0916,-0.0917,-0.142],"1102-HK^FF_EPS(ANN,-5AY,0)":[-0.098,-0.1306,-0.0322,-0.0554,-0.054,-0.6596],"1101-HK^FF_EPS(ANN,-5AY,0)":[-1.9162,-0.9917,-0.0147,-0.0775,0.1843,-0.0468],"1100-HK^FF_EPS(ANN,-5AY,0)":[0.1705,0.1815,0.1469,0.1301,0.1078,0.3009],"1099-HK^FF_EPS(ANN,-5AY,0)":[1.9629,2.2024,2.3283,2.387,2.5959,2.9964],"1098-HK^FF_EPS(ANN,-5AY,0)":[1.69,2.61,3.9894,4.0409,2.2992,1.3722],"1097-HK^FF_EPS(ANN,-5AY,0)":[-0.0938,-0.0982,-0.0714,-0.0587,-0.0386,-0.051],"1096-HK^FF_EPS(ANN,-5AY,0)":[-0.1384,-0.4564,-0.2337,-0.2306,-0.192,-0.17],"1094-HK^FF_EPS(ANN,-5AY,0)":[-1.281,-0.1444,-0.0747,0.0074,-0.1224],"1093-HK^FF_EPS(ANN,-5AY,0)":[0.1836,0.2369,0.305,0.3523,0.485,0.5651],"1091-HK^FF_EPS(ANN,-5AY,0)":[-0.0256,0.0411,0.0965,-0.059,-0.1277,0.136],"1090-HK^FF_EPS(ANN,-5AY,0)":[0.4089,0.0692,0.1062,0.1644,0.3191,0.4831],"1088-HK^FF_EPS(ANN,-5AY,0)":[1.1419,2.264,2.2055,2.1745,1.9715,3.1305],"1087-HK^FF_EPS(ANN,-5AY,0)":[-2.0401,-2.3938,-0.9348,-0.3424,-1.3293,-0.2535],"1086-HK^FF_EPS(ANN,-5AY,0)":[0.19,0.15,0.0982,0.1212,0.1538,0.0742],"1085-HK^FF_EPS(ANN,-5AY,0)":[0.3003,0.339,0.3611,0.3316,0.1775,0.2215],"1084-HK^FF_EPS(ANN,-5AY,0)":[0.0665,0.1156,0.1173,0.1166,0.0855,0.1265],"1083-HK^FF_EPS(ANN,-5AY,0)":[0.3626,0.4987,0.4389,0.4606,0.4956,0.4153],"1082-HK^FF_EPS(ANN,-5AY,0)":[-0.64,-0.02,-0.1414,-0.1958,0.0062,-0.0568],"1080-HK^FF_EPS(ANN,-5AY,0)":[-0.0788,-0.0883,-0.0196,-0.048,-0.1117,-0.0813],"1079-HK^FF_EPS(ANN,-5AY,0)":[-0.0404,-0.061,-0.2312,-0.1017,-0.0147,-0.0484],"1076-HK^FF_EPS(ANN,-5AY,0)":[0.132,0.09,-0.4148,-0.5462,-1.0338,-0.1507],"1075-HK^FF_EPS(ANN,-5AY,0)":[0.044,0.0323,0.0254,0.0499,0.0494,0.0076],"1073-HK^FF_EPS(ANN,-5AY,0)":[-0.1526,-0.0429,1.6783,0.0428,0.001],"1072-HK^FF_EPS(ANN,-5AY,0)":[-0.888,0.3344,0.4382,0.473,0.6714,0.8926],"1071-HK^FF_EPS(ANN,-5AY,0)":[0.3391,0.044,0.1719,0.3454,0.4238,-0.5333],"1070-HK^FF_EPS(ANN,-5AY,0)":[0.1148,0.3542,0.4263,1.0006,0.8391,0.4926],"1069-HK^FF_EPS(ANN,-5AY,0)":[-0.0228,-0.0154,-0.0039,-0.0106,-0.035,-0.0161],"1068-HK^FF_EPS(ANN,-5AY,0)":[-1.285,-1.051,-2.6108,-2.1618,-1.1078,1.679],"1066-HK^FF_EPS(ANN,-5AY,0)":[0.2921,0.3449,0.3897,0.4673,0.5082,0.6011],"1065-HK^FF_EPS(ANN,-5AY,0)":[0.3628,0.4151,0.4159,0.4029,0.4488,0.5854],"1064-HK^FF_EPS(ANN,-5AY,0)":[0.1,0.03,0.02,-0.0306,-0.0097,0.0095],"1063-HK^FF_EPS(ANN,-5AY,0)":[-0.068,-0.286,-0.0326,-0.0562,-0.0852,-0.0509],"1061-HK^FF_EPS(ANN,-5AY,0)":[0.2433,0.2975,0.405,0.5228,0.3788,0.6],"1060-HK^FF_EPS(ANN,-5AY,0)":[-0.0619,-0.0117,-0.0487,-0.0041,0.0077],"1059-HK^FF_EPS(ANN,-5AY,0)":[-8.9025,-8.33,0.0124,0.0194,0.0262,0.0206],"1058-HK^FF_EPS(ANN,-5AY,0)":[-0.0743,-0.1852,-0.151,-0.0725,-0.0051,-0.0371],"1057-HK^FF_EPS(ANN,-5AY,0)":[0.0935,0.0477,0.0109,-0.2538,0.0581,0.0521],"1055-HK^FF_EPS(ANN,-5AY,0)":[0.5149,0.6,0.2783,0.2161,-0.7713,-0.9006],"1053-HK^FF_EPS(ANN,-5AY,0)":[-1.2342,0.0461,0.2374,0.1181,0.0808,0.3074],"1052-HK^FF_EPS(ANN,-5AY,0)":[0.6416,0.6533,0.7462,0.7709,0.1078,1.0553],"1051-HK^FF_EPS(ANN,-5AY,0)":[0.5123,0.5611,0.8465,0.7569,1.2565,1.2048],"1050-HK^FF_EPS(ANN,-5AY,0)":[0.084,0.092,0.1111,0.1256,0.1827,0.2723],"1049-HK^FF_EPS(ANN,-5AY,0)":[-0.7339,-5.112,-4.7655,-2.34,0.6547,-0.5333],"1047-HK^FF_EPS(ANN,-5AY,0)":[0.0933,0.1251,0.0211,-0.0168,0.2434,0.1533],"1046-HK^FF_EPS(ANN,-5AY,0)":[-0.218,-0.152,-0.1337,-0.0298,0.1702,-0.0844],"1045-HK^FF_EPS(ANN,-5AY,0)":[0.5292,0.542,0.5447,0.3892,0.2488,0.2836],"1044-HK^FF_EPS(ANN,-5AY,0)":[3.4667,3.6311,3.7324,3.7245,4.3419,3.3581],"1039-HK^FF_EPS(ANN,-5AY,0)":[-0.1402,-0.0461,-0.0452,-0.049,-0.001,-0.0329],"1038-HK^FF_EPS(ANN,-5AY,0)":[3.82,4.07,4.1447,4.1697,2.9052,2.9826],"1037-HK^FF_EPS(ANN,-5AY,0)":[null,0.0634,0.0026,0.02,0.0251,0.0597],"1036-HK^FF_EPS(ANN,-5AY,0)":[0.34,0.4,1.74,0.3424,0.4768,1.09],"1034-HK^FF_EPS(ANN,-5AY,0)":[0.0178,0.0285,0.0096,0.0045,-0.0459,0.0495],"1033-HK^FF_EPS(ANN,-5AY,0)":[-1.1394,-0.748,0.0075,0.0482,-0.0021,0.0089],"1031-HK^FF_EPS(ANN,-5AY,0)":[0.0855,0.0777,0.0577,0.029,0.0032,0.0026],"1030-HK^FF_EPS(ANN,-5AY,0)":[0.2804,0.7726,1.3565,1.5017,1.8487,1.6739],"1029-HK^FF_EPS(ANN,-5AY,0)":[-0.0233,0.1247,0.0754,-0.0427,0.11,0.1468],"1028-HK^FF_EPS(ANN,-5AY,0)":[0.117,0.0115,-0.2227,-0.1714,0.0034,0.0159],"1027-HK^FF_EPS(ANN,-5AY,0)":[0.0467,0.0208,0.117,-0.0973,-0.1998,-0.5153],"1026-HK^FF_EPS(ANN,-5AY,0)":[-0.0127,0.0013,-0.0126,-0.0296,-0.0066,-0.0071],"1025-HK^FF_EPS(ANN,-5AY,0)":[0.0385,0.0385,0.024,-0.076,-0.0722,-0.0388],"1024-HK^FF_EPS(ANN,-5AY,0)":[null,-5.5576,-3.5398,-5.3579,-31.5134,-22.2617],"1023-HK^FF_EPS(ANN,-5AY,0)":[0.2108,0.2563,0.1297,-0.1384,-0.1561,0.1563],"1022-HK^FF_EPS(ANN,-5AY,0)":[-0.1168,-0.2767,-0.0827,-0.0589,-0.0156,-0.0567],"1020-HK^FF_EPS(ANN,-5AY,0)":[-0.0568,-0.0402,-0.0239,-0.0411,-0.0288,-0.0782],"1013-HK^FF_EPS(ANN,-5AY,0)":[-0.023,-0.016,-0.0134,-0.0131,-0.0084,-0.0594],"1011-HK^FF_EPS(ANN,-5AY,0)":[0.0872,0.1236,-0.7244,-0.3777,-0.1935,-0.0954],"1010-HK^FF_EPS(ANN,-5AY,0)":[-0.0148,-0.008,-0.1194,-0.0626,-0.0158,-0.1426],"1009-HK^FF_EPS(ANN,-5AY,0)":[-0.0515,null,-0.0453,-0.2977,-0.1768,-0.1873],"1008-HK^FF_EPS(ANN,-5AY,0)":[0.18,0.09,0.108,0.1122,0.0057,0.0055],"1007-HK^FF_EPS(ANN,-5AY,0)":[-1.7089,-0.9494,-22.6651,-4.9756,-2.3128,-0.6001],"1005-HK^FF_EPS(ANN,-5AY,0)":[0.16,0.15,0.1785,0.1891,0.014,0.0728],"1004-HK^FF_EPS(ANN,-5AY,0)":[-0.055,null,-0.0277,-0.0129,-0.0824,-0.0449],"1003-HK^FF_EPS(ANN,-5AY,0)":[-0.51,-0.03,-0.1581,0.0338,-0.073,-0.0655],"1002-HK^FF_EPS(ANN,-5AY,0)":[0.0077,-0.0047,-0.0607,-0.0162,-0.0029,-0.0252],"1001-HK^FF_EPS(ANN,-5AY,0)":[0.1586,-0.2302,0.0217,-0.1408,0.0026,0.1022],"1000-HK^FF_EPS(ANN,-5AY,0)":[-0.3505,-0.4958,-1.6647,-1.1295,-0.7414,-0.3919],"998-HK^FF_EPS(ANN,-5AY,0)":[0.85,0.84,0.8825,0.954,1.0556,1.2962],"997-HK^FF_EPS(ANN,-5AY,0)":[0.0202,-0.5506,0.0666,-0.3974,-0.5786,-0.2857],"996-HK^FF_EPS(ANN,-5AY,0)":[0.2017,0.1876,0.5,-3.708,-3.0992,-3.0051],"995-HK^FF_EPS(ANN,-5AY,0)":[0.5627,0.658,0.6771,0.6617,0.6206,1.0987],"994-HK^FF_EPS(ANN,-5AY,0)":[0.0823,0.0517,0.0307,-0.1767,-0.0835,-0.1325],"993-HK^FF_EPS(ANN,-5AY,0)":[0.164,0.2706,-0.4314,-0.4308,-0.4254,-0.2093],"992-HK^FF_EPS(ANN,-5AY,0)":[0.3771,-0.1304,0.3932,0.436,0.7393,1.3588],"991-HK^FF_EPS(ANN,-5AY,0)":[0.1111,0.148,0.0718,0.0239,0.1643,-0.6973],"990-HK^FF_EPS(ANN,-5AY,0)":[-0.0043,0.003,0.0076,0.0143,0.0377,0.0771],"989-HK^FF_EPS(ANN,-5AY,0)":[0.0484,0.013,0.0051,-0.291,-0.1023,-0.0102],"988-HK^FF_EPS(ANN,-5AY,0)":[-1.7,-0.5,-0.7949,-0.6715,-0.6598,-0.4815],"987-HK^FF_EPS(ANN,-5AY,0)":[0.0259,0.0256,0.0254,0.0229,0.0344,0.0452],"986-HK^FF_EPS(ANN,-5AY,0)":[-0.0786,-0.6824,-0.085,-0.0449,0.0065,0.0006],"985-HK^FF_EPS(ANN,-5AY,0)":[-4.9037,-0.1874,-1.1293,-4.7463,6.1959,-7.4553],"984-HK^FF_EPS(ANN,-5AY,0)":[-0.0893,-0.2106,-0.1893,-0.7259,-0.1416,-1.8076],"983-HK^FF_EPS(ANN,-5AY,0)":[-2.86,-1.27,-0.3096,0.0183,0.139,0.2032],"982-HK^FF_EPS(ANN,-5AY,0)":[0.0003,0.0,0.0,0.0004,0.0038,0.0187],"981-HK^FF_EPS(ANN,-5AY,0)":[0.6986,0.1943,0.1198,0.2753,0.6319,1.6379],"980-HK^FF_EPS(ANN,-5AY,0)":[-0.4674,-0.2883,-0.2314,-0.3831,-0.3205,-0.4551],"979-HK^FF_EPS(ANN,-5AY,0)":[-0.0034,null,-0.0183,-0.0234,-0.0186,-0.0244],"978-HK^FF_EPS(ANN,-5AY,0)":[0.1933,0.3851,0.2936,0.4148,0.1606,0.1377],"976-HK^FF_EPS(ANN,-5AY,0)":[-0.27,0.26,0.2499,-0.0802,-0.5284,0.4373],"975-HK^FF_EPS(ANN,-5AY,0)":[-1.2963,2.3534,0.6301,0.7349,0.2181,-0.4162],"974-HK^FF_EPS(ANN,-5AY,0)":[0.0935,0.0461,0.0459,-0.0805,-0.0638,-0.1579],"973-HK^FF_EPS(ANN,-5AY,0)":[0.7659,0.6023,0.7342,0.6908,0.9521,1.4884],"970-HK^FF_EPS(ANN,-5AY,0)":[0.026,0.149,0.0201,0.0062,0.0074,0.0062],"969-HK^FF_EPS(ANN,-5AY,0)":[-0.2489,-0.042,-0.0324,-0.0419,-0.0438,-0.0151],"968-HK^FF_EPS(ANN,-5AY,0)":[0.2922,0.3261,0.2487,0.3028,0.554,0.5565],"966-HK^FF_EPS(ANN,-5AY,0)":[1.258,1.636,1.844,2.4572,1.8222,2.0906],"960-HK^FF_EPS(ANN,-5AY,0)":[1.8383,2.5023,3.2911,3.5487,3.8294,4.8777],"959-HK^FF_EPS(ANN,-5AY,0)":[-19.578,-0.748,-4.616,-0.5321,-0.0335,-0.0287],"956-HK^FF_EPS(ANN,-5AY,0)":[0.1704,0.2916,0.4044,0.4318,0.4409,0.6218],"954-HK^FF_EPS(ANN,-5AY,0)":[0.0736,0.0069,0.113,0.1248,0.0357,0.1327],"953-HK^FF_EPS(ANN,-5AY,0)":[-0.0271,-0.0059,0.0096,0.0143,0.0018,0.0139],"952-HK^FF_EPS(ANN,-5AY,0)":[null,0.0143,0.0161,0.0009,0.0168,-0.3678],"951-HK^FF_EPS(ANN,-5AY,0)":[0.5608,0.4728,0.4412,0.5763,0.7332,0.5635],"950-HK^FF_EPS(ANN,-5AY,0)":[0.4279,0.3938,0.7067,0.2122,0.2199,3.3758],"948-HK^FF_EPS(ANN,-5AY,0)":[0.014,-1.47,0.1095,-0.1139,-0.048,-0.1007],"947-HK^FF_EPS(ANN,-5AY,0)":[0.0939,-0.0683,0.0241,0.0326,-0.0409,-0.4856],"945-HK^FF_EPS(ANN,-5AY,0)":[8.3195,5.8836,14.1244,16.3757,16.9809,21.9961],"943-HK^FF_EPS(ANN,-5AY,0)":[-0.0286,-0.0251,0.0065,-0.006,-0.005,-0.0282],"941-HK^FF_EPS(ANN,-5AY,0)":[6.2043,6.4357,6.8133,5.9057,5.9184,6.8244],"939-HK^FF_EPS(ANN,-5AY,0)":[0.92,0.96,1.0028,1.051,1.193,1.4364],"938-HK^FF_EPS(ANN,-5AY,0)":[-0.35,-0.2905,-0.3392,-0.5006,-1.2558,-0.6906],"936-HK^FF_EPS(ANN,-5AY,0)":[-0.083,-0.0502,-0.0403,-0.0304,-0.06,0.0042],"934-HK^FF_EPS(ANN,-5AY,0)":[0.4043,0.4859,0.5076,0.5169,0.5732,0.4225],"932-HK^FF_EPS(ANN,-5AY,0)":[0.006,-0.066,-0.002,-0.0214,-0.0494,-0.0153],"931-HK^FF_EPS(ANN,-5AY,0)":[-0.022,-0.0361,-0.0447,-0.0146,-0.0352],"929-HK^FF_EPS(ANN,-5AY,0)":[0.1066,0.1091,0.0811,0.0383,0.026,0.0774],"928-HK^FF_EPS(ANN,-5AY,0)":[-0.065,-0.0935,-0.11,-0.0232,-0.0038,-0.0268],"927-HK^FF_EPS(ANN,-5AY,0)":[0.007,0.073,0.0958,0.0681,0.0241,-0.0871],"926-HK^FF_EPS(ANN,-5AY,0)":[-1.4417,0.0842,-1.9153,3.1232,0.8669,-2.9781],"925-HK^FF_EPS(ANN,-5AY,0)":[0.0171,0.0441,-0.0034,-0.0723,-0.0388,-0.0537],"924-HK^FF_EPS(ANN,-5AY,0)":[0.0214,0.0204,0.021,0.0209,-0.001,-0.0036],"923-HK^FF_EPS(ANN,-5AY,0)":[-0.017,-0.017,-0.0107,-0.0161,-0.005,-0.0057],"922-HK^FF_EPS(ANN,-5AY,0)":[0.0084,0.0225,0.0216,0.0641,0.0435,0.0329],"921-HK^FF_EPS(ANN,-5AY,0)":[0.9347,1.695,1.1973,1.4925,1.3019,0.8602],"919-HK^FF_EPS(ANN,-5AY,0)":[0.0378,-0.0253,-0.0147,-0.0349,0.139,-0.0761],"918-HK^FF_EPS(ANN,-5AY,0)":[-0.0795,0.0833,-0.1765,0.0586,0.046,-0.0213],"916-HK^FF_EPS(ANN,-5AY,0)":[0.4966,0.5292,0.5783,0.6102,0.6609,0.9604],"915-HK^FF_EPS(ANN,-5AY,0)":[null,-0.6133,-0.4369,-0.0803,-0.0178,0.0211],"914-HK^FF_EPS(ANN,-5AY,0)":[1.6096,2.99,5.6261,6.3391,6.6291,7.5735],"912-HK^FF_EPS(ANN,-5AY,0)":[0.2212,0.2629,0.1964,0.0977,0.2796,0.1983],"911-HK^FF_EPS(ANN,-5AY,0)":[-0.373,0.021,0.003,0.0158,-0.0005,-0.0005],"910-HK^FF_EPS(ANN,-5AY,0)":[-0.04,null,-0.0242,0.11,0.0929,0.0402],"909-HK^FF_EPS(ANN,-5AY,0)":[null,0.0455,0.1003,0.1323,-0.4267,-0.2224],"907-HK^FF_EPS(ANN,-5AY,0)":[0.0248,-0.0396,-0.226,-0.2224,-0.0215,-0.2029],"906-HK^FF_EPS(ANN,-5AY,0)":[0.3272,0.2998,0.2572,0.2933,0.3872,0.5006],"904-HK^FF_EPS(ANN,-5AY,0)":[-44.5059,-4.9491,-1.8525,-2.12,-2.5873,-1.8466],"902-HK^FF_EPS(ANN,-5AY,0)":[0.5799,0.118,0.0718,0.0637,0.2908,-0.6539],"900-HK^FF_EPS(ANN,-5AY,0)":[0.7135,0.8863,1.0441,0.8838,0.7202,0.8181],"899-HK^FF_EPS(ANN,-5AY,0)":[-0.17,-0.21,-0.2147,-0.4451,0.1199,-0.4751],"898-HK^FF_EPS(ANN,-5AY,0)":[0.6175,0.779,0.876,0.6351,0.0447,0.5039],"897-HK^FF_EPS(ANN,-5AY,0)":[-0.1057,-0.0914,0.0598,0.0778,-0.3053,-0.0884],"896-HK^FF_EPS(ANN,-5AY,0)":[0.51,0.624,0.5568,0.2029,0.252,0.1397],"895-HK^FF_EPS(ANN,-5AY,0)":[0.7011,0.6145,0.5446,0.5467,0.3874,0.2203],"894-HK^FF_EPS(ANN,-5AY,0)":[-0.0313,0.1013,0.0905,0.0664,0.0506,0.1608],"893-HK^FF_EPS(ANN,-5AY,0)":[-0.4323,-0.1845,-0.2338,0.0349,-0.0085,0.0005],"889-HK^FF_EPS(ANN,-5AY,0)":[0.069,0.135,0.1499,0.0551,-0.0216,0.012],"888-HK^FF_EPS(ANN,-5AY,0)":[-0.0454,-0.0066,0.0145,0.0181,-0.3017,-0.1997],"887-HK^FF_EPS(ANN,-5AY,0)":[-0.009,0.023,0.0387,0.0133,0.005,0.0302],"886-HK^FF_EPS(ANN,-5AY,0)":[0.0597,0.0027,-0.0598,-0.0643,-0.0766,-0.009],"884-HK^FF_EPS(ANN,-5AY,0)":[0.469,0.7494,0.7953,0.8939,1.0758,1.0644],"883-HK^FF_EPS(ANN,-5AY,0)":[0.0117,0.6342,1.3978,1.5002,0.6078,1.8368],"882-HK^FF_EPS(ANN,-5AY,0)":[0.4803,0.4557,0.4399,0.3034,0.2745,0.4267],"881-HK^FF_EPS(ANN,-5AY,0)":[1.0165,1.7527,1.8979,2.247,2.7391,4.2882],"880-HK^FF_EPS(ANN,-5AY,0)":[0.3852,0.3252,0.4721,0.5308,-0.5,-0.6837],"878-HK^FF_EPS(ANN,-5AY,0)":[9.97,4.24,2.37,0.7687,-0.6558,-2.8518],"876-HK^FF_EPS(ANN,-5AY,0)":[-0.0072,0.0018,-0.0043,-0.0703,-0.0079,0.0005],"875-HK^FF_EPS(ANN,-5AY,0)":[-15.28,-1.5083,-2.8388,-0.726,-0.2864,0.1023],"874-HK^FF_EPS(ANN,-5AY,0)":[1.256,1.4621,2.5069,2.2241,2.0149,2.7576],"873-HK^FF_EPS(ANN,-5AY,0)":[null,0.0514,0.0709,0.1786,0.3294,0.5604],"872-HK^FF_EPS(ANN,-5AY,0)":[-0.033,-0.0811,-0.1169,-0.1552,-0.1192,-0.2418],"871-HK^FF_EPS(ANN,-5AY,0)":[0.1285,0.1107,-0.4024,-0.6611,-0.6182,0.0197],"869-HK^FF_EPS(ANN,-5AY,0)":[0.0909,0.0463,0.0005,-0.0316,-0.0255,0.0364],"868-HK^FF_EPS(ANN,-5AY,0)":[0.8278,1.0114,1.0571,1.1177,1.595,2.8697],"867-HK^FF_EPS(ANN,-5AY,0)":[0.6464,0.7765,0.8813,0.8963,1.1503,1.4737],"866-HK^FF_EPS(ANN,-5AY,0)":[-0.1519,1.4644,0.7123,0.0347,-1.3098,1.3479],"865-HK^FF_EPS(ANN,-5AY,0)":[-0.1374,0.0043,0.0022,0.0064,0.019,0.0023],"864-HK^FF_EPS(ANN,-5AY,0)":[-0.0027,0.1283,0.0504,-0.2333,-0.2502,0.0451],"863-HK^FF_EPS(ANN,-5AY,0)":[-0.9815,-0.2767,-0.7585,-1.0426,-0.8869,-0.9489],"862-HK^FF_EPS(ANN,-5AY,0)":[-0.0142,0.0025,-0.017,-0.0276,-0.0176,-0.0082],"861-HK^FF_EPS(ANN,-5AY,0)":[-0.0924,-0.2921,0.0896,0.1831,0.3774,0.4639],"860-HK^FF_EPS(ANN,-5AY,0)":[-0.0279,-0.0161,-0.0926,-0.0481,-0.0451,0.0046],"859-HK^FF_EPS(ANN,-5AY,0)":[0.0341,null,0.0206,-0.0842,-0.161,0.2189],"858-HK^FF_EPS(ANN,-5AY,0)":[0.0087,0.0125,0.0268,0.0348,-0.0507,0.0546],"857-HK^FF_EPS(ANN,-5AY,0)":[0.0432,0.12,0.2873,0.2496,0.1038,0.5036],"856-HK^FF_EPS(ANN,-5AY,0)":[0.3827,0.5034,0.5162,0.5703,0.7554,0.9274],"855-HK^FF_EPS(ANN,-5AY,0)":[0.5672,0.7262,0.851,1.0212,1.063,1.1706],"854-HK^FF_EPS(ANN,-5AY,0)":[0.4516,1.3364,-0.2236,-0.8515,1.0854,0.9633],"853-HK^FF_EPS(ANN,-5AY,0)":[0.0768,0.1021,0.1276,0.2289,-0.8511,-1.1885],"852-HK^FF_EPS(ANN,-5AY,0)":[0.0289,0.01,0.0035,0.0589,-0.0438,0.0029],"851-HK^FF_EPS(ANN,-5AY,0)":[-0.048,-0.519,-0.228,-0.2025,0.0314,0.0122],"848-HK^FF_EPS(ANN,-5AY,0)":[0.0105,0.2404,0.1842,0.0411,-0.0382,0.0154],"846-HK^FF_EPS(ANN,-5AY,0)":[0.2242,0.1938,0.1662,0.1772,0.1982,0.3724],"845-HK^FF_EPS(ANN,-5AY,0)":[-0.6076,-0.3805,0.0798,-0.1393,0.0117,-0.7965],"844-HK^FF_EPS(ANN,-5AY,0)":[-0.0351,-0.0807,-0.0481,-0.0155,0.0203,-0.0348],"842-HK^FF_EPS(ANN,-5AY,0)":[0.2103,0.2076,0.0929,0.1107,0.1024,0.1208],"841-HK^FF_EPS(ANN,-5AY,0)":[0.0292,0.0567,0.0446,-0.0588,-0.0122,0.0769],"840-HK^FF_EPS(ANN,-5AY,0)":[-0.1285,0.003,-0.1086,-0.1046,0.0014,-0.1551],"839-HK^FF_EPS(ANN,-5AY,0)":[0.2359,0.319,0.3353,0.3461,0.7717,0.9256],"838-HK^FF_EPS(ANN,-5AY,0)":[0.029,0.074,0.0475,0.03,-0.009,0.0898],"837-HK^FF_EPS(ANN,-5AY,0)":[0.535,0.5561,0.5453,0.5584,0.3572,0.5217],"836-HK^FF_EPS(ANN,-5AY,0)":[1.62,0.97,0.8263,1.37,1.5763,0.3311],"834-HK^FF_EPS(ANN,-5AY,0)":[0.0169,-0.0421,0.0154,0.0114,-0.0936,-0.1131],"833-HK^FF_EPS(ANN,-5AY,0)":[0.1738,0.2346,0.2204,-0.6365,0.2588,0.1466],"832-HK^FF_EPS(ANN,-5AY,0)":[0.1928,0.3827,0.5247,0.8362,0.727,0.2557],"831-HK^FF_EPS(ANN,-5AY,0)":[0.185,0.1975,0.2403,0.2722,0.3419,0.1035],"830-HK^FF_EPS(ANN,-5AY,0)":[0.041,0.0468,0.0689,0.0814,0.0902,0.1354],"829-HK^FF_EPS(ANN,-5AY,0)":[0.0549,0.0242,0.0292,0.0265,0.0316,0.0458],"828-HK^FF_EPS(ANN,-5AY,0)":[-0.0806,-0.107,-0.063,-0.0584,0.0932,0.0263],"827-HK^FF_EPS(ANN,-5AY,0)":[-0.1136,-0.1219,-0.096,-0.1812,-0.0495,0.0824],"826-HK^FF_EPS(ANN,-5AY,0)":[0.0584,0.0876,0.1261,0.1764,0.2351,0.294],"825-HK^FF_EPS(ANN,-5AY,0)":[0.08,0.01,0.0194,-0.2868,-0.136,-0.2867],"822-HK^FF_EPS(ANN,-5AY,0)":[0.0663,0.038,0.127,0.0992,0.1387,0.1467],"821-HK^FF_EPS(ANN,-5AY,0)":[-0.0939,-0.0948,-0.4936,-0.0758,-0.0236,0.0036],"819-HK^FF_EPS(ANN,-5AY,0)":[0.8845,1.2107,1.3167,1.6926,2.471,1.3912],"818-HK^FF_EPS(ANN,-5AY,0)":[0.102,0.125,0.1002,0.205,0.2365,1.2682],"817-HK^FF_EPS(ANN,-5AY,0)":[0.2776,0.4298,0.5364,0.628,0.3581,0.4454],"816-HK^FF_EPS(ANN,-5AY,0)":[null,null,0.0226,0.028,0.0945,0.234],"815-HK^FF_EPS(ANN,-5AY,0)":[0.2477,0.2087,0.1086,-0.0811,0.1566,-1.7859],"814-HK^FF_EPS(ANN,-5AY,0)":[0.0701,0.1384,0.1819,0.1456,0.1535,-0.0657],"813-HK^FF_EPS(ANN,-5AY,0)":[2.1801,1.7598,2.6798,3.1354,3.7546,4.0626],"812-HK^FF_EPS(ANN,-5AY,0)":[-0.0642,0.0004,-0.0776,-0.1003,-0.0378,-0.0174],"811-HK^FF_EPS(ANN,-5AY,0)":[0.6426,0.8648,0.8949,1.0468,1.15,1.2756],"809-HK^FF_EPS(ANN,-5AY,0)":[-0.29,-0.13,-0.191,-0.1555,-0.2856,-0.045],"807-HK^FF_EPS(ANN,-5AY,0)":[0.2356,0.248,0.2455,0.2612,0.2743,0.3296],"806-HK^FF_EPS(ANN,-5AY,0)":[0.074,1.106,0.124,0.2767,0.7436,0.247],"804-HK^FF_EPS(ANN,-5AY,0)":[0.114,0.058,-0.012,0.0298,-0.0834,-0.0218],"803-HK^FF_EPS(ANN,-5AY,0)":[-0.9562,-0.2321,-0.1016,-0.6767,-1.1821,-0.3617],"802-HK^FF_EPS(ANN,-5AY,0)":[-0.5355,-0.7785,-0.0852,-0.136,-0.0762,-0.0557],"800-HK^FF_EPS(ANN,-5AY,0)":[0.0152,0.0115,-0.0375,-0.0215,0.0211,0.0259],"799-HK^FF_EPS(ANN,-5AY,0)":[0.4165,0.9136,1.1494,1.0335,1.7243,0.3158],"798-HK^FF_EPS(ANN,-5AY,0)":[0.0839,0.0662,0.0837,0.087,0.0703,0.104],"797-HK^FF_EPS(ANN,-5AY,0)":[-0.0074,0.1112,-0.0546,0.005,0.0374,0.0441],"794-HK^FF_EPS(ANN,-5AY,0)":[0.0507,0.2663,0.1161,0.0341,0.0791,-0.1134],"789-HK^FF_EPS(ANN,-5AY,0)":[-0.02,-0.13,0.0281,0.01,-0.0241,-0.0203],"788-HK^FF_EPS(ANN,-5AY,0)":[0.0005,0.0127,0.0211,0.0337,0.0413,0.0505],"784-HK^FF_EPS(ANN,-5AY,0)":[0.035,0.022,-0.0256,0.0004,-0.0007,0.0028],"780-HK^FF_EPS(ANN,-5AY,0)":[-1.2063,0.1088,0.3962,0.3789,0.1723,0.396],"777-HK^FF_EPS(ANN,-5AY,0)":[-0.4782,-0.0475,1.2132,1.7313,1.9236,2.31],"776-HK^FF_EPS(ANN,-5AY,0)":[-0.06,-0.03,-0.1215,-0.2714,-0.2793,-0.3268],"775-HK^FF_EPS(ANN,-5AY,0)":[0.0262,0.0269,0.0274,0.0189,0.013,0.0169],"772-HK^FF_EPS(ANN,-5AY,0)":[0.0473,0.8533,1.2003,1.2451,-5.0385,2.2097],"771-HK^FF_EPS(ANN,-5AY,0)":[0.0584,0.0749,0.1048,0.1155,0.0288,0.005],"769-HK^FF_EPS(ANN,-5AY,0)":[-0.0445,-0.0354,-0.0023,0.0166,0.0084,0.0104],"767-HK^FF_EPS(ANN,-5AY,0)":[0.094,0.0213,-0.5682,-0.2134,-0.003,0.0004],"766-HK^FF_EPS(ANN,-5AY,0)":[-0.5766,-0.1777,-0.568,-0.0178,-0.0401,-0.0112],"765-HK^FF_EPS(ANN,-5AY,0)":[0.0714,-0.0349,-0.1114,-0.1684,-0.0483,-0.0199],"764-HK^FF_EPS(ANN,-5AY,0)":[-0.0661,-0.0541,-0.1534,-0.0548,-0.0369,-0.0525],"763-HK^FF_EPS(ANN,-5AY,0)":[-0.6622,1.2569,-1.9729,1.3879,1.0378,1.7689],"762-HK^FF_EPS(ANN,-5AY,0)":[0.0351,0.0807,0.3947,0.4199,0.4588,0.5659],"760-HK^FF_EPS(ANN,-5AY,0)":[-0.0114,0.0071,0.008,-0.011,-0.011,0.0192],"759-HK^FF_EPS(ANN,-5AY,0)":[-0.075,-0.0493,-0.0143,0.0185,0.0485,0.0599],"758-HK^FF_EPS(ANN,-5AY,0)":[-0.0325,-0.0429,-0.1061,-0.0736,-0.0538,-0.031],"757-HK^FF_EPS(ANN,-5AY,0)":[-0.087,0.0386,-0.082,-0.1255,-0.0766,0.0704],"756-HK^FF_EPS(ANN,-5AY,0)":[0.0579,0.0105,-2.0496,0.2594,-0.0332,-0.0211],"755-HK^FF_EPS(ANN,-5AY,0)":[-0.0695,0.0023,-0.0609,-0.0711,-0.0773,-0.1392],"754-HK^FF_EPS(ANN,-5AY,0)":[1.3073,1.9534,1.9534,3.2023,4.6173,3.0646],"753-HK^FF_EPS(ANN,-5AY,0)":[0.6471,0.54,0.5341,0.4666,-1.0491,-1.4597],"752-HK^FF_EPS(ANN,-5AY,0)":[0.2457,0.2292,0.2201,0.2076,0.0408,0.1106],"751-HK^FF_EPS(ANN,-5AY,0)":[0.4464,null,0.2188,0.279,0.5532,0.7486],"750-HK^FF_EPS(ANN,-5AY,0)":[0.7723,0.1983,-0.964,-1.1385,0.1343,0.1058],"747-HK^FF_EPS(ANN,-5AY,0)":[0.0019,-0.0257,-0.1122,-0.0687,-0.0304,-0.0193],"746-HK^FF_EPS(ANN,-5AY,0)":[0.262,0.852,1.0578,0.8494,0.6092,1.5612],"745-HK^FF_EPS(ANN,-5AY,0)":[-0.536,-0.73,-0.1344,-0.188,-0.1022,-0.0483],"743-HK^FF_EPS(ANN,-5AY,0)":[0.0996,0.4433,1.83,2.2777,1.9139,1.3602],"738-HK^FF_EPS(ANN,-5AY,0)":[0.1231,0.0988,-0.0466,-0.0487,0.1708,0.0051],"737-HK^FF_EPS(ANN,-5AY,0)":[null,null,0.2252,0.2511,0.2383],"736-HK^FF_EPS(ANN,-5AY,0)":[-0.4354,-4.6392,-0.5082,-0.6888,0.2679,0.0718],"733-HK^FF_EPS(ANN,-5AY,0)":[0.452,0.504,0.4895,0.4054,0.2729,-0.8081],"732-HK^FF_EPS(ANN,-5AY,0)":[0.2002,0.0213,0.0236,0.171,0.1527,0.4189],"731-HK^FF_EPS(ANN,-5AY,0)":[0.72,1.7,0.957,-4.825,-32.0699,0.7974],"730-HK^FF_EPS(ANN,-5AY,0)":[-0.0301,-0.0041,-0.02,-0.002,0.0015,0.0068],"728-HK^FF_EPS(ANN,-5AY,0)":[0.2571,0.2652,0.2605,0.2505,0.2523,0.3418],"727-HK^FF_EPS(ANN,-5AY,0)":[0.0284,0.035,0.0011,0.0027,-0.0307,-0.2118],"726-HK^FF_EPS(ANN,-5AY,0)":[-0.0396,0.0508,0.0096,0.0395,0.0567,0.0466],"725-HK^FF_EPS(ANN,-5AY,0)":[0.073,0.097,-0.0088,-0.0663,-0.0967,0.0688],"724-HK^FF_EPS(ANN,-5AY,0)":[-0.96,-0.62,-1.236,-0.7175,-0.6711,-0.6445],"723-HK^FF_EPS(ANN,-5AY,0)":[-0.0002,0.0025,0.0029,0.0037,0.0036,0.0014],"722-HK^FF_EPS(ANN,-5AY,0)":[0.0601,0.0504,0.0171,0.0779,0.0458,0.0734],"720-HK^FF_EPS(ANN,-5AY,0)":[-0.0024,0.0165,-0.0014,-0.0046,-0.017,-0.0014],"719-HK^FF_EPS(ANN,-5AY,0)":[0.2427,0.3991,0.4778,0.547,0.587,0.6749],"718-HK^FF_EPS(ANN,-5AY,0)":[0.0259,0.0606,-0.1054,-0.0469,-0.0051,-0.084],"717-HK^FF_EPS(ANN,-5AY,0)":[0.0996,0.0815,-0.0384,-0.1023,-0.0855,-0.0444],"716-HK^FF_EPS(ANN,-5AY,0)":[-0.191,0.134,0.2343,-0.3574,0.0147,0.6008],"715-HK^FF_EPS(ANN,-5AY,0)":[0.009,0.0044,-0.003,-0.0036,-0.0574,-0.332],"713-HK^FF_EPS(ANN,-5AY,0)":[-0.0372,-0.15,1.5275,-0.126,0.0903,0.0573],"712-HK^FF_EPS(ANN,-5AY,0)":[-3.2473,-0.3759,-0.4063,-0.2445,-0.1032,-0.0825],"711-HK^FF_EPS(ANN,-5AY,0)":[0.1362,0.0883,0.0737,0.0551,-0.1016,0.0678],"710-HK^FF_EPS(ANN,-5AY,0)":[0.084,0.03,0.0233,0.034,0.0934,0.4508],"709-HK^FF_EPS(ANN,-5AY,0)":[0.276,0.318,0.3047,0.1457,-0.071,0.1204],"708-HK^FF_EPS(ANN,-5AY,0)":[0.0077,0.006,0.0432,-0.196,-0.5809,-0.9563],"707-HK^FF_EPS(ANN,-5AY,0)":[0.0111,-0.0284,-0.1344,-0.0866,-0.0231,-0.0316],"704-HK^FF_EPS(ANN,-5AY,0)":[0.3039,0.3449,0.374,0.028,-1.3451,-0.0867],"703-HK^FF_EPS(ANN,-5AY,0)":[-0.0022,0.0159,-0.0866,-0.5428,-0.1742,-0.1051],"702-HK^FF_EPS(ANN,-5AY,0)":[-0.0623,-0.0955,-0.1564,-0.069,-0.055,-0.2357],"701-HK^FF_EPS(ANN,-5AY,0)":[0.0461,0.0197,-0.0132,0.1233,-0.0495,-0.0108],"700-HK^FF_EPS(ANN,-5AY,0)":[5.1212,8.7612,9.8728,11.1751,18.9272,28.4394],"698-HK^FF_EPS(ANN,-5AY,0)":[0.1577,0.1516,0.079,0.0558,0.0488,0.0289],"697-HK^FF_EPS(ANN,-5AY,0)":[-0.8876,0.028,0.0878,0.0832,0.0962,-0.1519],"696-HK^FF_EPS(ANN,-5AY,0)":[0.9698,0.8879,0.9412,0.9854,0.1393,0.2271],"695-HK^FF_EPS(ANN,-5AY,0)":[0.0058,0.0542,0.1938,0.137,0.1021,0.0843],"694-HK^FF_EPS(ANN,-5AY,0)":[0.4791,0.6919,0.7855,0.5991,-0.4993,-0.5571],"693-HK^FF_EPS(ANN,-5AY,0)":[0.09,0.25,0.2985,0.1058,0.0047,0.1878],"691-HK^FF_EPS(ANN,-5AY,0)":[-0.2571,0.2076,0.7334,0.7743,0.8225,0.7688],"690-HK^FF_EPS(ANN,-5AY,0)":[-0.0109,-0.0515,-0.0224,0.0004,-0.0111,-0.0031],"689-HK^FF_EPS(ANN,-5AY,0)":[-0.0076,-0.0117,-0.0226,-0.0264,0.0016,-0.0056],"688-HK^FF_EPS(ANN,-5AY,0)":[3.64,3.72,4.1,4.3073,4.5031,4.4217],"687-HK^FF_EPS(ANN,-5AY,0)":[0.1828,0.0025,0.1064,-0.2278,-0.0312,0.0],"686-HK^FF_EPS(ANN,-5AY,0)":[0.0892,0.022,-0.056,-0.265,0.0126,0.0303],"685-HK^FF_EPS(ANN,-5AY,0)":[0.0698,-0.0531,-0.0525,0.0327,-0.006,0.0019],"684-HK^FF_EPS(ANN,-5AY,0)":[0.217,0.139,0.0838,-0.0542,0.1383,-0.0807],"683-HK^FF_EPS(ANN,-5AY,0)":[4.53,6.4,5.16,4.7373,3.7097,7.1125],"682-HK^FF_EPS(ANN,-5AY,0)":[-1.1288,-0.2646,-0.0189,-0.0047,-0.0094,-0.0063],"681-HK^FF_EPS(ANN,-5AY,0)":[0.0251,0.0332,0.0228,null,0.0181,0.0226],"680-HK^FF_EPS(ANN,-5AY,0)":[0.0035,0.0198,0.0249,0.0166,-0.0082,-0.0332],"679-HK^FF_EPS(ANN,-5AY,0)":[1.79,0.49,0.1982,1.4399,0.3254,-1.9663],"678-HK^FF_EPS(ANN,-5AY,0)":[1.9769,-0.4595,-0.2229,-0.1948,-0.1399,-1.4319],"677-HK^FF_EPS(ANN,-5AY,0)":[0.035,0.039,0.0026,-0.0134,0.0237,0.011],"676-HK^FF_EPS(ANN,-5AY,0)":[0.0023,0.0062,-0.1637,-0.2356,-0.0067,-0.0102],"675-HK^FF_EPS(ANN,-5AY,0)":[-0.0304,0.0311,0.0046,0.0624,0.2506,0.2371],"674-HK^FF_EPS(ANN,-5AY,0)":[-0.0893,-0.0103,-0.0175,-0.0346,-0.0077,0.0035],"673-HK^FF_EPS(ANN,-5AY,0)":[-0.191,-0.099,-0.0569,-0.089,-0.0188,-0.0296],"672-HK^FF_EPS(ANN,-5AY,0)":[0.0292,0.1153,0.0584,0.125,0.1645,0.0156],"670-HK^FF_EPS(ANN,-5AY,0)":[0.3805,0.5055,0.2209,0.2396,-0.812,-0.8765],"669-HK^FF_EPS(ANN,-5AY,0)":[1.7326,1.9996,2.3638,2.638,3.3968,4.6666],"668-HK^FF_EPS(ANN,-5AY,0)":[-0.047,0.0192,0.0134,-0.0626,0.0899,0.0425],"667-HK^FF_EPS(ANN,-5AY,0)":[0.3032,0.3395,0.2773,0.483,0.132,0.1662],"665-HK^FF_EPS(ANN,-5AY,0)":[0.2887,0.5139,0.1659,0.2441,0.2998,0.0464],"663-HK^FF_EPS(ANN,-5AY,0)":[-0.1631,-0.0772,-0.1754,-0.1082,-0.3176,-0.0471],"662-HK^FF_EPS(ANN,-5AY,0)":[0.368,0.478,0.262,0.4225,0.3542,0.7065],"661-HK^FF_EPS(ANN,-5AY,0)":[-0.0106,-0.0062,-0.0066,0.0093,0.0192,0.0193],"660-HK^FF_EPS(ANN,-5AY,0)":[-0.023,-0.011,-0.0323,-0.0019,-0.0049,-0.0102],"659-HK^FF_EPS(ANN,-5AY,0)":[1.46,1.56,1.0362,0.0647,0.3097,0.3594],"658-HK^FF_EPS(ANN,-5AY,0)":[0.7922,0.3183,0.1405,0.2068,0.5778,0.9693],"657-HK^FF_EPS(ANN,-5AY,0)":[-0.0046,-0.0046,-0.0066,-0.0119,-0.0045,-0.0072],"656-HK^FF_EPS(ANN,-5AY,0)":[1.3904,1.7642,1.8545,1.9666,1.0618,1.4566],"655-HK^FF_EPS(ANN,-5AY,0)":[0.023,0.164,-0.0713,null,-0.6748,0.3354],"653-HK^FF_EPS(ANN,-5AY,0)":[-0.027,-0.059,-0.0116,-0.038,-0.0749,-0.0601],"651-HK^FF_EPS(ANN,-5AY,0)":[-2.0,-1.2,-2.0,-4.5332,-3.1914,-1.7071],"650-HK^FF_EPS(ANN,-5AY,0)":[-0.33,0.004,0.0044,-0.042,-0.0585,-0.0715],"648-HK^FF_EPS(ANN,-5AY,0)":[1.541,-3.1164,-1.4,-4.898,-1.584,-0.4101],"646-HK^FF_EPS(ANN,-5AY,0)":[-0.438,-0.348,-1.6932,-1.4294,-0.3728,-0.2823],"645-HK^FF_EPS(ANN,-5AY,0)":[0.003,-0.0547,-0.0329,-0.0156,-0.0342,-0.0323],"643-HK^FF_EPS(ANN,-5AY,0)":[-0.0608,-0.0366,-0.0619,-0.0181,-0.0187,0.0],"641-HK^FF_EPS(ANN,-5AY,0)":[0.0828,0.2556,0.1282,0.1535,0.0057,0.07],"640-HK^FF_EPS(ANN,-5AY,0)":[0.0587,-0.0321,0.0647,0.1092,0.0979,0.0736],"639-HK^FF_EPS(ANN,-5AY,0)":[0.0211,0.2038,0.2076,0.2151,0.2062,0.5025],"638-HK^FF_EPS(ANN,-5AY,0)":[0.4653,0.3471,0.2561,0.3874,0.2361,0.1295],"637-HK^FF_EPS(ANN,-5AY,0)":[0.0501,0.1088,-0.1046,-0.1545,0.0204,0.0225],"636-HK^FF_EPS(ANN,-5AY,0)":[1.11,1.25,1.4362,2.2129,1.6311,3.1893],"635-HK^FF_EPS(ANN,-5AY,0)":[-0.051,0.1354,0.2574,0.2021,-0.2408,-0.0236],"633-HK^FF_EPS(ANN,-5AY,0)":[0.1961,0.0421,0.1349,-0.2743,-1.4154,-0.1593],"632-HK^FF_EPS(ANN,-5AY,0)":[0.8225,-2.1556,-0.3582,-0.7019,0.0138,0.1756],"631-HK^FF_EPS(ANN,-5AY,0)":[-0.2454,0.0922,0.2338,0.3385,0.3775,0.4832],"630-HK^FF_EPS(ANN,-5AY,0)":[-0.0515,-0.3971,-0.0718,-0.0928,-0.0855,-0.0374],"629-HK^FF_EPS(ANN,-5AY,0)":[-0.0526,-0.0254,-0.0471,-0.0043,0.0101,0.0156],"628-HK^FF_EPS(ANN,-5AY,0)":[-0.0326,0.0092,0.0006,-0.0134,0.006,-0.0571],"627-HK^FF_EPS(ANN,-5AY,0)":[-0.003,null,0.0727,0.0137,-0.1352,-0.0615],"626-HK^FF_EPS(ANN,-5AY,0)":[0.37,0.459,0.465,0.4248,0.3616,0.4522],"623-HK^FF_EPS(ANN,-5AY,0)":[-0.0584,0.2041,0.1919,0.0608,0.2034,0.0964],"622-HK^FF_EPS(ANN,-5AY,0)":[-0.6252,0.0237,0.005,-0.062,0.4692,-0.5146],"621-HK^FF_EPS(ANN,-5AY,0)":[0.0082,-0.0214,-0.0019,-0.0023,-0.0292,0.0025],"620-HK^FF_EPS(ANN,-5AY,0)":[-0.1504,-0.1169,-0.1944,0.0173,0.0258,-0.0504],"619-HK^FF_EPS(ANN,-5AY,0)":[-0.265,0.175,-0.796,-0.2859,-0.8903,-0.2564],"618-HK^FF_EPS(ANN,-5AY,0)":[0.0641,0.1322,-0.428,-0.3547,0.2283],"617-HK^FF_EPS(ANN,-5AY,0)":[0.1947,0.4247,0.288,0.1833,-0.8538,-0.4272],"616-HK^FF_EPS(ANN,-5AY,0)":[-0.3662,0.423,0.3118,-0.7068,-0.1941,0.125],"613-HK^FF_EPS(ANN,-5AY,0)":[0.023,0.137,0.117,0.024,0.0447,-0.0235],"611-HK^FF_EPS(ANN,-5AY,0)":[0.05,0.0948,0.0693,0.0737,0.0435,0.0655],"610-HK^FF_EPS(ANN,-5AY,0)":[0.8439,1.1505,1.5264,1.5943,1.3661,0.8525],"609-HK^FF_EPS(ANN,-5AY,0)":[0.3026,0.1384,-0.0849,0.0286,0.1251,0.5371],"608-HK^FF_EPS(ANN,-5AY,0)":[0.14,0.14,0.1428,0.2355,0.4074,0.4817],"607-HK^FF_EPS(ANN,-5AY,0)":[0.2238,0.1325,-0.1819,-0.1653,-0.051,-0.1644],"606-HK^FF_EPS(ANN,-5AY,0)":[null,null,0.0156,0.0383,0.0843,0.163],"605-HK^FF_EPS(ANN,-5AY,0)":[1.757,1.8886,1.7184,1.418,1.258,0.8748],"604-HK^FF_EPS(ANN,-5AY,0)":[0.4236,0.6364,0.4194,0.4753,0.4203,-0.3058],"603-HK^FF_EPS(ANN,-5AY,0)":[0.0598,0.0486,0.0566,0.0664,0.0058,0.1797],"602-HK^FF_EPS(ANN,-5AY,0)":[0.0465,0.0369,0.0147,-0.0572,-0.2106,-0.1163],"601-HK^FF_EPS(ANN,-5AY,0)":[-0.206,0.544,0.658,0.638,-0.2248,-1.008],"600-HK^FF_EPS(ANN,-5AY,0)":[-0.013,-0.105,-0.047,-0.0677,-0.6531,-1.9519],"599-HK^FF_EPS(ANN,-5AY,0)":[0.0686,0.0717,0.0245,0.0184,0.0175,0.0193],"598-HK^FF_EPS(ANN,-5AY,0)":[0.4133,0.4382,0.5295,0.4309,0.4182,0.6047],"596-HK^FF_EPS(ANN,-5AY,0)":[0.0664,0.123,0.2909,0.1783,-0.1379,0.0568],"595-HK^FF_EPS(ANN,-5AY,0)":[0.2977,0.1761,0.063,0.1028,0.2969,0.2542],"593-HK^FF_EPS(ANN,-5AY,0)":[0.1589,0.4394,0.6056,-0.6999,-6.1828,-3.0146],"592-HK^FF_EPS(ANN,-5AY,0)":[0.003,-0.0175,-0.0836,-0.2211,-0.1101],"591-HK^FF_EPS(ANN,-5AY,0)":[-0.0985,-0.0687,-0.0526,-0.094,-0.0292,-0.0418],"590-HK^FF_EPS(ANN,-5AY,0)":[1.73,2.33,2.5425,1.4756,1.7328,2.3716],"589-HK^FF_EPS(ANN,-5AY,0)":[0.0316,0.1246,0.2663,0.3252,0.1134,-0.1812],"588-HK^FF_EPS(ANN,-5AY,0)":[0.1784,0.34,0.3533,0.4565,0.0379,0.0705],"587-HK^FF_EPS(ANN,-5AY,0)":[null,null,0.1514,0.2193,0.2885,0.3817],"586-HK^FF_EPS(ANN,-5AY,0)":[1.2853,2.1793,3.9032,4.3954,4.743,4.95],"585-HK^FF_EPS(ANN,-5AY,0)":[-0.96,-0.66,-0.17,-0.2305,0.3424,-0.0406],"583-HK^FF_EPS(ANN,-5AY,0)":[0.179,0.1589,0.3722,0.3106,-0.2038,0.4846],"582-HK^FF_EPS(ANN,-5AY,0)":[-2.4348,0.02,-0.2387,-0.7267,-0.6328,-0.2684],"581-HK^FF_EPS(ANN,-5AY,0)":[0.2921,1.6028,1.5494,0.9779,0.4788,0.8073],"580-HK^FF_EPS(ANN,-5AY,0)":[0.1212,0.1588,0.1344,0.1377,0.1228,0.0114],"579-HK^FF_EPS(ANN,-5AY,0)":[0.3325,0.2978,0.3145,0.2876,0.3139,0.3462],"577-HK^FF_EPS(ANN,-5AY,0)":[-0.2297,-0.9064,-0.2047,-6.305,-5.7729,-1.0086],"576-HK^FF_EPS(ANN,-5AY,0)":[0.8063,0.8502,0.9492,0.9689,0.7755,1.3216],"575-HK^FF_EPS(ANN,-5AY,0)":[-0.0132,-0.1177,-0.1325,-0.2817,-0.1018,-0.0408],"574-HK^FF_EPS(ANN,-5AY,0)":[0.009,0.0116,-0.063,-0.1517,-0.3188,-0.0444],"573-HK^FF_EPS(ANN,-5AY,0)":[0.1747,0.0876,0.1145,0.1229,-0.057,-0.0209],"572-HK^FF_EPS(ANN,-5AY,0)":[6.0192,25.3104,-2.7086,-1.6412,-0.9492,-0.1423],"571-HK^FF_EPS(ANN,-5AY,0)":[0.378,0.177,-0.052,-0.8891,-0.2354,-0.2204],"570-HK^FF_EPS(ANN,-5AY,0)":[0.2539,0.3045,0.3535,0.3576,0.3711,0.4626],"568-HK^FF_EPS(ANN,-5AY,0)":[-0.8997,0.0577,0.1373,-0.279,0.0453,-0.5559],"567-HK^FF_EPS(ANN,-5AY,0)":[-0.0918,-0.121,0.1518,-0.1318,-0.0903,-0.028],"565-HK^FF_EPS(ANN,-5AY,0)":[0.034,0.0252,0.0208,-0.0114,-0.0663,-0.0394],"564-HK^FF_EPS(ANN,-5AY,0)":[0.0382,0.1641,0.4804,0.6004,0.7153,1.3549],"563-HK^FF_EPS(ANN,-5AY,0)":[0.1085,0.116,0.1191,0.1248,0.1086,0.1191],"560-HK^FF_EPS(ANN,-5AY,0)":[0.2979,0.2468,0.2035,0.1909,0.0444,0.0393],"559-HK^FF_EPS(ANN,-5AY,0)":[-0.0297,-0.0286,-0.0099,-0.0104,-0.0028,-0.0086],"558-HK^FF_EPS(ANN,-5AY,0)":[0.1118,0.1973,0.1455,0.0025,0.2623,0.4564],"557-HK^FF_EPS(ANN,-5AY,0)":[-0.1505,0.0383,-0.0692,-0.5048,-0.1632,-0.0422],"556-HK^FF_EPS(ANN,-5AY,0)":[0.1049,-0.2023,-0.0284,-0.0791,-0.0393,0.0119],"554-HK^FF_EPS(ANN,-5AY,0)":[-0.0203,0.0001,-0.0167,-0.0542,-0.0107,-0.0041],"553-HK^FF_EPS(ANN,-5AY,0)":[0.1525,0.1355,0.2099,0.0653,0.0951,0.0553],"552-HK^FF_EPS(ANN,-5AY,0)":[0.4276,0.452,0.4962,0.4992,0.4999,0.5494],"551-HK^FF_EPS(ANN,-5AY,0)":[2.5205,2.4586,1.4763,1.4608,-0.4373,0.5554],"550-HK^FF_EPS(ANN,-5AY,0)":[-0.0355,-0.1562,-0.1405,-0.0565,-0.0505,-0.0159],"548-HK^FF_EPS(ANN,-5AY,0)":[0.6263,0.7541,1.8684,1.2996,1.0586,1.4404],"547-HK^FF_EPS(ANN,-5AY,0)":[-0.4099,-0.2458,-0.1971,-0.1254,-0.1676,-0.1731],"546-HK^FF_EPS(ANN,-5AY,0)":[0.6002,0.6577,0.8581,0.5075,0.2794,0.6092],"544-HK^FF_EPS(ANN,-5AY,0)":[-0.051,-0.145,-0.156,-0.276,-0.1621,-0.2767],"543-HK^FF_EPS(ANN,-5AY,0)":[0.1561,0.1071,0.1399,0.1544,0.1611,0.0532],"542-HK^FF_EPS(ANN,-5AY,0)":[-0.0727,-0.0063,-0.0178,-0.0291,-0.0313,-0.047],"540-HK^FF_EPS(ANN,-5AY,0)":[0.0435,0.0568,0.037,0.0444,-0.2481,-0.0521],"538-HK^FF_EPS(ANN,-5AY,0)":[0.7127,-0.5189,0.5979,0.1625,-0.0802,0.0231],"536-HK^FF_EPS(ANN,-5AY,0)":[0.1,0.093,0.113,0.1034,0.0916,0.0927],"535-HK^FF_EPS(ANN,-5AY,0)":[0.1011,0.1198,0.1681,0.2712,0.301,0.2923],"533-HK^FF_EPS(ANN,-5AY,0)":[0.3959,0.3281,0.3831,0.3116,0.151,0.2251],"532-HK^FF_EPS(ANN,-5AY,0)":[0.06,0.1485,0.1123,0.0883,0.1387,0.0987],"531-HK^FF_EPS(ANN,-5AY,0)":[0.0171,0.2299,0.045,-0.1222,-0.035,0.0679],"530-HK^FF_EPS(ANN,-5AY,0)":[0.1278,0.2031,0.172,0.8948,-0.8723,-0.2],"529-HK^FF_EPS(ANN,-5AY,0)":[0.851,1.324,1.0181,0.2834,-1.1154,0.4141],"528-HK^FF_EPS(ANN,-5AY,0)":[0.1285,-0.0115,0.198,0.2812,-0.0182,0.1725],"527-HK^FF_EPS(ANN,-5AY,0)":[-0.0257,-0.0046,-0.0423,-0.0655,-0.121,-0.2244],"526-HK^FF_EPS(ANN,-5AY,0)":[-0.1597,-0.1849,0.0326,-0.022,-0.3626,-0.0581],"525-HK^FF_EPS(ANN,-5AY,0)":[0.1635,0.14,0.1107,0.1198,-0.0885,-0.1656],"524-HK^FF_EPS(ANN,-5AY,0)":[-0.0998,-0.017,-0.0108,-0.1964,0.0151,-0.0179],"522-HK^FF_EPS(ANN,-5AY,0)":[3.61,6.9,5.4731,1.5232,1.8652,7.7164],"521-HK^FF_EPS(ANN,-5AY,0)":[-0.0132,0.0081,-0.0489,-0.0293,0.0019,0.0183],"520-HK^FF_EPS(ANN,-5AY,0)":[0.4056,0.4535,0.5151,0.3064,0.0019,-0.3288],"519-HK^FF_EPS(ANN,-5AY,0)":[0.1394,0.0044,-0.031,-0.1018,-0.024,-0.065],"518-HK^FF_EPS(ANN,-5AY,0)":[-0.283,-0.1,-0.2027,-0.1812,0.5675,-0.0578],"517-HK^FF_EPS(ANN,-5AY,0)":[0.1547,0.2326,0.1867,0.2157,0.2208,0.1881],"515-HK^FF_EPS(ANN,-5AY,0)":[-0.4246,-0.352,-0.305,-0.1938,-0.1367,-0.0071],"513-HK^FF_EPS(ANN,-5AY,0)":[0.144,0.519,0.0639,-0.0225,0.0029,0.0178],"512-HK^FF_EPS(ANN,-5AY,0)":[0.1299,0.2049,0.2774,0.3512,0.5203,0.6772],"511-HK^FF_EPS(ANN,-5AY,0)":[0.98,0.56,-0.4545,-0.6733,-0.6413,-1.4766],"510-HK^FF_EPS(ANN,-5AY,0)":[-0.248,-0.202,-0.582,-0.4602,-0.1589,-0.2112],"509-HK^FF_EPS(ANN,-5AY,0)":[0.0657,0.0567,0.0964,0.083,-0.1627,-0.2448],"508-HK^FF_EPS(ANN,-5AY,0)":[-0.0906,-0.0379,-0.03,-0.0475,0.0058,-0.0138],"506-HK^FF_EPS(ANN,-5AY,0)":[0.048,0.2598,0.1359,0.1694,0.2004,0.2466],"505-HK^FF_EPS(ANN,-5AY,0)":[0.1168,0.1845,0.0382,0.0788,0.2059,0.3915],"503-HK^FF_EPS(ANN,-5AY,0)":[0.0699,0.2961,0.0031,0.356,1.7225,0.018],"500-HK^FF_EPS(ANN,-5AY,0)":[-0.1706,-0.1584,-0.1361,-0.1513,-0.0972,-0.0681],"499-HK^FF_EPS(ANN,-5AY,0)":[0.0107,0.0109,null,0.0242,0.0051,0.0121],"498-HK^FF_EPS(ANN,-5AY,0)":[-0.035,0.44,0.0446,-0.5184,0.137,-1.4752],"497-HK^FF_EPS(ANN,-5AY,0)":[0.1118,0.1006,0.0528,0.1177,0.0343,0.1226],"496-HK^FF_EPS(ANN,-5AY,0)":[-0.0266,-0.1552,0.3565,0.3378,0.0865,0.1776],"495-HK^FF_EPS(ANN,-5AY,0)":[0.0728,0.0117,-0.0405,-0.0896,-0.0317,-0.0584],"493-HK^FF_EPS(ANN,-5AY,0)":[0.0187,-0.0242,-0.2809,-0.1463,-0.3913,-0.2148],"491-HK^FF_EPS(ANN,-5AY,0)":[-0.03,-0.05,-0.0394,-0.1065,-0.0684,-0.0627],"489-HK^FF_EPS(ANN,-5AY,0)":[1.811,1.8821,1.7842,1.6922,1.4075,1.5928],"488-HK^FF_EPS(ANN,-5AY,0)":[2.9725,6.1414,6.8528,-4.139,-1.9157,-2.1334],"487-HK^FF_EPS(ANN,-5AY,0)":[-0.0063,0.0017,0.0111,0.0151,-0.0288,0.001],"486-HK^FF_EPS(ANN,-5AY,0)":[0.6055,0.6234,0.8759,0.4951,0.3875,1.6499],"485-HK^FF_EPS(ANN,-5AY,0)":[-0.252,-0.148,-0.0702,-0.1528,-0.0725,-0.0827],"484-HK^FF_EPS(ANN,-5AY,0)":[-3.3767,0.6227,-2.4782,-1.7088,-0.5311,0.1481],"483-HK^FF_EPS(ANN,-5AY,0)":[0.177,0.111,-0.169,-0.4698,0.2715,0.3882],"482-HK^FF_EPS(ANN,-5AY,0)":[-0.5318,-0.4465,-0.5673,-1.4084,-0.0379,-0.0632],"480-HK^FF_EPS(ANN,-5AY,0)":[0.5546,1.5518,1.4858,1.0938,0.6041,0.7388],"479-HK^FF_EPS(ANN,-5AY,0)":[-0.0335,-0.0245,0.006,-0.0166,-0.0319,-0.0129],"476-HK^FF_EPS(ANN,-5AY,0)":[-0.03,-0.07,-0.0306,-0.0213,-0.1068,-0.0464],"475-HK^FF_EPS(ANN,-5AY,0)":[-0.115,-0.07,-0.1074,-0.0986,-0.0661,-0.0363],"474-HK^FF_EPS(ANN,-5AY,0)":[-0.6392,-0.0911,-0.0771,-0.0491,-0.0573,-0.0514],"472-HK^FF_EPS(ANN,-5AY,0)":[-0.0342,-0.0223,0.0176,-0.0325,-0.0287,0.0193],"471-HK^FF_EPS(ANN,-5AY,0)":[-1.7077,-0.4987,1.4688,-1.3603,-4.0911,-0.8069],"468-HK^FF_EPS(ANN,-5AY,0)":[0.2921,0.2998,0.319,0.2861,0.2881,0.257],"467-HK^FF_EPS(ANN,-5AY,0)":[0.049,0.0502,0.0609,0.0726,0.033,0.0763],"465-HK^FF_EPS(ANN,-5AY,0)":[0.0701,-0.1499,0.0739,0.0104,0.0107,-0.2815],"464-HK^FF_EPS(ANN,-5AY,0)":[-0.0499,-0.0874,-0.1219,-0.0899,-0.0548,-0.0257],"460-HK^FF_EPS(ANN,-5AY,0)":[0.1969,0.1764,0.2026,-0.3297,0.0597,0.0532],"459-HK^FF_EPS(ANN,-5AY,0)":[0.0132,0.0526,0.0267,-0.0108,-0.004,0.0276],"458-HK^FF_EPS(ANN,-5AY,0)":[-0.31,-0.24,-0.2962,-0.143,-0.6238,0.0778],"456-HK^FF_EPS(ANN,-5AY,0)":[0.02,0.35,0.205,-0.015,-0.342,-0.7445],"455-HK^FF_EPS(ANN,-5AY,0)":[0.0058,0.0047,0.0012,0.0015,-0.0126,-0.0092],"451-HK^FF_EPS(ANN,-5AY,0)":[0.1636,0.9132,0.5832,0.3504,-1.6123,-0.9179],"450-HK^FF_EPS(ANN,-5AY,0)":[0.042,1.167,-0.0834,0.0845,0.1212,0.0577],"444-HK^FF_EPS(ANN,-5AY,0)":[-0.0343,-0.012,-0.0206,-0.0236,-0.0348,-0.026],"442-HK^FF_EPS(ANN,-5AY,0)":[-0.06,-0.22,-0.0993,-0.3922,-0.4345,-0.4529],"440-HK^FF_EPS(ANN,-5AY,0)":[5.65,5.49,5.7157,5.2829,3.624,4.0942],"439-HK^FF_EPS(ANN,-5AY,0)":[0.1129,0.0108,-0.0743,-0.0478,-0.0127,-0.0066],"438-HK^FF_EPS(ANN,-5AY,0)":[1.1684,1.3837,0.8628,0.9461,1.8532,1.4714],"436-HK^FF_EPS(ANN,-5AY,0)":[0.021,0.0278,0.0245,0.0134,0.0246,0.0133],"434-HK^FF_EPS(ANN,-5AY,0)":[0.3647,0.4084,0.355,0.0573,-0.0767,0.0146],"433-HK^FF_EPS(ANN,-5AY,0)":[-0.0109,-0.0249,-0.0163,-0.0068,-0.0225,-0.0355],"432-HK^FF_EPS(ANN,-5AY,0)":[-0.2284,-0.2133,-1.0815,-0.7305,-0.47,-0.4243],"431-HK^FF_EPS(ANN,-5AY,0)":[-0.2123,0.0043,-0.0085,-0.0298,-0.0461,-0.026],"430-HK^FF_EPS(ANN,-5AY,0)":[0.234,0.744,-0.34,0.1928,-0.3613,0.0484],"426-HK^FF_EPS(ANN,-5AY,0)":[-0.155,-0.051,-0.0261,-0.067,-0.043,-0.0308],"425-HK^FF_EPS(ANN,-5AY,0)":[1.7947,2.0548,1.7181,1.6691,1.3634,1.5661],"423-HK^FF_EPS(ANN,-5AY,0)":[0.0666,0.1651,0.1657,0.0245,0.0716,0.0765],"422-HK^FF_EPS(ANN,-5AY,0)":[-0.0078,-0.0779,-0.3613,-0.1518,-0.0623,-0.0476],"420-HK^FF_EPS(ANN,-5AY,0)":[0.106,0.13,0.1334,0.1158,0.07,0.197],"419-HK^FF_EPS(ANN,-5AY,0)":[-0.0109,-0.0083,-0.005,-0.0021,-0.0042,-0.0082],"418-HK^FF_EPS(ANN,-5AY,0)":[0.034,0.075,0.0728,-0.199,0.0449,0.0362],"417-HK^FF_EPS(ANN,-5AY,0)":[0.1846,0.2185,-0.3604,-0.1765,0.0624],"416-HK^FF_EPS(ANN,-5AY,0)":[1.6358,1.5221,-0.9091,-0.1397,-0.024,0.059],"413-HK^FF_EPS(ANN,-5AY,0)":[0.0137,0.0177,0.0108,0.0458,0.0054,0.0024],"412-HK^FF_EPS(ANN,-5AY,0)":[0.0332,null,-0.1536,-0.3428,-0.0468,-0.0522],"411-HK^FF_EPS(ANN,-5AY,0)":[1.15,1.38,1.4361,1.336,1.5101,1.0914],"410-HK^FF_EPS(ANN,-5AY,0)":[0.2045,1.0516,0.4392,0.2907,0.1158,-0.0304],"408-HK^FF_EPS(ANN,-5AY,0)":[0.3,0.302,0.3277,0.4838,0.5377,0.7278],"406-HK^FF_EPS(ANN,-5AY,0)":[-0.068,0.1199,0.0687,-0.0949,0.3434,0.1557],"403-HK^FF_EPS(ANN,-5AY,0)":[-0.0175,-0.1037,-0.0722,0.0162,-0.1876,0.681],"401-HK^FF_EPS(ANN,-5AY,0)":[-0.1937,-0.4171,-0.4052,-0.0988,-0.0081,-0.091],"400-HK^FF_EPS(ANN,-5AY,0)":[0.4054,0.2387,0.2386,0.0873,0.0998,0.257],"399-HK^FF_EPS(ANN,-5AY,0)":[-0.116,-0.1578,-0.1778,-0.1442,-0.14,0.0313],"398-HK^FF_EPS(ANN,-5AY,0)":[0.0287,0.2432,0.2421,0.1759,0.4317,0.744],"397-HK^FF_EPS(ANN,-5AY,0)":[-0.4045,-0.3166,-0.1423,-0.0257,0.0159,0.0552],"396-HK^FF_EPS(ANN,-5AY,0)":[0.0131,0.0114,-0.0919,-0.1305,-0.0733,-0.0068],"395-HK^FF_EPS(ANN,-5AY,0)":[-0.0428,0.0038,-0.0139,-0.0076,-0.0099,-0.0181],"393-HK^FF_EPS(ANN,-5AY,0)":[0.0629,0.0429,-0.0246,0.0722,0.0589,0.024],"392-HK^FF_EPS(ANN,-5AY,0)":[4.92,5.45,6.004,6.3823,4.1891,7.8591],"391-HK^FF_EPS(ANN,-5AY,0)":[-0.0139,-0.0083,-0.0144,-0.0164,-0.0098,-0.0066],"390-HK^FF_EPS(ANN,-5AY,0)":[0.6039,0.669,0.7183,0.9503,0.9632,1.2493],"389-HK^FF_EPS(ANN,-5AY,0)":[-0.0541,-0.0226,-0.0022,-0.0005,-0.0905,0.0066],"388-HK^FF_EPS(ANN,-5AY,0)":[4.76,6.03,7.5,7.4904,9.1111,9.9057],"387-HK^FF_EPS(ANN,-5AY,0)":[0.1057,0.1225,0.0835,-0.1887,0.0194,-0.1694],"386-HK^FF_EPS(ANN,-5AY,0)":[0.383,0.422,0.5211,0.4757,0.2719,0.5882],"385-HK^FF_EPS(ANN,-5AY,0)":[0.353,0.297,0.3292,0.2202,0.2086,0.1301],"384-HK^FF_EPS(ANN,-5AY,0)":[0.8451,1.23,1.6284,1.7607,2.0092,1.3935],"383-HK^FF_EPS(ANN,-5AY,0)":[-0.005,-0.0095,0.0001,-0.0077,-0.0095],"382-HK^FF_EPS(ANN,-5AY,0)":[0.1469,0.1907,0.3045,0.3171,0.4679,0.6387],"381-HK^FF_EPS(ANN,-5AY,0)":[-3.43,-1.46,-2.704,-3.11,-0.6741,-1.1378],"380-HK^FF_EPS(ANN,-5AY,0)":[0.0379,0.0562,0.0195,0.0051,0.0151,0.0462],"379-HK^FF_EPS(ANN,-5AY,0)":[0.025,-0.036,-0.3122,-0.0286,-0.1609,-0.0241],"378-HK^FF_EPS(ANN,-5AY,0)":[-0.3234,-0.0401,-0.1764,-0.0931,-0.0529,-0.0462],"377-HK^FF_EPS(ANN,-5AY,0)":[0.4382,null,-10.1271,-12.0057,-28.7358,-34.8191],"376-HK^FF_EPS(ANN,-5AY,0)":[-0.13,-0.16,-0.08,0.0797,0.1863,0.1333],"375-HK^FF_EPS(ANN,-5AY,0)":[-0.59,0.91,0.5438,-0.5253,-0.0708,0.0198],"374-HK^FF_EPS(ANN,-5AY,0)":[0.131,0.905,0.0785,-0.0516,0.0784,0.0329],"373-HK^FF_EPS(ANN,-5AY,0)":[0.917,0.9175,0.483,0.7198,0.5795,1.9029],"372-HK^FF_EPS(ANN,-5AY,0)":[-0.7713,-0.0216,0.1373,-0.447,0.0828,-0.0785],"371-HK^FF_EPS(ANN,-5AY,0)":[0.3704,0.4242,0.4792,0.4977,0.4157,0.4142],"370-HK^FF_EPS(ANN,-5AY,0)":[0.0296,-0.0785,-0.0909,-0.0292,-0.0045],"369-HK^FF_EPS(ANN,-5AY,0)":[0.85,1.47,0.97,0.1766,-0.4979,0.6307],"368-HK^FF_EPS(ANN,-5AY,0)":[null,0.0383,0.0502,0.0421,0.0226,0.0158],"367-HK^FF_EPS(ANN,-5AY,0)":[0.7519,0.7739,0.7334,-0.4216,0.0224,-0.5549],"366-HK^FF_EPS(ANN,-5AY,0)":[0.222,0.187,0.2852,0.242,0.1219,0.1685],"365-HK^FF_EPS(ANN,-5AY,0)":[-0.5899,0.0354,-0.0852,-0.0093,0.0135,0.0263],"363-HK^FF_EPS(ANN,-5AY,0)":[2.673,2.898,3.0657,3.0808,2.0137,3.4292],"362-HK^FF_EPS(ANN,-5AY,0)":[-2.3736,-3.5212,-10.6119,-5.4712,-6.1388,-9.6083],"361-HK^FF_EPS(ANN,-5AY,0)":[-0.052,-0.0061,-0.0078,-0.0044,-0.0038,-0.0046],"360-HK^FF_EPS(ANN,-5AY,0)":[-0.0315,-0.0783,0.0218,-0.029,-0.0775,-0.0186],"359-HK^FF_EPS(ANN,-5AY,0)":[-0.0014,0.0248,0.1311,0.0732,-0.0568,-0.1366],"358-HK^FF_EPS(ANN,-5AY,0)":[0.2274,0.46,0.7068,0.7123,0.6701,2.0091],"357-HK^FF_EPS(ANN,-5AY,0)":[0.9698,1.1761,1.557,1.3788,-3.1829,1.9487],"355-HK^FF_EPS(ANN,-5AY,0)":[0.0425,0.1083,0.0393,0.0393,-0.1835,-0.1093],"354-HK^FF_EPS(ANN,-5AY,0)":[0.2377,0.272,0.3499,0.3482,0.4254,0.4928],"353-HK^FF_EPS(ANN,-5AY,0)":[-0.4642,-0.1212,0.0281,0.0075,0.0177],"352-HK^FF_EPS(ANN,-5AY,0)":[-0.0261,-0.0784,-0.0364,-0.0573,0.0003,-0.0142],"351-HK^FF_EPS(ANN,-5AY,0)":[-0.94,-0.2115,-0.2954,-0.1815,-0.0606,-0.0317],"348-HK^FF_EPS(ANN,-5AY,0)":[-0.409,-0.269,null,-0.1534,-0.0922,-0.1337],"347-HK^FF_EPS(ANN,-5AY,0)":[0.2004,0.6874,1.0014,0.2154,0.2363,0.8924],"346-HK^FF_EPS(ANN,-5AY,0)":[-0.022,-0.0054,-0.0001,-0.0365,-0.0496,0.0193],"345-HK^FF_EPS(ANN,-5AY,0)":[0.589,0.555,0.6562,0.504,0.5151,-0.1485],"343-HK^FF_EPS(ANN,-5AY,0)":[-0.037,-0.042,-0.0229,-0.0417,-0.041,-0.0176],"342-HK^FF_EPS(ANN,-5AY,0)":[0.51,0.51,0.57,0.5162,0.4374,-2.4239],"341-HK^FF_EPS(ANN,-5AY,0)":[0.87,0.79,1.017,0.1269,0.6197,0.0366],"340-HK^FF_EPS(ANN,-5AY,0)":[-0.012,-0.032,-0.0199,-0.0062,-0.0019,0.0409],"338-HK^FF_EPS(ANN,-5AY,0)":[0.6457,0.6557,0.584,0.2321,0.067,0.2309],"337-HK^FF_EPS(ANN,-5AY,0)":[0.3973,0.5304,0.7233,1.013,1.0584,0.938],"336-HK^FF_EPS(ANN,-5AY,0)":[0.3954,null,0.4244,0.4057,0.1513,0.2615],"335-HK^FF_EPS(ANN,-5AY,0)":[0.084,0.061,0.0949,0.0178,0.0172,0.0324],"334-HK^FF_EPS(ANN,-5AY,0)":[0.0571,0.0663,0.0468,0.0284,0.0135,0.1048],"333-HK^FF_EPS(ANN,-5AY,0)":[0.0223,0.0534,-0.2536,-0.3199,0.0109,0.0118],"332-HK^FF_EPS(ANN,-5AY,0)":[-0.0171,0.0257,0.0051,-0.0092,0.0004,0.0119],"331-HK^FF_EPS(ANN,-5AY,0)":[0.39,0.53,0.55,0.6778,1.2855,1.0989],"330-HK^FF_EPS(ANN,-5AY,0)":[0.03,-1.35,-1.141,-0.4407,0.1468],"329-HK^FF_EPS(ANN,-5AY,0)":[-0.42,-0.0186,-0.0574,-0.0914,-0.0169,-0.0818],"328-HK^FF_EPS(ANN,-5AY,0)":[0.1277,-0.1477,-0.948,-0.8287,-0.4984,-0.8221],"327-HK^FF_EPS(ANN,-5AY,0)":[0.539,0.367,0.4749,0.5671,0.8279,0.9887],"326-HK^FF_EPS(ANN,-5AY,0)":[-0.3992,0.076,-0.2458,-0.1217,-0.0415,-0.0624],"323-HK^FF_EPS(ANN,-5AY,0)":[0.1865,0.6183,0.9141,0.1661,0.2893,0.8345],"322-HK^FF_EPS(ANN,-5AY,0)":[0.2453,0.3742,0.5194,0.6718,0.8116,0.8144],"321-HK^FF_EPS(ANN,-5AY,0)":[0.346,0.22,0.2354,0.1224,0.1985,0.1383],"320-HK^FF_EPS(ANN,-5AY,0)":[0.151,0.151,0.0122,0.0131,0.0969,0.1001],"318-HK^FF_EPS(ANN,-5AY,0)":[-0.0264,0.2018,0.1153,0.0532,0.1053,0.0898],"317-HK^FF_EPS(ANN,-5AY,0)":[0.0589,0.0716,-1.5661,0.4399,2.9114,0.0677],"316-HK^FF_EPS(ANN,-5AY,0)":[-2.7169,1.7144,1.3547,2.4435,11.1883,86.1607],"315-HK^FF_EPS(ANN,-5AY,0)":[0.617,0.554,0.5634,0.3379,0.3989,0.3816],"313-HK^FF_EPS(ANN,-5AY,0)":[-0.0269,-0.0279,-0.0115,-0.0126,-0.0178,-0.0171],"312-HK^FF_EPS(ANN,-5AY,0)":[0.0234,0.0231,0.0522,0.0622,-0.0338,-0.2116],"311-HK^FF_EPS(ANN,-5AY,0)":[0.0155,0.1636,0.1766,0.1906,-0.2102,0.0842],"309-HK^FF_EPS(ANN,-5AY,0)":[-0.0132,-0.028,-0.01,-0.0282,0.012,-0.0093],"308-HK^FF_EPS(ANN,-5AY,0)":[0.076,0.207,0.126,0.0708,-0.0706,0.0314],"306-HK^FF_EPS(ANN,-5AY,0)":[0.788,0.597,0.5494,0.043,-0.0984,-0.2935],"305-HK^FF_EPS(ANN,-5AY,0)":[0.079,0.0958,0.036,-0.0605,-0.0131,-0.0089],"303-HK^FF_EPS(ANN,-5AY,0)":[5.5321,6.4193,5.3456,5.9199,7.1036,5.3328],"302-HK^FF_EPS(ANN,-5AY,0)":[0.1037,0.1521,0.1581,0.1491,0.3362,0.2754],"301-HK^FF_EPS(ANN,-5AY,0)":[0.0633,0.0518,0.0674,0.0635,0.1745,0.0395],"299-HK^FF_EPS(ANN,-5AY,0)":[-56.28,-2.141,1.414,3.9745,-8.0785,2.218],"298-HK^FF_EPS(ANN,-5AY,0)":[0.6157,0.1189,0.0715,-0.0819,0.1784,0.097],"297-HK^FF_EPS(ANN,-5AY,0)":[-0.7712,-0.3624,0.0776,0.0994,0.103,0.1487],"296-HK^FF_EPS(ANN,-5AY,0)":[0.27,0.3,0.2859,0.2126,-0.1453,-0.4411],"295-HK^FF_EPS(ANN,-5AY,0)":[0.0046,0.0092,0.0012,-0.0529,-0.0471,-0.0755],"294-HK^FF_EPS(ANN,-5AY,0)":[0.15,0.18,0.1067,-0.2467,-0.1346,0.1483],"293-HK^FF_EPS(ANN,-5AY,0)":[-0.1272,-0.2788,0.5193,0.3744,-4.2428,-0.9512],"292-HK^FF_EPS(ANN,-5AY,0)":[0.2145,0.085,0.1684,0.1898,0.308,-0.3698],"291-HK^FF_EPS(ANN,-5AY,0)":[0.2571,0.4151,0.3567,0.4586,0.7253,1.7041],"290-HK^FF_EPS(ANN,-5AY,0)":[0.085,-0.095,-0.1375,-0.0785,-0.0147,-0.0866],"289-HK^FF_EPS(ANN,-5AY,0)":[3.347,9.031,5.7772,2.6097,-1.5617,1.8943],"288-HK^FF_EPS(ANN,-5AY,0)":[0.5884,0.6071,0.5036,0.7807,0.4359,0.587],"287-HK^FF_EPS(ANN,-5AY,0)":[1.27,9.03,4.141,-2.2328,-0.0918,0.3371],"286-HK^FF_EPS(ANN,-5AY,0)":[0.0162,0.0005,0.0007,0.0035,-0.0996,0.0013],"285-HK^FF_EPS(ANN,-5AY,0)":[0.6426,1.326,1.1505,0.804,2.7137,1.2355],"282-HK^FF_EPS(ANN,-5AY,0)":[0.068,-0.134,-0.162,-0.196,-0.1309,-0.1575],"280-HK^FF_EPS(ANN,-5AY,0)":[-0.0941,-0.0249,0.0008,0.0062,0.0313,0.0659],"279-HK^FF_EPS(ANN,-5AY,0)":[0.292,0.176,-1.3777,-2.1751,-0.3756,0.309],"278-HK^FF_EPS(ANN,-5AY,0)":[0.64,2.14,1.1343,-0.4055,0.0253,0.3223],"277-HK^FF_EPS(ANN,-5AY,0)":[-0.0952,0.3583,0.083,-1.8477,-0.4842,-0.1987],"276-HK^FF_EPS(ANN,-5AY,0)":[-1.1,-0.9,-0.2361,7.6648,-1.5251,-1.8554],"274-HK^FF_EPS(ANN,-5AY,0)":[-0.044,-0.018,-0.1,-0.1098,-0.1003,-0.0402],"273-HK^FF_EPS(ANN,-5AY,0)":[-0.021,-0.0013,0.002,-0.0258,-0.0032,-0.0165],"272-HK^FF_EPS(ANN,-5AY,0)":[0.1636,0.2398,0.2807,0.2723,-0.1034,0.2451],"271-HK^FF_EPS(ANN,-5AY,0)":[0.0497,0.1362,0.0908,0.0468,-0.0457,-1.2598],"270-HK^FF_EPS(ANN,-5AY,0)":[0.6725,0.8804,0.7671,0.7716,0.6898,0.7184],"269-HK^FF_EPS(ANN,-5AY,0)":[-0.25,-0.17,-0.1441,-0.4239,-0.179,-0.4816],"268-HK^FF_EPS(ANN,-5AY,0)":[0.0625,0.1273,0.1562,0.1306,-0.1137,-0.1112],"267-HK^FF_EPS(ANN,-5AY,0)":[0.93,1.51,1.727,1.853,1.9466,2.414],"266-HK^FF_EPS(ANN,-5AY,0)":[-0.19,0.23,0.1552,-0.9692,-1.638,-1.167],"265-HK^FF_EPS(ANN,-5AY,0)":[-0.0166,-0.0046,-0.0067,-0.0038,-0.0041,-0.0017],"264-HK^FF_EPS(ANN,-5AY,0)":[-0.0413,-0.0541,-0.0822,-0.0479,-0.0568,-0.0548],"262-HK^FF_EPS(ANN,-5AY,0)":[0.038,0.0472,0.0271,-0.0348,-0.0362,-0.0242],"261-HK^FF_EPS(ANN,-5AY,0)":[-0.12,-0.15,-0.061,-0.091,-0.067,-0.033],"260-HK^FF_EPS(ANN,-5AY,0)":[-0.0437,-0.0509,-0.087,-0.0742,-0.0144,-0.0067],"259-HK^FF_EPS(ANN,-5AY,0)":[0.443,0.122,0.2888,0.1254,0.1909,0.2726],"258-HK^FF_EPS(ANN,-5AY,0)":[0.5287,0.6944,0.2045,0.0859,0.0888,0.1438],"257-HK^FF_EPS(ANN,-5AY,0)":[0.6062,0.7641,0.8578,0.847,0.9793,1.1076],"256-HK^FF_EPS(ANN,-5AY,0)":[0.0084,0.2691,0.0463,0.0102,-0.0389,-0.0232],"255-HK^FF_EPS(ANN,-5AY,0)":[0.3035,0.4405,0.27,0.2364,0.2867,0.3607],"254-HK^FF_EPS(ANN,-5AY,0)":[-1.2457,-0.1101,-0.0123,0.0517,0.0309,0.046],"253-HK^FF_EPS(ANN,-5AY,0)":[0.802,1.684,1.2832,0.0146,-0.3971,0.1258],"252-HK^FF_EPS(ANN,-5AY,0)":[0.441,0.298,-0.2075,-0.8237,0.0278,0.1176],"251-HK^FF_EPS(ANN,-5AY,0)":[1.01,0.059,0.182,0.2614,0.2296,0.1133],"250-HK^FF_EPS(ANN,-5AY,0)":[0.0025,0.0006,0.019,0.0011,0.0056,-0.0054],"248-HK^FF_EPS(ANN,-5AY,0)":[-0.0035,0.0045,0.0008,-0.0185,0.0038,-0.0016],"247-HK^FF_EPS(ANN,-5AY,0)":[2.23,4.14,2.028,0.482,2.7737,1.6031],"245-HK^FF_EPS(ANN,-5AY,0)":[0.0013,0.0066,0.005,-0.019,0.0098,0.0022],"244-HK^FF_EPS(ANN,-5AY,0)":[-0.2782,-0.22,-0.2006,-0.1653,null,-0.073],"243-HK^FF_EPS(ANN,-5AY,0)":[-0.2928,-1.1244,-0.2416,-0.3624,-0.0649,0.047],"242-HK^FF_EPS(ANN,-5AY,0)":[-0.193,0.477,1.5339,1.143,0.0869,0.3186],"241-HK^FF_EPS(ANN,-5AY,0)":[-0.0293,-0.0137,-0.0087,-0.0006,0.0301,-0.0239],"240-HK^FF_EPS(ANN,-5AY,0)":[0.121,0.148,0.3319,0.2387,0.355,0.2372],"239-HK^FF_EPS(ANN,-5AY,0)":[0.196,0.329,0.1196,0.1157,-0.1231,0.1225],"237-HK^FF_EPS(ANN,-5AY,0)":[0.6667,1.1633,0.689,-0.7223,-0.3644,-0.2087],"236-HK^FF_EPS(ANN,-5AY,0)":[0.02,0.03,-0.1969,0.031,0.0461,0.0518],"235-HK^FF_EPS(ANN,-5AY,0)":[-0.0257,0.0074,0.0417,-0.019,0.1329,-0.1758],"234-HK^FF_EPS(ANN,-5AY,0)":[0.0132,0.0257,0.0033,0.0027,-0.0098,-0.0003],"232-HK^FF_EPS(ANN,-5AY,0)":[-0.1141,-0.0459,-0.019,-0.0058,-0.0813,-0.006],"230-HK^FF_EPS(ANN,-5AY,0)":[0.1531,0.2132,0.2794,0.2817,0.0336,0.0266],"229-HK^FF_EPS(ANN,-5AY,0)":[0.1066,0.0754,0.1071,0.0789,0.1278,0.0841],"228-HK^FF_EPS(ANN,-5AY,0)":[-0.0171,-0.0248,0.0029,-0.0076,-0.0015,0.013],"227-HK^FF_EPS(ANN,-5AY,0)":[-0.0348,0.0432,0.0232,0.0074,-0.0629,-0.0961],"226-HK^FF_EPS(ANN,-5AY,0)":[0.52,0.19,-0.5383,null,-2.317,1.014],"225-HK^FF_EPS(ANN,-5AY,0)":[3.81,4.36,1.242,-0.5404,1.2445,0.1343],"224-HK^FF_EPS(ANN,-5AY,0)":[0.6977,0.5403,0.4677,0.0333,0.2535,0.1835],"223-HK^FF_EPS(ANN,-5AY,0)":[-0.35,-0.25,-0.3266,-0.1322,-0.044,-0.0637],"222-HK^FF_EPS(ANN,-5AY,0)":[0.5742,0.963,0.9679,0.9568,0.7301,0.8304],"220-HK^FF_EPS(ANN,-5AY,0)":[0.1643,0.2344,0.2824,0.3587,0.4229,0.4187],"219-HK^FF_EPS(ANN,-5AY,0)":[0.745,1.551,1.181,0.0338,-0.3355,0.1334],"218-HK^FF_EPS(ANN,-5AY,0)":[0.1033,0.1308,0.1209,0.0937,0.1125,-0.0613],"217-HK^FF_EPS(ANN,-5AY,0)":[0.011,0.004,0.0196,0.0082,0.0209,0.0178],"216-HK^FF_EPS(ANN,-5AY,0)":[0.76,3.7,1.4172,-0.0824,0.1412,0.101],"215-HK^FF_EPS(ANN,-5AY,0)":[0.1455,-0.176,0.0838,0.089,0.0749,0.0008],"214-HK^FF_EPS(ANN,-5AY,0)":[1.21,0.97,0.9634,0.6583,1.1973,-1.0772],"213-HK^FF_EPS(ANN,-5AY,0)":[0.143,0.215,0.2169,0.1196,0.1183,0.0946],"212-HK^FF_EPS(ANN,-5AY,0)":[3.57,10.11,9.92,1.7484,2.528,5.5942],"211-HK^FF_EPS(ANN,-5AY,0)":[0.013,-0.053,0.0004,-0.12,-0.0587,0.0105],"210-HK^FF_EPS(ANN,-5AY,0)":[-0.497,-0.445,-0.603,-0.6489,-0.1436,0.0291],"209-HK^FF_EPS(ANN,-5AY,0)":[-0.892,-0.225,-0.4195,-0.1158,-0.2616,-0.3714],"207-HK^FF_EPS(ANN,-5AY,0)":[0.0608,0.0865,0.1623,0.121,0.081,0.0465],"206-HK^FF_EPS(ANN,-5AY,0)":[-1.1829,-0.8901,-0.2266,0.0271,0.0277,0.0226],"205-HK^FF_EPS(ANN,-5AY,0)":[-0.048,-0.79,-0.3924,-0.299,-0.3957,-0.0785],"202-HK^FF_EPS(ANN,-5AY,0)":[0.0136,-0.1276,-0.0899,-0.0725,-0.0185,-0.032],"201-HK^FF_EPS(ANN,-5AY,0)":[0.0149,0.017,0.0291,0.0036,-0.0225,0.0073],"200-HK^FF_EPS(ANN,-5AY,0)":[6.74,0.31,0.3417,0.4556,-4.1926,-2.5193],"199-HK^FF_EPS(ANN,-5AY,0)":[0.35,0.2,0.147,-1.0037,-0.6904,0.5896],"197-HK^FF_EPS(ANN,-5AY,0)":[-0.3,-0.08,-0.1522,-0.17,-0.132,-0.108],"196-HK^FF_EPS(ANN,-5AY,0)":[-0.2241,-0.3056,0.0169,0.023,0.0105,-0.1632],"195-HK^FF_EPS(ANN,-5AY,0)":[0.08,0.02,0.0288,-0.0451,-0.0188,0.2561],"194-HK^FF_EPS(ANN,-5AY,0)":[1.21,1.97,2.68,1.1358,0.4294,1.1287],"193-HK^FF_EPS(ANN,-5AY,0)":[0.31,0.192,0.7716,-0.1518,-0.1753,-0.5055],"191-HK^FF_EPS(ANN,-5AY,0)":[2.8447,4.9724,5.391,-3.7682,-2.5011,-1.9283],"189-HK^FF_EPS(ANN,-5AY,0)":[0.3272,0.8763,1.1942,0.7929,0.4212,1.1795],"188-HK^FF_EPS(ANN,-5AY,0)":[-0.003,0.034,-0.0472,-0.0579,0.0444,-0.1078],"187-HK^FF_EPS(ANN,-5AY,0)":[-0.4089,0.057,-0.2637,-0.3494,0.3821,-0.0579],"186-HK^FF_EPS(ANN,-5AY,0)":[0.58,0.03,0.0166,-0.0158,-0.0138,-0.0186],"185-HK^FF_EPS(ANN,-5AY,0)":[-0.097,0.247,0.058,1.686,0.7909,0.2516],"184-HK^FF_EPS(ANN,-5AY,0)":[0.662,0.385,0.578,0.0162,-1.6537,-0.5724],"183-HK^FF_EPS(ANN,-5AY,0)":[0.021,0.263,0.0775,-0.2764,0.0646,-0.2569],"182-HK^FF_EPS(ANN,-5AY,0)":[0.0622,0.0269,0.0696,0.0819,0.092,0.1127],"181-HK^FF_EPS(ANN,-5AY,0)":[0.0018,0.0069,0.0082,0.0083,0.0018,0.0032],"180-HK^FF_EPS(ANN,-5AY,0)":[0.1293,0.3385,0.1912,-0.0151,-0.1161,0.0483],"179-HK^FF_EPS(ANN,-5AY,0)":[2.15,2.3928,2.5456,-4.365,1.8428,1.2744],"178-HK^FF_EPS(ANN,-5AY,0)":[0.112,0.146,0.1538,-0.1666,-0.1133,-0.1108],"177-HK^FF_EPS(ANN,-5AY,0)":[0.7761,0.8212,1.029,0.9453,0.5497,0.9997],"176-HK^FF_EPS(ANN,-5AY,0)":[0.0026,0.0474,-0.0858,-0.0464,-0.0533,-0.0709],"175-HK^FF_EPS(ANN,-5AY,0)":[0.6772,1.3722,1.6564,1.0226,0.6348,0.5793],"174-HK^FF_EPS(ANN,-5AY,0)":[-0.56,-0.19,0.03,-0.2098,-0.4095,-0.0131],"173-HK^FF_EPS(ANN,-5AY,0)":[1.0762,1.2818,1.2951,1.0079,1.0455,1.0726],"171-HK^FF_EPS(ANN,-5AY,0)":[-0.015,0.1134,-0.0214,-0.0836,-0.1378,-0.6302],"169-HK^FF_EPS(ANN,-5AY,0)":[-0.013,-0.03,-0.0317,-0.0611,0.0033,0.0512],"168-HK^FF_EPS(ANN,-5AY,0)":[0.902,1.0781,1.2469,1.5545,1.831,2.806],"167-HK^FF_EPS(ANN,-5AY,0)":[-0.0246,-0.033,-0.0829,-0.032,-0.0368,-0.0324],"166-HK^FF_EPS(ANN,-5AY,0)":[-0.0577,0.0126,-0.0291,-0.2615,-0.0091,0.0376],"165-HK^FF_EPS(ANN,-5AY,0)":[2.418,2.4616,1.842,1.3275,1.3435,1.5267],"164-HK^FF_EPS(ANN,-5AY,0)":[-1.227,-0.85,-3.6295,-0.3078,-0.2994,0.2077],"163-HK^FF_EPS(ANN,-5AY,0)":[0.95,0.92,0.8528,-0.991,-0.2087,-0.1276],"162-HK^FF_EPS(ANN,-5AY,0)":[-0.1753,0.0141,-0.1315,null,-0.4091,-0.1906],"160-HK^FF_EPS(ANN,-5AY,0)":[0.81,4.14,1.6081,-0.0499,0.1687,0.1273],"159-HK^FF_EPS(ANN,-5AY,0)":[-0.0046,-0.0057,0.0074,-0.0023,-0.0015,-0.0022],"158-HK^FF_EPS(ANN,-5AY,0)":[60.62,91.94,-21.9539,-47.4175,2.6745,-5.0956],"157-HK^FF_EPS(ANN,-5AY,0)":[0.074,0.053,0.0131,0.0109,0.0039,0.0176],"156-HK^FF_EPS(ANN,-5AY,0)":[0.0422,-0.0128,-0.0085,null,-0.0017,0.0053],"154-HK^FF_EPS(ANN,-5AY,0)":[0.0327,0.1268,0.1766,0.1481,0.086,0.176],"152-HK^FF_EPS(ANN,-5AY,0)":[1.0963,1.9279,2.0304,2.3444,1.8386,1.5951],"151-HK^FF_EPS(ANN,-5AY,0)":[0.2938,0.3263,0.3296,0.3869,0.4265],"150-HK^FF_EPS(ANN,-5AY,0)":[0.0117,0.0226,0.0309,0.0326,0.0347,0.0488],"149-HK^FF_EPS(ANN,-5AY,0)":[-0.18,-0.02,0.0005,0.0492,0.0006],"148-HK^FF_EPS(ANN,-5AY,0)":[4.889,5.363,5.6922,2.8501,4.2566,9.7292],"147-HK^FF_EPS(ANN,-5AY,0)":[-0.004,-0.0033,-0.0107,-0.0086,-0.0065,-0.0059],"146-HK^FF_EPS(ANN,-5AY,0)":[-0.7005,-0.1609,null,-0.1166,0.0784,0.1191],"145-HK^FF_EPS(ANN,-5AY,0)":[-0.8699,-0.6994,-4.9224,-0.3525,-0.1444,-0.105],"144-HK^FF_EPS(ANN,-5AY,0)":[1.7558,1.839,2.1956,2.4783,1.4623,2.1988],"142-HK^FF_EPS(ANN,-5AY,0)":[0.2205,0.2182,0.2384,-0.4585,0.3603,0.4827],"141-HK^FF_EPS(ANN,-5AY,0)":[0.0268,0.1508,-0.0194,-0.015,-0.0102,-0.1134],"139-HK^FF_EPS(ANN,-5AY,0)":[null,0.04,-0.005,0.0142,0.0018,-0.0232],"138-HK^FF_EPS(ANN,-5AY,0)":[0.36,0.21,0.0388,-0.1614,-0.7891,-0.5921],"137-HK^FF_EPS(ANN,-5AY,0)":[-1.519,-0.026,0.0909,-0.0065,-0.1619,1.5593],"136-HK^FF_EPS(ANN,-5AY,0)":[0.0006,0.0136,0.0184,0.0127,0.0017,0.1544],"135-HK^FF_EPS(ANN,-5AY,0)":[0.0816,0.68,0.68,0.7564,0.7868,3.2035],"132-HK^FF_EPS(ANN,-5AY,0)":[-0.0025,0.0183,0.0248,0.0401,-0.049,-0.0091],"131-HK^FF_EPS(ANN,-5AY,0)":[0.86,1.1,0.989,0.078,0.2301,-0.2286],"130-HK^FF_EPS(ANN,-5AY,0)":[-0.18,0.01,-0.0685,-0.5095,-0.079,-0.1414],"129-HK^FF_EPS(ANN,-5AY,0)":[1.11,1.11,1.0522,0.5516,1.0254,-0.6695],"128-HK^FF_EPS(ANN,-5AY,0)":[-0.0024,-0.0039,-0.0443,0.028,0.0072,-0.0129],"127-HK^FF_EPS(ANN,-5AY,0)":[3.334,1.944,0.532,0.4142,0.3262,-1.8428],"126-HK^FF_EPS(ANN,-5AY,0)":[0.1016,0.2527,0.2212,0.0112,0.0644,0.0025],"125-HK^FF_EPS(ANN,-5AY,0)":[0.27,0.24,0.2745,-0.6314,0.0366,0.0346],"124-HK^FF_EPS(ANN,-5AY,0)":[0.0104,0.0288,0.131,0.1993,0.9827,0.8193],"123-HK^FF_EPS(ANN,-5AY,0)":[0.7256,1.0522,1.3074,1.3662,1.5501,1.4109],"122-HK^FF_EPS(ANN,-5AY,0)":[0.0775,0.1429,0.0269,-0.2555,-0.0017,-0.0689],"120-HK^FF_EPS(ANN,-5AY,0)":[-0.017,0.002,0.0299,-0.0252,-0.0165,0.004],"119-HK^FF_EPS(ANN,-5AY,0)":[0.0221,0.6724,0.6122,1.0468,0.5135,0.6735],"118-HK^FF_EPS(ANN,-5AY,0)":[-0.4229,0.0381,0.0936,0.0183,0.0227,0.1041],"117-HK^FF_EPS(ANN,-5AY,0)":[-0.13,0.2145,0.2539,-0.1918,-0.0087,0.1114],"116-HK^FF_EPS(ANN,-5AY,0)":[1.096,1.295,1.4943,0.95,0.8037,0.9496],"115-HK^FF_EPS(ANN,-5AY,0)":[0.1934,0.9365,0.995,-0.4132,0.1416,-0.9156],"114-HK^FF_EPS(ANN,-5AY,0)":[0.0832,-0.0443,-0.0433,0.0146,0.0561,-0.1012],"113-HK^FF_EPS(ANN,-5AY,0)":[0.211,0.392,1.0112,1.6287,1.1715,0.5097],"111-HK^FF_EPS(ANN,-5AY,0)":[0.0641,0.1035,0.086,0.0804,0.1305,0.0901],"110-HK^FF_EPS(ANN,-5AY,0)":[-0.5641,-1.1535,0.08,-0.2677,0.0023,-0.0565],"108-HK^FF_EPS(ANN,-5AY,0)":[-0.0428,-0.0448,0.004,0.0308,0.0002,0.0202],"107-HK^FF_EPS(ANN,-5AY,0)":[0.3424,0.2905,0.2777,0.354,0.2206,0.7373],"106-HK^FF_EPS(ANN,-5AY,0)":[0.1718,0.1649,0.3198,0.2631,-0.0244,-0.2041],"105-HK^FF_EPS(ANN,-5AY,0)":[-0.44,0.44,0.4125,-2.5357,-4.2375,-3.1132],"104-HK^FF_EPS(ANN,-5AY,0)":[0.0398,0.0804,0.0903,-0.1956,0.0784,0.1122],"103-HK^FF_EPS(ANN,-5AY,0)":[0.0053,-0.0356,-0.0045,0.0563,0.0777,0.0426],"102-HK^FF_EPS(ANN,-5AY,0)":[-0.0014,0.0093,0.0051,0.0509,0.0039,-0.051],"101-HK^FF_EPS(ANN,-5AY,0)":[1.38,1.81,1.8,1.3722,-0.5716,0.8598],"99-HK^FF_EPS(ANN,-5AY,0)":[0.98,1.0,2.9714,0.5566,-1.5918,0.187],"98-HK^FF_EPS(ANN,-5AY,0)":[0.8296,1.0608,1.4033,1.6442,2.0575,2.5541],"97-HK^FF_EPS(ANN,-5AY,0)":[0.033,0.036,0.032,0.0204,0.0417,0.0112],"96-HK^FF_EPS(ANN,-5AY,0)":[0.129,0.165,0.1833,0.0625,0.0926,0.0975],"95-HK^FF_EPS(ANN,-5AY,0)":[0.1997,0.2544,0.2987,0.3982,0.7645,0.2725],"94-HK^FF_EPS(ANN,-5AY,0)":[0.0054,0.0509,-0.0307,-0.0775,-0.0093,-0.0199],"93-HK^FF_EPS(ANN,-5AY,0)":[-0.0676,0.0425,-0.0102,null,0.0289,0.008],"92-HK^FF_EPS(ANN,-5AY,0)":[-11.0567,-8.0336,-0.0927,-0.05,-0.0756,-0.0273],"91-HK^FF_EPS(ANN,-5AY,0)":[-1.0829,-0.5679,-0.9152,-0.716,-0.08,-0.0371],"90-HK^FF_EPS(ANN,-5AY,0)":[0.1063,0.0865,0.1177,0.1356,0.3043,0.2729],"89-HK^FF_EPS(ANN,-5AY,0)":[1.3,1.75,1.71,1.5167,-0.5421,2.2026],"88-HK^FF_EPS(ANN,-5AY,0)":[0.32,0.57,0.375,0.2019,-0.0457,0.0047],"87-HK^FF_EPS(ANN,-5AY,0)":[6.41,17.34,15.7361,5.9984,-7.325,3.3132],"86-HK^FF_EPS(ANN,-5AY,0)":[0.503,0.84,0.5616,1.0441,1.2833,1.4274],"85-HK^FF_EPS(ANN,-5AY,0)":[0.2169,0.1084,0.0558,0.0764,-0.4992,0.0618],"84-HK^FF_EPS(ANN,-5AY,0)":[-0.17,-0.1439,-0.1398,-0.385,-0.0782,-0.102],"83-HK^FF_EPS(ANN,-5AY,0)":[1.19,2.18,1.0315,0.2441,1.3364,0.7603],"82-HK^FF_EPS(ANN,-5AY,0)":[-0.2972,-0.1111,-0.1902,-0.044,-0.0255,0.0347],"81-HK^FF_EPS(ANN,-5AY,0)":[0.3836,0.5423,0.731,1.1029,1.436,1.7781],"79-HK^FF_EPS(ANN,-5AY,0)":[-0.0822,0.0348,-0.0416,-0.0663,-0.0738,-0.0383],"78-HK^FF_EPS(ANN,-5AY,0)":[0.23,0.99,0.4816,0.3784,-1.1114,-0.5501],"77-HK^FF_EPS(ANN,-5AY,0)":[0.1131,-0.1079,-0.1591,-0.1338,0.0802,-0.0676],"76-HK^FF_EPS(ANN,-5AY,0)":[-2.1424,-0.3366,-0.0345,-0.2695,0.0714,0.1073],"75-HK^FF_EPS(ANN,-5AY,0)":[0.445,0.068,0.103,0.1048,-0.168,-0.1513],"73-HK^FF_EPS(ANN,-5AY,0)":[-0.0262,-0.2134,0.498,0.022,0.0031,-0.01],"72-HK^FF_EPS(ANN,-5AY,0)":[0.0083,-0.1018,-0.096,0.0009,-0.2036,-0.028],"71-HK^FF_EPS(ANN,-5AY,0)":[2.21,2.52,2.3613,1.8644,0.4369,0.4775],"70-HK^FF_EPS(ANN,-5AY,0)":[-0.0087,0.0523,0.0536,-0.0704,-0.0157,-0.0019],"69-HK^FF_EPS(ANN,-5AY,0)":[0.2305,0.3452,0.4231,0.3345,-0.9994,-0.6322],"66-HK^FF_EPS(ANN,-5AY,0)":[1.74,2.83,2.6431,1.9425,-0.7804,1.5453],"65-HK^FF_EPS(ANN,-5AY,0)":[-0.3357,-0.1244,-0.0263,-0.0071,-0.0283,0.0096],"64-HK^FF_EPS(ANN,-5AY,0)":[0.0456,0.0334,0.0202,0.0122,0.0196,0.0062],"63-HK^FF_EPS(ANN,-5AY,0)":[-0.0156,0.0184,-0.0315,0.0,-0.0081,-0.0001],"62-HK^FF_EPS(ANN,-5AY,0)":[2.04,2.05,1.6834,1.3755,4.2085,0.5308],"61-HK^FF_EPS(ANN,-5AY,0)":[0.42,0.258,-3.234,-1.5916,-0.6318,0.5048],"60-HK^FF_EPS(ANN,-5AY,0)":[-0.0401,0.2566,0.7244,-0.0929,-0.016,-0.0668],"59-HK^FF_EPS(ANN,-5AY,0)":[0.0148,0.0807,0.1125,0.1156,0.1371,-0.0423],"58-HK^FF_EPS(ANN,-5AY,0)":[-2.5,-0.075,-0.4037,-1.9726,-0.1092,-0.1378],"57-HK^FF_EPS(ANN,-5AY,0)":[0.082,0.162,0.1432,0.1485,0.322,0.3383],"55-HK^FF_EPS(ANN,-5AY,0)":[0.336,0.1898,-0.1495,-0.1214,-0.3437,-0.0422],"53-HK^FF_EPS(ANN,-5AY,0)":[18.7149,15.0233,10.4046,-2.6988,7.6817,5.996],"52-HK^FF_EPS(ANN,-5AY,0)":[1.6143,1.6916,1.4,0.4703,1.1859,0.3291],"51-HK^FF_EPS(ANN,-5AY,0)":[0.98,1.86,1.1721,0.1651,-1.5787,-0.0339],"50-HK^FF_EPS(ANN,-5AY,0)":[0.66,0.97,1.0,0.3829,0.0746,0.3319],"48-HK^FF_EPS(ANN,-5AY,0)":[-2.22,-3.4593,-0.9656,-0.4297,-0.0519,-0.0034],"46-HK^FF_EPS(ANN,-5AY,0)":[0.2081,0.2243,0.2785,0.2263,0.2431,0.2176],"45-HK^FF_EPS(ANN,-5AY,0)":[0.43,0.73,0.7769,0.3044,-1.1815,-0.0728],"42-HK^FF_EPS(ANN,-5AY,0)":[-0.1331,-0.5189,0.0198,-0.0521,0.0823,0.0243],"41-HK^FF_EPS(ANN,-5AY,0)":[4.1,12.83,8.33,-0.4772,-11.9449,-0.6873],"40-HK^FF_EPS(ANN,-5AY,0)":[0.0259,0.0259,0.0779,0.0265,0.1546,0.1896],"39-HK^FF_EPS(ANN,-5AY,0)":[0.0015,0.022,0.0008,-0.0494,0.0024,-0.0275],"38-HK^FF_EPS(ANN,-5AY,0)":[0.2623,0.066,-1.562,0.0707,0.3193,0.4749],"37-HK^FF_EPS(ANN,-5AY,0)":[-0.0079,0.0122,-0.0157,-0.0394,0.0128,0.0736],"36-HK^FF_EPS(ANN,-5AY,0)":[-0.0495,0.0638,-0.0973,-0.1215,0.0858,-0.221],"35-HK^FF_EPS(ANN,-5AY,0)":[0.4636,0.6273,0.6722,0.141,0.2085,0.4917],"34-HK^FF_EPS(ANN,-5AY,0)":[0.82,1.41,1.86,2.082,0.6806,1.8775],"33-HK^FF_EPS(ANN,-5AY,0)":[-1.3826,-1.0118,-3.725,null,-0.1917,0.077],"32-HK^FF_EPS(ANN,-5AY,0)":[1.1,3.17,1.2004,1.9515,1.946,-0.1321],"31-HK^FF_EPS(ANN,-5AY,0)":[0.2581,0.1576,0.131,0.1097,0.0786,0.1121],"30-HK^FF_EPS(ANN,-5AY,0)":[-0.0147,-0.0587,-0.0003,0.0076,0.0077,0.002],"29-HK^FF_EPS(ANN,-5AY,0)":[0.514,0.56,0.2147,-0.1203,-0.0592,0.131],"28-HK^FF_EPS(ANN,-5AY,0)":[3.79,1.36,0.8304,0.8935,0.4118,0.9614],"27-HK^FF_EPS(ANN,-5AY,0)":[1.473,2.451,3.128,3.0107,-0.9159,0.3047],"26-HK^FF_EPS(ANN,-5AY,0)":[13.86,20.8,30.7082,2.4608,-0.3956,1.5968],"25-HK^FF_EPS(ANN,-5AY,0)":[1.79,3.01,2.1679,1.7656,2.1215,2.1347],"23-HK^FF_EPS(ANN,-5AY,0)":[1.21,1.71,2.0663,0.8943,0.9688,1.5276],"22-HK^FF_EPS(ANN,-5AY,0)":[-0.0004,-0.0001,0.0008,-0.0359,-0.022,-0.0226],"21-HK^FF_EPS(ANN,-5AY,0)":[-0.0011,-0.0226,0.0126,-0.001,-0.0208,-0.012],"20-HK^FF_EPS(ANN,-5AY,0)":[null,null,-0.122,-0.1691,-0.4105,-0.6207],"19-HK^FF_EPS(ANN,-5AY,0)":[6.41,17.34,15.7361,5.9984,-7.325,3.3132],"18-HK^FF_EPS(ANN,-5AY,0)":[0.0683,0.0659,0.0339,-0.0046,0.0881,0.0695],"17-HK^FF_EPS(ANN,-5AY,0)":[3.2,9.36,7.1132,0.4291,0.4603,0.4959],"16-HK^FF_EPS(ANN,-5AY,0)":[14.43,17.24,15.5017,8.1169,9.2091,8.8205],"14-HK^FF_EPS(ANN,-5AY,0)":[1.1635,3.4778,5.7666,4.6311,-2.4448,1.3321],"13-HK^FF_EPS(ANN,-5AY,0)":[0.1552,-0.3351,-0.8826,-1.2479,-1.3972,-1.9087],"12-HK^FF_EPS(ANN,-5AY,0)":[4.5304,6.2893,6.4364,3.5104,2.1054,2.7257],"11-HK^FF_EPS(ANN,-5AY,0)":[8.3,10.3,12.4817,12.7735,8.3621,6.9342],"10-HK^FF_EPS(ANN,-5AY,0)":[2.73,3.9,3.8803,5.0058,-1.1317,1.9014],"9-HK^FF_EPS(ANN,-5AY,0)":[-0.1454,-0.1465,-0.1084,-0.081,-0.1673,-0.1506],"8-HK^FF_EPS(ANN,-5AY,0)":[0.2679,0.2915,0.1163,0.0883,-0.1322,0.0193],"7-HK^FF_EPS(ANN,-5AY,0)":[-0.0026,0.0046,0.0513,0.1694,-0.053,0.067],"6-HK^FF_EPS(ANN,-5AY,0)":[3.01,3.9,3.5778,3.3412,2.8731,2.8769],"5-HK^FF_EPS(ANN,-5AY,0)":[0.5434,3.7406,4.9667,2.3201,1.499,4.8518],"4-HK^FF_EPS(ANN,-5AY,0)":[7.07,7.21,2.18,1.1109,1.2669,1.9702],"3-HK^FF_EPS(ANN,-5AY,0)":[0.3932,0.4408,0.4991,0.3733,0.3219,0.2689],"2-HK^FF_EPS(ANN,-5AY,0)":[5.03,5.64,5.3632,1.8433,4.5344,3.3608],"1-HK^FF_EPS(ANN,-5AY,0)":[8.55,9.1,10.1109,10.3287,7.5574,8.7026]}]]></FdsFormulaCache>
</file>

<file path=customXml/itemProps1.xml><?xml version="1.0" encoding="utf-8"?>
<ds:datastoreItem xmlns:ds="http://schemas.openxmlformats.org/officeDocument/2006/customXml" ds:itemID="{F11E2DB4-802E-4619-B26B-3BAD5257DBD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Yiran (SH/ER)</cp:lastModifiedBy>
  <dcterms:created xsi:type="dcterms:W3CDTF">2022-12-21T09:31:10Z</dcterms:created>
  <dcterms:modified xsi:type="dcterms:W3CDTF">2022-12-21T09:36:28Z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